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<sst xmlns="http://schemas.openxmlformats.org/spreadsheetml/2006/main" count="6259" uniqueCount="1119">
  <si>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</si>
  <si>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</si>
  <si>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</si>
  <si>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</si>
  <si>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</si>
  <si>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</si>
  <si>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</si>
  <si>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</si>
  <si>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</si>
  <si>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</si>
  <si>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</si>
  <si>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</si>
  <si>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</si>
  <si>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</si>
  <si>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</si>
  <si>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</si>
  <si>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</si>
  <si>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</si>
  <si>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</si>
  <si>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</si>
  <si>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</si>
  <si>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</si>
  <si>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</si>
  <si>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</si>
  <si>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</si>
  <si>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</si>
  <si>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</si>
  <si>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</si>
  <si>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</si>
  <si>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</si>
  <si>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</si>
  <si>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</si>
  <si>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</si>
  <si>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</si>
  <si>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</si>
  <si>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</si>
  <si>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</si>
  <si>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</si>
  <si>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</si>
  <si>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</si>
  <si>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</si>
  <si>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</si>
  <si>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</si>
  <si>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</si>
  <si>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</si>
  <si>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</si>
  <si>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</si>
  <si>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</si>
  <si>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</si>
  <si>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</si>
  <si>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</si>
  <si>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</si>
  <si>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</si>
  <si>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</si>
  <si>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</si>
  <si>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</si>
  <si>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</si>
  <si>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</si>
  <si>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</si>
  <si>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</si>
  <si>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</si>
  <si>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</si>
  <si>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</si>
  <si>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</si>
  <si>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</si>
  <si>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</si>
  <si>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</si>
  <si>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</si>
  <si>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</si>
  <si>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</si>
  <si>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</si>
  <si>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</si>
  <si>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</si>
  <si>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</si>
  <si>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</si>
  <si>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</si>
  <si>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</si>
  <si>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</si>
  <si>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</si>
  <si>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</si>
  <si>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</si>
  <si>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</si>
  <si>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</si>
  <si>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</si>
  <si>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</si>
  <si>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</si>
  <si>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</si>
  <si>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</si>
  <si>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</si>
  <si>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</si>
  <si>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</si>
  <si>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</si>
  <si>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</si>
  <si>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</si>
  <si>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</si>
  <si>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</si>
  <si>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</si>
  <si>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</si>
  <si>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</si>
  <si>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</si>
  <si>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</si>
  <si>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</si>
  <si>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</si>
  <si>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</si>
  <si>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</si>
  <si>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</si>
  <si>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</si>
  <si>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</si>
  <si>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</si>
  <si>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</si>
  <si>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</si>
  <si>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</si>
  <si>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</si>
  <si>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</si>
  <si>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</si>
  <si>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</si>
  <si>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</si>
  <si>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</si>
  <si>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</si>
  <si>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</si>
  <si>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</si>
  <si>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</si>
  <si>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</si>
  <si>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</si>
  <si>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</si>
  <si>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</si>
  <si>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</si>
  <si>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</si>
  <si>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</si>
  <si>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</si>
  <si>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</si>
  <si>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</si>
  <si>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</si>
  <si>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</si>
  <si>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</si>
  <si>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</si>
  <si>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</si>
  <si>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</si>
  <si>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</si>
  <si>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</si>
  <si>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</si>
  <si>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</si>
  <si>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</si>
  <si>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</si>
  <si>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</si>
  <si>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</si>
  <si>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</si>
  <si>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</si>
  <si>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</si>
  <si>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</si>
  <si>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</si>
  <si>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</si>
  <si>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</si>
  <si>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</si>
  <si>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</si>
  <si>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</si>
  <si>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</si>
  <si>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</si>
  <si>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</si>
  <si>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</si>
  <si>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</si>
  <si>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</si>
  <si>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</si>
  <si>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</si>
  <si>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</si>
  <si>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</si>
  <si>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</si>
  <si>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</si>
  <si>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</si>
  <si>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</si>
  <si>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</si>
  <si>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</si>
  <si>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</si>
  <si>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</si>
  <si>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</si>
  <si>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</si>
  <si>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</si>
  <si>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</si>
  <si>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</si>
  <si>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</si>
  <si>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</si>
  <si>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</si>
  <si>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</si>
  <si>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</si>
  <si>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</si>
  <si>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</si>
  <si>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</si>
  <si>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</si>
  <si>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</si>
  <si>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</si>
  <si>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</si>
  <si>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</si>
  <si>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</si>
  <si>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</si>
  <si>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</si>
  <si>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</si>
  <si>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</si>
  <si>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</si>
  <si>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</si>
  <si>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</si>
  <si>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</si>
  <si>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</si>
  <si>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</si>
  <si>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</si>
  <si>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</si>
  <si>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</si>
  <si>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</si>
  <si>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</si>
  <si>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</si>
  <si>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</si>
  <si>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</si>
  <si>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</si>
  <si>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</si>
  <si>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</si>
  <si>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</si>
  <si>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</si>
  <si>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</si>
  <si>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</si>
  <si>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</si>
  <si>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</si>
  <si>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</si>
  <si>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</si>
  <si>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</si>
  <si>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</si>
  <si>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</si>
  <si>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</si>
  <si>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</si>
  <si>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</si>
  <si>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</si>
  <si>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</si>
  <si>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</si>
  <si>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</si>
  <si>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</si>
  <si>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</si>
  <si>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</si>
  <si>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</si>
  <si>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</si>
  <si>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</si>
  <si>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</si>
  <si>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</si>
  <si>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</si>
  <si>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</si>
  <si>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</si>
  <si>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</si>
  <si>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</si>
  <si>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</si>
  <si>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</si>
  <si>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</si>
  <si>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</si>
  <si>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</si>
  <si>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</si>
  <si>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</si>
  <si>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</si>
  <si>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</si>
  <si>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</si>
  <si>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</si>
  <si>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</si>
  <si>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</si>
  <si>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</si>
  <si>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</si>
  <si>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</si>
  <si>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</si>
  <si>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</si>
  <si>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</si>
  <si>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</si>
  <si>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</si>
  <si>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</si>
  <si>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</si>
  <si>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</si>
  <si>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</si>
  <si>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</si>
  <si>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</si>
  <si>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</si>
  <si>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</si>
  <si>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</si>
  <si>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</si>
  <si>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</si>
  <si>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</si>
  <si>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</si>
  <si>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</si>
  <si>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</si>
  <si>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</si>
  <si>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</si>
  <si>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</si>
  <si>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</si>
  <si>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</si>
  <si>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</si>
  <si>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</si>
  <si>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</si>
  <si>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</si>
  <si>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</si>
  <si>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</si>
  <si>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</si>
  <si>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</si>
  <si>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</si>
  <si>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</si>
  <si>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</si>
  <si>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</si>
  <si>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</si>
  <si>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</si>
  <si>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</si>
  <si>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</si>
  <si>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</si>
  <si>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</si>
  <si>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</si>
  <si>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</si>
  <si>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</si>
  <si>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</si>
  <si>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</si>
  <si>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</si>
  <si>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</si>
  <si>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</si>
  <si>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</si>
  <si>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</si>
  <si>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</si>
  <si>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</si>
  <si>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</si>
  <si>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</si>
  <si>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</si>
  <si>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</si>
  <si>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</si>
  <si>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</si>
  <si>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</si>
  <si>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</si>
  <si>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</si>
  <si>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</si>
  <si>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</si>
  <si>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</si>
  <si>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</si>
  <si>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</si>
  <si>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</si>
  <si>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</si>
  <si>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</si>
  <si>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</si>
  <si>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</si>
  <si>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</si>
  <si>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</si>
  <si>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</si>
  <si>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</si>
  <si>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</si>
  <si>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</si>
  <si>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</si>
  <si>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</si>
  <si>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</si>
  <si>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</si>
  <si>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</si>
  <si>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</si>
  <si>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</si>
  <si>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</si>
  <si>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</si>
  <si>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</si>
  <si>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</si>
  <si>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</si>
  <si>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</si>
  <si>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</si>
  <si>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</si>
  <si>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</si>
  <si>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</si>
  <si>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</si>
  <si>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</si>
  <si>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</si>
  <si>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</si>
  <si>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</si>
  <si>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</si>
  <si>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</si>
  <si>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</si>
  <si>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</si>
  <si>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</si>
  <si>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</si>
  <si>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</si>
  <si>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</si>
  <si>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</si>
  <si>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</si>
  <si>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</si>
  <si>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</si>
  <si>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</si>
  <si>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</si>
  <si>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</si>
  <si>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</si>
  <si>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</si>
  <si>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</si>
  <si>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</si>
  <si>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</si>
  <si>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</si>
  <si>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</si>
  <si>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</si>
  <si>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</si>
  <si>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</si>
  <si>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</si>
  <si>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</si>
  <si>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</si>
  <si>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</si>
  <si>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</si>
  <si>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</si>
  <si>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</si>
  <si>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</si>
  <si>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</si>
  <si>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</si>
  <si>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</si>
  <si>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</si>
  <si>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</si>
  <si>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</si>
  <si>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</si>
  <si>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</si>
  <si>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</si>
  <si>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</si>
  <si>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</si>
  <si>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</si>
  <si>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</si>
  <si>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</si>
  <si>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</si>
  <si>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</si>
  <si>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</si>
  <si>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</si>
  <si>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</si>
  <si>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</si>
  <si>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</si>
  <si>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</si>
  <si>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</si>
  <si>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</si>
  <si>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</si>
  <si>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</si>
  <si>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</si>
  <si>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</si>
  <si>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</si>
  <si>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</si>
  <si>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</si>
  <si>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</si>
  <si>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</si>
  <si>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</si>
  <si>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</si>
  <si>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</si>
  <si>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</si>
  <si>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</si>
  <si>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</si>
  <si>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</si>
  <si>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</si>
  <si>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</si>
  <si>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</si>
  <si>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</si>
  <si>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</si>
  <si>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</si>
  <si>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</si>
  <si>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</si>
  <si>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</si>
  <si>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</si>
  <si>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</si>
  <si>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</si>
  <si>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</si>
  <si>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</si>
  <si>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</si>
  <si>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</si>
  <si>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</si>
  <si>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</si>
  <si>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</si>
  <si>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</si>
  <si>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</si>
  <si>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</si>
  <si>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</si>
  <si>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</si>
  <si>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</si>
  <si>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</si>
  <si>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</si>
  <si>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</si>
  <si>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</si>
  <si>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</si>
  <si>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</si>
  <si>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</si>
  <si>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</si>
  <si>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</si>
  <si>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</si>
  <si>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</si>
  <si>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</si>
  <si>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</si>
  <si>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</si>
  <si>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</si>
  <si>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</si>
  <si>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</si>
  <si>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</si>
  <si>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</si>
  <si>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</si>
  <si>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</si>
  <si>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</si>
  <si>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</si>
  <si>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</si>
  <si>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</si>
  <si>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</si>
  <si>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</si>
  <si>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</si>
  <si>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</si>
  <si>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</si>
  <si>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</si>
  <si>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</si>
  <si>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</si>
  <si>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</si>
  <si>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</si>
  <si>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</si>
  <si>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</si>
  <si>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</si>
  <si>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</si>
  <si>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</si>
  <si>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</si>
  <si>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</si>
  <si>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</si>
  <si>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</si>
  <si>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</si>
  <si>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</si>
  <si>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</si>
  <si>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</si>
  <si>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</si>
  <si>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</si>
  <si>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</si>
  <si>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</si>
  <si>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</si>
  <si>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</si>
  <si>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</si>
  <si>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</si>
  <si>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</si>
  <si>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</si>
  <si>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</si>
  <si>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</si>
  <si>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</si>
  <si>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</si>
  <si>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</si>
  <si>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</si>
  <si>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</si>
  <si>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</si>
  <si>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</si>
  <si>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</si>
  <si>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</si>
  <si>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</si>
  <si>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</si>
  <si>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</si>
  <si>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</si>
  <si>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</si>
  <si>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</si>
  <si>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</si>
  <si>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</si>
  <si>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</si>
  <si>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</si>
  <si>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</si>
  <si>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</si>
  <si>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</si>
  <si>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</si>
  <si>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</si>
  <si>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</si>
  <si>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</si>
  <si>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</si>
  <si>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</si>
  <si>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</si>
  <si>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</si>
  <si>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</si>
  <si>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</si>
  <si>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</si>
  <si>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</si>
  <si>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</si>
  <si>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</si>
  <si>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</si>
  <si>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</si>
  <si>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</si>
  <si>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</si>
  <si>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</si>
  <si>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</si>
  <si>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</si>
  <si>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</si>
  <si>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</si>
  <si>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</si>
  <si>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</si>
  <si>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</si>
  <si>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</si>
  <si>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</si>
  <si>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</si>
  <si>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</si>
  <si>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</si>
  <si>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</si>
  <si>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</si>
  <si>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</si>
  <si>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</si>
  <si>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</si>
  <si>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</si>
  <si>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</si>
  <si>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</si>
  <si>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</si>
  <si>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</si>
  <si>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</si>
  <si>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</si>
  <si>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</si>
  <si>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</si>
  <si>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</si>
  <si>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</si>
  <si>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</si>
  <si>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</si>
  <si>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</si>
  <si>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</si>
  <si>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</si>
  <si>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</si>
  <si>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</si>
  <si>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</si>
  <si>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</si>
  <si>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</si>
  <si>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</si>
  <si>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</si>
  <si>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</si>
  <si>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</si>
  <si>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</si>
  <si>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</si>
  <si>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</si>
  <si>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</si>
  <si>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</si>
  <si>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</si>
  <si>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</si>
  <si>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</si>
  <si>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</si>
  <si>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</si>
  <si>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</si>
  <si>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</si>
  <si>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</si>
  <si>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</si>
  <si>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</si>
  <si>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</si>
  <si>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</si>
  <si>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</si>
  <si>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</si>
  <si>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</si>
  <si>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</si>
  <si>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</si>
  <si>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</si>
  <si>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</si>
  <si>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</si>
  <si>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</si>
  <si>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</si>
  <si>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</si>
  <si>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</si>
  <si>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</si>
  <si>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</si>
  <si>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</si>
  <si>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</si>
  <si>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</si>
  <si>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</si>
  <si>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</si>
  <si>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</si>
  <si>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</si>
  <si>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</si>
  <si>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</si>
  <si>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</si>
  <si>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</si>
  <si>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</si>
  <si>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</si>
  <si>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</si>
  <si>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</si>
  <si>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</si>
  <si>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</si>
  <si>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</si>
  <si>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</si>
  <si>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</si>
  <si>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</si>
  <si>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</si>
  <si>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</si>
  <si>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</si>
  <si>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</si>
  <si>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</si>
  <si>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</si>
  <si>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</si>
  <si>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</si>
  <si>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</si>
  <si>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</si>
  <si>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</si>
  <si>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</si>
  <si>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</si>
  <si>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</si>
  <si>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</si>
  <si>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</si>
  <si>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</si>
  <si>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</si>
  <si>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</si>
  <si>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</si>
  <si>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</si>
  <si>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</si>
  <si>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</si>
  <si>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</si>
  <si>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</si>
  <si>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</si>
  <si>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</si>
  <si>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</si>
  <si>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</si>
  <si>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</si>
  <si>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</si>
  <si>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</si>
  <si>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</si>
  <si>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</si>
  <si>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</si>
  <si>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</si>
  <si>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</si>
  <si>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</si>
  <si>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</si>
  <si>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</si>
  <si>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</si>
  <si>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</si>
  <si>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</si>
  <si>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</si>
  <si>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</si>
  <si>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</si>
  <si>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</si>
  <si>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</si>
  <si>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</si>
  <si>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</si>
  <si>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</si>
  <si>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</si>
  <si>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</si>
  <si>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</si>
  <si>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</si>
  <si>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</si>
  <si>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</si>
  <si>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</si>
  <si>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</si>
  <si>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</si>
  <si>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</si>
  <si>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</si>
  <si>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</si>
  <si>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</si>
  <si>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</si>
  <si>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</si>
  <si>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</si>
  <si>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</si>
  <si>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</si>
  <si>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</si>
  <si>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</si>
  <si>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</si>
  <si>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</si>
  <si>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</si>
  <si>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</si>
  <si>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</si>
  <si>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</si>
  <si>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</si>
  <si>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</si>
  <si>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</si>
  <si>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</si>
  <si>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</si>
  <si>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</si>
  <si>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</si>
  <si>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</si>
  <si>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</si>
  <si>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</si>
  <si>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</si>
  <si>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</si>
  <si>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</si>
  <si>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</si>
  <si>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</si>
  <si>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</si>
  <si>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</si>
  <si>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</si>
  <si>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</si>
  <si>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</si>
  <si>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</si>
  <si>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</si>
  <si>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</si>
  <si>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</si>
  <si>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</si>
  <si>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</si>
  <si>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</si>
  <si>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</si>
  <si>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</si>
  <si>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</si>
  <si>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</si>
  <si>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</si>
  <si>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</si>
  <si>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</si>
  <si>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</si>
  <si>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</si>
  <si>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</si>
  <si>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</si>
  <si>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</si>
  <si>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</si>
  <si>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</si>
  <si>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</si>
  <si>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</si>
  <si>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</si>
  <si>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</si>
  <si>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</si>
  <si>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</si>
  <si>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</si>
  <si>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</si>
  <si>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</si>
  <si>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</si>
  <si>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</si>
  <si>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</si>
  <si>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</si>
  <si>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</si>
  <si>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</si>
  <si>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</si>
  <si>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</si>
  <si>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</si>
  <si>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</si>
  <si>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</si>
  <si>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</si>
  <si>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</si>
  <si>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</si>
  <si>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</si>
  <si>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</si>
  <si>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</si>
  <si>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</si>
  <si>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</si>
  <si>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</si>
  <si>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</si>
  <si>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</si>
  <si>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</si>
  <si>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</si>
  <si>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</si>
  <si>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</si>
  <si>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</si>
  <si>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</si>
  <si>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</si>
  <si>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</si>
  <si>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</si>
  <si>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</si>
  <si>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</si>
  <si>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</si>
  <si>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</si>
  <si>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</si>
  <si>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</si>
  <si>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</si>
  <si>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</si>
  <si>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</si>
  <si>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</si>
  <si>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</si>
  <si>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</si>
  <si>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</si>
  <si>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</si>
  <si>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</si>
  <si>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</si>
  <si>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</si>
  <si>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</si>
  <si>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</si>
  <si>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</si>
  <si>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</si>
  <si>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</si>
  <si>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</si>
  <si>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</si>
  <si>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</si>
  <si>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</si>
  <si>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</si>
  <si>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</si>
  <si>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</si>
  <si>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</si>
  <si>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</si>
  <si>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</si>
  <si>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</si>
  <si>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</si>
  <si>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</si>
  <si>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</si>
  <si>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</si>
  <si>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</si>
  <si>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</si>
  <si>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</si>
  <si>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</si>
  <si>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</si>
  <si>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</si>
  <si>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</si>
  <si>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</si>
  <si>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</si>
  <si>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</si>
  <si>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</si>
  <si>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</si>
  <si>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</si>
  <si>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</si>
  <si>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</si>
  <si>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</si>
  <si>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</si>
  <si>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</si>
  <si>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</si>
  <si>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</si>
  <si>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</si>
  <si>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</si>
  <si>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</si>
  <si>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</si>
  <si>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</si>
  <si>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</si>
  <si>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</si>
  <si>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</si>
  <si>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</si>
  <si>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</si>
  <si>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</si>
  <si>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</si>
  <si>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</si>
  <si>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</si>
  <si>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</si>
  <si>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</si>
  <si>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</si>
  <si>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</si>
  <si>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</si>
  <si>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</si>
  <si>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</si>
  <si>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</si>
  <si>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</si>
  <si>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</si>
  <si>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</si>
  <si>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</si>
  <si>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</si>
  <si>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</si>
  <si>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</si>
  <si>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</si>
  <si>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</si>
  <si>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</si>
  <si>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</si>
  <si>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</si>
  <si>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</si>
  <si>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</si>
  <si>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</si>
  <si>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</si>
  <si>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</si>
  <si>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</si>
  <si>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</si>
  <si>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</si>
  <si>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</si>
  <si>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</si>
  <si>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</si>
  <si>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</si>
  <si>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</si>
  <si>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</si>
  <si>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</si>
  <si>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</si>
  <si>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</si>
  <si>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</si>
  <si>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</si>
  <si>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</si>
  <si>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</si>
  <si>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</si>
  <si>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</si>
  <si>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</si>
  <si>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</si>
  <si>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</si>
  <si>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</si>
  <si>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</si>
  <si>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</si>
  <si>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</si>
  <si>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</si>
  <si>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</si>
  <si>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</si>
  <si>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</si>
  <si>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</si>
  <si>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</si>
  <si>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</si>
  <si>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</si>
  <si>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</si>
  <si>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</si>
  <si>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</si>
  <si>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</si>
  <si>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</si>
  <si>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</si>
  <si>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</si>
  <si>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</si>
  <si>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</si>
  <si>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</si>
  <si>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</si>
  <si>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</si>
  <si>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</si>
  <si>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</si>
  <si>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</si>
  <si>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</si>
  <si>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</si>
  <si>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</si>
  <si>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</si>
  <si>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</si>
  <si>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</si>
  <si>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</si>
  <si>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</si>
  <si>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</si>
  <si>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</si>
  <si>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</si>
  <si>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</si>
  <si>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</si>
  <si>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</si>
  <si>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</si>
  <si>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</si>
  <si>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</si>
  <si>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</si>
  <si>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</si>
  <si>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</si>
  <si>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</si>
  <si>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</si>
  <si>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</si>
  <si>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</si>
  <si>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</si>
  <si>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</si>
  <si>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</si>
  <si>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</si>
  <si>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</si>
  <si>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</si>
  <si>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</si>
  <si>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</si>
  <si>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</si>
  <si>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</si>
  <si>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</si>
  <si>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</si>
  <si>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</si>
  <si>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</si>
  <si>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</si>
  <si>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</si>
  <si>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</si>
  <si>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</si>
  <si>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</si>
  <si>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</si>
  <si>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</si>
  <si>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</si>
  <si>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</si>
  <si>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</si>
  <si>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</si>
  <si>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</si>
  <si>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</si>
  <si>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</si>
  <si>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</si>
  <si>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</si>
  <si>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</si>
  <si>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</si>
  <si>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</si>
  <si>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</si>
  <si>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</si>
  <si>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</si>
  <si>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</si>
  <si>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</si>
  <si>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</si>
  <si>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</si>
  <si>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</si>
  <si>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</si>
  <si>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</si>
  <si>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</si>
  <si>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</si>
  <si>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</si>
  <si>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</si>
  <si>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</si>
  <si>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</si>
  <si>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</si>
  <si>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</si>
  <si>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</si>
  <si>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</si>
  <si>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</si>
  <si>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</si>
  <si>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</si>
  <si>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</si>
  <si>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</si>
  <si>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</si>
  <si>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</si>
  <si>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</si>
  <si>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</si>
  <si>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</si>
  <si>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</si>
  <si>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</si>
  <si>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</si>
  <si>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</si>
  <si>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</si>
  <si>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</si>
  <si>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</si>
  <si>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</si>
  <si>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</si>
  <si>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</si>
  <si>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</si>
  <si>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</si>
  <si>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</si>
  <si>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</si>
  <si>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</si>
  <si>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</si>
  <si>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</si>
  <si>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</si>
  <si>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</si>
  <si>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</si>
  <si>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</si>
  <si>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</si>
  <si>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</si>
  <si>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</si>
  <si>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</si>
  <si>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</si>
  <si>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</si>
  <si>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</si>
  <si>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</si>
  <si>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</si>
  <si>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</si>
  <si>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</si>
  <si>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</si>
  <si>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</si>
  <si>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</si>
  <si>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</si>
  <si>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</si>
  <si>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</si>
  <si>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</si>
  <si>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</si>
  <si>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</si>
  <si>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</si>
  <si>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</si>
  <si>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</si>
  <si>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NV</t>
  </si>
  <si>
    <t>Div by 0</t>
  </si>
  <si>
    <t>-32.1</t>
  </si>
  <si>
    <t>.0000</t>
  </si>
  <si>
    <t>-2.01</t>
  </si>
  <si>
    <t>-17.8</t>
  </si>
  <si>
    <t>-.031</t>
  </si>
  <si>
    <t>.8811</t>
  </si>
  <si>
    <t>.6818</t>
  </si>
  <si>
    <t>83.12</t>
  </si>
  <si>
    <t>-25.9</t>
  </si>
  <si>
    <t>-22.0</t>
  </si>
  <si>
    <t>9.329</t>
  </si>
  <si>
    <t>28.62</t>
  </si>
  <si>
    <t>2.692</t>
  </si>
  <si>
    <t>1.499</t>
  </si>
  <si>
    <t>-4.28</t>
  </si>
  <si>
    <t>-4.81</t>
  </si>
  <si>
    <t>-38.7</t>
  </si>
  <si>
    <t>-1.74</t>
  </si>
  <si>
    <t>.6619</t>
  </si>
  <si>
    <t>-61.6</t>
  </si>
  <si>
    <t>17.96</t>
  </si>
  <si>
    <t>.4990</t>
  </si>
  <si>
    <t>-3.02</t>
  </si>
  <si>
    <t>1.002</t>
  </si>
  <si>
    <t>12.59</t>
  </si>
  <si>
    <t>-80.1</t>
  </si>
  <si>
    <t>4.360</t>
  </si>
  <si>
    <t>-89.8</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</si>
</sst>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49747</v>
      </c>
      <c r="D6" s="87" t="str">
        <f>IF($B6="N/A","N/A",IF(C6&gt;15,"No",IF(C6&lt;-15,"No","Yes")))</f>
        <v>N/A</v>
      </c>
      <c r="E6" s="83">
        <v>29868</v>
      </c>
      <c r="F6" s="87" t="str">
        <f>IF($B6="N/A","N/A",IF(E6&gt;15,"No",IF(E6&lt;-15,"No","Yes")))</f>
        <v>N/A</v>
      </c>
      <c r="G6" s="83">
        <v>30774</v>
      </c>
      <c r="H6" s="87" t="str">
        <f>IF($B6="N/A","N/A",IF(G6&gt;15,"No",IF(G6&lt;-15,"No","Yes")))</f>
        <v>N/A</v>
      </c>
      <c r="I6" s="90">
        <v>-40</v>
      </c>
      <c r="J6" s="90">
        <v>3.0329999999999999</v>
      </c>
      <c r="K6" s="87" t="str">
        <f>IF(J6="Div by 0", "N/A", IF(J6="N/A","N/A", IF(J6&gt;15, "No", IF(J6&lt;-15, "No", "Yes"))))</f>
        <v>Yes</v>
      </c>
    </row>
    <row r="7" spans="1:11">
      <c r="A7" s="201" t="s">
        <v>695</v>
      </c>
      <c r="B7" s="82" t="s">
        <v>50</v>
      </c>
      <c r="C7" s="87">
        <v>40.804470621</v>
      </c>
      <c r="D7" s="87" t="str">
        <f>IF($B7="N/A","N/A",IF(C7&gt;15,"No",IF(C7&lt;-15,"No","Yes")))</f>
        <v>N/A</v>
      </c>
      <c r="E7" s="87">
        <v>3.3480647999999998E-3</v>
      </c>
      <c r="F7" s="87" t="str">
        <f>IF($B7="N/A","N/A",IF(E7&gt;15,"No",IF(E7&lt;-15,"No","Yes")))</f>
        <v>N/A</v>
      </c>
      <c r="G7" s="87">
        <v>0</v>
      </c>
      <c r="H7" s="87" t="str">
        <f>IF($B7="N/A","N/A",IF(G7&gt;15,"No",IF(G7&lt;-15,"No","Yes")))</f>
        <v>N/A</v>
      </c>
      <c r="I7" s="90">
        <v>-100</v>
      </c>
      <c r="J7" s="90">
        <v>-100</v>
      </c>
      <c r="K7" s="87" t="str">
        <f>IF(J7="Div by 0", "N/A", IF(J7="N/A","N/A", IF(J7&gt;15, "No", IF(J7&lt;-15, "No", "Yes"))))</f>
        <v>No</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29448</v>
      </c>
      <c r="D9" s="87" t="str">
        <f>IF($B9="N/A","N/A",IF(C9&gt;15,"No",IF(C9&lt;-15,"No","Yes")))</f>
        <v>N/A</v>
      </c>
      <c r="E9" s="83">
        <v>29867</v>
      </c>
      <c r="F9" s="87" t="str">
        <f>IF($B9="N/A","N/A",IF(E9&gt;15,"No",IF(E9&lt;-15,"No","Yes")))</f>
        <v>N/A</v>
      </c>
      <c r="G9" s="83">
        <v>30774</v>
      </c>
      <c r="H9" s="87" t="str">
        <f>IF($B9="N/A","N/A",IF(G9&gt;15,"No",IF(G9&lt;-15,"No","Yes")))</f>
        <v>N/A</v>
      </c>
      <c r="I9" s="90">
        <v>1.423</v>
      </c>
      <c r="J9" s="90">
        <v>3.0369999999999999</v>
      </c>
      <c r="K9" s="87" t="str">
        <f t="shared" ref="K9:K18" si="0">IF(J9="Div by 0", "N/A", IF(J9="N/A","N/A", IF(J9&gt;15, "No", IF(J9&lt;-15, "No", "Yes"))))</f>
        <v>Yes</v>
      </c>
    </row>
    <row r="10" spans="1:11">
      <c r="A10" s="201" t="s">
        <v>697</v>
      </c>
      <c r="B10" s="82" t="s">
        <v>52</v>
      </c>
      <c r="C10" s="87">
        <v>11.355609889</v>
      </c>
      <c r="D10" s="87" t="str">
        <f>IF($B10="N/A","N/A",IF(C10&gt;20,"No",IF(C10&lt;5,"No","Yes")))</f>
        <v>Yes</v>
      </c>
      <c r="E10" s="87">
        <v>12.083570496</v>
      </c>
      <c r="F10" s="87" t="str">
        <f>IF($B10="N/A","N/A",IF(E10&gt;20,"No",IF(E10&lt;5,"No","Yes")))</f>
        <v>Yes</v>
      </c>
      <c r="G10" s="87">
        <v>18.054201598999999</v>
      </c>
      <c r="H10" s="87" t="str">
        <f>IF($B10="N/A","N/A",IF(G10&gt;20,"No",IF(G10&lt;5,"No","Yes")))</f>
        <v>Yes</v>
      </c>
      <c r="I10" s="90">
        <v>6.4109999999999996</v>
      </c>
      <c r="J10" s="90">
        <v>49.41</v>
      </c>
      <c r="K10" s="87" t="str">
        <f t="shared" si="0"/>
        <v>No</v>
      </c>
    </row>
    <row r="11" spans="1:11">
      <c r="A11" s="201" t="s">
        <v>698</v>
      </c>
      <c r="B11" s="82" t="s">
        <v>50</v>
      </c>
      <c r="C11" s="87">
        <v>17.366204836000001</v>
      </c>
      <c r="D11" s="87" t="str">
        <f>IF($B11="N/A","N/A",IF(C11&gt;15,"No",IF(C11&lt;-15,"No","Yes")))</f>
        <v>N/A</v>
      </c>
      <c r="E11" s="87">
        <v>3.4486222251999998</v>
      </c>
      <c r="F11" s="87" t="str">
        <f>IF($B11="N/A","N/A",IF(E11&gt;15,"No",IF(E11&lt;-15,"No","Yes")))</f>
        <v>N/A</v>
      </c>
      <c r="G11" s="87">
        <v>3.8149086892000001</v>
      </c>
      <c r="H11" s="87" t="str">
        <f>IF($B11="N/A","N/A",IF(G11&gt;15,"No",IF(G11&lt;-15,"No","Yes")))</f>
        <v>N/A</v>
      </c>
      <c r="I11" s="90">
        <v>-80.099999999999994</v>
      </c>
      <c r="J11" s="90">
        <v>10.62</v>
      </c>
      <c r="K11" s="87" t="str">
        <f t="shared" si="0"/>
        <v>Yes</v>
      </c>
    </row>
    <row r="12" spans="1:11">
      <c r="A12" s="201" t="s">
        <v>699</v>
      </c>
      <c r="B12" s="82" t="s">
        <v>175</v>
      </c>
      <c r="C12" s="87">
        <v>90.535784121999995</v>
      </c>
      <c r="D12" s="87" t="str">
        <f>IF($B12="N/A","N/A",IF(C12&gt;1,"Yes","No"))</f>
        <v>Yes</v>
      </c>
      <c r="E12" s="87">
        <v>89.320388350000002</v>
      </c>
      <c r="F12" s="87" t="str">
        <f>IF($B12="N/A","N/A",IF(E12&gt;1,"Yes","No"))</f>
        <v>Yes</v>
      </c>
      <c r="G12" s="87">
        <v>77.257240203999999</v>
      </c>
      <c r="H12" s="87" t="str">
        <f>IF($B12="N/A","N/A",IF(G12&gt;1,"Yes","No"))</f>
        <v>Yes</v>
      </c>
      <c r="I12" s="90">
        <v>-1.34</v>
      </c>
      <c r="J12" s="90">
        <v>-13.5</v>
      </c>
      <c r="K12" s="87" t="str">
        <f t="shared" si="0"/>
        <v>Yes</v>
      </c>
    </row>
    <row r="13" spans="1:11">
      <c r="A13" s="201" t="s">
        <v>700</v>
      </c>
      <c r="B13" s="82" t="s">
        <v>50</v>
      </c>
      <c r="C13" s="211">
        <v>7149.3179507000004</v>
      </c>
      <c r="D13" s="87" t="str">
        <f>IF($B13="N/A","N/A",IF(C13&gt;15,"No",IF(C13&lt;-15,"No","Yes")))</f>
        <v>N/A</v>
      </c>
      <c r="E13" s="211">
        <v>14798.220388</v>
      </c>
      <c r="F13" s="87" t="str">
        <f>IF($B13="N/A","N/A",IF(E13&gt;15,"No",IF(E13&lt;-15,"No","Yes")))</f>
        <v>N/A</v>
      </c>
      <c r="G13" s="211">
        <v>10309.094548999999</v>
      </c>
      <c r="H13" s="87" t="str">
        <f>IF($B13="N/A","N/A",IF(G13&gt;15,"No",IF(G13&lt;-15,"No","Yes")))</f>
        <v>N/A</v>
      </c>
      <c r="I13" s="90">
        <v>107</v>
      </c>
      <c r="J13" s="90">
        <v>-30.3</v>
      </c>
      <c r="K13" s="87" t="str">
        <f t="shared" si="0"/>
        <v>No</v>
      </c>
    </row>
    <row r="14" spans="1:11" ht="12.75" customHeight="1">
      <c r="A14" s="169" t="s">
        <v>846</v>
      </c>
      <c r="B14" s="82" t="s">
        <v>50</v>
      </c>
      <c r="C14" s="83">
        <v>411</v>
      </c>
      <c r="D14" s="82" t="s">
        <v>50</v>
      </c>
      <c r="E14" s="83">
        <v>279</v>
      </c>
      <c r="F14" s="82" t="s">
        <v>50</v>
      </c>
      <c r="G14" s="83">
        <v>354</v>
      </c>
      <c r="H14" s="87" t="str">
        <f>IF($B14="N/A","N/A",IF(G14&gt;15,"No",IF(G14&lt;-15,"No","Yes")))</f>
        <v>N/A</v>
      </c>
      <c r="I14" s="82" t="s">
        <v>1091</v>
      </c>
      <c r="J14" s="90">
        <v>26.88</v>
      </c>
      <c r="K14" s="87" t="str">
        <f t="shared" si="0"/>
        <v>No</v>
      </c>
    </row>
    <row r="15" spans="1:11" ht="25.5">
      <c r="A15" s="169" t="s">
        <v>847</v>
      </c>
      <c r="B15" s="82" t="s">
        <v>50</v>
      </c>
      <c r="C15" s="202">
        <v>8293.8223844000004</v>
      </c>
      <c r="D15" s="87" t="str">
        <f>IF($B15="N/A","N/A",IF(C15&gt;60,"No",IF(C15&lt;15,"No","Yes")))</f>
        <v>N/A</v>
      </c>
      <c r="E15" s="202">
        <v>8383.7204301000002</v>
      </c>
      <c r="F15" s="87" t="str">
        <f>IF($B15="N/A","N/A",IF(E15&gt;60,"No",IF(E15&lt;15,"No","Yes")))</f>
        <v>N/A</v>
      </c>
      <c r="G15" s="202">
        <v>8038.6129944000004</v>
      </c>
      <c r="H15" s="87" t="str">
        <f>IF($B15="N/A","N/A",IF(G15&gt;60,"No",IF(G15&lt;15,"No","Yes")))</f>
        <v>N/A</v>
      </c>
      <c r="I15" s="90">
        <v>1.0840000000000001</v>
      </c>
      <c r="J15" s="90">
        <v>-4.12</v>
      </c>
      <c r="K15" s="87" t="str">
        <f t="shared" si="0"/>
        <v>Yes</v>
      </c>
    </row>
    <row r="16" spans="1:11">
      <c r="A16" s="169" t="s">
        <v>165</v>
      </c>
      <c r="B16" s="82" t="s">
        <v>127</v>
      </c>
      <c r="C16" s="83">
        <v>11</v>
      </c>
      <c r="D16" s="87" t="str">
        <f>IF($B16="N/A","N/A",IF(C16="N/A","N/A",IF(C16=0,"Yes","No")))</f>
        <v>No</v>
      </c>
      <c r="E16" s="83">
        <v>11</v>
      </c>
      <c r="F16" s="87" t="str">
        <f>IF($B16="N/A","N/A",IF(E16="N/A","N/A",IF(E16=0,"Yes","No")))</f>
        <v>No</v>
      </c>
      <c r="G16" s="83">
        <v>0</v>
      </c>
      <c r="H16" s="87" t="str">
        <f>IF($B16="N/A","N/A",IF(G16=0,"Yes","No"))</f>
        <v>Yes</v>
      </c>
      <c r="I16" s="82" t="s">
        <v>1092</v>
      </c>
      <c r="J16" s="90">
        <v>-100</v>
      </c>
      <c r="K16" s="87" t="str">
        <f t="shared" si="0"/>
        <v>No</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26104</v>
      </c>
      <c r="D20" s="87" t="str">
        <f>IF($B20="N/A","N/A",IF(C20&gt;15,"No",IF(C20&lt;-15,"No","Yes")))</f>
        <v>N/A</v>
      </c>
      <c r="E20" s="83">
        <v>26258</v>
      </c>
      <c r="F20" s="87" t="str">
        <f>IF($B20="N/A","N/A",IF(E20&gt;15,"No",IF(E20&lt;-15,"No","Yes")))</f>
        <v>N/A</v>
      </c>
      <c r="G20" s="83">
        <v>25218</v>
      </c>
      <c r="H20" s="87" t="str">
        <f>IF($B20="N/A","N/A",IF(G20&gt;15,"No",IF(G20&lt;-15,"No","Yes")))</f>
        <v>N/A</v>
      </c>
      <c r="I20" s="90">
        <v>0.58989999999999998</v>
      </c>
      <c r="J20" s="90">
        <v>-3.96</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6278.5740115999997</v>
      </c>
      <c r="D23" s="87" t="str">
        <f>IF($B23="N/A","N/A",IF(C23&gt;7000,"No",IF(C23&lt;2000,"No","Yes")))</f>
        <v>Yes</v>
      </c>
      <c r="E23" s="211">
        <v>6106.5651611000003</v>
      </c>
      <c r="F23" s="87" t="str">
        <f>IF($B23="N/A","N/A",IF(E23&gt;7000,"No",IF(E23&lt;2000,"No","Yes")))</f>
        <v>Yes</v>
      </c>
      <c r="G23" s="211">
        <v>5817.3891267999998</v>
      </c>
      <c r="H23" s="87" t="str">
        <f>IF($B23="N/A","N/A",IF(G23&gt;7000,"No",IF(G23&lt;2000,"No","Yes")))</f>
        <v>Yes</v>
      </c>
      <c r="I23" s="90">
        <v>-2.74</v>
      </c>
      <c r="J23" s="90">
        <v>-4.74</v>
      </c>
      <c r="K23" s="87" t="str">
        <f t="shared" si="3"/>
        <v>Yes</v>
      </c>
    </row>
    <row r="24" spans="1:11">
      <c r="A24" s="200" t="s">
        <v>186</v>
      </c>
      <c r="B24" s="82" t="s">
        <v>50</v>
      </c>
      <c r="C24" s="211">
        <v>1218.4857459</v>
      </c>
      <c r="D24" s="87" t="str">
        <f>IF($B24="N/A","N/A",IF(C24&gt;15,"No",IF(C24&lt;-15,"No","Yes")))</f>
        <v>N/A</v>
      </c>
      <c r="E24" s="211">
        <v>1192.2955443000001</v>
      </c>
      <c r="F24" s="87" t="str">
        <f>IF($B24="N/A","N/A",IF(E24&gt;15,"No",IF(E24&lt;-15,"No","Yes")))</f>
        <v>N/A</v>
      </c>
      <c r="G24" s="211">
        <v>1130.5370502999999</v>
      </c>
      <c r="H24" s="87" t="str">
        <f>IF($B24="N/A","N/A",IF(G24&gt;15,"No",IF(G24&lt;-15,"No","Yes")))</f>
        <v>N/A</v>
      </c>
      <c r="I24" s="90">
        <v>-2.15</v>
      </c>
      <c r="J24" s="90">
        <v>-5.18</v>
      </c>
      <c r="K24" s="87" t="str">
        <f t="shared" si="3"/>
        <v>Yes</v>
      </c>
    </row>
    <row r="25" spans="1:11">
      <c r="A25" s="200" t="s">
        <v>48</v>
      </c>
      <c r="B25" s="82" t="s">
        <v>15</v>
      </c>
      <c r="C25" s="87">
        <v>0.99984676679999995</v>
      </c>
      <c r="D25" s="87" t="str">
        <f>IF($B25="N/A","N/A",IF(C25&gt;10,"No",IF(C25&lt;=0,"No","Yes")))</f>
        <v>Yes</v>
      </c>
      <c r="E25" s="87">
        <v>0.75024754360000001</v>
      </c>
      <c r="F25" s="87" t="str">
        <f>IF($B25="N/A","N/A",IF(E25&gt;10,"No",IF(E25&lt;=0,"No","Yes")))</f>
        <v>Yes</v>
      </c>
      <c r="G25" s="87">
        <v>0.55912443489999997</v>
      </c>
      <c r="H25" s="87" t="str">
        <f>IF($B25="N/A","N/A",IF(G25&gt;10,"No",IF(G25&lt;=0,"No","Yes")))</f>
        <v>Yes</v>
      </c>
      <c r="I25" s="90">
        <v>-25</v>
      </c>
      <c r="J25" s="90">
        <v>-25.5</v>
      </c>
      <c r="K25" s="87" t="str">
        <f t="shared" si="3"/>
        <v>No</v>
      </c>
    </row>
    <row r="26" spans="1:11">
      <c r="A26" s="200" t="s">
        <v>187</v>
      </c>
      <c r="B26" s="82" t="s">
        <v>50</v>
      </c>
      <c r="C26" s="211">
        <v>4442.2681991999998</v>
      </c>
      <c r="D26" s="87" t="str">
        <f>IF($B26="N/A","N/A",IF(C26&gt;15,"No",IF(C26&lt;-15,"No","Yes")))</f>
        <v>N/A</v>
      </c>
      <c r="E26" s="211">
        <v>8305.3451776999991</v>
      </c>
      <c r="F26" s="87" t="str">
        <f>IF($B26="N/A","N/A",IF(E26&gt;15,"No",IF(E26&lt;-15,"No","Yes")))</f>
        <v>N/A</v>
      </c>
      <c r="G26" s="211">
        <v>10132.184397000001</v>
      </c>
      <c r="H26" s="87" t="str">
        <f>IF($B26="N/A","N/A",IF(G26&gt;15,"No",IF(G26&lt;-15,"No","Yes")))</f>
        <v>N/A</v>
      </c>
      <c r="I26" s="90">
        <v>86.96</v>
      </c>
      <c r="J26" s="90">
        <v>22</v>
      </c>
      <c r="K26" s="87" t="str">
        <f t="shared" si="3"/>
        <v>No</v>
      </c>
    </row>
    <row r="27" spans="1:11">
      <c r="A27" s="200" t="s">
        <v>125</v>
      </c>
      <c r="B27" s="82" t="s">
        <v>53</v>
      </c>
      <c r="C27" s="90">
        <v>99.766319338000002</v>
      </c>
      <c r="D27" s="87" t="str">
        <f>IF($B27="N/A","N/A",IF(C27&gt;100,"No",IF(C27&lt;95,"No","Yes")))</f>
        <v>Yes</v>
      </c>
      <c r="E27" s="90">
        <v>99.832432021000002</v>
      </c>
      <c r="F27" s="87" t="str">
        <f>IF($B27="N/A","N/A",IF(E27&gt;100,"No",IF(E27&lt;95,"No","Yes")))</f>
        <v>Yes</v>
      </c>
      <c r="G27" s="90">
        <v>99.857244824999995</v>
      </c>
      <c r="H27" s="87" t="str">
        <f>IF($B27="N/A","N/A",IF(G27&gt;100,"No",IF(G27&lt;95,"No","Yes")))</f>
        <v>Yes</v>
      </c>
      <c r="I27" s="90">
        <v>6.6299999999999998E-2</v>
      </c>
      <c r="J27" s="90">
        <v>2.4899999999999999E-2</v>
      </c>
      <c r="K27" s="87" t="str">
        <f t="shared" si="3"/>
        <v>Yes</v>
      </c>
    </row>
    <row r="28" spans="1:11">
      <c r="A28" s="200" t="s">
        <v>188</v>
      </c>
      <c r="B28" s="82" t="s">
        <v>128</v>
      </c>
      <c r="C28" s="90">
        <v>1.1837345928</v>
      </c>
      <c r="D28" s="87" t="str">
        <f>IF($B28="N/A","N/A",IF(C28&gt;1,"Yes","No"))</f>
        <v>Yes</v>
      </c>
      <c r="E28" s="90">
        <v>1.1983672847</v>
      </c>
      <c r="F28" s="87" t="str">
        <f>IF($B28="N/A","N/A",IF(E28&gt;1,"Yes","No"))</f>
        <v>Yes</v>
      </c>
      <c r="G28" s="90">
        <v>1.2010165991999999</v>
      </c>
      <c r="H28" s="87" t="str">
        <f>IF($B28="N/A","N/A",IF(G28&gt;1,"Yes","No"))</f>
        <v>Yes</v>
      </c>
      <c r="I28" s="90">
        <v>1.236</v>
      </c>
      <c r="J28" s="90">
        <v>0.22109999999999999</v>
      </c>
      <c r="K28" s="87" t="str">
        <f t="shared" si="3"/>
        <v>Yes</v>
      </c>
    </row>
    <row r="29" spans="1:11">
      <c r="A29" s="200" t="s">
        <v>126</v>
      </c>
      <c r="B29" s="82" t="s">
        <v>53</v>
      </c>
      <c r="C29" s="90">
        <v>99.862090101000007</v>
      </c>
      <c r="D29" s="87" t="str">
        <f>IF($B29="N/A","N/A",IF(C29&gt;100,"No",IF(C29&lt;95,"No","Yes")))</f>
        <v>Yes</v>
      </c>
      <c r="E29" s="90">
        <v>99.908599284000005</v>
      </c>
      <c r="F29" s="87" t="str">
        <f>IF($B29="N/A","N/A",IF(E29&gt;100,"No",IF(E29&lt;95,"No","Yes")))</f>
        <v>Yes</v>
      </c>
      <c r="G29" s="90">
        <v>99.861210247000002</v>
      </c>
      <c r="H29" s="87" t="str">
        <f>IF($B29="N/A","N/A",IF(G29&gt;100,"No",IF(G29&lt;95,"No","Yes")))</f>
        <v>Yes</v>
      </c>
      <c r="I29" s="90">
        <v>4.6600000000000003E-2</v>
      </c>
      <c r="J29" s="90">
        <v>-4.7E-2</v>
      </c>
      <c r="K29" s="87" t="str">
        <f t="shared" si="3"/>
        <v>Yes</v>
      </c>
    </row>
    <row r="30" spans="1:11">
      <c r="A30" s="200" t="s">
        <v>189</v>
      </c>
      <c r="B30" s="82" t="s">
        <v>129</v>
      </c>
      <c r="C30" s="90">
        <v>9.6514116925</v>
      </c>
      <c r="D30" s="87" t="str">
        <f>IF($B30="N/A","N/A",IF(C30&gt;3,"Yes","No"))</f>
        <v>Yes</v>
      </c>
      <c r="E30" s="90">
        <v>9.6751543798000004</v>
      </c>
      <c r="F30" s="87" t="str">
        <f>IF($B30="N/A","N/A",IF(E30&gt;3,"Yes","No"))</f>
        <v>Yes</v>
      </c>
      <c r="G30" s="90">
        <v>9.9646586982999992</v>
      </c>
      <c r="H30" s="87" t="str">
        <f>IF($B30="N/A","N/A",IF(G30&gt;3,"Yes","No"))</f>
        <v>Yes</v>
      </c>
      <c r="I30" s="90">
        <v>0.246</v>
      </c>
      <c r="J30" s="90">
        <v>2.992</v>
      </c>
      <c r="K30" s="87" t="str">
        <f t="shared" si="3"/>
        <v>Yes</v>
      </c>
    </row>
    <row r="31" spans="1:11">
      <c r="A31" s="200" t="s">
        <v>843</v>
      </c>
      <c r="B31" s="82" t="s">
        <v>16</v>
      </c>
      <c r="C31" s="90">
        <v>5.1306180313</v>
      </c>
      <c r="D31" s="87" t="str">
        <f>IF($B31="N/A","N/A",IF(C31&gt;=8,"No",IF(C31&lt;2,"No","Yes")))</f>
        <v>Yes</v>
      </c>
      <c r="E31" s="90">
        <v>5.1094392808000002</v>
      </c>
      <c r="F31" s="87" t="str">
        <f>IF($B31="N/A","N/A",IF(E31&gt;=8,"No",IF(E31&lt;2,"No","Yes")))</f>
        <v>Yes</v>
      </c>
      <c r="G31" s="90">
        <v>5.1376055835000001</v>
      </c>
      <c r="H31" s="87" t="str">
        <f>IF($B31="N/A","N/A",IF(G31&gt;=8,"No",IF(G31&lt;2,"No","Yes")))</f>
        <v>Yes</v>
      </c>
      <c r="I31" s="90">
        <v>-0.41299999999999998</v>
      </c>
      <c r="J31" s="90">
        <v>0.55130000000000001</v>
      </c>
      <c r="K31" s="87" t="str">
        <f t="shared" si="3"/>
        <v>Yes</v>
      </c>
    </row>
    <row r="32" spans="1:11">
      <c r="A32" s="200" t="s">
        <v>190</v>
      </c>
      <c r="B32" s="82" t="s">
        <v>16</v>
      </c>
      <c r="C32" s="90">
        <v>5.1639205745999996</v>
      </c>
      <c r="D32" s="87" t="str">
        <f>IF($B32="N/A","N/A",IF(C32&gt;=8,"No",IF(C32&lt;2,"No","Yes")))</f>
        <v>Yes</v>
      </c>
      <c r="E32" s="90">
        <v>5.1298755820000004</v>
      </c>
      <c r="F32" s="87" t="str">
        <f>IF($B32="N/A","N/A",IF(E32&gt;=8,"No",IF(E32&lt;2,"No","Yes")))</f>
        <v>Yes</v>
      </c>
      <c r="G32" s="90">
        <v>5.1526790325</v>
      </c>
      <c r="H32" s="87" t="str">
        <f>IF($B32="N/A","N/A",IF(G32&gt;=8,"No",IF(G32&lt;2,"No","Yes")))</f>
        <v>Yes</v>
      </c>
      <c r="I32" s="90">
        <v>-0.65900000000000003</v>
      </c>
      <c r="J32" s="90">
        <v>0.44450000000000001</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99.394728776999997</v>
      </c>
      <c r="D34" s="87" t="str">
        <f>IF($B34="N/A","N/A",IF(C34&gt;100,"No",IF(C34&lt;95,"No","Yes")))</f>
        <v>Yes</v>
      </c>
      <c r="E34" s="90">
        <v>99.413512073000007</v>
      </c>
      <c r="F34" s="87" t="str">
        <f>IF($B34="N/A","N/A",IF(E34&gt;100,"No",IF(E34&lt;95,"No","Yes")))</f>
        <v>Yes</v>
      </c>
      <c r="G34" s="90">
        <v>98.794511857000003</v>
      </c>
      <c r="H34" s="87" t="str">
        <f>IF($B34="N/A","N/A",IF(G34&gt;100,"No",IF(G34&lt;95,"No","Yes")))</f>
        <v>Yes</v>
      </c>
      <c r="I34" s="90">
        <v>1.89E-2</v>
      </c>
      <c r="J34" s="90">
        <v>-0.623</v>
      </c>
      <c r="K34" s="87" t="str">
        <f t="shared" si="3"/>
        <v>Yes</v>
      </c>
    </row>
    <row r="35" spans="1:11">
      <c r="A35" s="200" t="s">
        <v>192</v>
      </c>
      <c r="B35" s="82" t="s">
        <v>53</v>
      </c>
      <c r="C35" s="90">
        <v>98.785626723999997</v>
      </c>
      <c r="D35" s="87" t="str">
        <f>IF($B35="N/A","N/A",IF(C35&gt;100,"No",IF(C35&lt;95,"No","Yes")))</f>
        <v>Yes</v>
      </c>
      <c r="E35" s="90">
        <v>99.074567751000004</v>
      </c>
      <c r="F35" s="87" t="str">
        <f>IF($B35="N/A","N/A",IF(E35&gt;100,"No",IF(E35&lt;95,"No","Yes")))</f>
        <v>Yes</v>
      </c>
      <c r="G35" s="90">
        <v>99.179157743999994</v>
      </c>
      <c r="H35" s="87" t="str">
        <f>IF($B35="N/A","N/A",IF(G35&gt;100,"No",IF(G35&lt;95,"No","Yes")))</f>
        <v>Yes</v>
      </c>
      <c r="I35" s="90">
        <v>0.29249999999999998</v>
      </c>
      <c r="J35" s="90">
        <v>0.1056</v>
      </c>
      <c r="K35" s="87" t="str">
        <f t="shared" si="3"/>
        <v>Yes</v>
      </c>
    </row>
    <row r="36" spans="1:11">
      <c r="A36" s="200" t="s">
        <v>193</v>
      </c>
      <c r="B36" s="82" t="s">
        <v>54</v>
      </c>
      <c r="C36" s="90">
        <v>0</v>
      </c>
      <c r="D36" s="87" t="str">
        <f>IF($B36="N/A","N/A",IF(C36&gt;5,"No",IF(C36&lt;=0,"No","Yes")))</f>
        <v>No</v>
      </c>
      <c r="E36" s="90">
        <v>0</v>
      </c>
      <c r="F36" s="87" t="str">
        <f>IF($B36="N/A","N/A",IF(E36&gt;5,"No",IF(E36&lt;=0,"No","Yes")))</f>
        <v>No</v>
      </c>
      <c r="G36" s="90">
        <v>0</v>
      </c>
      <c r="H36" s="87" t="str">
        <f>IF($B36="N/A","N/A",IF(G36&gt;5,"No",IF(G36&lt;=0,"No","Yes")))</f>
        <v>No</v>
      </c>
      <c r="I36" s="90" t="s">
        <v>1090</v>
      </c>
      <c r="J36" s="90" t="s">
        <v>1090</v>
      </c>
      <c r="K36" s="87" t="str">
        <f t="shared" si="3"/>
        <v>N/A</v>
      </c>
    </row>
    <row r="37" spans="1:11">
      <c r="A37" s="200" t="s">
        <v>194</v>
      </c>
      <c r="B37" s="82" t="s">
        <v>55</v>
      </c>
      <c r="C37" s="90">
        <v>100</v>
      </c>
      <c r="D37" s="87" t="str">
        <f>IF($B37="N/A","N/A",IF(C37&gt;100,"No",IF(C37&lt;98,"No","Yes")))</f>
        <v>Yes</v>
      </c>
      <c r="E37" s="90">
        <v>99.988574911000001</v>
      </c>
      <c r="F37" s="87" t="str">
        <f>IF($B37="N/A","N/A",IF(E37&gt;100,"No",IF(E37&lt;98,"No","Yes")))</f>
        <v>Yes</v>
      </c>
      <c r="G37" s="90">
        <v>100</v>
      </c>
      <c r="H37" s="87" t="str">
        <f>IF($B37="N/A","N/A",IF(G37&gt;100,"No",IF(G37&lt;98,"No","Yes")))</f>
        <v>Yes</v>
      </c>
      <c r="I37" s="90">
        <v>-1.0999999999999999E-2</v>
      </c>
      <c r="J37" s="90">
        <v>1.14E-2</v>
      </c>
      <c r="K37" s="87" t="str">
        <f t="shared" si="3"/>
        <v>Yes</v>
      </c>
    </row>
    <row r="38" spans="1:11">
      <c r="A38" s="200" t="s">
        <v>195</v>
      </c>
      <c r="B38" s="82" t="s">
        <v>17</v>
      </c>
      <c r="C38" s="90">
        <v>3.1111707017999999</v>
      </c>
      <c r="D38" s="87" t="str">
        <f>IF($B38="N/A","N/A",IF(C38&gt;=2,"Yes","No"))</f>
        <v>Yes</v>
      </c>
      <c r="E38" s="90">
        <v>3.9448105123000001</v>
      </c>
      <c r="F38" s="87" t="str">
        <f>IF($B38="N/A","N/A",IF(E38&gt;=2,"Yes","No"))</f>
        <v>Yes</v>
      </c>
      <c r="G38" s="90">
        <v>4.7169482116000001</v>
      </c>
      <c r="H38" s="87" t="str">
        <f>IF($B38="N/A","N/A",IF(G38&gt;=2,"Yes","No"))</f>
        <v>Yes</v>
      </c>
      <c r="I38" s="90">
        <v>26.8</v>
      </c>
      <c r="J38" s="90">
        <v>19.57</v>
      </c>
      <c r="K38" s="87" t="str">
        <f t="shared" si="3"/>
        <v>No</v>
      </c>
    </row>
    <row r="39" spans="1:11">
      <c r="A39" s="200" t="s">
        <v>196</v>
      </c>
      <c r="B39" s="82" t="s">
        <v>56</v>
      </c>
      <c r="C39" s="90">
        <v>5.4704259883999997</v>
      </c>
      <c r="D39" s="87" t="str">
        <f>IF($B39="N/A","N/A",IF(C39&gt;30,"No",IF(C39&lt;5,"No","Yes")))</f>
        <v>Yes</v>
      </c>
      <c r="E39" s="90">
        <v>4.9476290230000002</v>
      </c>
      <c r="F39" s="87" t="str">
        <f>IF($B39="N/A","N/A",IF(E39&gt;30,"No",IF(E39&lt;5,"No","Yes")))</f>
        <v>No</v>
      </c>
      <c r="G39" s="90">
        <v>5.1669442461999999</v>
      </c>
      <c r="H39" s="87" t="str">
        <f>IF($B39="N/A","N/A",IF(G39&gt;30,"No",IF(G39&lt;5,"No","Yes")))</f>
        <v>Yes</v>
      </c>
      <c r="I39" s="90">
        <v>-9.56</v>
      </c>
      <c r="J39" s="90">
        <v>4.4329999999999998</v>
      </c>
      <c r="K39" s="87" t="str">
        <f t="shared" si="3"/>
        <v>Yes</v>
      </c>
    </row>
    <row r="40" spans="1:11">
      <c r="A40" s="200" t="s">
        <v>197</v>
      </c>
      <c r="B40" s="82" t="s">
        <v>10</v>
      </c>
      <c r="C40" s="90">
        <v>15.434416181</v>
      </c>
      <c r="D40" s="87" t="str">
        <f>IF($B40="N/A","N/A",IF(C40&gt;75,"No",IF(C40&lt;15,"No","Yes")))</f>
        <v>Yes</v>
      </c>
      <c r="E40" s="90">
        <v>15.231384498000001</v>
      </c>
      <c r="F40" s="87" t="str">
        <f>IF($B40="N/A","N/A",IF(E40&gt;75,"No",IF(E40&lt;15,"No","Yes")))</f>
        <v>Yes</v>
      </c>
      <c r="G40" s="90">
        <v>16.70235546</v>
      </c>
      <c r="H40" s="87" t="str">
        <f>IF($B40="N/A","N/A",IF(G40&gt;75,"No",IF(G40&lt;15,"No","Yes")))</f>
        <v>Yes</v>
      </c>
      <c r="I40" s="90">
        <v>-1.32</v>
      </c>
      <c r="J40" s="90">
        <v>9.6579999999999995</v>
      </c>
      <c r="K40" s="87" t="str">
        <f t="shared" si="3"/>
        <v>Yes</v>
      </c>
    </row>
    <row r="41" spans="1:11">
      <c r="A41" s="200" t="s">
        <v>198</v>
      </c>
      <c r="B41" s="82" t="s">
        <v>11</v>
      </c>
      <c r="C41" s="90">
        <v>79.095157830000005</v>
      </c>
      <c r="D41" s="87" t="str">
        <f>IF($B41="N/A","N/A",IF(C41&gt;70,"No",IF(C41&lt;25,"No","Yes")))</f>
        <v>No</v>
      </c>
      <c r="E41" s="90">
        <v>79.820986478999998</v>
      </c>
      <c r="F41" s="87" t="str">
        <f>IF($B41="N/A","N/A",IF(E41&gt;70,"No",IF(E41&lt;25,"No","Yes")))</f>
        <v>No</v>
      </c>
      <c r="G41" s="90">
        <v>78.130700293000004</v>
      </c>
      <c r="H41" s="87" t="str">
        <f>IF($B41="N/A","N/A",IF(G41&gt;70,"No",IF(G41&lt;25,"No","Yes")))</f>
        <v>No</v>
      </c>
      <c r="I41" s="90">
        <v>0.91769999999999996</v>
      </c>
      <c r="J41" s="90">
        <v>-2.12</v>
      </c>
      <c r="K41" s="87" t="str">
        <f t="shared" si="3"/>
        <v>Yes</v>
      </c>
    </row>
    <row r="42" spans="1:11">
      <c r="A42" s="200" t="s">
        <v>199</v>
      </c>
      <c r="B42" s="82" t="s">
        <v>18</v>
      </c>
      <c r="C42" s="90">
        <v>61.427367453000002</v>
      </c>
      <c r="D42" s="87" t="str">
        <f>IF($B42="N/A","N/A",IF(C42&gt;70,"No",IF(C42&lt;35,"No","Yes")))</f>
        <v>Yes</v>
      </c>
      <c r="E42" s="90">
        <v>61.984918882000002</v>
      </c>
      <c r="F42" s="87" t="str">
        <f>IF($B42="N/A","N/A",IF(E42&gt;70,"No",IF(E42&lt;35,"No","Yes")))</f>
        <v>Yes</v>
      </c>
      <c r="G42" s="90">
        <v>62.534697438000002</v>
      </c>
      <c r="H42" s="87" t="str">
        <f>IF($B42="N/A","N/A",IF(G42&gt;70,"No",IF(G42&lt;35,"No","Yes")))</f>
        <v>Yes</v>
      </c>
      <c r="I42" s="90">
        <v>0.90769999999999995</v>
      </c>
      <c r="J42" s="90">
        <v>0.88700000000000001</v>
      </c>
      <c r="K42" s="87" t="str">
        <f t="shared" si="3"/>
        <v>Yes</v>
      </c>
    </row>
    <row r="43" spans="1:11">
      <c r="A43" s="200" t="s">
        <v>200</v>
      </c>
      <c r="B43" s="82" t="s">
        <v>128</v>
      </c>
      <c r="C43" s="90">
        <v>1.8402868724999999</v>
      </c>
      <c r="D43" s="87" t="str">
        <f>IF($B43="N/A","N/A",IF(C43&gt;1,"Yes","No"))</f>
        <v>Yes</v>
      </c>
      <c r="E43" s="90">
        <v>1.8161710494000001</v>
      </c>
      <c r="F43" s="87" t="str">
        <f>IF($B43="N/A","N/A",IF(E43&gt;1,"Yes","No"))</f>
        <v>Yes</v>
      </c>
      <c r="G43" s="90">
        <v>1.8277108434</v>
      </c>
      <c r="H43" s="87" t="str">
        <f>IF($B43="N/A","N/A",IF(G43&gt;1,"Yes","No"))</f>
        <v>Yes</v>
      </c>
      <c r="I43" s="90">
        <v>-1.31</v>
      </c>
      <c r="J43" s="90">
        <v>0.63539999999999996</v>
      </c>
      <c r="K43" s="87" t="str">
        <f t="shared" si="3"/>
        <v>Yes</v>
      </c>
    </row>
    <row r="44" spans="1:11">
      <c r="A44" s="200" t="s">
        <v>201</v>
      </c>
      <c r="B44" s="82" t="s">
        <v>50</v>
      </c>
      <c r="C44" s="90">
        <v>0</v>
      </c>
      <c r="D44" s="87" t="str">
        <f>IF($B44="N/A","N/A",IF(C44&gt;15,"No",IF(C44&lt;-15,"No","Yes")))</f>
        <v>N/A</v>
      </c>
      <c r="E44" s="90">
        <v>6.1440156999999999E-3</v>
      </c>
      <c r="F44" s="87" t="str">
        <f>IF($B44="N/A","N/A",IF(E44&gt;15,"No",IF(E44&lt;-15,"No","Yes")))</f>
        <v>N/A</v>
      </c>
      <c r="G44" s="90">
        <v>0</v>
      </c>
      <c r="H44" s="87" t="str">
        <f>IF($B44="N/A","N/A",IF(G44&gt;15,"No",IF(G44&lt;-15,"No","Yes")))</f>
        <v>N/A</v>
      </c>
      <c r="I44" s="90" t="s">
        <v>1090</v>
      </c>
      <c r="J44" s="90">
        <v>-100</v>
      </c>
      <c r="K44" s="87" t="str">
        <f t="shared" si="3"/>
        <v>No</v>
      </c>
    </row>
    <row r="45" spans="1:11">
      <c r="A45" s="200" t="s">
        <v>202</v>
      </c>
      <c r="B45" s="82" t="s">
        <v>50</v>
      </c>
      <c r="C45" s="90">
        <v>99.856563766999997</v>
      </c>
      <c r="D45" s="87" t="str">
        <f>IF($B45="N/A","N/A",IF(C45&gt;15,"No",IF(C45&lt;-15,"No","Yes")))</f>
        <v>N/A</v>
      </c>
      <c r="E45" s="90">
        <v>99.956991889999998</v>
      </c>
      <c r="F45" s="87" t="str">
        <f>IF($B45="N/A","N/A",IF(E45&gt;15,"No",IF(E45&lt;-15,"No","Yes")))</f>
        <v>N/A</v>
      </c>
      <c r="G45" s="90">
        <v>99.980976537999993</v>
      </c>
      <c r="H45" s="87" t="str">
        <f>IF($B45="N/A","N/A",IF(G45&gt;15,"No",IF(G45&lt;-15,"No","Yes")))</f>
        <v>N/A</v>
      </c>
      <c r="I45" s="90">
        <v>0.10059999999999999</v>
      </c>
      <c r="J45" s="90">
        <v>2.4E-2</v>
      </c>
      <c r="K45" s="87" t="str">
        <f t="shared" si="3"/>
        <v>Yes</v>
      </c>
    </row>
    <row r="46" spans="1:11">
      <c r="A46" s="200" t="s">
        <v>203</v>
      </c>
      <c r="B46" s="82" t="s">
        <v>50</v>
      </c>
      <c r="C46" s="90" t="s">
        <v>1090</v>
      </c>
      <c r="D46" s="87" t="str">
        <f>IF($B46="N/A","N/A",IF(C46&gt;15,"No",IF(C46&lt;-15,"No","Yes")))</f>
        <v>N/A</v>
      </c>
      <c r="E46" s="90">
        <v>100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99.987509368000005</v>
      </c>
      <c r="D47" s="87" t="str">
        <f>IF($B47="N/A","N/A",IF(C47&gt;15,"No",IF(C47&lt;-15,"No","Yes")))</f>
        <v>N/A</v>
      </c>
      <c r="E47" s="90">
        <v>100</v>
      </c>
      <c r="F47" s="87" t="str">
        <f>IF($B47="N/A","N/A",IF(E47&gt;15,"No",IF(E47&lt;-15,"No","Yes")))</f>
        <v>N/A</v>
      </c>
      <c r="G47" s="90">
        <v>99.993657639000006</v>
      </c>
      <c r="H47" s="87" t="str">
        <f>IF($B47="N/A","N/A",IF(G47&gt;15,"No",IF(G47&lt;-15,"No","Yes")))</f>
        <v>N/A</v>
      </c>
      <c r="I47" s="90">
        <v>1.2500000000000001E-2</v>
      </c>
      <c r="J47" s="90">
        <v>-6.0000000000000001E-3</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27.229543365000001</v>
      </c>
      <c r="D49" s="87" t="str">
        <f>IF($B49="N/A","N/A",IF(C49&gt;15,"No",IF(C49&lt;-15,"No","Yes")))</f>
        <v>N/A</v>
      </c>
      <c r="E49" s="90">
        <v>27.245030086</v>
      </c>
      <c r="F49" s="87" t="str">
        <f>IF($B49="N/A","N/A",IF(E49&gt;15,"No",IF(E49&lt;-15,"No","Yes")))</f>
        <v>N/A</v>
      </c>
      <c r="G49" s="90">
        <v>26.604013006999999</v>
      </c>
      <c r="H49" s="87" t="str">
        <f>IF($B49="N/A","N/A",IF(G49&gt;15,"No",IF(G49&lt;-15,"No","Yes")))</f>
        <v>N/A</v>
      </c>
      <c r="I49" s="90">
        <v>5.6899999999999999E-2</v>
      </c>
      <c r="J49" s="90">
        <v>-2.35</v>
      </c>
      <c r="K49" s="87" t="str">
        <f t="shared" si="3"/>
        <v>Yes</v>
      </c>
    </row>
    <row r="50" spans="1:11" ht="25.5">
      <c r="A50" s="200" t="s">
        <v>206</v>
      </c>
      <c r="B50" s="82" t="s">
        <v>50</v>
      </c>
      <c r="C50" s="90">
        <v>32.627183573000003</v>
      </c>
      <c r="D50" s="87" t="str">
        <f>IF($B50="N/A","N/A",IF(C50&gt;15,"No",IF(C50&lt;-15,"No","Yes")))</f>
        <v>N/A</v>
      </c>
      <c r="E50" s="90">
        <v>32.420595628000001</v>
      </c>
      <c r="F50" s="87" t="str">
        <f>IF($B50="N/A","N/A",IF(E50&gt;15,"No",IF(E50&lt;-15,"No","Yes")))</f>
        <v>N/A</v>
      </c>
      <c r="G50" s="90">
        <v>30.490126100000001</v>
      </c>
      <c r="H50" s="87" t="str">
        <f>IF($B50="N/A","N/A",IF(G50&gt;15,"No",IF(G50&lt;-15,"No","Yes")))</f>
        <v>N/A</v>
      </c>
      <c r="I50" s="90">
        <v>-0.63300000000000001</v>
      </c>
      <c r="J50" s="90">
        <v>-5.95</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91.407447134999998</v>
      </c>
      <c r="D52" s="87" t="str">
        <f>IF($B52="N/A","N/A",IF(C52&gt;90,"No",IF(C52&lt;75,"No","Yes")))</f>
        <v>No</v>
      </c>
      <c r="E52" s="90">
        <v>91.255998172000005</v>
      </c>
      <c r="F52" s="87" t="str">
        <f>IF($B52="N/A","N/A",IF(E52&gt;90,"No",IF(E52&lt;75,"No","Yes")))</f>
        <v>No</v>
      </c>
      <c r="G52" s="90">
        <v>91.093663255999999</v>
      </c>
      <c r="H52" s="87" t="str">
        <f>IF($B52="N/A","N/A",IF(G52&gt;90,"No",IF(G52&lt;75,"No","Yes")))</f>
        <v>No</v>
      </c>
      <c r="I52" s="90">
        <v>-0.16600000000000001</v>
      </c>
      <c r="J52" s="90">
        <v>-0.17799999999999999</v>
      </c>
      <c r="K52" s="87" t="str">
        <f>IF(J52="Div by 0", "N/A", IF(J52="N/A","N/A", IF(J52&gt;15, "No", IF(J52&lt;-15, "No", "Yes"))))</f>
        <v>Yes</v>
      </c>
    </row>
    <row r="53" spans="1:11">
      <c r="A53" s="200" t="s">
        <v>702</v>
      </c>
      <c r="B53" s="82" t="s">
        <v>130</v>
      </c>
      <c r="C53" s="90">
        <v>5.8343548881</v>
      </c>
      <c r="D53" s="87" t="str">
        <f>IF($B53="N/A","N/A",IF(C53&gt;10,"No",IF(C53&lt;1,"No","Yes")))</f>
        <v>Yes</v>
      </c>
      <c r="E53" s="90">
        <v>5.6135273059999999</v>
      </c>
      <c r="F53" s="87" t="str">
        <f>IF($B53="N/A","N/A",IF(E53&gt;10,"No",IF(E53&lt;1,"No","Yes")))</f>
        <v>Yes</v>
      </c>
      <c r="G53" s="90">
        <v>5.1907367753000004</v>
      </c>
      <c r="H53" s="87" t="str">
        <f>IF($B53="N/A","N/A",IF(G53&gt;10,"No",IF(G53&lt;1,"No","Yes")))</f>
        <v>Yes</v>
      </c>
      <c r="I53" s="90">
        <v>-3.78</v>
      </c>
      <c r="J53" s="90">
        <v>-7.53</v>
      </c>
      <c r="K53" s="87" t="str">
        <f>IF(J53="Div by 0", "N/A", IF(J53="N/A","N/A", IF(J53&gt;15, "No", IF(J53&lt;-15, "No", "Yes"))))</f>
        <v>Yes</v>
      </c>
    </row>
    <row r="54" spans="1:11">
      <c r="A54" s="200" t="s">
        <v>703</v>
      </c>
      <c r="B54" s="82" t="s">
        <v>173</v>
      </c>
      <c r="C54" s="90">
        <v>1.513178057</v>
      </c>
      <c r="D54" s="87" t="str">
        <f>IF($B54="N/A","N/A",IF(C54&gt;2,"No",IF(C54&lt;=0,"No","Yes")))</f>
        <v>Yes</v>
      </c>
      <c r="E54" s="90">
        <v>1.9841572091999999</v>
      </c>
      <c r="F54" s="87" t="str">
        <f>IF($B54="N/A","N/A",IF(E54&gt;2,"No",IF(E54&lt;=0,"No","Yes")))</f>
        <v>Yes</v>
      </c>
      <c r="G54" s="90">
        <v>2.6845903720000002</v>
      </c>
      <c r="H54" s="87" t="str">
        <f>IF($B54="N/A","N/A",IF(G54&gt;2,"No",IF(G54&lt;=0,"No","Yes")))</f>
        <v>No</v>
      </c>
      <c r="I54" s="90">
        <v>31.13</v>
      </c>
      <c r="J54" s="90">
        <v>35.299999999999997</v>
      </c>
      <c r="K54" s="87" t="str">
        <f>IF(J54="Div by 0", "N/A", IF(J54="N/A","N/A", IF(J54&gt;15, "No", IF(J54&lt;-15, "No", "Yes"))))</f>
        <v>No</v>
      </c>
    </row>
    <row r="55" spans="1:11">
      <c r="A55" s="200" t="s">
        <v>704</v>
      </c>
      <c r="B55" s="82" t="s">
        <v>174</v>
      </c>
      <c r="C55" s="90">
        <v>1.2450199203000001</v>
      </c>
      <c r="D55" s="87" t="str">
        <f>IF($B55="N/A","N/A",IF(C55&gt;3,"No",IF(C55&lt;=0,"No","Yes")))</f>
        <v>Yes</v>
      </c>
      <c r="E55" s="90">
        <v>1.1463173127999999</v>
      </c>
      <c r="F55" s="87" t="str">
        <f>IF($B55="N/A","N/A",IF(E55&gt;3,"No",IF(E55&lt;=0,"No","Yes")))</f>
        <v>Yes</v>
      </c>
      <c r="G55" s="90">
        <v>1.0310095963000001</v>
      </c>
      <c r="H55" s="87" t="str">
        <f>IF($B55="N/A","N/A",IF(G55&gt;3,"No",IF(G55&lt;=0,"No","Yes")))</f>
        <v>Yes</v>
      </c>
      <c r="I55" s="90">
        <v>-7.93</v>
      </c>
      <c r="J55" s="90">
        <v>-10.1</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3344</v>
      </c>
      <c r="D57" s="87" t="str">
        <f>IF($B57="N/A","N/A",IF(C57&gt;15,"No",IF(C57&lt;-15,"No","Yes")))</f>
        <v>N/A</v>
      </c>
      <c r="E57" s="83">
        <v>3609</v>
      </c>
      <c r="F57" s="87" t="str">
        <f>IF($B57="N/A","N/A",IF(E57&gt;15,"No",IF(E57&lt;-15,"No","Yes")))</f>
        <v>N/A</v>
      </c>
      <c r="G57" s="83">
        <v>5556</v>
      </c>
      <c r="H57" s="87" t="str">
        <f>IF($B57="N/A","N/A",IF(G57&gt;15,"No",IF(G57&lt;-15,"No","Yes")))</f>
        <v>N/A</v>
      </c>
      <c r="I57" s="90">
        <v>7.9249999999999998</v>
      </c>
      <c r="J57" s="90">
        <v>53.95</v>
      </c>
      <c r="K57" s="87" t="str">
        <f t="shared" ref="K57:K82" si="4">IF(J57="Div by 0", "N/A", IF(J57="N/A","N/A", IF(J57&gt;15, "No", IF(J57&lt;-15, "No", "Yes"))))</f>
        <v>No</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1167.1919856</v>
      </c>
      <c r="D60" s="87" t="str">
        <f>IF($B60="N/A","N/A",IF(C60&gt;15,"No",IF(C60&lt;-15,"No","Yes")))</f>
        <v>N/A</v>
      </c>
      <c r="E60" s="211">
        <v>1633.4619008</v>
      </c>
      <c r="F60" s="87" t="str">
        <f>IF($B60="N/A","N/A",IF(E60&gt;15,"No",IF(E60&lt;-15,"No","Yes")))</f>
        <v>N/A</v>
      </c>
      <c r="G60" s="211">
        <v>1203.7640389000001</v>
      </c>
      <c r="H60" s="87" t="str">
        <f>IF($B60="N/A","N/A",IF(G60&gt;15,"No",IF(G60&lt;-15,"No","Yes")))</f>
        <v>N/A</v>
      </c>
      <c r="I60" s="90">
        <v>39.950000000000003</v>
      </c>
      <c r="J60" s="90">
        <v>-26.3</v>
      </c>
      <c r="K60" s="87" t="str">
        <f t="shared" si="4"/>
        <v>No</v>
      </c>
    </row>
    <row r="61" spans="1:11">
      <c r="A61" s="200" t="s">
        <v>48</v>
      </c>
      <c r="B61" s="82" t="s">
        <v>50</v>
      </c>
      <c r="C61" s="90">
        <v>0</v>
      </c>
      <c r="D61" s="87" t="str">
        <f>IF($B61="N/A","N/A",IF(C61&gt;15,"No",IF(C61&lt;-15,"No","Yes")))</f>
        <v>N/A</v>
      </c>
      <c r="E61" s="90">
        <v>0</v>
      </c>
      <c r="F61" s="87" t="str">
        <f>IF($B61="N/A","N/A",IF(E61&gt;15,"No",IF(E61&lt;-15,"No","Yes")))</f>
        <v>N/A</v>
      </c>
      <c r="G61" s="90">
        <v>0</v>
      </c>
      <c r="H61" s="87" t="str">
        <f>IF($B61="N/A","N/A",IF(G61&gt;15,"No",IF(G61&lt;-15,"No","Yes")))</f>
        <v>N/A</v>
      </c>
      <c r="I61" s="90" t="s">
        <v>1090</v>
      </c>
      <c r="J61" s="90" t="s">
        <v>1090</v>
      </c>
      <c r="K61" s="87" t="str">
        <f t="shared" si="4"/>
        <v>N/A</v>
      </c>
    </row>
    <row r="62" spans="1:11">
      <c r="A62" s="200" t="s">
        <v>187</v>
      </c>
      <c r="B62" s="82" t="s">
        <v>50</v>
      </c>
      <c r="C62" s="211" t="s">
        <v>1090</v>
      </c>
      <c r="D62" s="87" t="str">
        <f>IF($B62="N/A","N/A",IF(C62&gt;15,"No",IF(C62&lt;-15,"No","Yes")))</f>
        <v>N/A</v>
      </c>
      <c r="E62" s="211" t="s">
        <v>1090</v>
      </c>
      <c r="F62" s="87" t="str">
        <f>IF($B62="N/A","N/A",IF(E62&gt;15,"No",IF(E62&lt;-15,"No","Yes")))</f>
        <v>N/A</v>
      </c>
      <c r="G62" s="211" t="s">
        <v>1090</v>
      </c>
      <c r="H62" s="87" t="str">
        <f>IF($B62="N/A","N/A",IF(G62&gt;15,"No",IF(G62&lt;-15,"No","Yes")))</f>
        <v>N/A</v>
      </c>
      <c r="I62" s="90" t="s">
        <v>1090</v>
      </c>
      <c r="J62" s="90" t="s">
        <v>1090</v>
      </c>
      <c r="K62" s="87" t="str">
        <f t="shared" si="4"/>
        <v>N/A</v>
      </c>
    </row>
    <row r="63" spans="1:11">
      <c r="A63" s="200" t="s">
        <v>125</v>
      </c>
      <c r="B63" s="82" t="s">
        <v>53</v>
      </c>
      <c r="C63" s="90">
        <v>96.860047847000004</v>
      </c>
      <c r="D63" s="87" t="str">
        <f>IF($B63="N/A","N/A",IF(C63&gt;100,"No",IF(C63&lt;95,"No","Yes")))</f>
        <v>Yes</v>
      </c>
      <c r="E63" s="90">
        <v>96.841230257999996</v>
      </c>
      <c r="F63" s="87" t="str">
        <f>IF($B63="N/A","N/A",IF(E63&gt;100,"No",IF(E63&lt;95,"No","Yes")))</f>
        <v>Yes</v>
      </c>
      <c r="G63" s="90">
        <v>63.300935924999997</v>
      </c>
      <c r="H63" s="87" t="str">
        <f>IF($B63="N/A","N/A",IF(G63&gt;100,"No",IF(G63&lt;95,"No","Yes")))</f>
        <v>No</v>
      </c>
      <c r="I63" s="90">
        <v>-1.9E-2</v>
      </c>
      <c r="J63" s="90">
        <v>-34.6</v>
      </c>
      <c r="K63" s="87" t="str">
        <f t="shared" si="4"/>
        <v>No</v>
      </c>
    </row>
    <row r="64" spans="1:11">
      <c r="A64" s="200" t="s">
        <v>188</v>
      </c>
      <c r="B64" s="82" t="s">
        <v>128</v>
      </c>
      <c r="C64" s="90">
        <v>1.3115159000000001</v>
      </c>
      <c r="D64" s="87" t="str">
        <f>IF($B64="N/A","N/A",IF(C64&gt;1,"Yes","No"))</f>
        <v>Yes</v>
      </c>
      <c r="E64" s="90">
        <v>1.3138769670999999</v>
      </c>
      <c r="F64" s="87" t="str">
        <f>IF($B64="N/A","N/A",IF(E64&gt;1,"Yes","No"))</f>
        <v>Yes</v>
      </c>
      <c r="G64" s="90">
        <v>1.3204435599</v>
      </c>
      <c r="H64" s="87" t="str">
        <f>IF($B64="N/A","N/A",IF(G64&gt;1,"Yes","No"))</f>
        <v>Yes</v>
      </c>
      <c r="I64" s="90">
        <v>0.18</v>
      </c>
      <c r="J64" s="90">
        <v>0.49980000000000002</v>
      </c>
      <c r="K64" s="87" t="str">
        <f t="shared" si="4"/>
        <v>Yes</v>
      </c>
    </row>
    <row r="65" spans="1:11">
      <c r="A65" s="200" t="s">
        <v>126</v>
      </c>
      <c r="B65" s="82" t="s">
        <v>53</v>
      </c>
      <c r="C65" s="90">
        <v>96.860047847000004</v>
      </c>
      <c r="D65" s="87" t="str">
        <f>IF($B65="N/A","N/A",IF(C65&gt;100,"No",IF(C65&lt;95,"No","Yes")))</f>
        <v>Yes</v>
      </c>
      <c r="E65" s="90">
        <v>99.113327792000007</v>
      </c>
      <c r="F65" s="87" t="str">
        <f>IF($B65="N/A","N/A",IF(E65&gt;100,"No",IF(E65&lt;95,"No","Yes")))</f>
        <v>Yes</v>
      </c>
      <c r="G65" s="90">
        <v>95.248380130000001</v>
      </c>
      <c r="H65" s="87" t="str">
        <f>IF($B65="N/A","N/A",IF(G65&gt;100,"No",IF(G65&lt;95,"No","Yes")))</f>
        <v>Yes</v>
      </c>
      <c r="I65" s="90">
        <v>2.3260000000000001</v>
      </c>
      <c r="J65" s="90">
        <v>-3.9</v>
      </c>
      <c r="K65" s="87" t="str">
        <f t="shared" si="4"/>
        <v>Yes</v>
      </c>
    </row>
    <row r="66" spans="1:11">
      <c r="A66" s="200" t="s">
        <v>189</v>
      </c>
      <c r="B66" s="82" t="s">
        <v>129</v>
      </c>
      <c r="C66" s="90">
        <v>16.237727694</v>
      </c>
      <c r="D66" s="87" t="str">
        <f>IF($B66="N/A","N/A",IF(C66&gt;3,"Yes","No"))</f>
        <v>Yes</v>
      </c>
      <c r="E66" s="90">
        <v>15.497903271</v>
      </c>
      <c r="F66" s="87" t="str">
        <f>IF($B66="N/A","N/A",IF(E66&gt;3,"Yes","No"))</f>
        <v>Yes</v>
      </c>
      <c r="G66" s="90">
        <v>11.760582011</v>
      </c>
      <c r="H66" s="87" t="str">
        <f>IF($B66="N/A","N/A",IF(G66&gt;3,"Yes","No"))</f>
        <v>Yes</v>
      </c>
      <c r="I66" s="90">
        <v>-4.5599999999999996</v>
      </c>
      <c r="J66" s="90">
        <v>-24.1</v>
      </c>
      <c r="K66" s="87" t="str">
        <f t="shared" si="4"/>
        <v>No</v>
      </c>
    </row>
    <row r="67" spans="1:11">
      <c r="A67" s="200" t="s">
        <v>843</v>
      </c>
      <c r="B67" s="82" t="s">
        <v>16</v>
      </c>
      <c r="C67" s="90">
        <v>7.7314593300999999</v>
      </c>
      <c r="D67" s="87" t="str">
        <f>IF($B67="N/A","N/A",IF(C67&gt;=8,"No",IF(C67&lt;2,"No","Yes")))</f>
        <v>Yes</v>
      </c>
      <c r="E67" s="90">
        <v>8.6137434192000004</v>
      </c>
      <c r="F67" s="87" t="str">
        <f>IF($B67="N/A","N/A",IF(E67&gt;=8,"No",IF(E67&lt;2,"No","Yes")))</f>
        <v>No</v>
      </c>
      <c r="G67" s="90">
        <v>14.527717783</v>
      </c>
      <c r="H67" s="87" t="str">
        <f>IF($B67="N/A","N/A",IF(G67&gt;=8,"No",IF(G67&lt;2,"No","Yes")))</f>
        <v>No</v>
      </c>
      <c r="I67" s="90">
        <v>11.41</v>
      </c>
      <c r="J67" s="90">
        <v>68.66</v>
      </c>
      <c r="K67" s="87" t="str">
        <f t="shared" si="4"/>
        <v>No</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99.850478468999995</v>
      </c>
      <c r="D69" s="87" t="str">
        <f>IF($B69="N/A","N/A",IF(C69&gt;100,"No",IF(C69&lt;95,"No","Yes")))</f>
        <v>Yes</v>
      </c>
      <c r="E69" s="90">
        <v>99.750623441000002</v>
      </c>
      <c r="F69" s="87" t="str">
        <f>IF($B69="N/A","N/A",IF(E69&gt;100,"No",IF(E69&lt;95,"No","Yes")))</f>
        <v>Yes</v>
      </c>
      <c r="G69" s="90">
        <v>99.622030237999994</v>
      </c>
      <c r="H69" s="87" t="str">
        <f>IF($B69="N/A","N/A",IF(G69&gt;100,"No",IF(G69&lt;95,"No","Yes")))</f>
        <v>Yes</v>
      </c>
      <c r="I69" s="90">
        <v>-0.1</v>
      </c>
      <c r="J69" s="90">
        <v>-0.129</v>
      </c>
      <c r="K69" s="87" t="str">
        <f t="shared" si="4"/>
        <v>Yes</v>
      </c>
    </row>
    <row r="70" spans="1:11">
      <c r="A70" s="200" t="s">
        <v>192</v>
      </c>
      <c r="B70" s="82" t="s">
        <v>53</v>
      </c>
      <c r="C70" s="90">
        <v>99.850478468999995</v>
      </c>
      <c r="D70" s="87" t="str">
        <f>IF($B70="N/A","N/A",IF(C70&gt;100,"No",IF(C70&lt;95,"No","Yes")))</f>
        <v>Yes</v>
      </c>
      <c r="E70" s="90">
        <v>99.612080908999999</v>
      </c>
      <c r="F70" s="87" t="str">
        <f>IF($B70="N/A","N/A",IF(E70&gt;100,"No",IF(E70&lt;95,"No","Yes")))</f>
        <v>Yes</v>
      </c>
      <c r="G70" s="90">
        <v>99.838012958999997</v>
      </c>
      <c r="H70" s="87" t="str">
        <f>IF($B70="N/A","N/A",IF(G70&gt;100,"No",IF(G70&lt;95,"No","Yes")))</f>
        <v>Yes</v>
      </c>
      <c r="I70" s="90">
        <v>-0.23899999999999999</v>
      </c>
      <c r="J70" s="90">
        <v>0.2268</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4.4706937799000004</v>
      </c>
      <c r="D72" s="87" t="str">
        <f>IF($B72="N/A","N/A",IF(C72&gt;=2,"Yes","No"))</f>
        <v>Yes</v>
      </c>
      <c r="E72" s="90">
        <v>6.1584926572000001</v>
      </c>
      <c r="F72" s="87" t="str">
        <f>IF($B72="N/A","N/A",IF(E72&gt;=2,"Yes","No"))</f>
        <v>Yes</v>
      </c>
      <c r="G72" s="90">
        <v>6.5608351332000003</v>
      </c>
      <c r="H72" s="87" t="str">
        <f>IF($B72="N/A","N/A",IF(G72&gt;=2,"Yes","No"))</f>
        <v>Yes</v>
      </c>
      <c r="I72" s="90">
        <v>37.75</v>
      </c>
      <c r="J72" s="90">
        <v>6.5330000000000004</v>
      </c>
      <c r="K72" s="87" t="str">
        <f t="shared" si="4"/>
        <v>Yes</v>
      </c>
    </row>
    <row r="73" spans="1:11">
      <c r="A73" s="200" t="s">
        <v>196</v>
      </c>
      <c r="B73" s="82" t="s">
        <v>56</v>
      </c>
      <c r="C73" s="90">
        <v>7.0275119617000001</v>
      </c>
      <c r="D73" s="87" t="str">
        <f>IF($B73="N/A","N/A",IF(C73&gt;30,"No",IF(C73&lt;5,"No","Yes")))</f>
        <v>Yes</v>
      </c>
      <c r="E73" s="90">
        <v>7.7029648102000001</v>
      </c>
      <c r="F73" s="87" t="str">
        <f>IF($B73="N/A","N/A",IF(E73&gt;30,"No",IF(E73&lt;5,"No","Yes")))</f>
        <v>Yes</v>
      </c>
      <c r="G73" s="90">
        <v>4.3736501079999996</v>
      </c>
      <c r="H73" s="87" t="str">
        <f>IF($B73="N/A","N/A",IF(G73&gt;30,"No",IF(G73&lt;5,"No","Yes")))</f>
        <v>No</v>
      </c>
      <c r="I73" s="90">
        <v>9.6120000000000001</v>
      </c>
      <c r="J73" s="90">
        <v>-43.2</v>
      </c>
      <c r="K73" s="87" t="str">
        <f t="shared" si="4"/>
        <v>No</v>
      </c>
    </row>
    <row r="74" spans="1:11">
      <c r="A74" s="200" t="s">
        <v>197</v>
      </c>
      <c r="B74" s="82" t="s">
        <v>10</v>
      </c>
      <c r="C74" s="90">
        <v>41.477272726999999</v>
      </c>
      <c r="D74" s="87" t="str">
        <f>IF($B74="N/A","N/A",IF(C74&gt;75,"No",IF(C74&lt;15,"No","Yes")))</f>
        <v>Yes</v>
      </c>
      <c r="E74" s="90">
        <v>41.978387365000003</v>
      </c>
      <c r="F74" s="87" t="str">
        <f>IF($B74="N/A","N/A",IF(E74&gt;75,"No",IF(E74&lt;15,"No","Yes")))</f>
        <v>Yes</v>
      </c>
      <c r="G74" s="90">
        <v>61.699064075000003</v>
      </c>
      <c r="H74" s="87" t="str">
        <f>IF($B74="N/A","N/A",IF(G74&gt;75,"No",IF(G74&lt;15,"No","Yes")))</f>
        <v>Yes</v>
      </c>
      <c r="I74" s="90">
        <v>1.208</v>
      </c>
      <c r="J74" s="90">
        <v>46.98</v>
      </c>
      <c r="K74" s="87" t="str">
        <f t="shared" si="4"/>
        <v>No</v>
      </c>
    </row>
    <row r="75" spans="1:11">
      <c r="A75" s="200" t="s">
        <v>198</v>
      </c>
      <c r="B75" s="82" t="s">
        <v>11</v>
      </c>
      <c r="C75" s="90">
        <v>51.495215311000003</v>
      </c>
      <c r="D75" s="87" t="str">
        <f>IF($B75="N/A","N/A",IF(C75&gt;70,"No",IF(C75&lt;25,"No","Yes")))</f>
        <v>Yes</v>
      </c>
      <c r="E75" s="90">
        <v>50.318647824999999</v>
      </c>
      <c r="F75" s="87" t="str">
        <f>IF($B75="N/A","N/A",IF(E75&gt;70,"No",IF(E75&lt;25,"No","Yes")))</f>
        <v>Yes</v>
      </c>
      <c r="G75" s="90">
        <v>33.927285816999998</v>
      </c>
      <c r="H75" s="87" t="str">
        <f>IF($B75="N/A","N/A",IF(G75&gt;70,"No",IF(G75&lt;25,"No","Yes")))</f>
        <v>Yes</v>
      </c>
      <c r="I75" s="90">
        <v>-2.2799999999999998</v>
      </c>
      <c r="J75" s="90">
        <v>-32.6</v>
      </c>
      <c r="K75" s="87" t="str">
        <f t="shared" si="4"/>
        <v>No</v>
      </c>
    </row>
    <row r="76" spans="1:11">
      <c r="A76" s="200" t="s">
        <v>199</v>
      </c>
      <c r="B76" s="82" t="s">
        <v>18</v>
      </c>
      <c r="C76" s="90">
        <v>53.31937799</v>
      </c>
      <c r="D76" s="87" t="str">
        <f>IF($B76="N/A","N/A",IF(C76&gt;70,"No",IF(C76&lt;35,"No","Yes")))</f>
        <v>Yes</v>
      </c>
      <c r="E76" s="90">
        <v>48.074258796999999</v>
      </c>
      <c r="F76" s="87" t="str">
        <f>IF($B76="N/A","N/A",IF(E76&gt;70,"No",IF(E76&lt;35,"No","Yes")))</f>
        <v>Yes</v>
      </c>
      <c r="G76" s="90">
        <v>30.597552195999999</v>
      </c>
      <c r="H76" s="87" t="str">
        <f>IF($B76="N/A","N/A",IF(G76&gt;70,"No",IF(G76&lt;35,"No","Yes")))</f>
        <v>No</v>
      </c>
      <c r="I76" s="90">
        <v>-9.84</v>
      </c>
      <c r="J76" s="90">
        <v>-36.4</v>
      </c>
      <c r="K76" s="87" t="str">
        <f t="shared" si="4"/>
        <v>No</v>
      </c>
    </row>
    <row r="77" spans="1:11">
      <c r="A77" s="200" t="s">
        <v>200</v>
      </c>
      <c r="B77" s="82" t="s">
        <v>128</v>
      </c>
      <c r="C77" s="90">
        <v>2.0364554122</v>
      </c>
      <c r="D77" s="87" t="str">
        <f>IF($B77="N/A","N/A",IF(C77&gt;1,"Yes","No"))</f>
        <v>Yes</v>
      </c>
      <c r="E77" s="90">
        <v>2.1146974062999999</v>
      </c>
      <c r="F77" s="87" t="str">
        <f>IF($B77="N/A","N/A",IF(E77&gt;1,"Yes","No"))</f>
        <v>Yes</v>
      </c>
      <c r="G77" s="90">
        <v>2.0247058824000002</v>
      </c>
      <c r="H77" s="87" t="str">
        <f>IF($B77="N/A","N/A",IF(G77&gt;1,"Yes","No"))</f>
        <v>Yes</v>
      </c>
      <c r="I77" s="90">
        <v>3.8420000000000001</v>
      </c>
      <c r="J77" s="90">
        <v>-4.26</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94.447560292000006</v>
      </c>
      <c r="D79" s="87" t="str">
        <f>IF($B79="N/A","N/A",IF(C79&gt;15,"No",IF(C79&lt;-15,"No","Yes")))</f>
        <v>N/A</v>
      </c>
      <c r="E79" s="90">
        <v>98.904899134999994</v>
      </c>
      <c r="F79" s="87" t="str">
        <f>IF($B79="N/A","N/A",IF(E79&gt;15,"No",IF(E79&lt;-15,"No","Yes")))</f>
        <v>N/A</v>
      </c>
      <c r="G79" s="90">
        <v>99.647058823999998</v>
      </c>
      <c r="H79" s="87" t="str">
        <f>IF($B79="N/A","N/A",IF(G79&gt;15,"No",IF(G79&lt;-15,"No","Yes")))</f>
        <v>N/A</v>
      </c>
      <c r="I79" s="90">
        <v>4.7190000000000003</v>
      </c>
      <c r="J79" s="90">
        <v>0.75039999999999996</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99.941724941999993</v>
      </c>
      <c r="F81" s="87" t="str">
        <f>IF($B81="N/A","N/A",IF(E81&gt;15,"No",IF(E81&lt;-15,"No","Yes")))</f>
        <v>N/A</v>
      </c>
      <c r="G81" s="90">
        <v>100</v>
      </c>
      <c r="H81" s="87" t="str">
        <f>IF($B81="N/A","N/A",IF(G81&gt;15,"No",IF(G81&lt;-15,"No","Yes")))</f>
        <v>N/A</v>
      </c>
      <c r="I81" s="90">
        <v>-5.8000000000000003E-2</v>
      </c>
      <c r="J81" s="90">
        <v>5.8299999999999998E-2</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50916</v>
      </c>
      <c r="D6" s="15" t="str">
        <f>IF($B6="N/A","N/A",IF(C6&gt;15,"No",IF(C6&lt;-15,"No","Yes")))</f>
        <v>N/A</v>
      </c>
      <c r="E6" s="14">
        <v>58412</v>
      </c>
      <c r="F6" s="15" t="str">
        <f>IF($B6="N/A","N/A",IF(E6&gt;15,"No",IF(E6&lt;-15,"No","Yes")))</f>
        <v>N/A</v>
      </c>
      <c r="G6" s="14">
        <v>66725</v>
      </c>
      <c r="H6" s="15" t="str">
        <f>IF($B6="N/A","N/A",IF(G6&gt;15,"No",IF(G6&lt;-15,"No","Yes")))</f>
        <v>N/A</v>
      </c>
      <c r="I6" s="16">
        <v>14.72</v>
      </c>
      <c r="J6" s="16">
        <v>14.23</v>
      </c>
      <c r="K6" s="15" t="str">
        <f>IF(J6="Div by 0", "N/A", IF(J6="N/A","N/A", IF(J6&gt;15, "No", IF(J6&lt;-15, "No", "Yes"))))</f>
        <v>Yes</v>
      </c>
    </row>
    <row r="7" spans="1:11">
      <c r="A7" s="53" t="s">
        <v>695</v>
      </c>
      <c r="B7" s="2" t="s">
        <v>50</v>
      </c>
      <c r="C7" s="17">
        <v>0.1080210543</v>
      </c>
      <c r="D7" s="15" t="str">
        <f>IF($B7="N/A","N/A",IF(C7&gt;15,"No",IF(C7&lt;-15,"No","Yes")))</f>
        <v>N/A</v>
      </c>
      <c r="E7" s="17">
        <v>0</v>
      </c>
      <c r="F7" s="15" t="str">
        <f>IF($B7="N/A","N/A",IF(E7&gt;15,"No",IF(E7&lt;-15,"No","Yes")))</f>
        <v>N/A</v>
      </c>
      <c r="G7" s="17">
        <v>0</v>
      </c>
      <c r="H7" s="15" t="str">
        <f>IF($B7="N/A","N/A",IF(G7&gt;15,"No",IF(G7&lt;-15,"No","Yes")))</f>
        <v>N/A</v>
      </c>
      <c r="I7" s="16">
        <v>-100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50861</v>
      </c>
      <c r="D9" s="15" t="str">
        <f>IF($B9="N/A","N/A",IF(C9&gt;15,"No",IF(C9&lt;-15,"No","Yes")))</f>
        <v>N/A</v>
      </c>
      <c r="E9" s="14">
        <v>58412</v>
      </c>
      <c r="F9" s="15" t="str">
        <f>IF($B9="N/A","N/A",IF(E9&gt;15,"No",IF(E9&lt;-15,"No","Yes")))</f>
        <v>N/A</v>
      </c>
      <c r="G9" s="14">
        <v>66725</v>
      </c>
      <c r="H9" s="15" t="str">
        <f>IF($B9="N/A","N/A",IF(G9&gt;15,"No",IF(G9&lt;-15,"No","Yes")))</f>
        <v>N/A</v>
      </c>
      <c r="I9" s="16">
        <v>14.85</v>
      </c>
      <c r="J9" s="16">
        <v>14.23</v>
      </c>
      <c r="K9" s="15" t="str">
        <f t="shared" ref="K9:K18" si="0">IF(J9="Div by 0", "N/A", IF(J9="N/A","N/A", IF(J9&gt;15, "No", IF(J9&lt;-15, "No", "Yes"))))</f>
        <v>Yes</v>
      </c>
    </row>
    <row r="10" spans="1:11">
      <c r="A10" s="53" t="s">
        <v>697</v>
      </c>
      <c r="B10" s="2" t="s">
        <v>52</v>
      </c>
      <c r="C10" s="17">
        <v>0.58197833310000002</v>
      </c>
      <c r="D10" s="15" t="str">
        <f>IF($B10="N/A","N/A",IF(C10&gt;20,"No",IF(C10&lt;5,"No","Yes")))</f>
        <v>No</v>
      </c>
      <c r="E10" s="17">
        <v>0.62658357870000003</v>
      </c>
      <c r="F10" s="15" t="str">
        <f>IF($B10="N/A","N/A",IF(E10&gt;20,"No",IF(E10&lt;5,"No","Yes")))</f>
        <v>No</v>
      </c>
      <c r="G10" s="17">
        <v>0.6699138254</v>
      </c>
      <c r="H10" s="15" t="str">
        <f>IF($B10="N/A","N/A",IF(G10&gt;20,"No",IF(G10&lt;5,"No","Yes")))</f>
        <v>No</v>
      </c>
      <c r="I10" s="16">
        <v>7.6639999999999997</v>
      </c>
      <c r="J10" s="16">
        <v>6.915</v>
      </c>
      <c r="K10" s="15" t="str">
        <f t="shared" si="0"/>
        <v>Yes</v>
      </c>
    </row>
    <row r="11" spans="1:11">
      <c r="A11" s="53" t="s">
        <v>698</v>
      </c>
      <c r="B11" s="2" t="s">
        <v>51</v>
      </c>
      <c r="C11" s="17">
        <v>13.373704803000001</v>
      </c>
      <c r="D11" s="15" t="str">
        <f>IF($B11="N/A","N/A",IF(C11&gt;1,"Yes","No"))</f>
        <v>Yes</v>
      </c>
      <c r="E11" s="17">
        <v>6.9763062384000003</v>
      </c>
      <c r="F11" s="15" t="str">
        <f>IF($B11="N/A","N/A",IF(E11&gt;1,"Yes","No"))</f>
        <v>Yes</v>
      </c>
      <c r="G11" s="17">
        <v>5.8493817908999999</v>
      </c>
      <c r="H11" s="15" t="str">
        <f>IF($B11="N/A","N/A",IF(G11&gt;1,"Yes","No"))</f>
        <v>Yes</v>
      </c>
      <c r="I11" s="16">
        <v>-47.8</v>
      </c>
      <c r="J11" s="16">
        <v>-16.2</v>
      </c>
      <c r="K11" s="15" t="str">
        <f t="shared" si="0"/>
        <v>No</v>
      </c>
    </row>
    <row r="12" spans="1:11">
      <c r="A12" s="53" t="s">
        <v>699</v>
      </c>
      <c r="B12" s="2" t="s">
        <v>50</v>
      </c>
      <c r="C12" s="17">
        <v>76.683328433</v>
      </c>
      <c r="D12" s="15" t="str">
        <f>IF($B12="N/A","N/A",IF(C12&gt;15,"No",IF(C12&lt;-15,"No","Yes")))</f>
        <v>N/A</v>
      </c>
      <c r="E12" s="17">
        <v>91.018404907999994</v>
      </c>
      <c r="F12" s="15" t="str">
        <f>IF($B12="N/A","N/A",IF(E12&gt;15,"No",IF(E12&lt;-15,"No","Yes")))</f>
        <v>N/A</v>
      </c>
      <c r="G12" s="17">
        <v>84.832180374000004</v>
      </c>
      <c r="H12" s="15" t="str">
        <f>IF($B12="N/A","N/A",IF(G12&gt;15,"No",IF(G12&lt;-15,"No","Yes")))</f>
        <v>N/A</v>
      </c>
      <c r="I12" s="16">
        <v>18.690000000000001</v>
      </c>
      <c r="J12" s="16">
        <v>-6.8</v>
      </c>
      <c r="K12" s="15" t="str">
        <f t="shared" si="0"/>
        <v>Yes</v>
      </c>
    </row>
    <row r="13" spans="1:11">
      <c r="A13" s="53" t="s">
        <v>700</v>
      </c>
      <c r="B13" s="2" t="s">
        <v>50</v>
      </c>
      <c r="C13" s="22">
        <v>4246.1220229</v>
      </c>
      <c r="D13" s="15" t="str">
        <f>IF($B13="N/A","N/A",IF(C13&gt;15,"No",IF(C13&lt;-15,"No","Yes")))</f>
        <v>N/A</v>
      </c>
      <c r="E13" s="22">
        <v>3709.6601227000001</v>
      </c>
      <c r="F13" s="15" t="str">
        <f>IF($B13="N/A","N/A",IF(E13&gt;15,"No",IF(E13&lt;-15,"No","Yes")))</f>
        <v>N/A</v>
      </c>
      <c r="G13" s="22">
        <v>3454.8662567000001</v>
      </c>
      <c r="H13" s="15" t="str">
        <f>IF($B13="N/A","N/A",IF(G13&gt;15,"No",IF(G13&lt;-15,"No","Yes")))</f>
        <v>N/A</v>
      </c>
      <c r="I13" s="16">
        <v>-12.6</v>
      </c>
      <c r="J13" s="16">
        <v>-6.87</v>
      </c>
      <c r="K13" s="15" t="str">
        <f t="shared" si="0"/>
        <v>Yes</v>
      </c>
    </row>
    <row r="14" spans="1:11" ht="12.75" customHeight="1">
      <c r="A14" s="31" t="s">
        <v>846</v>
      </c>
      <c r="B14" s="30" t="s">
        <v>50</v>
      </c>
      <c r="C14" s="27">
        <v>199</v>
      </c>
      <c r="D14" s="30" t="s">
        <v>50</v>
      </c>
      <c r="E14" s="27">
        <v>195</v>
      </c>
      <c r="F14" s="30" t="s">
        <v>50</v>
      </c>
      <c r="G14" s="27">
        <v>212</v>
      </c>
      <c r="H14" s="15" t="str">
        <f>IF($B14="N/A","N/A",IF(G14&gt;15,"No",IF(G14&lt;-15,"No","Yes")))</f>
        <v>N/A</v>
      </c>
      <c r="I14" s="30" t="s">
        <v>1093</v>
      </c>
      <c r="J14" s="28">
        <v>8.718</v>
      </c>
      <c r="K14" s="15" t="str">
        <f t="shared" si="0"/>
        <v>Yes</v>
      </c>
    </row>
    <row r="15" spans="1:11" ht="25.5">
      <c r="A15" s="1" t="s">
        <v>847</v>
      </c>
      <c r="B15" s="30" t="s">
        <v>50</v>
      </c>
      <c r="C15" s="22">
        <v>3787.4924623000002</v>
      </c>
      <c r="D15" s="15" t="str">
        <f>IF($B15="N/A","N/A",IF(C15&gt;60,"No",IF(C15&lt;15,"No","Yes")))</f>
        <v>N/A</v>
      </c>
      <c r="E15" s="22">
        <v>3993.1384615000002</v>
      </c>
      <c r="F15" s="15" t="str">
        <f>IF($B15="N/A","N/A",IF(E15&gt;60,"No",IF(E15&lt;15,"No","Yes")))</f>
        <v>N/A</v>
      </c>
      <c r="G15" s="22">
        <v>3280.6556604000002</v>
      </c>
      <c r="H15" s="15" t="str">
        <f>IF($B15="N/A","N/A",IF(G15&gt;60,"No",IF(G15&lt;15,"No","Yes")))</f>
        <v>N/A</v>
      </c>
      <c r="I15" s="16">
        <v>5.43</v>
      </c>
      <c r="J15" s="16">
        <v>-17.8</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50565</v>
      </c>
      <c r="D20" s="15" t="str">
        <f>IF($B20="N/A","N/A",IF(C20&gt;15,"No",IF(C20&lt;-15,"No","Yes")))</f>
        <v>N/A</v>
      </c>
      <c r="E20" s="14">
        <v>58046</v>
      </c>
      <c r="F20" s="15" t="str">
        <f>IF($B20="N/A","N/A",IF(E20&gt;15,"No",IF(E20&lt;-15,"No","Yes")))</f>
        <v>N/A</v>
      </c>
      <c r="G20" s="14">
        <v>66278</v>
      </c>
      <c r="H20" s="15" t="str">
        <f>IF($B20="N/A","N/A",IF(G20&gt;15,"No",IF(G20&lt;-15,"No","Yes")))</f>
        <v>N/A</v>
      </c>
      <c r="I20" s="16">
        <v>14.79</v>
      </c>
      <c r="J20" s="16">
        <v>14.18</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147.81776192999999</v>
      </c>
      <c r="D24" s="15" t="str">
        <f>IF($B24="N/A","N/A",IF(C24&gt;100,"No",IF(C24&lt;50,"No","Yes")))</f>
        <v>No</v>
      </c>
      <c r="E24" s="22">
        <v>152.62422831000001</v>
      </c>
      <c r="F24" s="15" t="str">
        <f>IF($B24="N/A","N/A",IF(E24&gt;100,"No",IF(E24&lt;50,"No","Yes")))</f>
        <v>No</v>
      </c>
      <c r="G24" s="22">
        <v>160.77445164</v>
      </c>
      <c r="H24" s="15" t="str">
        <f>IF($B24="N/A","N/A",IF(G24&gt;100,"No",IF(G24&lt;50,"No","Yes")))</f>
        <v>No</v>
      </c>
      <c r="I24" s="16">
        <v>3.2519999999999998</v>
      </c>
      <c r="J24" s="16">
        <v>5.34</v>
      </c>
      <c r="K24" s="15" t="str">
        <f t="shared" ref="K24:K49" si="4">IF(J24="Div by 0", "N/A", IF(J24="N/A","N/A", IF(J24&gt;15, "No", IF(J24&lt;-15, "No", "Yes"))))</f>
        <v>Yes</v>
      </c>
    </row>
    <row r="25" spans="1:11">
      <c r="A25" s="6" t="s">
        <v>213</v>
      </c>
      <c r="B25" s="2" t="s">
        <v>50</v>
      </c>
      <c r="C25" s="22">
        <v>423.36256125</v>
      </c>
      <c r="D25" s="15" t="str">
        <f>IF($B25="N/A","N/A",IF(C25&gt;15,"No",IF(C25&lt;-15,"No","Yes")))</f>
        <v>N/A</v>
      </c>
      <c r="E25" s="22">
        <v>445.00026904999999</v>
      </c>
      <c r="F25" s="15" t="str">
        <f>IF($B25="N/A","N/A",IF(E25&gt;15,"No",IF(E25&lt;-15,"No","Yes")))</f>
        <v>N/A</v>
      </c>
      <c r="G25" s="22">
        <v>438.24776881000003</v>
      </c>
      <c r="H25" s="15" t="str">
        <f>IF($B25="N/A","N/A",IF(G25&gt;15,"No",IF(G25&lt;-15,"No","Yes")))</f>
        <v>N/A</v>
      </c>
      <c r="I25" s="16">
        <v>5.1109999999999998</v>
      </c>
      <c r="J25" s="16">
        <v>-1.52</v>
      </c>
      <c r="K25" s="15" t="str">
        <f t="shared" si="4"/>
        <v>Yes</v>
      </c>
    </row>
    <row r="26" spans="1:11">
      <c r="A26" s="6" t="s">
        <v>834</v>
      </c>
      <c r="B26" s="2" t="s">
        <v>50</v>
      </c>
      <c r="C26" s="22">
        <v>460</v>
      </c>
      <c r="D26" s="15" t="str">
        <f>IF($B26="N/A","N/A",IF(C26&gt;15,"No",IF(C26&lt;-15,"No","Yes")))</f>
        <v>N/A</v>
      </c>
      <c r="E26" s="22" t="s">
        <v>1090</v>
      </c>
      <c r="F26" s="15" t="str">
        <f>IF($B26="N/A","N/A",IF(E26&gt;15,"No",IF(E26&lt;-15,"No","Yes")))</f>
        <v>N/A</v>
      </c>
      <c r="G26" s="22" t="s">
        <v>1090</v>
      </c>
      <c r="H26" s="15" t="str">
        <f>IF($B26="N/A","N/A",IF(G26&gt;15,"No",IF(G26&lt;-15,"No","Yes")))</f>
        <v>N/A</v>
      </c>
      <c r="I26" s="16" t="s">
        <v>1090</v>
      </c>
      <c r="J26" s="16" t="s">
        <v>1090</v>
      </c>
      <c r="K26" s="15" t="str">
        <f t="shared" si="4"/>
        <v>N/A</v>
      </c>
    </row>
    <row r="27" spans="1:11">
      <c r="A27" s="6" t="s">
        <v>838</v>
      </c>
      <c r="B27" s="2" t="s">
        <v>50</v>
      </c>
      <c r="C27" s="22">
        <v>363.37221642999998</v>
      </c>
      <c r="D27" s="15" t="str">
        <f>IF($B27="N/A","N/A",IF(C27&gt;15,"No",IF(C27&lt;-15,"No","Yes")))</f>
        <v>N/A</v>
      </c>
      <c r="E27" s="22">
        <v>366.22092050999998</v>
      </c>
      <c r="F27" s="15" t="str">
        <f>IF($B27="N/A","N/A",IF(E27&gt;15,"No",IF(E27&lt;-15,"No","Yes")))</f>
        <v>N/A</v>
      </c>
      <c r="G27" s="22">
        <v>356.94612735999999</v>
      </c>
      <c r="H27" s="15" t="str">
        <f>IF($B27="N/A","N/A",IF(G27&gt;15,"No",IF(G27&lt;-15,"No","Yes")))</f>
        <v>N/A</v>
      </c>
      <c r="I27" s="16">
        <v>0.78400000000000003</v>
      </c>
      <c r="J27" s="16">
        <v>-2.5299999999999998</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90.254128350000002</v>
      </c>
      <c r="D29" s="15" t="str">
        <f>IF($B29="N/A","N/A",IF(C29&gt;99,"No",IF(C29&lt;75,"No","Yes")))</f>
        <v>Yes</v>
      </c>
      <c r="E29" s="16">
        <v>90.214657341000006</v>
      </c>
      <c r="F29" s="15" t="str">
        <f>IF($B29="N/A","N/A",IF(E29&gt;99,"No",IF(E29&lt;75,"No","Yes")))</f>
        <v>Yes</v>
      </c>
      <c r="G29" s="16">
        <v>90.277316756999994</v>
      </c>
      <c r="H29" s="15" t="str">
        <f>IF($B29="N/A","N/A",IF(G29&gt;99,"No",IF(G29&lt;75,"No","Yes")))</f>
        <v>Yes</v>
      </c>
      <c r="I29" s="16">
        <v>-4.3999999999999997E-2</v>
      </c>
      <c r="J29" s="16">
        <v>6.9500000000000006E-2</v>
      </c>
      <c r="K29" s="15" t="str">
        <f t="shared" si="4"/>
        <v>Yes</v>
      </c>
    </row>
    <row r="30" spans="1:11">
      <c r="A30" s="6" t="s">
        <v>115</v>
      </c>
      <c r="B30" s="2" t="s">
        <v>50</v>
      </c>
      <c r="C30" s="17">
        <v>99.940837478000006</v>
      </c>
      <c r="D30" s="15" t="str">
        <f>IF($B30="N/A","N/A",IF(C30&gt;15,"No",IF(C30&lt;-15,"No","Yes")))</f>
        <v>N/A</v>
      </c>
      <c r="E30" s="17">
        <v>99.965626552000003</v>
      </c>
      <c r="F30" s="15" t="str">
        <f>IF($B30="N/A","N/A",IF(E30&gt;15,"No",IF(E30&lt;-15,"No","Yes")))</f>
        <v>N/A</v>
      </c>
      <c r="G30" s="17">
        <v>99.961560316999993</v>
      </c>
      <c r="H30" s="15" t="str">
        <f>IF($B30="N/A","N/A",IF(G30&gt;15,"No",IF(G30&lt;-15,"No","Yes")))</f>
        <v>N/A</v>
      </c>
      <c r="I30" s="16">
        <v>2.4799999999999999E-2</v>
      </c>
      <c r="J30" s="16">
        <v>-4.0000000000000001E-3</v>
      </c>
      <c r="K30" s="15" t="str">
        <f t="shared" si="4"/>
        <v>Yes</v>
      </c>
    </row>
    <row r="31" spans="1:11">
      <c r="A31" s="6" t="s">
        <v>117</v>
      </c>
      <c r="B31" s="2" t="s">
        <v>50</v>
      </c>
      <c r="C31" s="23">
        <v>22.234444200999999</v>
      </c>
      <c r="D31" s="15" t="str">
        <f>IF($B31="N/A","N/A",IF(C31&gt;15,"No",IF(C31&lt;-15,"No","Yes")))</f>
        <v>N/A</v>
      </c>
      <c r="E31" s="23">
        <v>19.336536256999999</v>
      </c>
      <c r="F31" s="15" t="str">
        <f>IF($B31="N/A","N/A",IF(E31&gt;15,"No",IF(E31&lt;-15,"No","Yes")))</f>
        <v>N/A</v>
      </c>
      <c r="G31" s="23">
        <v>16.794619719</v>
      </c>
      <c r="H31" s="15" t="str">
        <f>IF($B31="N/A","N/A",IF(G31&gt;15,"No",IF(G31&lt;-15,"No","Yes")))</f>
        <v>N/A</v>
      </c>
      <c r="I31" s="16">
        <v>-13</v>
      </c>
      <c r="J31" s="16">
        <v>-13.1</v>
      </c>
      <c r="K31" s="15" t="str">
        <f t="shared" si="4"/>
        <v>Yes</v>
      </c>
    </row>
    <row r="32" spans="1:11">
      <c r="A32" s="6" t="s">
        <v>215</v>
      </c>
      <c r="B32" s="18" t="s">
        <v>62</v>
      </c>
      <c r="C32" s="17">
        <v>3.3699199051000002</v>
      </c>
      <c r="D32" s="15" t="str">
        <f>IF($B32="N/A","N/A",IF(C32&gt;20,"No",IF(C32&lt;=0,"No","Yes")))</f>
        <v>Yes</v>
      </c>
      <c r="E32" s="17">
        <v>2.6151672811000002</v>
      </c>
      <c r="F32" s="15" t="str">
        <f>IF($B32="N/A","N/A",IF(E32&gt;20,"No",IF(E32&lt;=0,"No","Yes")))</f>
        <v>Yes</v>
      </c>
      <c r="G32" s="17">
        <v>2.0278222034</v>
      </c>
      <c r="H32" s="15" t="str">
        <f>IF($B32="N/A","N/A",IF(G32&gt;20,"No",IF(G32&lt;=0,"No","Yes")))</f>
        <v>Yes</v>
      </c>
      <c r="I32" s="16">
        <v>-22.4</v>
      </c>
      <c r="J32" s="16">
        <v>-22.5</v>
      </c>
      <c r="K32" s="15" t="str">
        <f t="shared" si="4"/>
        <v>No</v>
      </c>
    </row>
    <row r="33" spans="1:11">
      <c r="A33" s="6" t="s">
        <v>116</v>
      </c>
      <c r="B33" s="2" t="s">
        <v>50</v>
      </c>
      <c r="C33" s="17">
        <v>99.941314554000002</v>
      </c>
      <c r="D33" s="15" t="str">
        <f>IF($B33="N/A","N/A",IF(C33&gt;15,"No",IF(C33&lt;-15,"No","Yes")))</f>
        <v>N/A</v>
      </c>
      <c r="E33" s="17">
        <v>100</v>
      </c>
      <c r="F33" s="15" t="str">
        <f>IF($B33="N/A","N/A",IF(E33&gt;15,"No",IF(E33&lt;-15,"No","Yes")))</f>
        <v>N/A</v>
      </c>
      <c r="G33" s="17">
        <v>100</v>
      </c>
      <c r="H33" s="15" t="str">
        <f>IF($B33="N/A","N/A",IF(G33&gt;15,"No",IF(G33&lt;-15,"No","Yes")))</f>
        <v>N/A</v>
      </c>
      <c r="I33" s="16">
        <v>5.8700000000000002E-2</v>
      </c>
      <c r="J33" s="16">
        <v>0</v>
      </c>
      <c r="K33" s="15" t="str">
        <f t="shared" si="4"/>
        <v>Yes</v>
      </c>
    </row>
    <row r="34" spans="1:11">
      <c r="A34" s="6" t="s">
        <v>118</v>
      </c>
      <c r="B34" s="2" t="s">
        <v>50</v>
      </c>
      <c r="C34" s="23">
        <v>29.840869054999999</v>
      </c>
      <c r="D34" s="15" t="str">
        <f>IF($B34="N/A","N/A",IF(C34&gt;15,"No",IF(C34&lt;-15,"No","Yes")))</f>
        <v>N/A</v>
      </c>
      <c r="E34" s="23">
        <v>29.381422924999999</v>
      </c>
      <c r="F34" s="15" t="str">
        <f>IF($B34="N/A","N/A",IF(E34&gt;15,"No",IF(E34&lt;-15,"No","Yes")))</f>
        <v>N/A</v>
      </c>
      <c r="G34" s="23">
        <v>29.762648810000002</v>
      </c>
      <c r="H34" s="15" t="str">
        <f>IF($B34="N/A","N/A",IF(G34&gt;15,"No",IF(G34&lt;-15,"No","Yes")))</f>
        <v>N/A</v>
      </c>
      <c r="I34" s="16">
        <v>-1.54</v>
      </c>
      <c r="J34" s="16">
        <v>1.298</v>
      </c>
      <c r="K34" s="15" t="str">
        <f t="shared" si="4"/>
        <v>Yes</v>
      </c>
    </row>
    <row r="35" spans="1:11">
      <c r="A35" s="6" t="s">
        <v>835</v>
      </c>
      <c r="B35" s="18" t="s">
        <v>63</v>
      </c>
      <c r="C35" s="17">
        <v>1.9776525000000001E-3</v>
      </c>
      <c r="D35" s="15" t="str">
        <f>IF($B35="N/A","N/A",IF(C35&gt;10,"No",IF(C35&lt;=0,"No","Yes")))</f>
        <v>Yes</v>
      </c>
      <c r="E35" s="17">
        <v>0</v>
      </c>
      <c r="F35" s="15" t="str">
        <f>IF($B35="N/A","N/A",IF(E35&gt;10,"No",IF(E35&lt;=0,"No","Yes")))</f>
        <v>No</v>
      </c>
      <c r="G35" s="17">
        <v>0</v>
      </c>
      <c r="H35" s="15" t="str">
        <f>IF($B35="N/A","N/A",IF(G35&gt;10,"No",IF(G35&lt;=0,"No","Yes")))</f>
        <v>No</v>
      </c>
      <c r="I35" s="16">
        <v>-100</v>
      </c>
      <c r="J35" s="16" t="s">
        <v>1090</v>
      </c>
      <c r="K35" s="15" t="str">
        <f t="shared" si="4"/>
        <v>N/A</v>
      </c>
    </row>
    <row r="36" spans="1:11">
      <c r="A36" s="6" t="s">
        <v>836</v>
      </c>
      <c r="B36" s="2" t="s">
        <v>50</v>
      </c>
      <c r="C36" s="17">
        <v>100</v>
      </c>
      <c r="D36" s="15" t="str">
        <f>IF($B36="N/A","N/A",IF(C36&gt;15,"No",IF(C36&lt;-15,"No","Yes")))</f>
        <v>N/A</v>
      </c>
      <c r="E36" s="17" t="s">
        <v>1090</v>
      </c>
      <c r="F36" s="15" t="str">
        <f>IF($B36="N/A","N/A",IF(E36&gt;15,"No",IF(E36&lt;-15,"No","Yes")))</f>
        <v>N/A</v>
      </c>
      <c r="G36" s="17" t="s">
        <v>1090</v>
      </c>
      <c r="H36" s="15" t="str">
        <f>IF($B36="N/A","N/A",IF(G36&gt;15,"No",IF(G36&lt;-15,"No","Yes")))</f>
        <v>N/A</v>
      </c>
      <c r="I36" s="16" t="s">
        <v>1090</v>
      </c>
      <c r="J36" s="16" t="s">
        <v>1090</v>
      </c>
      <c r="K36" s="15" t="str">
        <f t="shared" si="4"/>
        <v>N/A</v>
      </c>
    </row>
    <row r="37" spans="1:11">
      <c r="A37" s="6" t="s">
        <v>837</v>
      </c>
      <c r="B37" s="2" t="s">
        <v>50</v>
      </c>
      <c r="C37" s="23">
        <v>3</v>
      </c>
      <c r="D37" s="15" t="str">
        <f>IF($B37="N/A","N/A",IF(C37&gt;15,"No",IF(C37&lt;-15,"No","Yes")))</f>
        <v>N/A</v>
      </c>
      <c r="E37" s="23" t="s">
        <v>1090</v>
      </c>
      <c r="F37" s="15" t="str">
        <f>IF($B37="N/A","N/A",IF(E37&gt;15,"No",IF(E37&lt;-15,"No","Yes")))</f>
        <v>N/A</v>
      </c>
      <c r="G37" s="23" t="s">
        <v>1090</v>
      </c>
      <c r="H37" s="15" t="str">
        <f>IF($B37="N/A","N/A",IF(G37&gt;15,"No",IF(G37&lt;-15,"No","Yes")))</f>
        <v>N/A</v>
      </c>
      <c r="I37" s="16" t="s">
        <v>1090</v>
      </c>
      <c r="J37" s="16" t="s">
        <v>1090</v>
      </c>
      <c r="K37" s="15" t="str">
        <f t="shared" si="4"/>
        <v>N/A</v>
      </c>
    </row>
    <row r="38" spans="1:11">
      <c r="A38" s="6" t="s">
        <v>839</v>
      </c>
      <c r="B38" s="18" t="s">
        <v>54</v>
      </c>
      <c r="C38" s="17">
        <v>6.3739740928000002</v>
      </c>
      <c r="D38" s="15" t="str">
        <f>IF($B38="N/A","N/A",IF(C38&gt;5,"No",IF(C38&lt;=0,"No","Yes")))</f>
        <v>No</v>
      </c>
      <c r="E38" s="17">
        <v>7.1701753780999997</v>
      </c>
      <c r="F38" s="15" t="str">
        <f>IF($B38="N/A","N/A",IF(E38&gt;5,"No",IF(E38&lt;=0,"No","Yes")))</f>
        <v>No</v>
      </c>
      <c r="G38" s="17">
        <v>7.6948610399000001</v>
      </c>
      <c r="H38" s="15" t="str">
        <f>IF($B38="N/A","N/A",IF(G38&gt;5,"No",IF(G38&lt;=0,"No","Yes")))</f>
        <v>No</v>
      </c>
      <c r="I38" s="16">
        <v>12.49</v>
      </c>
      <c r="J38" s="16">
        <v>7.3179999999999996</v>
      </c>
      <c r="K38" s="15" t="str">
        <f t="shared" si="4"/>
        <v>Yes</v>
      </c>
    </row>
    <row r="39" spans="1:11">
      <c r="A39" s="6" t="s">
        <v>840</v>
      </c>
      <c r="B39" s="2" t="s">
        <v>50</v>
      </c>
      <c r="C39" s="17">
        <v>99.844865033000005</v>
      </c>
      <c r="D39" s="15" t="str">
        <f>IF($B39="N/A","N/A",IF(C39&gt;15,"No",IF(C39&lt;-15,"No","Yes")))</f>
        <v>N/A</v>
      </c>
      <c r="E39" s="17">
        <v>100</v>
      </c>
      <c r="F39" s="15" t="str">
        <f>IF($B39="N/A","N/A",IF(E39&gt;15,"No",IF(E39&lt;-15,"No","Yes")))</f>
        <v>N/A</v>
      </c>
      <c r="G39" s="17">
        <v>99.980392156999997</v>
      </c>
      <c r="H39" s="15" t="str">
        <f>IF($B39="N/A","N/A",IF(G39&gt;15,"No",IF(G39&lt;-15,"No","Yes")))</f>
        <v>N/A</v>
      </c>
      <c r="I39" s="16">
        <v>0.15540000000000001</v>
      </c>
      <c r="J39" s="16">
        <v>-0.02</v>
      </c>
      <c r="K39" s="15" t="str">
        <f t="shared" si="4"/>
        <v>Yes</v>
      </c>
    </row>
    <row r="40" spans="1:11">
      <c r="A40" s="6" t="s">
        <v>841</v>
      </c>
      <c r="B40" s="2" t="s">
        <v>50</v>
      </c>
      <c r="C40" s="23">
        <v>20.848353014000001</v>
      </c>
      <c r="D40" s="15" t="str">
        <f>IF($B40="N/A","N/A",IF(C40&gt;15,"No",IF(C40&lt;-15,"No","Yes")))</f>
        <v>N/A</v>
      </c>
      <c r="E40" s="23">
        <v>21.267659778999999</v>
      </c>
      <c r="F40" s="15" t="str">
        <f>IF($B40="N/A","N/A",IF(E40&gt;15,"No",IF(E40&lt;-15,"No","Yes")))</f>
        <v>N/A</v>
      </c>
      <c r="G40" s="23">
        <v>21.474602863000001</v>
      </c>
      <c r="H40" s="15" t="str">
        <f>IF($B40="N/A","N/A",IF(G40&gt;15,"No",IF(G40&lt;-15,"No","Yes")))</f>
        <v>N/A</v>
      </c>
      <c r="I40" s="16">
        <v>2.0110000000000001</v>
      </c>
      <c r="J40" s="16">
        <v>0.97299999999999998</v>
      </c>
      <c r="K40" s="15" t="str">
        <f t="shared" si="4"/>
        <v>Yes</v>
      </c>
    </row>
    <row r="41" spans="1:11">
      <c r="A41" s="226" t="s">
        <v>749</v>
      </c>
      <c r="B41" s="227"/>
      <c r="C41" s="227"/>
      <c r="D41" s="227"/>
      <c r="E41" s="227"/>
      <c r="F41" s="227"/>
      <c r="G41" s="227"/>
      <c r="H41" s="227"/>
      <c r="I41" s="227"/>
      <c r="J41" s="227"/>
      <c r="K41" s="228"/>
    </row>
    <row r="42" spans="1:11">
      <c r="A42" s="6" t="s">
        <v>59</v>
      </c>
      <c r="B42" s="2" t="s">
        <v>64</v>
      </c>
      <c r="C42" s="17">
        <v>2.5709482799999999E-2</v>
      </c>
      <c r="D42" s="15" t="str">
        <f>IF($B42="N/A","N/A",IF(C42&gt;20,"No",IF(C42&lt;1,"No","Yes")))</f>
        <v>No</v>
      </c>
      <c r="E42" s="17">
        <v>4.9960376299999998E-2</v>
      </c>
      <c r="F42" s="15" t="str">
        <f>IF($B42="N/A","N/A",IF(E42&gt;20,"No",IF(E42&lt;1,"No","Yes")))</f>
        <v>No</v>
      </c>
      <c r="G42" s="17">
        <v>5.1299073600000002E-2</v>
      </c>
      <c r="H42" s="15" t="str">
        <f>IF($B42="N/A","N/A",IF(G42&gt;20,"No",IF(G42&lt;1,"No","Yes")))</f>
        <v>No</v>
      </c>
      <c r="I42" s="16">
        <v>94.33</v>
      </c>
      <c r="J42" s="16">
        <v>2.68</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99.987940598999998</v>
      </c>
      <c r="F44" s="15" t="str">
        <f>IF($B44="N/A","N/A",IF(E44&gt;100,"No",IF(E44&lt;95,"No","Yes")))</f>
        <v>Yes</v>
      </c>
      <c r="G44" s="17">
        <v>99.998491204000004</v>
      </c>
      <c r="H44" s="15" t="str">
        <f>IF($B44="N/A","N/A",IF(G44&gt;100,"No",IF(G44&lt;95,"No","Yes")))</f>
        <v>Yes</v>
      </c>
      <c r="I44" s="16" t="s">
        <v>50</v>
      </c>
      <c r="J44" s="16">
        <v>1.06E-2</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99.982201126999996</v>
      </c>
      <c r="D46" s="15" t="str">
        <f>IF($B46="N/A","N/A",IF(C46&gt;100,"No",IF(C46&lt;95,"No","Yes")))</f>
        <v>Yes</v>
      </c>
      <c r="E46" s="17">
        <v>99.987940598999998</v>
      </c>
      <c r="F46" s="15" t="str">
        <f>IF($B46="N/A","N/A",IF(E46&gt;100,"No",IF(E46&lt;95,"No","Yes")))</f>
        <v>Yes</v>
      </c>
      <c r="G46" s="17">
        <v>99.981894444999995</v>
      </c>
      <c r="H46" s="15" t="str">
        <f>IF($B46="N/A","N/A",IF(G46&gt;100,"No",IF(G46&lt;95,"No","Yes")))</f>
        <v>Yes</v>
      </c>
      <c r="I46" s="16">
        <v>5.7000000000000002E-3</v>
      </c>
      <c r="J46" s="16">
        <v>-6.0000000000000001E-3</v>
      </c>
      <c r="K46" s="15" t="str">
        <f t="shared" si="4"/>
        <v>Yes</v>
      </c>
    </row>
    <row r="47" spans="1:11">
      <c r="A47" s="6" t="s">
        <v>196</v>
      </c>
      <c r="B47" s="2" t="s">
        <v>56</v>
      </c>
      <c r="C47" s="17">
        <v>11.824511433</v>
      </c>
      <c r="D47" s="15" t="str">
        <f>IF($B47="N/A","N/A",IF(C47&gt;30,"No",IF(C47&lt;5,"No","Yes")))</f>
        <v>Yes</v>
      </c>
      <c r="E47" s="17">
        <v>10.816864521999999</v>
      </c>
      <c r="F47" s="15" t="str">
        <f>IF($B47="N/A","N/A",IF(E47&gt;30,"No",IF(E47&lt;5,"No","Yes")))</f>
        <v>Yes</v>
      </c>
      <c r="G47" s="17">
        <v>9.6082455557999999</v>
      </c>
      <c r="H47" s="15" t="str">
        <f>IF($B47="N/A","N/A",IF(G47&gt;30,"No",IF(G47&lt;5,"No","Yes")))</f>
        <v>Yes</v>
      </c>
      <c r="I47" s="16">
        <v>-8.52</v>
      </c>
      <c r="J47" s="16">
        <v>-11.2</v>
      </c>
      <c r="K47" s="15" t="str">
        <f t="shared" si="4"/>
        <v>Yes</v>
      </c>
    </row>
    <row r="48" spans="1:11">
      <c r="A48" s="6" t="s">
        <v>197</v>
      </c>
      <c r="B48" s="2" t="s">
        <v>10</v>
      </c>
      <c r="C48" s="17">
        <v>60.214415697</v>
      </c>
      <c r="D48" s="15" t="str">
        <f>IF($B48="N/A","N/A",IF(C48&gt;75,"No",IF(C48&lt;15,"No","Yes")))</f>
        <v>Yes</v>
      </c>
      <c r="E48" s="17">
        <v>60.104412549999999</v>
      </c>
      <c r="F48" s="15" t="str">
        <f>IF($B48="N/A","N/A",IF(E48&gt;75,"No",IF(E48&lt;15,"No","Yes")))</f>
        <v>Yes</v>
      </c>
      <c r="G48" s="17">
        <v>59.712371351999998</v>
      </c>
      <c r="H48" s="15" t="str">
        <f>IF($B48="N/A","N/A",IF(G48&gt;75,"No",IF(G48&lt;15,"No","Yes")))</f>
        <v>Yes</v>
      </c>
      <c r="I48" s="16">
        <v>-0.183</v>
      </c>
      <c r="J48" s="16">
        <v>-0.65200000000000002</v>
      </c>
      <c r="K48" s="15" t="str">
        <f t="shared" si="4"/>
        <v>Yes</v>
      </c>
    </row>
    <row r="49" spans="1:11">
      <c r="A49" s="6" t="s">
        <v>198</v>
      </c>
      <c r="B49" s="2" t="s">
        <v>11</v>
      </c>
      <c r="C49" s="17">
        <v>27.961072869999999</v>
      </c>
      <c r="D49" s="15" t="str">
        <f>IF($B49="N/A","N/A",IF(C49&gt;70,"No",IF(C49&lt;25,"No","Yes")))</f>
        <v>Yes</v>
      </c>
      <c r="E49" s="17">
        <v>29.078722928000001</v>
      </c>
      <c r="F49" s="15" t="str">
        <f>IF($B49="N/A","N/A",IF(E49&gt;70,"No",IF(E49&lt;25,"No","Yes")))</f>
        <v>Yes</v>
      </c>
      <c r="G49" s="17">
        <v>30.679383091999998</v>
      </c>
      <c r="H49" s="15" t="str">
        <f>IF($B49="N/A","N/A",IF(G49&gt;70,"No",IF(G49&lt;25,"No","Yes")))</f>
        <v>Yes</v>
      </c>
      <c r="I49" s="16">
        <v>3.9969999999999999</v>
      </c>
      <c r="J49" s="16">
        <v>5.5049999999999999</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100</v>
      </c>
      <c r="F51" s="15" t="str">
        <f>IF($B51="N/A","N/A",IF(E51&gt;100,"No",IF(E51&lt;95,"No","Yes")))</f>
        <v>Yes</v>
      </c>
      <c r="G51" s="17">
        <v>100</v>
      </c>
      <c r="H51" s="15" t="str">
        <f>IF($B51="N/A","N/A",IF(G51&gt;100,"No",IF(G51&lt;95,"No","Yes")))</f>
        <v>Yes</v>
      </c>
      <c r="I51" s="16" t="s">
        <v>50</v>
      </c>
      <c r="J51" s="16">
        <v>0</v>
      </c>
      <c r="K51" s="15" t="str">
        <f>IF(J51="Div by 0", "N/A", IF(J51="N/A","N/A", IF(J51&gt;15, "No", IF(J51&lt;-15, "No", "Yes"))))</f>
        <v>Yes</v>
      </c>
    </row>
    <row r="52" spans="1:11">
      <c r="A52" s="6" t="s">
        <v>701</v>
      </c>
      <c r="B52" s="2" t="s">
        <v>65</v>
      </c>
      <c r="C52" s="17">
        <v>2.3632947690999999</v>
      </c>
      <c r="D52" s="15" t="str">
        <f>IF($B52="N/A","N/A",IF(C52&gt;5,"No",IF(C52&lt;1,"No","Yes")))</f>
        <v>Yes</v>
      </c>
      <c r="E52" s="17">
        <v>2.2964545361000002</v>
      </c>
      <c r="F52" s="15" t="str">
        <f>IF($B52="N/A","N/A",IF(E52&gt;5,"No",IF(E52&lt;1,"No","Yes")))</f>
        <v>Yes</v>
      </c>
      <c r="G52" s="17">
        <v>2.4080388666000001</v>
      </c>
      <c r="H52" s="15" t="str">
        <f>IF($B52="N/A","N/A",IF(G52&gt;5,"No",IF(G52&lt;1,"No","Yes")))</f>
        <v>Yes</v>
      </c>
      <c r="I52" s="16">
        <v>-2.83</v>
      </c>
      <c r="J52" s="16">
        <v>4.859</v>
      </c>
      <c r="K52" s="15" t="str">
        <f>IF(J52="Div by 0", "N/A", IF(J52="N/A","N/A", IF(J52&gt;15, "No", IF(J52&lt;-15, "No", "Yes"))))</f>
        <v>Yes</v>
      </c>
    </row>
    <row r="53" spans="1:11">
      <c r="A53" s="6" t="s">
        <v>703</v>
      </c>
      <c r="B53" s="2" t="s">
        <v>66</v>
      </c>
      <c r="C53" s="17">
        <v>92.386037772999998</v>
      </c>
      <c r="D53" s="15" t="str">
        <f>IF($B53="N/A","N/A",IF(C53&gt;98,"No",IF(C53&lt;8,"No","Yes")))</f>
        <v>Yes</v>
      </c>
      <c r="E53" s="17">
        <v>93.718774765000006</v>
      </c>
      <c r="F53" s="15" t="str">
        <f>IF($B53="N/A","N/A",IF(E53&gt;98,"No",IF(E53&lt;8,"No","Yes")))</f>
        <v>Yes</v>
      </c>
      <c r="G53" s="17">
        <v>93.474456079000007</v>
      </c>
      <c r="H53" s="15" t="str">
        <f>IF($B53="N/A","N/A",IF(G53&gt;98,"No",IF(G53&lt;8,"No","Yes")))</f>
        <v>Yes</v>
      </c>
      <c r="I53" s="16">
        <v>1.4430000000000001</v>
      </c>
      <c r="J53" s="16">
        <v>-0.26100000000000001</v>
      </c>
      <c r="K53" s="15" t="str">
        <f>IF(J53="Div by 0", "N/A", IF(J53="N/A","N/A", IF(J53&gt;15, "No", IF(J53&lt;-15, "No", "Yes"))))</f>
        <v>Yes</v>
      </c>
    </row>
    <row r="54" spans="1:11">
      <c r="A54" s="6" t="s">
        <v>704</v>
      </c>
      <c r="B54" s="18" t="s">
        <v>54</v>
      </c>
      <c r="C54" s="17">
        <v>0.65658063879999995</v>
      </c>
      <c r="D54" s="15" t="str">
        <f>IF($B54="N/A","N/A",IF(C54&gt;5,"No",IF(C54&lt;=0,"No","Yes")))</f>
        <v>Yes</v>
      </c>
      <c r="E54" s="17">
        <v>0.48754436140000001</v>
      </c>
      <c r="F54" s="15" t="str">
        <f>IF($B54="N/A","N/A",IF(E54&gt;5,"No",IF(E54&lt;=0,"No","Yes")))</f>
        <v>Yes</v>
      </c>
      <c r="G54" s="17">
        <v>0.43302453299999999</v>
      </c>
      <c r="H54" s="15" t="str">
        <f>IF($B54="N/A","N/A",IF(G54&gt;5,"No",IF(G54&lt;=0,"No","Yes")))</f>
        <v>Yes</v>
      </c>
      <c r="I54" s="16">
        <v>-25.7</v>
      </c>
      <c r="J54" s="16">
        <v>-11.2</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296</v>
      </c>
      <c r="D56" s="15" t="str">
        <f>IF($B56="N/A","N/A",IF(C56&gt;15,"No",IF(C56&lt;-15,"No","Yes")))</f>
        <v>N/A</v>
      </c>
      <c r="E56" s="14">
        <v>366</v>
      </c>
      <c r="F56" s="15" t="str">
        <f>IF($B56="N/A","N/A",IF(E56&gt;15,"No",IF(E56&lt;-15,"No","Yes")))</f>
        <v>N/A</v>
      </c>
      <c r="G56" s="14">
        <v>447</v>
      </c>
      <c r="H56" s="15" t="str">
        <f>IF($B56="N/A","N/A",IF(G56&gt;15,"No",IF(G56&lt;-15,"No","Yes")))</f>
        <v>N/A</v>
      </c>
      <c r="I56" s="16">
        <v>23.65</v>
      </c>
      <c r="J56" s="16">
        <v>22.13</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988.81418918999998</v>
      </c>
      <c r="D59" s="15" t="str">
        <f>IF($B59="N/A","N/A",IF(C59&gt;15,"No",IF(C59&lt;-15,"No","Yes")))</f>
        <v>N/A</v>
      </c>
      <c r="E59" s="22">
        <v>1564.4699453999999</v>
      </c>
      <c r="F59" s="15" t="str">
        <f>IF($B59="N/A","N/A",IF(E59&gt;15,"No",IF(E59&lt;-15,"No","Yes")))</f>
        <v>N/A</v>
      </c>
      <c r="G59" s="22">
        <v>3181.3892617000001</v>
      </c>
      <c r="H59" s="15" t="str">
        <f>IF($B59="N/A","N/A",IF(G59&gt;15,"No",IF(G59&lt;-15,"No","Yes")))</f>
        <v>N/A</v>
      </c>
      <c r="I59" s="16">
        <v>58.22</v>
      </c>
      <c r="J59" s="16">
        <v>103.4</v>
      </c>
      <c r="K59" s="15" t="str">
        <f t="shared" si="6"/>
        <v>No</v>
      </c>
    </row>
    <row r="60" spans="1:11">
      <c r="A60" s="226" t="s">
        <v>842</v>
      </c>
      <c r="B60" s="227"/>
      <c r="C60" s="227"/>
      <c r="D60" s="227"/>
      <c r="E60" s="227"/>
      <c r="F60" s="227"/>
      <c r="G60" s="227"/>
      <c r="H60" s="227"/>
      <c r="I60" s="227"/>
      <c r="J60" s="227"/>
      <c r="K60" s="228"/>
    </row>
    <row r="61" spans="1:11">
      <c r="A61" s="6" t="s">
        <v>214</v>
      </c>
      <c r="B61" s="2" t="s">
        <v>61</v>
      </c>
      <c r="C61" s="16">
        <v>97.972972972999997</v>
      </c>
      <c r="D61" s="15" t="str">
        <f>IF($B61="N/A","N/A",IF(C61&gt;99,"No",IF(C61&lt;75,"No","Yes")))</f>
        <v>Yes</v>
      </c>
      <c r="E61" s="16">
        <v>98.907103824999993</v>
      </c>
      <c r="F61" s="15" t="str">
        <f>IF($B61="N/A","N/A",IF(E61&gt;99,"No",IF(E61&lt;75,"No","Yes")))</f>
        <v>Yes</v>
      </c>
      <c r="G61" s="16">
        <v>98.210290827999998</v>
      </c>
      <c r="H61" s="15" t="str">
        <f>IF($B61="N/A","N/A",IF(G61&gt;99,"No",IF(G61&lt;75,"No","Yes")))</f>
        <v>Yes</v>
      </c>
      <c r="I61" s="16">
        <v>0.95350000000000001</v>
      </c>
      <c r="J61" s="16">
        <v>-0.70499999999999996</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2.0270270269999999</v>
      </c>
      <c r="D63" s="15" t="str">
        <f>IF($B63="N/A","N/A",IF(C63&gt;10,"No",IF(C63&lt;=0,"No","Yes")))</f>
        <v>Yes</v>
      </c>
      <c r="E63" s="17">
        <v>0.81967213110000003</v>
      </c>
      <c r="F63" s="15" t="str">
        <f>IF($B63="N/A","N/A",IF(E63&gt;10,"No",IF(E63&lt;=0,"No","Yes")))</f>
        <v>Yes</v>
      </c>
      <c r="G63" s="17">
        <v>1.5659955257</v>
      </c>
      <c r="H63" s="15" t="str">
        <f>IF($B63="N/A","N/A",IF(G63&gt;10,"No",IF(G63&lt;=0,"No","Yes")))</f>
        <v>Yes</v>
      </c>
      <c r="I63" s="16">
        <v>-59.6</v>
      </c>
      <c r="J63" s="16">
        <v>91.05</v>
      </c>
      <c r="K63" s="15" t="str">
        <f t="shared" si="6"/>
        <v>No</v>
      </c>
    </row>
    <row r="64" spans="1:11">
      <c r="A64" s="6" t="s">
        <v>839</v>
      </c>
      <c r="B64" s="18" t="s">
        <v>54</v>
      </c>
      <c r="C64" s="17">
        <v>0</v>
      </c>
      <c r="D64" s="15" t="str">
        <f>IF($B64="N/A","N/A",IF(C64&gt;5,"No",IF(C64&lt;=0,"No","Yes")))</f>
        <v>No</v>
      </c>
      <c r="E64" s="17">
        <v>0.27322404369999997</v>
      </c>
      <c r="F64" s="15" t="str">
        <f>IF($B64="N/A","N/A",IF(E64&gt;5,"No",IF(E64&lt;=0,"No","Yes")))</f>
        <v>Yes</v>
      </c>
      <c r="G64" s="17">
        <v>0.2237136465</v>
      </c>
      <c r="H64" s="15" t="str">
        <f>IF($B64="N/A","N/A",IF(G64&gt;5,"No",IF(G64&lt;=0,"No","Yes")))</f>
        <v>Yes</v>
      </c>
      <c r="I64" s="16" t="s">
        <v>1090</v>
      </c>
      <c r="J64" s="16">
        <v>-18.100000000000001</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99.662162162000001</v>
      </c>
      <c r="D68" s="15" t="str">
        <f>IF($B68="N/A","N/A",IF(C68&gt;100,"No",IF(C68&lt;95,"No","Yes")))</f>
        <v>Yes</v>
      </c>
      <c r="E68" s="17">
        <v>100</v>
      </c>
      <c r="F68" s="15" t="str">
        <f>IF($B68="N/A","N/A",IF(E68&gt;100,"No",IF(E68&lt;95,"No","Yes")))</f>
        <v>Yes</v>
      </c>
      <c r="G68" s="17">
        <v>76.062639821000005</v>
      </c>
      <c r="H68" s="15" t="str">
        <f>IF($B68="N/A","N/A",IF(G68&gt;100,"No",IF(G68&lt;95,"No","Yes")))</f>
        <v>No</v>
      </c>
      <c r="I68" s="16">
        <v>0.33900000000000002</v>
      </c>
      <c r="J68" s="16">
        <v>-23.9</v>
      </c>
      <c r="K68" s="15" t="str">
        <f t="shared" si="6"/>
        <v>No</v>
      </c>
    </row>
    <row r="69" spans="1:11">
      <c r="A69" s="6" t="s">
        <v>196</v>
      </c>
      <c r="B69" s="2" t="s">
        <v>56</v>
      </c>
      <c r="C69" s="17">
        <v>14.237288136</v>
      </c>
      <c r="D69" s="15" t="str">
        <f>IF($B69="N/A","N/A",IF(C69&gt;30,"No",IF(C69&lt;5,"No","Yes")))</f>
        <v>Yes</v>
      </c>
      <c r="E69" s="17">
        <v>12.841530055</v>
      </c>
      <c r="F69" s="15" t="str">
        <f>IF($B69="N/A","N/A",IF(E69&gt;30,"No",IF(E69&lt;5,"No","Yes")))</f>
        <v>Yes</v>
      </c>
      <c r="G69" s="17">
        <v>11.176470588000001</v>
      </c>
      <c r="H69" s="15" t="str">
        <f>IF($B69="N/A","N/A",IF(G69&gt;30,"No",IF(G69&lt;5,"No","Yes")))</f>
        <v>Yes</v>
      </c>
      <c r="I69" s="16">
        <v>-9.8000000000000007</v>
      </c>
      <c r="J69" s="16">
        <v>-13</v>
      </c>
      <c r="K69" s="15" t="str">
        <f t="shared" si="6"/>
        <v>Yes</v>
      </c>
    </row>
    <row r="70" spans="1:11">
      <c r="A70" s="6" t="s">
        <v>197</v>
      </c>
      <c r="B70" s="2" t="s">
        <v>10</v>
      </c>
      <c r="C70" s="17">
        <v>51.525423729000003</v>
      </c>
      <c r="D70" s="15" t="str">
        <f>IF($B70="N/A","N/A",IF(C70&gt;75,"No",IF(C70&lt;15,"No","Yes")))</f>
        <v>Yes</v>
      </c>
      <c r="E70" s="17">
        <v>46.721311475</v>
      </c>
      <c r="F70" s="15" t="str">
        <f>IF($B70="N/A","N/A",IF(E70&gt;75,"No",IF(E70&lt;15,"No","Yes")))</f>
        <v>Yes</v>
      </c>
      <c r="G70" s="17">
        <v>44.117647058999999</v>
      </c>
      <c r="H70" s="15" t="str">
        <f>IF($B70="N/A","N/A",IF(G70&gt;75,"No",IF(G70&lt;15,"No","Yes")))</f>
        <v>Yes</v>
      </c>
      <c r="I70" s="16">
        <v>-9.32</v>
      </c>
      <c r="J70" s="16">
        <v>-5.57</v>
      </c>
      <c r="K70" s="15" t="str">
        <f t="shared" si="6"/>
        <v>Yes</v>
      </c>
    </row>
    <row r="71" spans="1:11">
      <c r="A71" s="6" t="s">
        <v>198</v>
      </c>
      <c r="B71" s="2" t="s">
        <v>11</v>
      </c>
      <c r="C71" s="17">
        <v>34.237288135999997</v>
      </c>
      <c r="D71" s="15" t="str">
        <f>IF($B71="N/A","N/A",IF(C71&gt;70,"No",IF(C71&lt;25,"No","Yes")))</f>
        <v>Yes</v>
      </c>
      <c r="E71" s="17">
        <v>40.43715847</v>
      </c>
      <c r="F71" s="15" t="str">
        <f>IF($B71="N/A","N/A",IF(E71&gt;70,"No",IF(E71&lt;25,"No","Yes")))</f>
        <v>Yes</v>
      </c>
      <c r="G71" s="17">
        <v>44.705882353</v>
      </c>
      <c r="H71" s="15" t="str">
        <f>IF($B71="N/A","N/A",IF(G71&gt;70,"No",IF(G71&lt;25,"No","Yes")))</f>
        <v>Yes</v>
      </c>
      <c r="I71" s="16">
        <v>18.11</v>
      </c>
      <c r="J71" s="16">
        <v>10.56</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100</v>
      </c>
      <c r="F73" s="15" t="str">
        <f>IF($B73="N/A","N/A",IF(E73&gt;100,"No",IF(E73&lt;95,"No","Yes")))</f>
        <v>Yes</v>
      </c>
      <c r="G73" s="17">
        <v>100</v>
      </c>
      <c r="H73" s="15" t="str">
        <f>IF($B73="N/A","N/A",IF(G73&gt;100,"No",IF(G73&lt;95,"No","Yes")))</f>
        <v>Yes</v>
      </c>
      <c r="I73" s="16" t="s">
        <v>50</v>
      </c>
      <c r="J73" s="16">
        <v>0</v>
      </c>
      <c r="K73" s="15" t="str">
        <f>IF(J73="Div by 0", "N/A", IF(J73="N/A","N/A", IF(J73&gt;15, "No", IF(J73&lt;-15, "No", "Yes"))))</f>
        <v>Yes</v>
      </c>
    </row>
    <row r="74" spans="1:11">
      <c r="A74" s="6" t="s">
        <v>701</v>
      </c>
      <c r="B74" s="2" t="s">
        <v>65</v>
      </c>
      <c r="C74" s="17">
        <v>6.7567567567999998</v>
      </c>
      <c r="D74" s="15" t="str">
        <f>IF($B74="N/A","N/A",IF(C74&gt;5,"No",IF(C74&lt;1,"No","Yes")))</f>
        <v>No</v>
      </c>
      <c r="E74" s="17">
        <v>5.7377049180000004</v>
      </c>
      <c r="F74" s="15" t="str">
        <f>IF($B74="N/A","N/A",IF(E74&gt;5,"No",IF(E74&lt;1,"No","Yes")))</f>
        <v>No</v>
      </c>
      <c r="G74" s="17">
        <v>4.6979865772</v>
      </c>
      <c r="H74" s="15" t="str">
        <f>IF($B74="N/A","N/A",IF(G74&gt;5,"No",IF(G74&lt;1,"No","Yes")))</f>
        <v>Yes</v>
      </c>
      <c r="I74" s="16">
        <v>-15.1</v>
      </c>
      <c r="J74" s="16">
        <v>-18.100000000000001</v>
      </c>
      <c r="K74" s="15" t="str">
        <f>IF(J74="Div by 0", "N/A", IF(J74="N/A","N/A", IF(J74&gt;15, "No", IF(J74&lt;-15, "No", "Yes"))))</f>
        <v>No</v>
      </c>
    </row>
    <row r="75" spans="1:11">
      <c r="A75" s="6" t="s">
        <v>703</v>
      </c>
      <c r="B75" s="2" t="s">
        <v>66</v>
      </c>
      <c r="C75" s="17">
        <v>62.5</v>
      </c>
      <c r="D75" s="15" t="str">
        <f>IF($B75="N/A","N/A",IF(C75&gt;98,"No",IF(C75&lt;8,"No","Yes")))</f>
        <v>Yes</v>
      </c>
      <c r="E75" s="17">
        <v>78.142076502999998</v>
      </c>
      <c r="F75" s="15" t="str">
        <f>IF($B75="N/A","N/A",IF(E75&gt;98,"No",IF(E75&lt;8,"No","Yes")))</f>
        <v>Yes</v>
      </c>
      <c r="G75" s="17">
        <v>78.970917225999997</v>
      </c>
      <c r="H75" s="15" t="str">
        <f>IF($B75="N/A","N/A",IF(G75&gt;98,"No",IF(G75&lt;8,"No","Yes")))</f>
        <v>Yes</v>
      </c>
      <c r="I75" s="16">
        <v>25.03</v>
      </c>
      <c r="J75" s="16">
        <v>1.0609999999999999</v>
      </c>
      <c r="K75" s="15" t="str">
        <f>IF(J75="Div by 0", "N/A", IF(J75="N/A","N/A", IF(J75&gt;15, "No", IF(J75&lt;-15, "No", "Yes"))))</f>
        <v>Yes</v>
      </c>
    </row>
    <row r="76" spans="1:11">
      <c r="A76" s="6" t="s">
        <v>704</v>
      </c>
      <c r="B76" s="18" t="s">
        <v>54</v>
      </c>
      <c r="C76" s="17">
        <v>1.0135135135</v>
      </c>
      <c r="D76" s="15" t="str">
        <f>IF($B76="N/A","N/A",IF(C76&gt;5,"No",IF(C76&lt;=0,"No","Yes")))</f>
        <v>Yes</v>
      </c>
      <c r="E76" s="17">
        <v>1.3661202186000001</v>
      </c>
      <c r="F76" s="15" t="str">
        <f>IF($B76="N/A","N/A",IF(E76&gt;5,"No",IF(E76&lt;=0,"No","Yes")))</f>
        <v>Yes</v>
      </c>
      <c r="G76" s="17">
        <v>2.6845637583999999</v>
      </c>
      <c r="H76" s="15" t="str">
        <f>IF($B76="N/A","N/A",IF(G76&gt;5,"No",IF(G76&lt;=0,"No","Yes")))</f>
        <v>Yes</v>
      </c>
      <c r="I76" s="16">
        <v>34.79</v>
      </c>
      <c r="J76" s="16">
        <v>96.51</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6586620</v>
      </c>
      <c r="D6" s="15" t="str">
        <f>IF($B6="N/A","N/A",IF(C6&gt;15,"No",IF(C6&lt;-15,"No","Yes")))</f>
        <v>N/A</v>
      </c>
      <c r="E6" s="27">
        <v>5877840</v>
      </c>
      <c r="F6" s="15" t="str">
        <f>IF($B6="N/A","N/A",IF(E6&gt;15,"No",IF(E6&lt;-15,"No","Yes")))</f>
        <v>N/A</v>
      </c>
      <c r="G6" s="27">
        <v>6804402</v>
      </c>
      <c r="H6" s="15" t="str">
        <f>IF($B6="N/A","N/A",IF(G6&gt;15,"No",IF(G6&lt;-15,"No","Yes")))</f>
        <v>N/A</v>
      </c>
      <c r="I6" s="28">
        <v>-10.8</v>
      </c>
      <c r="J6" s="28">
        <v>15.76</v>
      </c>
      <c r="K6" s="15" t="str">
        <f>IF(J6="Div by 0", "N/A", IF(J6="N/A","N/A", IF(J6&gt;15, "No", IF(J6&lt;-15, "No", "Yes"))))</f>
        <v>No</v>
      </c>
    </row>
    <row r="7" spans="1:11">
      <c r="A7" s="50" t="s">
        <v>695</v>
      </c>
      <c r="B7" s="30" t="s">
        <v>50</v>
      </c>
      <c r="C7" s="8">
        <v>12.403190104</v>
      </c>
      <c r="D7" s="15" t="str">
        <f>IF($B7="N/A","N/A",IF(C7&gt;15,"No",IF(C7&lt;-15,"No","Yes")))</f>
        <v>N/A</v>
      </c>
      <c r="E7" s="15">
        <v>0.6072128537</v>
      </c>
      <c r="F7" s="15" t="str">
        <f>IF($B7="N/A","N/A",IF(E7&gt;15,"No",IF(E7&lt;-15,"No","Yes")))</f>
        <v>N/A</v>
      </c>
      <c r="G7" s="15">
        <v>2.1497260156000002</v>
      </c>
      <c r="H7" s="15" t="str">
        <f>IF($B7="N/A","N/A",IF(G7&gt;15,"No",IF(G7&lt;-15,"No","Yes")))</f>
        <v>N/A</v>
      </c>
      <c r="I7" s="28">
        <v>-95.1</v>
      </c>
      <c r="J7" s="28">
        <v>254</v>
      </c>
      <c r="K7" s="15" t="str">
        <f>IF(J7="Div by 0", "N/A", IF(J7="N/A","N/A", IF(J7&gt;15, "No", IF(J7&lt;-15, "No", "Yes"))))</f>
        <v>No</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40.259510947999999</v>
      </c>
      <c r="D9" s="15" t="str">
        <f>IF($B9="N/A","N/A",IF(C9&gt;15,"No",IF(C9&lt;-15,"No","Yes")))</f>
        <v>N/A</v>
      </c>
      <c r="E9" s="15">
        <v>45.245991725000003</v>
      </c>
      <c r="F9" s="15" t="str">
        <f>IF($B9="N/A","N/A",IF(E9&gt;15,"No",IF(E9&lt;-15,"No","Yes")))</f>
        <v>N/A</v>
      </c>
      <c r="G9" s="15">
        <v>45.292988274000002</v>
      </c>
      <c r="H9" s="15" t="str">
        <f>IF($B9="N/A","N/A",IF(G9&gt;15,"No",IF(G9&lt;-15,"No","Yes")))</f>
        <v>N/A</v>
      </c>
      <c r="I9" s="28">
        <v>12.39</v>
      </c>
      <c r="J9" s="28">
        <v>0.10390000000000001</v>
      </c>
      <c r="K9" s="15" t="str">
        <f t="shared" ref="K9:K26" si="0">IF(J9="Div by 0", "N/A", IF(J9="N/A","N/A", IF(J9&gt;15, "No", IF(J9&lt;-15, "No", "Yes"))))</f>
        <v>Yes</v>
      </c>
    </row>
    <row r="10" spans="1:11">
      <c r="A10" s="210" t="s">
        <v>1079</v>
      </c>
      <c r="B10" s="30" t="s">
        <v>50</v>
      </c>
      <c r="C10" s="29">
        <v>3117928</v>
      </c>
      <c r="D10" s="15" t="str">
        <f>IF($B10="N/A","N/A",IF(C10&gt;15,"No",IF(C10&lt;-15,"No","Yes")))</f>
        <v>N/A</v>
      </c>
      <c r="E10" s="27">
        <v>3182662</v>
      </c>
      <c r="F10" s="15" t="str">
        <f>IF($B10="N/A","N/A",IF(E10&gt;15,"No",IF(E10&lt;-15,"No","Yes")))</f>
        <v>N/A</v>
      </c>
      <c r="G10" s="27">
        <v>3576209</v>
      </c>
      <c r="H10" s="15" t="str">
        <f>IF($B10="N/A","N/A",IF(G10&gt;15,"No",IF(G10&lt;-15,"No","Yes")))</f>
        <v>N/A</v>
      </c>
      <c r="I10" s="28">
        <v>2.0760000000000001</v>
      </c>
      <c r="J10" s="28">
        <v>12.37</v>
      </c>
      <c r="K10" s="15" t="str">
        <f t="shared" si="0"/>
        <v>Yes</v>
      </c>
    </row>
    <row r="11" spans="1:11">
      <c r="A11" s="50" t="s">
        <v>697</v>
      </c>
      <c r="B11" s="30" t="s">
        <v>52</v>
      </c>
      <c r="C11" s="8">
        <v>19.36503986</v>
      </c>
      <c r="D11" s="15" t="str">
        <f>IF($B11="N/A","N/A",IF(C11&gt;20,"No",IF(C11&lt;5,"No","Yes")))</f>
        <v>Yes</v>
      </c>
      <c r="E11" s="15">
        <v>16.169357601000002</v>
      </c>
      <c r="F11" s="15" t="str">
        <f>IF($B11="N/A","N/A",IF(E11&gt;20,"No",IF(E11&lt;5,"No","Yes")))</f>
        <v>Yes</v>
      </c>
      <c r="G11" s="15">
        <v>14.96156964</v>
      </c>
      <c r="H11" s="15" t="str">
        <f>IF($B11="N/A","N/A",IF(G11&gt;20,"No",IF(G11&lt;5,"No","Yes")))</f>
        <v>Yes</v>
      </c>
      <c r="I11" s="28">
        <v>-16.5</v>
      </c>
      <c r="J11" s="28">
        <v>-7.47</v>
      </c>
      <c r="K11" s="15" t="str">
        <f t="shared" si="0"/>
        <v>Yes</v>
      </c>
    </row>
    <row r="12" spans="1:11">
      <c r="A12" s="50" t="s">
        <v>698</v>
      </c>
      <c r="B12" s="30" t="s">
        <v>175</v>
      </c>
      <c r="C12" s="8">
        <v>8.5959970852000005</v>
      </c>
      <c r="D12" s="15" t="str">
        <f>IF($B12="N/A","N/A",IF(C12&gt;1,"Yes","No"))</f>
        <v>Yes</v>
      </c>
      <c r="E12" s="15">
        <v>1.3501590806999999</v>
      </c>
      <c r="F12" s="15" t="str">
        <f>IF($B12="N/A","N/A",IF(E12&gt;1,"Yes","No"))</f>
        <v>Yes</v>
      </c>
      <c r="G12" s="15">
        <v>2.3666681672999998</v>
      </c>
      <c r="H12" s="15" t="str">
        <f>IF($B12="N/A","N/A",IF(G12&gt;1,"Yes","No"))</f>
        <v>Yes</v>
      </c>
      <c r="I12" s="28">
        <v>-84.3</v>
      </c>
      <c r="J12" s="28">
        <v>75.290000000000006</v>
      </c>
      <c r="K12" s="15" t="str">
        <f t="shared" si="0"/>
        <v>No</v>
      </c>
    </row>
    <row r="13" spans="1:11">
      <c r="A13" s="50" t="s">
        <v>699</v>
      </c>
      <c r="B13" s="30" t="s">
        <v>50</v>
      </c>
      <c r="C13" s="8">
        <v>93.333631822000001</v>
      </c>
      <c r="D13" s="15" t="str">
        <f>IF($B13="N/A","N/A",IF(C13&gt;15,"No",IF(C13&lt;-15,"No","Yes")))</f>
        <v>N/A</v>
      </c>
      <c r="E13" s="15">
        <v>81.687649809999996</v>
      </c>
      <c r="F13" s="15" t="str">
        <f>IF($B13="N/A","N/A",IF(E13&gt;15,"No",IF(E13&lt;-15,"No","Yes")))</f>
        <v>N/A</v>
      </c>
      <c r="G13" s="15">
        <v>89.864952680000002</v>
      </c>
      <c r="H13" s="15" t="str">
        <f>IF($B13="N/A","N/A",IF(G13&gt;15,"No",IF(G13&lt;-15,"No","Yes")))</f>
        <v>N/A</v>
      </c>
      <c r="I13" s="28">
        <v>-12.5</v>
      </c>
      <c r="J13" s="28">
        <v>10.01</v>
      </c>
      <c r="K13" s="15" t="str">
        <f t="shared" si="0"/>
        <v>Yes</v>
      </c>
    </row>
    <row r="14" spans="1:11">
      <c r="A14" s="50" t="s">
        <v>700</v>
      </c>
      <c r="B14" s="30" t="s">
        <v>50</v>
      </c>
      <c r="C14" s="43">
        <v>109.17711936000001</v>
      </c>
      <c r="D14" s="15" t="str">
        <f>IF($B14="N/A","N/A",IF(C14&gt;15,"No",IF(C14&lt;-15,"No","Yes")))</f>
        <v>N/A</v>
      </c>
      <c r="E14" s="37">
        <v>369.48374484999999</v>
      </c>
      <c r="F14" s="15" t="str">
        <f>IF($B14="N/A","N/A",IF(E14&gt;15,"No",IF(E14&lt;-15,"No","Yes")))</f>
        <v>N/A</v>
      </c>
      <c r="G14" s="37">
        <v>222.39433108</v>
      </c>
      <c r="H14" s="15" t="str">
        <f>IF($B14="N/A","N/A",IF(G14&gt;15,"No",IF(G14&lt;-15,"No","Yes")))</f>
        <v>N/A</v>
      </c>
      <c r="I14" s="28">
        <v>238.4</v>
      </c>
      <c r="J14" s="28">
        <v>-39.799999999999997</v>
      </c>
      <c r="K14" s="15" t="str">
        <f t="shared" si="0"/>
        <v>No</v>
      </c>
    </row>
    <row r="15" spans="1:11">
      <c r="A15" s="42" t="s">
        <v>217</v>
      </c>
      <c r="B15" s="30" t="s">
        <v>50</v>
      </c>
      <c r="C15" s="44">
        <v>16.476976408999999</v>
      </c>
      <c r="D15" s="15" t="str">
        <f>IF($B15="N/A","N/A",IF(C15&gt;15,"No",IF(C15&lt;-15,"No","Yes")))</f>
        <v>N/A</v>
      </c>
      <c r="E15" s="38">
        <v>16.104091148999998</v>
      </c>
      <c r="F15" s="15" t="str">
        <f>IF($B15="N/A","N/A",IF(E15&gt;15,"No",IF(E15&lt;-15,"No","Yes")))</f>
        <v>N/A</v>
      </c>
      <c r="G15" s="38">
        <v>15.908139918</v>
      </c>
      <c r="H15" s="15" t="str">
        <f>IF($B15="N/A","N/A",IF(G15&gt;15,"No",IF(G15&lt;-15,"No","Yes")))</f>
        <v>N/A</v>
      </c>
      <c r="I15" s="28">
        <v>-2.2599999999999998</v>
      </c>
      <c r="J15" s="28">
        <v>-1.22</v>
      </c>
      <c r="K15" s="15" t="str">
        <f t="shared" si="0"/>
        <v>Yes</v>
      </c>
    </row>
    <row r="16" spans="1:11">
      <c r="A16" s="42" t="s">
        <v>218</v>
      </c>
      <c r="B16" s="30" t="s">
        <v>50</v>
      </c>
      <c r="C16" s="44">
        <v>29.483043134999999</v>
      </c>
      <c r="D16" s="15" t="str">
        <f>IF($B16="N/A","N/A",IF(C16&gt;15,"No",IF(C16&lt;-15,"No","Yes")))</f>
        <v>N/A</v>
      </c>
      <c r="E16" s="38">
        <v>29.418318499000002</v>
      </c>
      <c r="F16" s="15" t="str">
        <f>IF($B16="N/A","N/A",IF(E16&gt;15,"No",IF(E16&lt;-15,"No","Yes")))</f>
        <v>N/A</v>
      </c>
      <c r="G16" s="38">
        <v>30.379914709000001</v>
      </c>
      <c r="H16" s="15" t="str">
        <f>IF($B16="N/A","N/A",IF(G16&gt;15,"No",IF(G16&lt;-15,"No","Yes")))</f>
        <v>N/A</v>
      </c>
      <c r="I16" s="28">
        <v>-0.22</v>
      </c>
      <c r="J16" s="28">
        <v>3.2690000000000001</v>
      </c>
      <c r="K16" s="15" t="str">
        <f t="shared" si="0"/>
        <v>Yes</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139.25247537000001</v>
      </c>
      <c r="D18" s="15" t="str">
        <f>IF($B18="N/A","N/A",IF(C18&gt;300,"No",IF(C18&lt;75,"No","Yes")))</f>
        <v>Yes</v>
      </c>
      <c r="E18" s="37">
        <v>143.84755082000001</v>
      </c>
      <c r="F18" s="15" t="str">
        <f>IF($B18="N/A","N/A",IF(E18&gt;300,"No",IF(E18&lt;75,"No","Yes")))</f>
        <v>Yes</v>
      </c>
      <c r="G18" s="37">
        <v>141.90306028000001</v>
      </c>
      <c r="H18" s="15" t="str">
        <f>IF($B18="N/A","N/A",IF(G18&gt;300,"No",IF(G18&lt;75,"No","Yes")))</f>
        <v>Yes</v>
      </c>
      <c r="I18" s="28">
        <v>3.3</v>
      </c>
      <c r="J18" s="28">
        <v>-1.35</v>
      </c>
      <c r="K18" s="15" t="str">
        <f t="shared" si="0"/>
        <v>Yes</v>
      </c>
    </row>
    <row r="19" spans="1:11">
      <c r="A19" s="42" t="s">
        <v>221</v>
      </c>
      <c r="B19" s="30" t="s">
        <v>139</v>
      </c>
      <c r="C19" s="43">
        <v>3.3328009245999999</v>
      </c>
      <c r="D19" s="15" t="str">
        <f>IF($B19="N/A","N/A",IF(C19&gt;250,"No",IF(C19&lt;20,"No","Yes")))</f>
        <v>No</v>
      </c>
      <c r="E19" s="37">
        <v>4</v>
      </c>
      <c r="F19" s="15" t="str">
        <f>IF($B19="N/A","N/A",IF(E19&gt;250,"No",IF(E19&lt;20,"No","Yes")))</f>
        <v>No</v>
      </c>
      <c r="G19" s="37">
        <v>4</v>
      </c>
      <c r="H19" s="15" t="str">
        <f>IF($B19="N/A","N/A",IF(G19&gt;250,"No",IF(G19&lt;20,"No","Yes")))</f>
        <v>No</v>
      </c>
      <c r="I19" s="28">
        <v>20.02</v>
      </c>
      <c r="J19" s="28">
        <v>0</v>
      </c>
      <c r="K19" s="15" t="str">
        <f t="shared" si="0"/>
        <v>Yes</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14834</v>
      </c>
      <c r="D21" s="30" t="s">
        <v>50</v>
      </c>
      <c r="E21" s="27">
        <v>12197</v>
      </c>
      <c r="F21" s="30" t="s">
        <v>50</v>
      </c>
      <c r="G21" s="27">
        <v>17769</v>
      </c>
      <c r="H21" s="15" t="str">
        <f>IF($B21="N/A","N/A",IF(G21&gt;15,"No",IF(G21&lt;-15,"No","Yes")))</f>
        <v>N/A</v>
      </c>
      <c r="I21" s="30" t="s">
        <v>1094</v>
      </c>
      <c r="J21" s="28">
        <v>45.68</v>
      </c>
      <c r="K21" s="15" t="str">
        <f t="shared" si="0"/>
        <v>No</v>
      </c>
    </row>
    <row r="22" spans="1:11" ht="25.5">
      <c r="A22" s="1" t="s">
        <v>847</v>
      </c>
      <c r="B22" s="30" t="s">
        <v>50</v>
      </c>
      <c r="C22" s="22">
        <v>125.00316840000001</v>
      </c>
      <c r="D22" s="30" t="s">
        <v>50</v>
      </c>
      <c r="E22" s="22">
        <v>110.68582438</v>
      </c>
      <c r="F22" s="30" t="s">
        <v>50</v>
      </c>
      <c r="G22" s="22">
        <v>126.16573808</v>
      </c>
      <c r="H22" s="30" t="s">
        <v>50</v>
      </c>
      <c r="I22" s="16">
        <v>-11.5</v>
      </c>
      <c r="J22" s="16">
        <v>13.99</v>
      </c>
      <c r="K22" s="15" t="str">
        <f t="shared" si="0"/>
        <v>Yes</v>
      </c>
    </row>
    <row r="23" spans="1:11">
      <c r="A23" s="1" t="s">
        <v>166</v>
      </c>
      <c r="B23" s="30" t="s">
        <v>127</v>
      </c>
      <c r="C23" s="27">
        <v>0</v>
      </c>
      <c r="D23" s="15" t="str">
        <f>IF($B23="N/A","N/A",IF(C23="N/A","N/A",IF(C23=0,"Yes","No")))</f>
        <v>Yes</v>
      </c>
      <c r="E23" s="27">
        <v>0</v>
      </c>
      <c r="F23" s="15" t="str">
        <f>IF($B23="N/A","N/A",IF(E23="N/A","N/A",IF(E23=0,"Yes","No")))</f>
        <v>Yes</v>
      </c>
      <c r="G23" s="27">
        <v>11</v>
      </c>
      <c r="H23" s="15" t="str">
        <f>IF($B23="N/A","N/A",IF(G23=0,"Yes","No"))</f>
        <v>No</v>
      </c>
      <c r="I23" s="30" t="s">
        <v>1090</v>
      </c>
      <c r="J23" s="28" t="s">
        <v>1090</v>
      </c>
      <c r="K23" s="15" t="str">
        <f t="shared" si="0"/>
        <v>N/A</v>
      </c>
    </row>
    <row r="24" spans="1:11">
      <c r="A24" s="59" t="s">
        <v>946</v>
      </c>
      <c r="B24" s="30" t="s">
        <v>50</v>
      </c>
      <c r="C24" s="29" t="s">
        <v>50</v>
      </c>
      <c r="D24" s="30" t="s">
        <v>50</v>
      </c>
      <c r="E24" s="27">
        <v>35691</v>
      </c>
      <c r="F24" s="30" t="s">
        <v>50</v>
      </c>
      <c r="G24" s="27">
        <v>146276</v>
      </c>
      <c r="H24" s="30" t="s">
        <v>50</v>
      </c>
      <c r="I24" s="28" t="s">
        <v>50</v>
      </c>
      <c r="J24" s="28">
        <v>309.8</v>
      </c>
      <c r="K24" s="15" t="str">
        <f t="shared" si="0"/>
        <v>No</v>
      </c>
    </row>
    <row r="25" spans="1:11">
      <c r="A25" s="59" t="s">
        <v>947</v>
      </c>
      <c r="B25" s="30" t="s">
        <v>50</v>
      </c>
      <c r="C25" s="45" t="s">
        <v>50</v>
      </c>
      <c r="D25" s="15" t="str">
        <f t="shared" ref="D25:D26" si="1">IF($B25="N/A","N/A",IF(C25&gt;15,"No",IF(C25&lt;-15,"No","Yes")))</f>
        <v>N/A</v>
      </c>
      <c r="E25" s="28">
        <v>0</v>
      </c>
      <c r="F25" s="15" t="str">
        <f t="shared" ref="F25:F26" si="2">IF($B25="N/A","N/A",IF(E25&gt;15,"No",IF(E25&lt;-15,"No","Yes")))</f>
        <v>N/A</v>
      </c>
      <c r="G25" s="28">
        <v>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v>90.196408058000003</v>
      </c>
      <c r="F26" s="15" t="str">
        <f t="shared" si="2"/>
        <v>N/A</v>
      </c>
      <c r="G26" s="28">
        <v>97.661270474999995</v>
      </c>
      <c r="H26" s="15" t="str">
        <f t="shared" si="3"/>
        <v>N/A</v>
      </c>
      <c r="I26" s="28" t="s">
        <v>50</v>
      </c>
      <c r="J26" s="28">
        <v>8.2759999999999998</v>
      </c>
      <c r="K26" s="15" t="str">
        <f t="shared" si="0"/>
        <v>Yes</v>
      </c>
    </row>
    <row r="27" spans="1:11">
      <c r="A27" s="233" t="s">
        <v>209</v>
      </c>
      <c r="B27" s="231"/>
      <c r="C27" s="231"/>
      <c r="D27" s="231"/>
      <c r="E27" s="231"/>
      <c r="F27" s="231"/>
      <c r="G27" s="231"/>
      <c r="H27" s="231"/>
      <c r="I27" s="231"/>
      <c r="J27" s="231"/>
      <c r="K27" s="232"/>
    </row>
    <row r="28" spans="1:11">
      <c r="A28" s="42" t="s">
        <v>46</v>
      </c>
      <c r="B28" s="30" t="s">
        <v>50</v>
      </c>
      <c r="C28" s="29">
        <v>2514140</v>
      </c>
      <c r="D28" s="15" t="str">
        <f>IF($B28="N/A","N/A",IF(C28&gt;15,"No",IF(C28&lt;-15,"No","Yes")))</f>
        <v>N/A</v>
      </c>
      <c r="E28" s="27">
        <v>2668046</v>
      </c>
      <c r="F28" s="15" t="str">
        <f>IF($B28="N/A","N/A",IF(E28&gt;15,"No",IF(E28&lt;-15,"No","Yes")))</f>
        <v>N/A</v>
      </c>
      <c r="G28" s="27">
        <v>3041152</v>
      </c>
      <c r="H28" s="15" t="str">
        <f>IF($B28="N/A","N/A",IF(G28&gt;15,"No",IF(G28&lt;-15,"No","Yes")))</f>
        <v>N/A</v>
      </c>
      <c r="I28" s="28">
        <v>6.1219999999999999</v>
      </c>
      <c r="J28" s="28">
        <v>13.98</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16.052328032999998</v>
      </c>
      <c r="D31" s="15" t="str">
        <f t="shared" ref="D31:D37" si="5">IF($B31="N/A","N/A",IF(C31&gt;15,"No",IF(C31&lt;-15,"No","Yes")))</f>
        <v>N/A</v>
      </c>
      <c r="E31" s="28">
        <v>17.352361990999999</v>
      </c>
      <c r="F31" s="15" t="str">
        <f t="shared" ref="F31:F37" si="6">IF($B31="N/A","N/A",IF(E31&gt;15,"No",IF(E31&lt;-15,"No","Yes")))</f>
        <v>N/A</v>
      </c>
      <c r="G31" s="28">
        <v>15.884934393</v>
      </c>
      <c r="H31" s="15" t="str">
        <f t="shared" ref="H31:H37" si="7">IF($B31="N/A","N/A",IF(G31&gt;15,"No",IF(G31&lt;-15,"No","Yes")))</f>
        <v>N/A</v>
      </c>
      <c r="I31" s="28">
        <v>8.0990000000000002</v>
      </c>
      <c r="J31" s="28">
        <v>-8.4600000000000009</v>
      </c>
      <c r="K31" s="15" t="str">
        <f t="shared" si="4"/>
        <v>Yes</v>
      </c>
    </row>
    <row r="32" spans="1:11">
      <c r="A32" s="42" t="s">
        <v>223</v>
      </c>
      <c r="B32" s="30" t="s">
        <v>50</v>
      </c>
      <c r="C32" s="45">
        <v>13.583953060000001</v>
      </c>
      <c r="D32" s="15" t="str">
        <f t="shared" si="5"/>
        <v>N/A</v>
      </c>
      <c r="E32" s="28">
        <v>14.119497886</v>
      </c>
      <c r="F32" s="15" t="str">
        <f t="shared" si="6"/>
        <v>N/A</v>
      </c>
      <c r="G32" s="28">
        <v>14.141967387999999</v>
      </c>
      <c r="H32" s="15" t="str">
        <f t="shared" si="7"/>
        <v>N/A</v>
      </c>
      <c r="I32" s="28">
        <v>3.9420000000000002</v>
      </c>
      <c r="J32" s="28">
        <v>0.15909999999999999</v>
      </c>
      <c r="K32" s="15" t="str">
        <f t="shared" si="4"/>
        <v>Yes</v>
      </c>
    </row>
    <row r="33" spans="1:11" ht="12.75" customHeight="1">
      <c r="A33" s="42" t="s">
        <v>224</v>
      </c>
      <c r="B33" s="30" t="s">
        <v>50</v>
      </c>
      <c r="C33" s="45">
        <v>73.011315655999994</v>
      </c>
      <c r="D33" s="15" t="str">
        <f t="shared" si="5"/>
        <v>N/A</v>
      </c>
      <c r="E33" s="28">
        <v>77.304964538999997</v>
      </c>
      <c r="F33" s="15" t="str">
        <f t="shared" si="6"/>
        <v>N/A</v>
      </c>
      <c r="G33" s="28">
        <v>74.295112782000004</v>
      </c>
      <c r="H33" s="15" t="str">
        <f t="shared" si="7"/>
        <v>N/A</v>
      </c>
      <c r="I33" s="28">
        <v>5.8810000000000002</v>
      </c>
      <c r="J33" s="28">
        <v>-3.89</v>
      </c>
      <c r="K33" s="15" t="str">
        <f t="shared" si="4"/>
        <v>Yes</v>
      </c>
    </row>
    <row r="34" spans="1:11">
      <c r="A34" s="42" t="s">
        <v>225</v>
      </c>
      <c r="B34" s="30" t="s">
        <v>50</v>
      </c>
      <c r="C34" s="45">
        <v>15.973727859</v>
      </c>
      <c r="D34" s="15" t="str">
        <f t="shared" si="5"/>
        <v>N/A</v>
      </c>
      <c r="E34" s="28">
        <v>17.320973835</v>
      </c>
      <c r="F34" s="15" t="str">
        <f t="shared" si="6"/>
        <v>N/A</v>
      </c>
      <c r="G34" s="28">
        <v>15.838780703999999</v>
      </c>
      <c r="H34" s="15" t="str">
        <f t="shared" si="7"/>
        <v>N/A</v>
      </c>
      <c r="I34" s="28">
        <v>8.4339999999999993</v>
      </c>
      <c r="J34" s="28">
        <v>-8.56</v>
      </c>
      <c r="K34" s="15" t="str">
        <f t="shared" si="4"/>
        <v>Yes</v>
      </c>
    </row>
    <row r="35" spans="1:11">
      <c r="A35" s="42" t="s">
        <v>877</v>
      </c>
      <c r="B35" s="30" t="s">
        <v>50</v>
      </c>
      <c r="C35" s="45" t="s">
        <v>50</v>
      </c>
      <c r="D35" s="15" t="str">
        <f t="shared" si="5"/>
        <v>N/A</v>
      </c>
      <c r="E35" s="28">
        <v>90.937624490999994</v>
      </c>
      <c r="F35" s="15" t="str">
        <f t="shared" si="6"/>
        <v>N/A</v>
      </c>
      <c r="G35" s="28">
        <v>82.961036699999994</v>
      </c>
      <c r="H35" s="15" t="str">
        <f t="shared" si="7"/>
        <v>N/A</v>
      </c>
      <c r="I35" s="28" t="s">
        <v>50</v>
      </c>
      <c r="J35" s="28">
        <v>-8.77</v>
      </c>
      <c r="K35" s="15" t="str">
        <f t="shared" ref="K35" si="8">IF(J35="Div by 0", "N/A", IF(J35="N/A","N/A", IF(J35&gt;15, "No", IF(J35&lt;-15, "No", "Yes"))))</f>
        <v>Yes</v>
      </c>
    </row>
    <row r="36" spans="1:11">
      <c r="A36" s="42" t="s">
        <v>878</v>
      </c>
      <c r="B36" s="30" t="s">
        <v>50</v>
      </c>
      <c r="C36" s="45" t="s">
        <v>50</v>
      </c>
      <c r="D36" s="15" t="str">
        <f t="shared" si="5"/>
        <v>N/A</v>
      </c>
      <c r="E36" s="28">
        <v>92.758745821000005</v>
      </c>
      <c r="F36" s="15" t="str">
        <f t="shared" si="6"/>
        <v>N/A</v>
      </c>
      <c r="G36" s="28">
        <v>89.601198754999999</v>
      </c>
      <c r="H36" s="15" t="str">
        <f t="shared" si="7"/>
        <v>N/A</v>
      </c>
      <c r="I36" s="28" t="s">
        <v>50</v>
      </c>
      <c r="J36" s="28">
        <v>-3.4</v>
      </c>
      <c r="K36" s="15" t="str">
        <f t="shared" si="4"/>
        <v>Yes</v>
      </c>
    </row>
    <row r="37" spans="1:11">
      <c r="A37" s="58" t="s">
        <v>949</v>
      </c>
      <c r="B37" s="30" t="s">
        <v>50</v>
      </c>
      <c r="C37" s="45" t="s">
        <v>50</v>
      </c>
      <c r="D37" s="15" t="str">
        <f t="shared" si="5"/>
        <v>N/A</v>
      </c>
      <c r="E37" s="28">
        <v>0</v>
      </c>
      <c r="F37" s="15" t="str">
        <f t="shared" si="6"/>
        <v>N/A</v>
      </c>
      <c r="G37" s="28">
        <v>0</v>
      </c>
      <c r="H37" s="15" t="str">
        <f t="shared" si="7"/>
        <v>N/A</v>
      </c>
      <c r="I37" s="28" t="s">
        <v>50</v>
      </c>
      <c r="J37" s="28" t="s">
        <v>1090</v>
      </c>
      <c r="K37" s="15" t="str">
        <f t="shared" ref="K37" si="9">IF(J37="Div by 0", "N/A", IF(J37="N/A","N/A", IF(J37&gt;15, "No", IF(J37&lt;-15, "No", "Yes"))))</f>
        <v>N/A</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96.363406028</v>
      </c>
      <c r="F39" s="15" t="str">
        <f>IF($B39="N/A","N/A",IF(E39&gt;95,"Yes","No"))</f>
        <v>Yes</v>
      </c>
      <c r="G39" s="28">
        <v>96.978513405000001</v>
      </c>
      <c r="H39" s="15" t="str">
        <f>IF($B39="N/A","N/A",IF(G39&gt;95,"Yes","No"))</f>
        <v>Yes</v>
      </c>
      <c r="I39" s="28" t="s">
        <v>50</v>
      </c>
      <c r="J39" s="28">
        <v>0.63829999999999998</v>
      </c>
      <c r="K39" s="15" t="str">
        <f t="shared" ref="K39" si="10">IF(J39="Div by 0", "N/A", IF(J39="N/A","N/A", IF(J39&gt;15, "No", IF(J39&lt;-15, "No", "Yes"))))</f>
        <v>Yes</v>
      </c>
    </row>
    <row r="40" spans="1:11">
      <c r="A40" s="42" t="s">
        <v>226</v>
      </c>
      <c r="B40" s="39" t="s">
        <v>85</v>
      </c>
      <c r="C40" s="45">
        <v>40.436173005000001</v>
      </c>
      <c r="D40" s="15" t="str">
        <f>IF($B40="N/A","N/A",IF(C40&gt;90,"No",IF(C40&lt;50,"No","Yes")))</f>
        <v>No</v>
      </c>
      <c r="E40" s="28">
        <v>43.518889854000001</v>
      </c>
      <c r="F40" s="15" t="str">
        <f>IF($B40="N/A","N/A",IF(E40&gt;90,"No",IF(E40&lt;50,"No","Yes")))</f>
        <v>No</v>
      </c>
      <c r="G40" s="28">
        <v>46.214625247000001</v>
      </c>
      <c r="H40" s="15" t="str">
        <f>IF($B40="N/A","N/A",IF(G40&gt;90,"No",IF(G40&lt;50,"No","Yes")))</f>
        <v>No</v>
      </c>
      <c r="I40" s="28">
        <v>7.6239999999999997</v>
      </c>
      <c r="J40" s="28">
        <v>6.194</v>
      </c>
      <c r="K40" s="15" t="str">
        <f t="shared" si="4"/>
        <v>Yes</v>
      </c>
    </row>
    <row r="41" spans="1:11">
      <c r="A41" s="42" t="s">
        <v>227</v>
      </c>
      <c r="B41" s="39" t="s">
        <v>54</v>
      </c>
      <c r="C41" s="45">
        <v>15.651037731000001</v>
      </c>
      <c r="D41" s="15" t="str">
        <f t="shared" ref="D41:D46" si="11">IF($B41="N/A","N/A",IF(C41&gt;5,"No",IF(C41&lt;=0,"No","Yes")))</f>
        <v>No</v>
      </c>
      <c r="E41" s="28">
        <v>16.269809441</v>
      </c>
      <c r="F41" s="15" t="str">
        <f t="shared" ref="F41:F46" si="12">IF($B41="N/A","N/A",IF(E41&gt;5,"No",IF(E41&lt;=0,"No","Yes")))</f>
        <v>No</v>
      </c>
      <c r="G41" s="28">
        <v>17.119137748</v>
      </c>
      <c r="H41" s="15" t="str">
        <f t="shared" ref="H41:H46" si="13">IF($B41="N/A","N/A",IF(G41&gt;5,"No",IF(G41&lt;=0,"No","Yes")))</f>
        <v>No</v>
      </c>
      <c r="I41" s="28">
        <v>3.9540000000000002</v>
      </c>
      <c r="J41" s="28">
        <v>5.22</v>
      </c>
      <c r="K41" s="15" t="str">
        <f t="shared" si="4"/>
        <v>Yes</v>
      </c>
    </row>
    <row r="42" spans="1:11">
      <c r="A42" s="42" t="s">
        <v>228</v>
      </c>
      <c r="B42" s="39" t="s">
        <v>54</v>
      </c>
      <c r="C42" s="45">
        <v>10.137939812000001</v>
      </c>
      <c r="D42" s="15" t="str">
        <f t="shared" si="11"/>
        <v>No</v>
      </c>
      <c r="E42" s="28">
        <v>9.7748314684000004</v>
      </c>
      <c r="F42" s="15" t="str">
        <f t="shared" si="12"/>
        <v>No</v>
      </c>
      <c r="G42" s="28">
        <v>8.7144608359000006</v>
      </c>
      <c r="H42" s="15" t="str">
        <f t="shared" si="13"/>
        <v>No</v>
      </c>
      <c r="I42" s="28">
        <v>-3.58</v>
      </c>
      <c r="J42" s="28">
        <v>-10.8</v>
      </c>
      <c r="K42" s="15" t="str">
        <f t="shared" si="4"/>
        <v>Yes</v>
      </c>
    </row>
    <row r="43" spans="1:11">
      <c r="A43" s="42" t="s">
        <v>229</v>
      </c>
      <c r="B43" s="39" t="s">
        <v>54</v>
      </c>
      <c r="C43" s="45">
        <v>0.10385260960000001</v>
      </c>
      <c r="D43" s="15" t="str">
        <f t="shared" si="11"/>
        <v>Yes</v>
      </c>
      <c r="E43" s="28">
        <v>7.9196535600000006E-2</v>
      </c>
      <c r="F43" s="15" t="str">
        <f t="shared" si="12"/>
        <v>Yes</v>
      </c>
      <c r="G43" s="28">
        <v>0.12057930679999999</v>
      </c>
      <c r="H43" s="15" t="str">
        <f t="shared" si="13"/>
        <v>Yes</v>
      </c>
      <c r="I43" s="28">
        <v>-23.7</v>
      </c>
      <c r="J43" s="28">
        <v>52.25</v>
      </c>
      <c r="K43" s="15" t="str">
        <f t="shared" si="4"/>
        <v>No</v>
      </c>
    </row>
    <row r="44" spans="1:11">
      <c r="A44" s="42" t="s">
        <v>879</v>
      </c>
      <c r="B44" s="30" t="s">
        <v>50</v>
      </c>
      <c r="C44" s="45" t="s">
        <v>50</v>
      </c>
      <c r="D44" s="15" t="str">
        <f t="shared" si="11"/>
        <v>N/A</v>
      </c>
      <c r="E44" s="28">
        <v>0.3015315328</v>
      </c>
      <c r="F44" s="15" t="str">
        <f t="shared" si="12"/>
        <v>N/A</v>
      </c>
      <c r="G44" s="28">
        <v>0.323002599</v>
      </c>
      <c r="H44" s="15" t="str">
        <f t="shared" si="13"/>
        <v>N/A</v>
      </c>
      <c r="I44" s="28" t="s">
        <v>50</v>
      </c>
      <c r="J44" s="28">
        <v>7.1210000000000004</v>
      </c>
      <c r="K44" s="15" t="str">
        <f t="shared" ref="K44" si="14">IF(J44="Div by 0", "N/A", IF(J44="N/A","N/A", IF(J44&gt;15, "No", IF(J44&lt;-15, "No", "Yes"))))</f>
        <v>Yes</v>
      </c>
    </row>
    <row r="45" spans="1:11">
      <c r="A45" s="42" t="s">
        <v>880</v>
      </c>
      <c r="B45" s="30" t="s">
        <v>50</v>
      </c>
      <c r="C45" s="45" t="s">
        <v>50</v>
      </c>
      <c r="D45" s="15" t="str">
        <f t="shared" si="11"/>
        <v>N/A</v>
      </c>
      <c r="E45" s="28">
        <v>3.4482164000000002E-3</v>
      </c>
      <c r="F45" s="15" t="str">
        <f t="shared" si="12"/>
        <v>N/A</v>
      </c>
      <c r="G45" s="28">
        <v>2.5648174999999998E-3</v>
      </c>
      <c r="H45" s="15" t="str">
        <f t="shared" si="13"/>
        <v>N/A</v>
      </c>
      <c r="I45" s="28" t="s">
        <v>50</v>
      </c>
      <c r="J45" s="28">
        <v>-25.6</v>
      </c>
      <c r="K45" s="15" t="str">
        <f t="shared" si="4"/>
        <v>No</v>
      </c>
    </row>
    <row r="46" spans="1:11" ht="12.75" customHeight="1">
      <c r="A46" s="42" t="s">
        <v>881</v>
      </c>
      <c r="B46" s="30" t="s">
        <v>50</v>
      </c>
      <c r="C46" s="45" t="s">
        <v>50</v>
      </c>
      <c r="D46" s="15" t="str">
        <f t="shared" si="11"/>
        <v>N/A</v>
      </c>
      <c r="E46" s="28">
        <v>0.115777614</v>
      </c>
      <c r="F46" s="15" t="str">
        <f t="shared" si="12"/>
        <v>N/A</v>
      </c>
      <c r="G46" s="28">
        <v>0.1359353298</v>
      </c>
      <c r="H46" s="15" t="str">
        <f t="shared" si="13"/>
        <v>N/A</v>
      </c>
      <c r="I46" s="28" t="s">
        <v>50</v>
      </c>
      <c r="J46" s="28">
        <v>17.41</v>
      </c>
      <c r="K46" s="15" t="str">
        <f t="shared" ref="K46" si="15">IF(J46="Div by 0", "N/A", IF(J46="N/A","N/A", IF(J46&gt;15, "No", IF(J46&lt;-15, "No", "Yes"))))</f>
        <v>No</v>
      </c>
    </row>
    <row r="47" spans="1:11">
      <c r="A47" s="42" t="s">
        <v>230</v>
      </c>
      <c r="B47" s="30" t="s">
        <v>130</v>
      </c>
      <c r="C47" s="45">
        <v>2.9954974662999998</v>
      </c>
      <c r="D47" s="15" t="str">
        <f>IF($B47="N/A","N/A",IF(C47&gt;10,"No",IF(C47&lt;1,"No","Yes")))</f>
        <v>Yes</v>
      </c>
      <c r="E47" s="28">
        <v>3.2125383146000002</v>
      </c>
      <c r="F47" s="15" t="str">
        <f>IF($B47="N/A","N/A",IF(E47&gt;10,"No",IF(E47&lt;1,"No","Yes")))</f>
        <v>Yes</v>
      </c>
      <c r="G47" s="28">
        <v>3.0015928175000002</v>
      </c>
      <c r="H47" s="15" t="str">
        <f>IF($B47="N/A","N/A",IF(G47&gt;10,"No",IF(G47&lt;1,"No","Yes")))</f>
        <v>Yes</v>
      </c>
      <c r="I47" s="28">
        <v>7.2460000000000004</v>
      </c>
      <c r="J47" s="28">
        <v>-6.57</v>
      </c>
      <c r="K47" s="15" t="str">
        <f t="shared" si="4"/>
        <v>Yes</v>
      </c>
    </row>
    <row r="48" spans="1:11">
      <c r="A48" s="42" t="s">
        <v>231</v>
      </c>
      <c r="B48" s="40" t="s">
        <v>63</v>
      </c>
      <c r="C48" s="45">
        <v>5.2777490513999998</v>
      </c>
      <c r="D48" s="15" t="str">
        <f>IF($B48="N/A","N/A",IF(C48&gt;10,"No",IF(C48&lt;=0,"No","Yes")))</f>
        <v>Yes</v>
      </c>
      <c r="E48" s="28">
        <v>5.1996479821000001</v>
      </c>
      <c r="F48" s="15" t="str">
        <f>IF($B48="N/A","N/A",IF(E48&gt;10,"No",IF(E48&lt;=0,"No","Yes")))</f>
        <v>Yes</v>
      </c>
      <c r="G48" s="28">
        <v>4.8603621259000001</v>
      </c>
      <c r="H48" s="15" t="str">
        <f>IF($B48="N/A","N/A",IF(G48&gt;10,"No",IF(G48&lt;=0,"No","Yes")))</f>
        <v>Yes</v>
      </c>
      <c r="I48" s="28">
        <v>-1.48</v>
      </c>
      <c r="J48" s="28">
        <v>-6.53</v>
      </c>
      <c r="K48" s="15" t="str">
        <f t="shared" si="4"/>
        <v>Yes</v>
      </c>
    </row>
    <row r="49" spans="1:11">
      <c r="A49" s="42" t="s">
        <v>232</v>
      </c>
      <c r="B49" s="39" t="s">
        <v>86</v>
      </c>
      <c r="C49" s="45">
        <v>5.2486337275999997</v>
      </c>
      <c r="D49" s="15" t="str">
        <f>IF($B49="N/A","N/A",IF(C49&gt;=5,"No",IF(C49&lt;0,"No","Yes")))</f>
        <v>No</v>
      </c>
      <c r="E49" s="28">
        <v>3.6365939718</v>
      </c>
      <c r="F49" s="15" t="str">
        <f>IF($B49="N/A","N/A",IF(E49&gt;=5,"No",IF(E49&lt;0,"No","Yes")))</f>
        <v>Yes</v>
      </c>
      <c r="G49" s="28">
        <v>3.0214865945999998</v>
      </c>
      <c r="H49" s="15" t="str">
        <f>IF($B49="N/A","N/A",IF(G49&gt;=5,"No",IF(G49&lt;0,"No","Yes")))</f>
        <v>Yes</v>
      </c>
      <c r="I49" s="28">
        <v>-30.7</v>
      </c>
      <c r="J49" s="28">
        <v>-16.899999999999999</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1.0308097401</v>
      </c>
      <c r="D51" s="15" t="str">
        <f>IF($B51="N/A","N/A",IF(C51&gt;15,"No",IF(C51&lt;=0,"No","Yes")))</f>
        <v>Yes</v>
      </c>
      <c r="E51" s="28">
        <v>0.74402765169999996</v>
      </c>
      <c r="F51" s="15" t="str">
        <f>IF($B51="N/A","N/A",IF(E51&gt;15,"No",IF(E51&lt;=0,"No","Yes")))</f>
        <v>Yes</v>
      </c>
      <c r="G51" s="28">
        <v>0.59510343450000003</v>
      </c>
      <c r="H51" s="15" t="str">
        <f>IF($B51="N/A","N/A",IF(G51&gt;15,"No",IF(G51&lt;=0,"No","Yes")))</f>
        <v>Yes</v>
      </c>
      <c r="I51" s="28">
        <v>-27.8</v>
      </c>
      <c r="J51" s="28">
        <v>-20</v>
      </c>
      <c r="K51" s="15" t="str">
        <f t="shared" si="4"/>
        <v>No</v>
      </c>
    </row>
    <row r="52" spans="1:11">
      <c r="A52" s="42" t="s">
        <v>187</v>
      </c>
      <c r="B52" s="30" t="s">
        <v>50</v>
      </c>
      <c r="C52" s="43">
        <v>321.66314246000002</v>
      </c>
      <c r="D52" s="15" t="str">
        <f>IF($B52="N/A","N/A",IF(C52&gt;15,"No",IF(C52&lt;-15,"No","Yes")))</f>
        <v>N/A</v>
      </c>
      <c r="E52" s="37">
        <v>274.51831141999997</v>
      </c>
      <c r="F52" s="15" t="str">
        <f>IF($B52="N/A","N/A",IF(E52&gt;15,"No",IF(E52&lt;-15,"No","Yes")))</f>
        <v>N/A</v>
      </c>
      <c r="G52" s="37">
        <v>99.976129959000005</v>
      </c>
      <c r="H52" s="15" t="str">
        <f>IF($B52="N/A","N/A",IF(G52&gt;15,"No",IF(G52&lt;-15,"No","Yes")))</f>
        <v>N/A</v>
      </c>
      <c r="I52" s="28">
        <v>-14.7</v>
      </c>
      <c r="J52" s="28">
        <v>-63.6</v>
      </c>
      <c r="K52" s="15" t="str">
        <f t="shared" si="4"/>
        <v>No</v>
      </c>
    </row>
    <row r="53" spans="1:11">
      <c r="A53" s="226" t="s">
        <v>844</v>
      </c>
      <c r="B53" s="227"/>
      <c r="C53" s="227"/>
      <c r="D53" s="227"/>
      <c r="E53" s="227"/>
      <c r="F53" s="227"/>
      <c r="G53" s="227"/>
      <c r="H53" s="227"/>
      <c r="I53" s="227"/>
      <c r="J53" s="227"/>
      <c r="K53" s="228"/>
    </row>
    <row r="54" spans="1:11">
      <c r="A54" s="42" t="s">
        <v>233</v>
      </c>
      <c r="B54" s="30" t="s">
        <v>69</v>
      </c>
      <c r="C54" s="45">
        <v>23.149267741999999</v>
      </c>
      <c r="D54" s="15" t="str">
        <f>IF($B54="N/A","N/A",IF(C54&gt;35,"No",IF(C54&lt;10,"No","Yes")))</f>
        <v>Yes</v>
      </c>
      <c r="E54" s="28">
        <v>23.078237781999999</v>
      </c>
      <c r="F54" s="15" t="str">
        <f>IF($B54="N/A","N/A",IF(E54&gt;35,"No",IF(E54&lt;10,"No","Yes")))</f>
        <v>Yes</v>
      </c>
      <c r="G54" s="28">
        <v>21.628974809999999</v>
      </c>
      <c r="H54" s="15" t="str">
        <f>IF($B54="N/A","N/A",IF(G54&gt;35,"No",IF(G54&lt;10,"No","Yes")))</f>
        <v>Yes</v>
      </c>
      <c r="I54" s="28">
        <v>-0.307</v>
      </c>
      <c r="J54" s="28">
        <v>-6.28</v>
      </c>
      <c r="K54" s="15" t="str">
        <f t="shared" ref="K54:K79" si="16">IF(J54="Div by 0", "N/A", IF(J54="N/A","N/A", IF(J54&gt;15, "No", IF(J54&lt;-15, "No", "Yes"))))</f>
        <v>Yes</v>
      </c>
    </row>
    <row r="55" spans="1:11">
      <c r="A55" s="42" t="s">
        <v>234</v>
      </c>
      <c r="B55" s="30" t="s">
        <v>70</v>
      </c>
      <c r="C55" s="45">
        <v>10.667385269</v>
      </c>
      <c r="D55" s="15" t="str">
        <f>IF($B55="N/A","N/A",IF(C55&gt;20,"No",IF(C55&lt;2,"No","Yes")))</f>
        <v>Yes</v>
      </c>
      <c r="E55" s="28">
        <v>9.4732624550000004</v>
      </c>
      <c r="F55" s="15" t="str">
        <f>IF($B55="N/A","N/A",IF(E55&gt;20,"No",IF(E55&lt;2,"No","Yes")))</f>
        <v>Yes</v>
      </c>
      <c r="G55" s="28">
        <v>10.127905478000001</v>
      </c>
      <c r="H55" s="15" t="str">
        <f>IF($B55="N/A","N/A",IF(G55&gt;20,"No",IF(G55&lt;2,"No","Yes")))</f>
        <v>Yes</v>
      </c>
      <c r="I55" s="28">
        <v>-11.2</v>
      </c>
      <c r="J55" s="28">
        <v>6.91</v>
      </c>
      <c r="K55" s="15" t="str">
        <f t="shared" si="16"/>
        <v>Yes</v>
      </c>
    </row>
    <row r="56" spans="1:11">
      <c r="A56" s="42" t="s">
        <v>235</v>
      </c>
      <c r="B56" s="30" t="s">
        <v>91</v>
      </c>
      <c r="C56" s="45">
        <v>0.86785143229999995</v>
      </c>
      <c r="D56" s="15" t="str">
        <f>IF($B56="N/A","N/A",IF(C56&gt;8,"No",IF(C56&lt;0.5,"No","Yes")))</f>
        <v>Yes</v>
      </c>
      <c r="E56" s="28">
        <v>0.94237505649999997</v>
      </c>
      <c r="F56" s="15" t="str">
        <f>IF($B56="N/A","N/A",IF(E56&gt;8,"No",IF(E56&lt;0.5,"No","Yes")))</f>
        <v>Yes</v>
      </c>
      <c r="G56" s="28">
        <v>0.8605291679</v>
      </c>
      <c r="H56" s="15" t="str">
        <f>IF($B56="N/A","N/A",IF(G56&gt;8,"No",IF(G56&lt;0.5,"No","Yes")))</f>
        <v>Yes</v>
      </c>
      <c r="I56" s="28">
        <v>8.5869999999999997</v>
      </c>
      <c r="J56" s="28">
        <v>-8.69</v>
      </c>
      <c r="K56" s="15" t="str">
        <f t="shared" si="16"/>
        <v>Yes</v>
      </c>
    </row>
    <row r="57" spans="1:11">
      <c r="A57" s="42" t="s">
        <v>236</v>
      </c>
      <c r="B57" s="30" t="s">
        <v>71</v>
      </c>
      <c r="C57" s="45">
        <v>2.3319306004999998</v>
      </c>
      <c r="D57" s="15" t="str">
        <f>IF($B57="N/A","N/A",IF(C57&gt;25,"No",IF(C57&lt;3,"No","Yes")))</f>
        <v>No</v>
      </c>
      <c r="E57" s="28">
        <v>2.2871419758</v>
      </c>
      <c r="F57" s="15" t="str">
        <f>IF($B57="N/A","N/A",IF(E57&gt;25,"No",IF(E57&lt;3,"No","Yes")))</f>
        <v>No</v>
      </c>
      <c r="G57" s="28">
        <v>2.1012432131000001</v>
      </c>
      <c r="H57" s="15" t="str">
        <f>IF($B57="N/A","N/A",IF(G57&gt;25,"No",IF(G57&lt;3,"No","Yes")))</f>
        <v>No</v>
      </c>
      <c r="I57" s="28">
        <v>-1.92</v>
      </c>
      <c r="J57" s="28">
        <v>-8.1300000000000008</v>
      </c>
      <c r="K57" s="15" t="str">
        <f t="shared" si="16"/>
        <v>Yes</v>
      </c>
    </row>
    <row r="58" spans="1:11">
      <c r="A58" s="42" t="s">
        <v>237</v>
      </c>
      <c r="B58" s="30" t="s">
        <v>72</v>
      </c>
      <c r="C58" s="45">
        <v>2.6697001758000001</v>
      </c>
      <c r="D58" s="15" t="str">
        <f>IF($B58="N/A","N/A",IF(C58&gt;25,"No",IF(C58&lt;2,"No","Yes")))</f>
        <v>Yes</v>
      </c>
      <c r="E58" s="28">
        <v>3.2199594760000001</v>
      </c>
      <c r="F58" s="15" t="str">
        <f>IF($B58="N/A","N/A",IF(E58&gt;25,"No",IF(E58&lt;2,"No","Yes")))</f>
        <v>Yes</v>
      </c>
      <c r="G58" s="28">
        <v>4.0637889852000004</v>
      </c>
      <c r="H58" s="15" t="str">
        <f>IF($B58="N/A","N/A",IF(G58&gt;25,"No",IF(G58&lt;2,"No","Yes")))</f>
        <v>Yes</v>
      </c>
      <c r="I58" s="28">
        <v>20.61</v>
      </c>
      <c r="J58" s="28">
        <v>26.21</v>
      </c>
      <c r="K58" s="15" t="str">
        <f t="shared" si="16"/>
        <v>No</v>
      </c>
    </row>
    <row r="59" spans="1:11">
      <c r="A59" s="42" t="s">
        <v>238</v>
      </c>
      <c r="B59" s="30" t="s">
        <v>73</v>
      </c>
      <c r="C59" s="45">
        <v>0.2355079669</v>
      </c>
      <c r="D59" s="15" t="str">
        <f>IF($B59="N/A","N/A",IF(C59&gt;25,"No",IF(C59&lt;=0,"No","Yes")))</f>
        <v>Yes</v>
      </c>
      <c r="E59" s="28">
        <v>0.17439729300000001</v>
      </c>
      <c r="F59" s="15" t="str">
        <f>IF($B59="N/A","N/A",IF(E59&gt;25,"No",IF(E59&lt;=0,"No","Yes")))</f>
        <v>Yes</v>
      </c>
      <c r="G59" s="28">
        <v>0.13994696749999999</v>
      </c>
      <c r="H59" s="15" t="str">
        <f>IF($B59="N/A","N/A",IF(G59&gt;25,"No",IF(G59&lt;=0,"No","Yes")))</f>
        <v>Yes</v>
      </c>
      <c r="I59" s="28">
        <v>-25.9</v>
      </c>
      <c r="J59" s="28">
        <v>-19.8</v>
      </c>
      <c r="K59" s="15" t="str">
        <f t="shared" si="16"/>
        <v>No</v>
      </c>
    </row>
    <row r="60" spans="1:11">
      <c r="A60" s="42" t="s">
        <v>239</v>
      </c>
      <c r="B60" s="30" t="s">
        <v>75</v>
      </c>
      <c r="C60" s="45">
        <v>23.711010523999999</v>
      </c>
      <c r="D60" s="15" t="str">
        <f>IF($B60="N/A","N/A",IF(C60&gt;20,"No",IF(C60&lt;4,"No","Yes")))</f>
        <v>No</v>
      </c>
      <c r="E60" s="28">
        <v>22.132377028000001</v>
      </c>
      <c r="F60" s="15" t="str">
        <f>IF($B60="N/A","N/A",IF(E60&gt;20,"No",IF(E60&lt;4,"No","Yes")))</f>
        <v>No</v>
      </c>
      <c r="G60" s="28">
        <v>19.958160591999999</v>
      </c>
      <c r="H60" s="15" t="str">
        <f>IF($B60="N/A","N/A",IF(G60&gt;20,"No",IF(G60&lt;4,"No","Yes")))</f>
        <v>Yes</v>
      </c>
      <c r="I60" s="28">
        <v>-6.66</v>
      </c>
      <c r="J60" s="28">
        <v>-9.82</v>
      </c>
      <c r="K60" s="15" t="str">
        <f t="shared" si="16"/>
        <v>Yes</v>
      </c>
    </row>
    <row r="61" spans="1:11">
      <c r="A61" s="42" t="s">
        <v>240</v>
      </c>
      <c r="B61" s="30" t="s">
        <v>76</v>
      </c>
      <c r="C61" s="45">
        <v>0.24934967820000001</v>
      </c>
      <c r="D61" s="15" t="str">
        <f>IF($B61="N/A","N/A",IF(C61&gt;=3,"No",IF(C61&lt;0,"No","Yes")))</f>
        <v>Yes</v>
      </c>
      <c r="E61" s="28">
        <v>0.28980010090000002</v>
      </c>
      <c r="F61" s="15" t="str">
        <f>IF($B61="N/A","N/A",IF(E61&gt;=3,"No",IF(E61&lt;0,"No","Yes")))</f>
        <v>Yes</v>
      </c>
      <c r="G61" s="28">
        <v>0.29321125679999999</v>
      </c>
      <c r="H61" s="15" t="str">
        <f>IF($B61="N/A","N/A",IF(G61&gt;=3,"No",IF(G61&lt;0,"No","Yes")))</f>
        <v>Yes</v>
      </c>
      <c r="I61" s="28">
        <v>16.22</v>
      </c>
      <c r="J61" s="28">
        <v>1.177</v>
      </c>
      <c r="K61" s="15" t="str">
        <f t="shared" si="16"/>
        <v>Yes</v>
      </c>
    </row>
    <row r="62" spans="1:11">
      <c r="A62" s="42" t="s">
        <v>241</v>
      </c>
      <c r="B62" s="30" t="s">
        <v>77</v>
      </c>
      <c r="C62" s="45">
        <v>2.1152362239000002</v>
      </c>
      <c r="D62" s="15" t="str">
        <f>IF($B62="N/A","N/A",IF(C62&gt;=25,"No",IF(C62&lt;0,"No","Yes")))</f>
        <v>Yes</v>
      </c>
      <c r="E62" s="28">
        <v>2.1577588992000001</v>
      </c>
      <c r="F62" s="15" t="str">
        <f>IF($B62="N/A","N/A",IF(E62&gt;=25,"No",IF(E62&lt;0,"No","Yes")))</f>
        <v>Yes</v>
      </c>
      <c r="G62" s="28">
        <v>2.1058467317999998</v>
      </c>
      <c r="H62" s="15" t="str">
        <f>IF($B62="N/A","N/A",IF(G62&gt;=25,"No",IF(G62&lt;0,"No","Yes")))</f>
        <v>Yes</v>
      </c>
      <c r="I62" s="28">
        <v>2.0099999999999998</v>
      </c>
      <c r="J62" s="28">
        <v>-2.41</v>
      </c>
      <c r="K62" s="15" t="str">
        <f t="shared" si="16"/>
        <v>Yes</v>
      </c>
    </row>
    <row r="63" spans="1:11">
      <c r="A63" s="42" t="s">
        <v>242</v>
      </c>
      <c r="B63" s="30" t="s">
        <v>129</v>
      </c>
      <c r="C63" s="45">
        <v>4.9194157842999999</v>
      </c>
      <c r="D63" s="15" t="str">
        <f>IF($B63="N/A","N/A",IF(C63&gt;3,"Yes","No"))</f>
        <v>Yes</v>
      </c>
      <c r="E63" s="28">
        <v>5.0404678179999998</v>
      </c>
      <c r="F63" s="15" t="str">
        <f>IF($B63="N/A","N/A",IF(E63&gt;3,"Yes","No"))</f>
        <v>Yes</v>
      </c>
      <c r="G63" s="28">
        <v>4.8080464244999996</v>
      </c>
      <c r="H63" s="15" t="str">
        <f>IF($B63="N/A","N/A",IF(G63&gt;3,"Yes","No"))</f>
        <v>Yes</v>
      </c>
      <c r="I63" s="28">
        <v>2.4609999999999999</v>
      </c>
      <c r="J63" s="28">
        <v>-4.6100000000000003</v>
      </c>
      <c r="K63" s="15" t="str">
        <f t="shared" si="16"/>
        <v>Yes</v>
      </c>
    </row>
    <row r="64" spans="1:11">
      <c r="A64" s="42" t="s">
        <v>243</v>
      </c>
      <c r="B64" s="30" t="s">
        <v>128</v>
      </c>
      <c r="C64" s="45">
        <v>0.79406874719999998</v>
      </c>
      <c r="D64" s="15" t="str">
        <f>IF($B64="N/A","N/A",IF(C64&gt;1,"Yes","No"))</f>
        <v>No</v>
      </c>
      <c r="E64" s="28">
        <v>0.96070307629999996</v>
      </c>
      <c r="F64" s="15" t="str">
        <f>IF($B64="N/A","N/A",IF(E64&gt;1,"Yes","No"))</f>
        <v>No</v>
      </c>
      <c r="G64" s="28">
        <v>0.89071509739999999</v>
      </c>
      <c r="H64" s="15" t="str">
        <f>IF($B64="N/A","N/A",IF(G64&gt;1,"Yes","No"))</f>
        <v>No</v>
      </c>
      <c r="I64" s="28">
        <v>20.98</v>
      </c>
      <c r="J64" s="28">
        <v>-7.29</v>
      </c>
      <c r="K64" s="15" t="str">
        <f t="shared" si="16"/>
        <v>Yes</v>
      </c>
    </row>
    <row r="65" spans="1:11">
      <c r="A65" s="42" t="s">
        <v>244</v>
      </c>
      <c r="B65" s="30" t="s">
        <v>50</v>
      </c>
      <c r="C65" s="45">
        <v>0.23363854040000001</v>
      </c>
      <c r="D65" s="15" t="str">
        <f>IF($B65="N/A","N/A",IF(C65&gt;15,"No",IF(C65&lt;-15,"No","Yes")))</f>
        <v>N/A</v>
      </c>
      <c r="E65" s="28">
        <v>0.1179889702</v>
      </c>
      <c r="F65" s="15" t="str">
        <f>IF($B65="N/A","N/A",IF(E65&gt;15,"No",IF(E65&lt;-15,"No","Yes")))</f>
        <v>N/A</v>
      </c>
      <c r="G65" s="28">
        <v>9.1116787300000002E-2</v>
      </c>
      <c r="H65" s="15" t="str">
        <f>IF($B65="N/A","N/A",IF(G65&gt;15,"No",IF(G65&lt;-15,"No","Yes")))</f>
        <v>N/A</v>
      </c>
      <c r="I65" s="28">
        <v>-49.5</v>
      </c>
      <c r="J65" s="28">
        <v>-22.8</v>
      </c>
      <c r="K65" s="15" t="str">
        <f t="shared" si="16"/>
        <v>No</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9.8031931395999994</v>
      </c>
      <c r="D67" s="15" t="str">
        <f>IF($B67="N/A","N/A",IF(C67&gt;0,"Yes","No"))</f>
        <v>Yes</v>
      </c>
      <c r="E67" s="28">
        <v>9.8699947451999996</v>
      </c>
      <c r="F67" s="15" t="str">
        <f>IF($B67="N/A","N/A",IF(E67&gt;0,"Yes","No"))</f>
        <v>Yes</v>
      </c>
      <c r="G67" s="28">
        <v>9.5272449387999991</v>
      </c>
      <c r="H67" s="15" t="str">
        <f>IF($B67="N/A","N/A",IF(G67&gt;0,"Yes","No"))</f>
        <v>Yes</v>
      </c>
      <c r="I67" s="28">
        <v>0.68140000000000001</v>
      </c>
      <c r="J67" s="28">
        <v>-3.47</v>
      </c>
      <c r="K67" s="15" t="str">
        <f t="shared" si="16"/>
        <v>Yes</v>
      </c>
    </row>
    <row r="68" spans="1:11">
      <c r="A68" s="42" t="s">
        <v>247</v>
      </c>
      <c r="B68" s="30" t="s">
        <v>74</v>
      </c>
      <c r="C68" s="45">
        <v>3.9835490465999999</v>
      </c>
      <c r="D68" s="15" t="str">
        <f>IF($B68="N/A","N/A",IF(C68&gt;0,"Yes","No"))</f>
        <v>Yes</v>
      </c>
      <c r="E68" s="28">
        <v>4.5565931021999999</v>
      </c>
      <c r="F68" s="15" t="str">
        <f>IF($B68="N/A","N/A",IF(E68&gt;0,"Yes","No"))</f>
        <v>Yes</v>
      </c>
      <c r="G68" s="28">
        <v>4.6160796960999999</v>
      </c>
      <c r="H68" s="15" t="str">
        <f>IF($B68="N/A","N/A",IF(G68&gt;0,"Yes","No"))</f>
        <v>Yes</v>
      </c>
      <c r="I68" s="28">
        <v>14.39</v>
      </c>
      <c r="J68" s="28">
        <v>1.306</v>
      </c>
      <c r="K68" s="15" t="str">
        <f t="shared" si="16"/>
        <v>Yes</v>
      </c>
    </row>
    <row r="69" spans="1:11">
      <c r="A69" s="42" t="s">
        <v>248</v>
      </c>
      <c r="B69" s="30" t="s">
        <v>74</v>
      </c>
      <c r="C69" s="45">
        <v>3.7822873825999999</v>
      </c>
      <c r="D69" s="15" t="str">
        <f>IF($B69="N/A","N/A",IF(C69&gt;0,"Yes","No"))</f>
        <v>Yes</v>
      </c>
      <c r="E69" s="28">
        <v>3.4689057084999999</v>
      </c>
      <c r="F69" s="15" t="str">
        <f>IF($B69="N/A","N/A",IF(E69&gt;0,"Yes","No"))</f>
        <v>Yes</v>
      </c>
      <c r="G69" s="28">
        <v>3.6207003136</v>
      </c>
      <c r="H69" s="15" t="str">
        <f>IF($B69="N/A","N/A",IF(G69&gt;0,"Yes","No"))</f>
        <v>Yes</v>
      </c>
      <c r="I69" s="28">
        <v>-8.2899999999999991</v>
      </c>
      <c r="J69" s="28">
        <v>4.3760000000000003</v>
      </c>
      <c r="K69" s="15" t="str">
        <f t="shared" si="16"/>
        <v>Yes</v>
      </c>
    </row>
    <row r="70" spans="1:11">
      <c r="A70" s="42" t="s">
        <v>249</v>
      </c>
      <c r="B70" s="30" t="s">
        <v>128</v>
      </c>
      <c r="C70" s="45">
        <v>1.7940528372</v>
      </c>
      <c r="D70" s="15" t="str">
        <f>IF($B70="N/A","N/A",IF(C70&gt;1,"Yes","No"))</f>
        <v>Yes</v>
      </c>
      <c r="E70" s="28">
        <v>1.9382349480000001</v>
      </c>
      <c r="F70" s="15" t="str">
        <f>IF($B70="N/A","N/A",IF(E70&gt;1,"Yes","No"))</f>
        <v>Yes</v>
      </c>
      <c r="G70" s="28">
        <v>2.0600088388</v>
      </c>
      <c r="H70" s="15" t="str">
        <f>IF($B70="N/A","N/A",IF(G70&gt;1,"Yes","No"))</f>
        <v>Yes</v>
      </c>
      <c r="I70" s="28">
        <v>8.0370000000000008</v>
      </c>
      <c r="J70" s="28">
        <v>6.2830000000000004</v>
      </c>
      <c r="K70" s="15" t="str">
        <f t="shared" si="16"/>
        <v>Yes</v>
      </c>
    </row>
    <row r="71" spans="1:11">
      <c r="A71" s="42" t="s">
        <v>250</v>
      </c>
      <c r="B71" s="30" t="s">
        <v>74</v>
      </c>
      <c r="C71" s="45">
        <v>0.1179727461</v>
      </c>
      <c r="D71" s="15" t="str">
        <f>IF($B71="N/A","N/A",IF(C71&gt;0,"Yes","No"))</f>
        <v>Yes</v>
      </c>
      <c r="E71" s="28">
        <v>0.12492288360000001</v>
      </c>
      <c r="F71" s="15" t="str">
        <f>IF($B71="N/A","N/A",IF(E71&gt;0,"Yes","No"))</f>
        <v>Yes</v>
      </c>
      <c r="G71" s="28">
        <v>8.8815028000000004E-2</v>
      </c>
      <c r="H71" s="15" t="str">
        <f>IF($B71="N/A","N/A",IF(G71&gt;0,"Yes","No"))</f>
        <v>Yes</v>
      </c>
      <c r="I71" s="28">
        <v>5.891</v>
      </c>
      <c r="J71" s="28">
        <v>-28.9</v>
      </c>
      <c r="K71" s="15" t="str">
        <f t="shared" si="16"/>
        <v>No</v>
      </c>
    </row>
    <row r="72" spans="1:11">
      <c r="A72" s="42" t="s">
        <v>251</v>
      </c>
      <c r="B72" s="30" t="s">
        <v>50</v>
      </c>
      <c r="C72" s="45">
        <v>7.3583809999999998E-3</v>
      </c>
      <c r="D72" s="15" t="str">
        <f>IF($B72="N/A","N/A",IF(C72&gt;15,"No",IF(C72&lt;-15,"No","Yes")))</f>
        <v>N/A</v>
      </c>
      <c r="E72" s="28">
        <v>9.4825950999999995E-3</v>
      </c>
      <c r="F72" s="15" t="str">
        <f>IF($B72="N/A","N/A",IF(E72&gt;15,"No",IF(E72&lt;-15,"No","Yes")))</f>
        <v>N/A</v>
      </c>
      <c r="G72" s="28">
        <v>5.4255756000000004E-3</v>
      </c>
      <c r="H72" s="15" t="str">
        <f>IF($B72="N/A","N/A",IF(G72&gt;15,"No",IF(G72&lt;-15,"No","Yes")))</f>
        <v>N/A</v>
      </c>
      <c r="I72" s="28">
        <v>28.87</v>
      </c>
      <c r="J72" s="28">
        <v>-42.8</v>
      </c>
      <c r="K72" s="15" t="str">
        <f t="shared" si="16"/>
        <v>No</v>
      </c>
    </row>
    <row r="73" spans="1:11">
      <c r="A73" s="42" t="s">
        <v>252</v>
      </c>
      <c r="B73" s="30" t="s">
        <v>50</v>
      </c>
      <c r="C73" s="45">
        <v>0.95348707710000002</v>
      </c>
      <c r="D73" s="15" t="str">
        <f>IF($B73="N/A","N/A",IF(C73&gt;15,"No",IF(C73&lt;-15,"No","Yes")))</f>
        <v>N/A</v>
      </c>
      <c r="E73" s="28">
        <v>1.0256194983</v>
      </c>
      <c r="F73" s="15" t="str">
        <f>IF($B73="N/A","N/A",IF(E73&gt;15,"No",IF(E73&lt;-15,"No","Yes")))</f>
        <v>N/A</v>
      </c>
      <c r="G73" s="28">
        <v>0.92964771239999999</v>
      </c>
      <c r="H73" s="15" t="str">
        <f>IF($B73="N/A","N/A",IF(G73&gt;15,"No",IF(G73&lt;-15,"No","Yes")))</f>
        <v>N/A</v>
      </c>
      <c r="I73" s="28">
        <v>7.5650000000000004</v>
      </c>
      <c r="J73" s="28">
        <v>-9.36</v>
      </c>
      <c r="K73" s="15" t="str">
        <f t="shared" si="16"/>
        <v>Yes</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0.54865679720000005</v>
      </c>
      <c r="D76" s="15" t="str">
        <f>IF($B76="N/A","N/A",IF(C76&gt;15,"No",IF(C76&lt;-15,"No","Yes")))</f>
        <v>N/A</v>
      </c>
      <c r="E76" s="28">
        <v>0.53904617840000002</v>
      </c>
      <c r="F76" s="15" t="str">
        <f>IF($B76="N/A","N/A",IF(E76&gt;15,"No",IF(E76&lt;-15,"No","Yes")))</f>
        <v>N/A</v>
      </c>
      <c r="G76" s="28">
        <v>0.59319626250000002</v>
      </c>
      <c r="H76" s="15" t="str">
        <f>IF($B76="N/A","N/A",IF(G76&gt;15,"No",IF(G76&lt;-15,"No","Yes")))</f>
        <v>N/A</v>
      </c>
      <c r="I76" s="28">
        <v>-1.75</v>
      </c>
      <c r="J76" s="28">
        <v>10.050000000000001</v>
      </c>
      <c r="K76" s="15" t="str">
        <f t="shared" si="16"/>
        <v>Yes</v>
      </c>
    </row>
    <row r="77" spans="1:11">
      <c r="A77" s="42" t="s">
        <v>256</v>
      </c>
      <c r="B77" s="30" t="s">
        <v>128</v>
      </c>
      <c r="C77" s="45">
        <v>6.7792963001000004</v>
      </c>
      <c r="D77" s="15" t="str">
        <f>IF($B77="N/A","N/A",IF(C77&gt;1,"Yes","No"))</f>
        <v>Yes</v>
      </c>
      <c r="E77" s="28">
        <v>8.1622280875000008</v>
      </c>
      <c r="F77" s="15" t="str">
        <f>IF($B77="N/A","N/A",IF(E77&gt;1,"Yes","No"))</f>
        <v>Yes</v>
      </c>
      <c r="G77" s="28">
        <v>10.975314618000001</v>
      </c>
      <c r="H77" s="15" t="str">
        <f>IF($B77="N/A","N/A",IF(G77&gt;1,"Yes","No"))</f>
        <v>Yes</v>
      </c>
      <c r="I77" s="28">
        <v>20.399999999999999</v>
      </c>
      <c r="J77" s="28">
        <v>34.46</v>
      </c>
      <c r="K77" s="15" t="str">
        <f t="shared" si="16"/>
        <v>No</v>
      </c>
    </row>
    <row r="78" spans="1:11">
      <c r="A78" s="42" t="s">
        <v>257</v>
      </c>
      <c r="B78" s="30" t="s">
        <v>74</v>
      </c>
      <c r="C78" s="45">
        <v>0.28578360790000001</v>
      </c>
      <c r="D78" s="15" t="str">
        <f>IF($B78="N/A","N/A",IF(C78&gt;0,"Yes","No"))</f>
        <v>Yes</v>
      </c>
      <c r="E78" s="28">
        <v>0.4305023227</v>
      </c>
      <c r="F78" s="15" t="str">
        <f>IF($B78="N/A","N/A",IF(E78&gt;0,"Yes","No"))</f>
        <v>Yes</v>
      </c>
      <c r="G78" s="28">
        <v>0.51408150600000002</v>
      </c>
      <c r="H78" s="15" t="str">
        <f>IF($B78="N/A","N/A",IF(G78&gt;0,"Yes","No"))</f>
        <v>Yes</v>
      </c>
      <c r="I78" s="28">
        <v>50.64</v>
      </c>
      <c r="J78" s="28">
        <v>19.41</v>
      </c>
      <c r="K78" s="15" t="str">
        <f t="shared" si="16"/>
        <v>No</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162.42881302999999</v>
      </c>
      <c r="D81" s="15" t="str">
        <f>IF($B81="N/A","N/A",IF(C81&gt;15,"No",IF(C81&lt;-15,"No","Yes")))</f>
        <v>N/A</v>
      </c>
      <c r="E81" s="37">
        <v>171.0265359</v>
      </c>
      <c r="F81" s="15" t="str">
        <f>IF($B81="N/A","N/A",IF(E81&gt;15,"No",IF(E81&lt;-15,"No","Yes")))</f>
        <v>N/A</v>
      </c>
      <c r="G81" s="37">
        <v>161.72176562999999</v>
      </c>
      <c r="H81" s="15" t="str">
        <f>IF($B81="N/A","N/A",IF(G81&gt;15,"No",IF(G81&lt;-15,"No","Yes")))</f>
        <v>N/A</v>
      </c>
      <c r="I81" s="28">
        <v>5.2930000000000001</v>
      </c>
      <c r="J81" s="28">
        <v>-5.44</v>
      </c>
      <c r="K81" s="15" t="str">
        <f t="shared" ref="K81:K100" si="17">IF(J81="Div by 0", "N/A", IF(J81="N/A","N/A", IF(J81&gt;15, "No", IF(J81&lt;-15, "No", "Yes"))))</f>
        <v>Yes</v>
      </c>
    </row>
    <row r="82" spans="1:11">
      <c r="A82" s="50" t="s">
        <v>233</v>
      </c>
      <c r="B82" s="30" t="s">
        <v>79</v>
      </c>
      <c r="C82" s="43">
        <v>94.981556858999994</v>
      </c>
      <c r="D82" s="15" t="str">
        <f>IF($B82="N/A","N/A",IF(C82&gt;90,"No",IF(C82&lt;20,"No","Yes")))</f>
        <v>No</v>
      </c>
      <c r="E82" s="37">
        <v>95.879559162999996</v>
      </c>
      <c r="F82" s="15" t="str">
        <f>IF($B82="N/A","N/A",IF(E82&gt;90,"No",IF(E82&lt;20,"No","Yes")))</f>
        <v>No</v>
      </c>
      <c r="G82" s="37">
        <v>88.727097618000002</v>
      </c>
      <c r="H82" s="15" t="str">
        <f>IF($B82="N/A","N/A",IF(G82&gt;90,"No",IF(G82&lt;20,"No","Yes")))</f>
        <v>Yes</v>
      </c>
      <c r="I82" s="28">
        <v>0.94540000000000002</v>
      </c>
      <c r="J82" s="28">
        <v>-7.46</v>
      </c>
      <c r="K82" s="15" t="str">
        <f t="shared" si="17"/>
        <v>Yes</v>
      </c>
    </row>
    <row r="83" spans="1:11">
      <c r="A83" s="50" t="s">
        <v>234</v>
      </c>
      <c r="B83" s="30" t="s">
        <v>80</v>
      </c>
      <c r="C83" s="43">
        <v>56.428989571000002</v>
      </c>
      <c r="D83" s="15" t="str">
        <f>IF($B83="N/A","N/A",IF(C83&gt;60,"No",IF(C83&lt;10,"No","Yes")))</f>
        <v>Yes</v>
      </c>
      <c r="E83" s="37">
        <v>54.660931114</v>
      </c>
      <c r="F83" s="15" t="str">
        <f>IF($B83="N/A","N/A",IF(E83&gt;60,"No",IF(E83&lt;10,"No","Yes")))</f>
        <v>Yes</v>
      </c>
      <c r="G83" s="37">
        <v>54.437158488000001</v>
      </c>
      <c r="H83" s="15" t="str">
        <f>IF($B83="N/A","N/A",IF(G83&gt;60,"No",IF(G83&lt;10,"No","Yes")))</f>
        <v>Yes</v>
      </c>
      <c r="I83" s="28">
        <v>-3.13</v>
      </c>
      <c r="J83" s="28">
        <v>-0.40899999999999997</v>
      </c>
      <c r="K83" s="15" t="str">
        <f t="shared" si="17"/>
        <v>Yes</v>
      </c>
    </row>
    <row r="84" spans="1:11">
      <c r="A84" s="50" t="s">
        <v>235</v>
      </c>
      <c r="B84" s="30" t="s">
        <v>81</v>
      </c>
      <c r="C84" s="43">
        <v>80.906915991000005</v>
      </c>
      <c r="D84" s="15" t="str">
        <f>IF($B84="N/A","N/A",IF(C84&gt;100,"No",IF(C84&lt;10,"No","Yes")))</f>
        <v>Yes</v>
      </c>
      <c r="E84" s="37">
        <v>85.326094737999995</v>
      </c>
      <c r="F84" s="15" t="str">
        <f>IF($B84="N/A","N/A",IF(E84&gt;100,"No",IF(E84&lt;10,"No","Yes")))</f>
        <v>Yes</v>
      </c>
      <c r="G84" s="37">
        <v>81.779327473999999</v>
      </c>
      <c r="H84" s="15" t="str">
        <f>IF($B84="N/A","N/A",IF(G84&gt;100,"No",IF(G84&lt;10,"No","Yes")))</f>
        <v>Yes</v>
      </c>
      <c r="I84" s="28">
        <v>5.4619999999999997</v>
      </c>
      <c r="J84" s="28">
        <v>-4.16</v>
      </c>
      <c r="K84" s="15" t="str">
        <f t="shared" si="17"/>
        <v>Yes</v>
      </c>
    </row>
    <row r="85" spans="1:11">
      <c r="A85" s="50" t="s">
        <v>236</v>
      </c>
      <c r="B85" s="30" t="s">
        <v>82</v>
      </c>
      <c r="C85" s="43">
        <v>456.26698847</v>
      </c>
      <c r="D85" s="15" t="str">
        <f>IF($B85="N/A","N/A",IF(C85&gt;100,"No",IF(C85&lt;20,"No","Yes")))</f>
        <v>No</v>
      </c>
      <c r="E85" s="37">
        <v>453.45050965000001</v>
      </c>
      <c r="F85" s="15" t="str">
        <f>IF($B85="N/A","N/A",IF(E85&gt;100,"No",IF(E85&lt;20,"No","Yes")))</f>
        <v>No</v>
      </c>
      <c r="G85" s="37">
        <v>282.38637288000001</v>
      </c>
      <c r="H85" s="15" t="str">
        <f>IF($B85="N/A","N/A",IF(G85&gt;100,"No",IF(G85&lt;20,"No","Yes")))</f>
        <v>No</v>
      </c>
      <c r="I85" s="28">
        <v>-0.61699999999999999</v>
      </c>
      <c r="J85" s="28">
        <v>-37.700000000000003</v>
      </c>
      <c r="K85" s="15" t="str">
        <f t="shared" si="17"/>
        <v>No</v>
      </c>
    </row>
    <row r="86" spans="1:11">
      <c r="A86" s="50" t="s">
        <v>237</v>
      </c>
      <c r="B86" s="30" t="s">
        <v>82</v>
      </c>
      <c r="C86" s="43">
        <v>471.91735697000001</v>
      </c>
      <c r="D86" s="15" t="str">
        <f>IF($B86="N/A","N/A",IF(C86&gt;100,"No",IF(C86&lt;20,"No","Yes")))</f>
        <v>No</v>
      </c>
      <c r="E86" s="37">
        <v>377.12911186000002</v>
      </c>
      <c r="F86" s="15" t="str">
        <f>IF($B86="N/A","N/A",IF(E86&gt;100,"No",IF(E86&lt;20,"No","Yes")))</f>
        <v>No</v>
      </c>
      <c r="G86" s="37">
        <v>216.29832666999999</v>
      </c>
      <c r="H86" s="15" t="str">
        <f>IF($B86="N/A","N/A",IF(G86&gt;100,"No",IF(G86&lt;20,"No","Yes")))</f>
        <v>No</v>
      </c>
      <c r="I86" s="28">
        <v>-20.100000000000001</v>
      </c>
      <c r="J86" s="28">
        <v>-42.6</v>
      </c>
      <c r="K86" s="15" t="str">
        <f t="shared" si="17"/>
        <v>No</v>
      </c>
    </row>
    <row r="87" spans="1:11">
      <c r="A87" s="50" t="s">
        <v>238</v>
      </c>
      <c r="B87" s="30" t="s">
        <v>50</v>
      </c>
      <c r="C87" s="43">
        <v>539.63114339000003</v>
      </c>
      <c r="D87" s="15" t="str">
        <f>IF($B87="N/A","N/A",IF(C87&gt;15,"No",IF(C87&lt;-15,"No","Yes")))</f>
        <v>N/A</v>
      </c>
      <c r="E87" s="37">
        <v>721.99204813999995</v>
      </c>
      <c r="F87" s="15" t="str">
        <f>IF($B87="N/A","N/A",IF(E87&gt;15,"No",IF(E87&lt;-15,"No","Yes")))</f>
        <v>N/A</v>
      </c>
      <c r="G87" s="37">
        <v>763.50845864999997</v>
      </c>
      <c r="H87" s="15" t="str">
        <f>IF($B87="N/A","N/A",IF(G87&gt;15,"No",IF(G87&lt;-15,"No","Yes")))</f>
        <v>N/A</v>
      </c>
      <c r="I87" s="28">
        <v>33.79</v>
      </c>
      <c r="J87" s="28">
        <v>5.75</v>
      </c>
      <c r="K87" s="15" t="str">
        <f t="shared" si="17"/>
        <v>Yes</v>
      </c>
    </row>
    <row r="88" spans="1:11">
      <c r="A88" s="50" t="s">
        <v>239</v>
      </c>
      <c r="B88" s="30" t="s">
        <v>83</v>
      </c>
      <c r="C88" s="43">
        <v>55.172159335000003</v>
      </c>
      <c r="D88" s="15" t="str">
        <f>IF($B88="N/A","N/A",IF(C88&gt;60,"No",IF(C88&lt;10,"No","Yes")))</f>
        <v>Yes</v>
      </c>
      <c r="E88" s="37">
        <v>54.746691798000001</v>
      </c>
      <c r="F88" s="15" t="str">
        <f>IF($B88="N/A","N/A",IF(E88&gt;60,"No",IF(E88&lt;10,"No","Yes")))</f>
        <v>Yes</v>
      </c>
      <c r="G88" s="37">
        <v>57.132964719</v>
      </c>
      <c r="H88" s="15" t="str">
        <f>IF($B88="N/A","N/A",IF(G88&gt;60,"No",IF(G88&lt;10,"No","Yes")))</f>
        <v>Yes</v>
      </c>
      <c r="I88" s="28">
        <v>-0.77100000000000002</v>
      </c>
      <c r="J88" s="28">
        <v>4.359</v>
      </c>
      <c r="K88" s="15" t="str">
        <f t="shared" si="17"/>
        <v>Yes</v>
      </c>
    </row>
    <row r="89" spans="1:11">
      <c r="A89" s="50" t="s">
        <v>240</v>
      </c>
      <c r="B89" s="30" t="s">
        <v>83</v>
      </c>
      <c r="C89" s="43">
        <v>20.294943371999999</v>
      </c>
      <c r="D89" s="15" t="str">
        <f>IF($B89="N/A","N/A",IF(C89&gt;60,"No",IF(C89&lt;10,"No","Yes")))</f>
        <v>Yes</v>
      </c>
      <c r="E89" s="37">
        <v>28.299146404999998</v>
      </c>
      <c r="F89" s="15" t="str">
        <f>IF($B89="N/A","N/A",IF(E89&gt;60,"No",IF(E89&lt;10,"No","Yes")))</f>
        <v>Yes</v>
      </c>
      <c r="G89" s="37">
        <v>24.853874621999999</v>
      </c>
      <c r="H89" s="15" t="str">
        <f>IF($B89="N/A","N/A",IF(G89&gt;60,"No",IF(G89&lt;10,"No","Yes")))</f>
        <v>Yes</v>
      </c>
      <c r="I89" s="28">
        <v>39.44</v>
      </c>
      <c r="J89" s="28">
        <v>-12.2</v>
      </c>
      <c r="K89" s="15" t="str">
        <f t="shared" si="17"/>
        <v>Yes</v>
      </c>
    </row>
    <row r="90" spans="1:11">
      <c r="A90" s="50" t="s">
        <v>241</v>
      </c>
      <c r="B90" s="30" t="s">
        <v>50</v>
      </c>
      <c r="C90" s="43">
        <v>408.97773598999999</v>
      </c>
      <c r="D90" s="15" t="str">
        <f t="shared" ref="D90:D100" si="18">IF($B90="N/A","N/A",IF(C90&gt;15,"No",IF(C90&lt;-15,"No","Yes")))</f>
        <v>N/A</v>
      </c>
      <c r="E90" s="37">
        <v>440.39821087000001</v>
      </c>
      <c r="F90" s="15" t="str">
        <f>IF($B90="N/A","N/A",IF(E90&gt;15,"No",IF(E90&lt;-15,"No","Yes")))</f>
        <v>N/A</v>
      </c>
      <c r="G90" s="37">
        <v>446.44146029000001</v>
      </c>
      <c r="H90" s="15" t="str">
        <f>IF($B90="N/A","N/A",IF(G90&gt;15,"No",IF(G90&lt;-15,"No","Yes")))</f>
        <v>N/A</v>
      </c>
      <c r="I90" s="28">
        <v>7.6829999999999998</v>
      </c>
      <c r="J90" s="28">
        <v>1.3720000000000001</v>
      </c>
      <c r="K90" s="15" t="str">
        <f t="shared" si="17"/>
        <v>Yes</v>
      </c>
    </row>
    <row r="91" spans="1:11">
      <c r="A91" s="50" t="s">
        <v>242</v>
      </c>
      <c r="B91" s="30" t="s">
        <v>50</v>
      </c>
      <c r="C91" s="43">
        <v>150.55919664000001</v>
      </c>
      <c r="D91" s="15" t="str">
        <f t="shared" si="18"/>
        <v>N/A</v>
      </c>
      <c r="E91" s="37">
        <v>152.95570411</v>
      </c>
      <c r="F91" s="15" t="str">
        <f t="shared" ref="F91:F99" si="19">IF($B91="N/A","N/A",IF(E91&gt;15,"No",IF(E91&lt;-15,"No","Yes")))</f>
        <v>N/A</v>
      </c>
      <c r="G91" s="37">
        <v>139.72413487</v>
      </c>
      <c r="H91" s="15" t="str">
        <f t="shared" ref="H91:H112" si="20">IF($B91="N/A","N/A",IF(G91&gt;15,"No",IF(G91&lt;-15,"No","Yes")))</f>
        <v>N/A</v>
      </c>
      <c r="I91" s="28">
        <v>1.5920000000000001</v>
      </c>
      <c r="J91" s="28">
        <v>-8.65</v>
      </c>
      <c r="K91" s="15" t="str">
        <f t="shared" si="17"/>
        <v>Yes</v>
      </c>
    </row>
    <row r="92" spans="1:11">
      <c r="A92" s="50" t="s">
        <v>243</v>
      </c>
      <c r="B92" s="30" t="s">
        <v>50</v>
      </c>
      <c r="C92" s="43">
        <v>263.83665597999999</v>
      </c>
      <c r="D92" s="15" t="str">
        <f t="shared" si="18"/>
        <v>N/A</v>
      </c>
      <c r="E92" s="37">
        <v>210.21629213</v>
      </c>
      <c r="F92" s="15" t="str">
        <f t="shared" si="19"/>
        <v>N/A</v>
      </c>
      <c r="G92" s="37">
        <v>212.00424541999999</v>
      </c>
      <c r="H92" s="15" t="str">
        <f t="shared" si="20"/>
        <v>N/A</v>
      </c>
      <c r="I92" s="28">
        <v>-20.3</v>
      </c>
      <c r="J92" s="28">
        <v>0.85050000000000003</v>
      </c>
      <c r="K92" s="15" t="str">
        <f t="shared" si="17"/>
        <v>Yes</v>
      </c>
    </row>
    <row r="93" spans="1:11">
      <c r="A93" s="50" t="s">
        <v>246</v>
      </c>
      <c r="B93" s="30" t="s">
        <v>50</v>
      </c>
      <c r="C93" s="43">
        <v>242.04201796999999</v>
      </c>
      <c r="D93" s="15" t="str">
        <f t="shared" si="18"/>
        <v>N/A</v>
      </c>
      <c r="E93" s="37">
        <v>265.37207217999998</v>
      </c>
      <c r="F93" s="15" t="str">
        <f t="shared" si="19"/>
        <v>N/A</v>
      </c>
      <c r="G93" s="37">
        <v>256.49151647000002</v>
      </c>
      <c r="H93" s="15" t="str">
        <f t="shared" si="20"/>
        <v>N/A</v>
      </c>
      <c r="I93" s="28">
        <v>9.6389999999999993</v>
      </c>
      <c r="J93" s="28">
        <v>-3.35</v>
      </c>
      <c r="K93" s="15" t="str">
        <f t="shared" si="17"/>
        <v>Yes</v>
      </c>
    </row>
    <row r="94" spans="1:11">
      <c r="A94" s="50" t="s">
        <v>247</v>
      </c>
      <c r="B94" s="30" t="s">
        <v>50</v>
      </c>
      <c r="C94" s="43">
        <v>205.75031951</v>
      </c>
      <c r="D94" s="15" t="str">
        <f t="shared" si="18"/>
        <v>N/A</v>
      </c>
      <c r="E94" s="37">
        <v>212.96360182000001</v>
      </c>
      <c r="F94" s="15" t="str">
        <f t="shared" si="19"/>
        <v>N/A</v>
      </c>
      <c r="G94" s="37">
        <v>187.60950122</v>
      </c>
      <c r="H94" s="15" t="str">
        <f t="shared" si="20"/>
        <v>N/A</v>
      </c>
      <c r="I94" s="28">
        <v>3.5059999999999998</v>
      </c>
      <c r="J94" s="28">
        <v>-11.9</v>
      </c>
      <c r="K94" s="15" t="str">
        <f t="shared" si="17"/>
        <v>Yes</v>
      </c>
    </row>
    <row r="95" spans="1:11">
      <c r="A95" s="50" t="s">
        <v>248</v>
      </c>
      <c r="B95" s="30" t="s">
        <v>50</v>
      </c>
      <c r="C95" s="43">
        <v>191.92510411000001</v>
      </c>
      <c r="D95" s="15" t="str">
        <f t="shared" si="18"/>
        <v>N/A</v>
      </c>
      <c r="E95" s="37">
        <v>246.28817314</v>
      </c>
      <c r="F95" s="15" t="str">
        <f t="shared" si="19"/>
        <v>N/A</v>
      </c>
      <c r="G95" s="37">
        <v>318.66927917999999</v>
      </c>
      <c r="H95" s="15" t="str">
        <f t="shared" si="20"/>
        <v>N/A</v>
      </c>
      <c r="I95" s="28">
        <v>28.33</v>
      </c>
      <c r="J95" s="28">
        <v>29.39</v>
      </c>
      <c r="K95" s="15" t="str">
        <f t="shared" si="17"/>
        <v>No</v>
      </c>
    </row>
    <row r="96" spans="1:11">
      <c r="A96" s="50" t="s">
        <v>249</v>
      </c>
      <c r="B96" s="30" t="s">
        <v>50</v>
      </c>
      <c r="C96" s="43">
        <v>82.904711229</v>
      </c>
      <c r="D96" s="15" t="str">
        <f t="shared" si="18"/>
        <v>N/A</v>
      </c>
      <c r="E96" s="37">
        <v>84.707501015000005</v>
      </c>
      <c r="F96" s="15" t="str">
        <f t="shared" si="19"/>
        <v>N/A</v>
      </c>
      <c r="G96" s="37">
        <v>77.322500319</v>
      </c>
      <c r="H96" s="15" t="str">
        <f t="shared" si="20"/>
        <v>N/A</v>
      </c>
      <c r="I96" s="28">
        <v>2.1749999999999998</v>
      </c>
      <c r="J96" s="28">
        <v>-8.7200000000000006</v>
      </c>
      <c r="K96" s="15" t="str">
        <f t="shared" si="17"/>
        <v>Yes</v>
      </c>
    </row>
    <row r="97" spans="1:11">
      <c r="A97" s="50" t="s">
        <v>250</v>
      </c>
      <c r="B97" s="30" t="s">
        <v>50</v>
      </c>
      <c r="C97" s="43">
        <v>3050.2660148</v>
      </c>
      <c r="D97" s="15" t="str">
        <f t="shared" si="18"/>
        <v>N/A</v>
      </c>
      <c r="E97" s="37">
        <v>2828.5496549999998</v>
      </c>
      <c r="F97" s="15" t="str">
        <f t="shared" si="19"/>
        <v>N/A</v>
      </c>
      <c r="G97" s="37">
        <v>3309.133284</v>
      </c>
      <c r="H97" s="15" t="str">
        <f t="shared" si="20"/>
        <v>N/A</v>
      </c>
      <c r="I97" s="28">
        <v>-7.27</v>
      </c>
      <c r="J97" s="28">
        <v>16.989999999999998</v>
      </c>
      <c r="K97" s="15" t="str">
        <f t="shared" si="17"/>
        <v>No</v>
      </c>
    </row>
    <row r="98" spans="1:11">
      <c r="A98" s="50" t="s">
        <v>255</v>
      </c>
      <c r="B98" s="30" t="s">
        <v>50</v>
      </c>
      <c r="C98" s="43">
        <v>3318.5657532</v>
      </c>
      <c r="D98" s="15" t="str">
        <f t="shared" si="18"/>
        <v>N/A</v>
      </c>
      <c r="E98" s="37">
        <v>3481.6391321999999</v>
      </c>
      <c r="F98" s="15" t="str">
        <f t="shared" si="19"/>
        <v>N/A</v>
      </c>
      <c r="G98" s="37">
        <v>2892.9360864999999</v>
      </c>
      <c r="H98" s="15" t="str">
        <f t="shared" si="20"/>
        <v>N/A</v>
      </c>
      <c r="I98" s="28">
        <v>4.9139999999999997</v>
      </c>
      <c r="J98" s="28">
        <v>-16.899999999999999</v>
      </c>
      <c r="K98" s="15" t="str">
        <f t="shared" si="17"/>
        <v>No</v>
      </c>
    </row>
    <row r="99" spans="1:11">
      <c r="A99" s="50" t="s">
        <v>256</v>
      </c>
      <c r="B99" s="30" t="s">
        <v>50</v>
      </c>
      <c r="C99" s="43">
        <v>200.70596277000001</v>
      </c>
      <c r="D99" s="15" t="str">
        <f t="shared" si="18"/>
        <v>N/A</v>
      </c>
      <c r="E99" s="37">
        <v>214.49805301000001</v>
      </c>
      <c r="F99" s="15" t="str">
        <f t="shared" si="19"/>
        <v>N/A</v>
      </c>
      <c r="G99" s="37">
        <v>209.17554887</v>
      </c>
      <c r="H99" s="15" t="str">
        <f t="shared" si="20"/>
        <v>N/A</v>
      </c>
      <c r="I99" s="28">
        <v>6.8719999999999999</v>
      </c>
      <c r="J99" s="28">
        <v>-2.48</v>
      </c>
      <c r="K99" s="15" t="str">
        <f t="shared" si="17"/>
        <v>Yes</v>
      </c>
    </row>
    <row r="100" spans="1:11">
      <c r="A100" s="50" t="s">
        <v>257</v>
      </c>
      <c r="B100" s="30" t="s">
        <v>50</v>
      </c>
      <c r="C100" s="43">
        <v>239.01739735999999</v>
      </c>
      <c r="D100" s="15" t="str">
        <f t="shared" si="18"/>
        <v>N/A</v>
      </c>
      <c r="E100" s="37">
        <v>218.55014800999999</v>
      </c>
      <c r="F100" s="15" t="str">
        <f>IF($B100="N/A","N/A",IF(E100&gt;15,"No",IF(E100&lt;-15,"No","Yes")))</f>
        <v>N/A</v>
      </c>
      <c r="G100" s="37">
        <v>194.60240501000001</v>
      </c>
      <c r="H100" s="15" t="str">
        <f t="shared" si="20"/>
        <v>N/A</v>
      </c>
      <c r="I100" s="28">
        <v>-8.56</v>
      </c>
      <c r="J100" s="28">
        <v>-11</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0.20667106839999999</v>
      </c>
      <c r="D102" s="15" t="str">
        <f>IF($B102="N/A","N/A",IF(C102&gt;15,"No",IF(C102&lt;-15,"No","Yes")))</f>
        <v>N/A</v>
      </c>
      <c r="E102" s="28">
        <v>0.2179872461</v>
      </c>
      <c r="F102" s="15" t="str">
        <f>IF($B102="N/A","N/A",IF(E102&gt;15,"No",IF(E102&lt;-15,"No","Yes")))</f>
        <v>N/A</v>
      </c>
      <c r="G102" s="28">
        <v>0.2052182857</v>
      </c>
      <c r="H102" s="15" t="str">
        <f t="shared" si="20"/>
        <v>N/A</v>
      </c>
      <c r="I102" s="28">
        <v>5.4749999999999996</v>
      </c>
      <c r="J102" s="28">
        <v>-5.86</v>
      </c>
      <c r="K102" s="15" t="str">
        <f>IF(J102="Div by 0", "N/A", IF(J102="N/A","N/A", IF(J102&gt;15, "No", IF(J102&lt;-15, "No", "Yes"))))</f>
        <v>Yes</v>
      </c>
    </row>
    <row r="103" spans="1:11">
      <c r="A103" s="42" t="s">
        <v>261</v>
      </c>
      <c r="B103" s="30" t="s">
        <v>50</v>
      </c>
      <c r="C103" s="45">
        <v>0.25929343630000001</v>
      </c>
      <c r="D103" s="15" t="str">
        <f>IF($B103="N/A","N/A",IF(C103&gt;15,"No",IF(C103&lt;-15,"No","Yes")))</f>
        <v>N/A</v>
      </c>
      <c r="E103" s="28">
        <v>0.24973332540000001</v>
      </c>
      <c r="F103" s="15" t="str">
        <f t="shared" ref="F103:F112" si="21">IF($B103="N/A","N/A",IF(E103&gt;15,"No",IF(E103&lt;-15,"No","Yes")))</f>
        <v>N/A</v>
      </c>
      <c r="G103" s="28">
        <v>0.21528026219999999</v>
      </c>
      <c r="H103" s="15" t="str">
        <f t="shared" si="20"/>
        <v>N/A</v>
      </c>
      <c r="I103" s="28">
        <v>-3.69</v>
      </c>
      <c r="J103" s="28">
        <v>-13.8</v>
      </c>
      <c r="K103" s="15" t="str">
        <f>IF(J103="Div by 0", "N/A", IF(J103="N/A","N/A", IF(J103&gt;15, "No", IF(J103&lt;-15, "No", "Yes"))))</f>
        <v>Yes</v>
      </c>
    </row>
    <row r="104" spans="1:11">
      <c r="A104" s="42" t="s">
        <v>262</v>
      </c>
      <c r="B104" s="30" t="s">
        <v>50</v>
      </c>
      <c r="C104" s="45">
        <v>0.52387695199999995</v>
      </c>
      <c r="D104" s="15" t="str">
        <f>IF($B104="N/A","N/A",IF(C104&gt;15,"No",IF(C104&lt;-15,"No","Yes")))</f>
        <v>N/A</v>
      </c>
      <c r="E104" s="28">
        <v>0.55373857869999998</v>
      </c>
      <c r="F104" s="15" t="str">
        <f t="shared" si="21"/>
        <v>N/A</v>
      </c>
      <c r="G104" s="28">
        <v>0.60677664249999996</v>
      </c>
      <c r="H104" s="15" t="str">
        <f t="shared" si="20"/>
        <v>N/A</v>
      </c>
      <c r="I104" s="28">
        <v>5.7</v>
      </c>
      <c r="J104" s="28">
        <v>9.5779999999999994</v>
      </c>
      <c r="K104" s="15" t="str">
        <f>IF(J104="Div by 0", "N/A", IF(J104="N/A","N/A", IF(J104&gt;15, "No", IF(J104&lt;-15, "No", "Yes"))))</f>
        <v>Yes</v>
      </c>
    </row>
    <row r="105" spans="1:11">
      <c r="A105" s="42" t="s">
        <v>263</v>
      </c>
      <c r="B105" s="30" t="s">
        <v>50</v>
      </c>
      <c r="C105" s="45">
        <v>0.59372190889999998</v>
      </c>
      <c r="D105" s="15" t="str">
        <f>IF($B105="N/A","N/A",IF(C105&gt;15,"No",IF(C105&lt;-15,"No","Yes")))</f>
        <v>N/A</v>
      </c>
      <c r="E105" s="28">
        <v>0.4486429394</v>
      </c>
      <c r="F105" s="15" t="str">
        <f t="shared" si="21"/>
        <v>N/A</v>
      </c>
      <c r="G105" s="28">
        <v>0.47610247700000002</v>
      </c>
      <c r="H105" s="15" t="str">
        <f t="shared" si="20"/>
        <v>N/A</v>
      </c>
      <c r="I105" s="28">
        <v>-24.4</v>
      </c>
      <c r="J105" s="28">
        <v>6.1210000000000004</v>
      </c>
      <c r="K105" s="15" t="str">
        <f>IF(J105="Div by 0", "N/A", IF(J105="N/A","N/A", IF(J105&gt;15, "No", IF(J105&lt;-15, "No", "Yes"))))</f>
        <v>Yes</v>
      </c>
    </row>
    <row r="106" spans="1:11">
      <c r="A106" s="42" t="s">
        <v>882</v>
      </c>
      <c r="B106" s="30" t="s">
        <v>50</v>
      </c>
      <c r="C106" s="45">
        <v>3.2436936686000002</v>
      </c>
      <c r="D106" s="15" t="str">
        <f>IF($B106="N/A","N/A",IF(C106&gt;15,"No",IF(C106&lt;-15,"No","Yes")))</f>
        <v>N/A</v>
      </c>
      <c r="E106" s="28">
        <v>3.1047815516999999</v>
      </c>
      <c r="F106" s="15" t="str">
        <f t="shared" si="21"/>
        <v>N/A</v>
      </c>
      <c r="G106" s="28">
        <v>3.0221113578000001</v>
      </c>
      <c r="H106" s="15" t="str">
        <f t="shared" si="20"/>
        <v>N/A</v>
      </c>
      <c r="I106" s="28">
        <v>-4.28</v>
      </c>
      <c r="J106" s="28">
        <v>-2.66</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94.074672824999993</v>
      </c>
      <c r="D108" s="15" t="str">
        <f>IF($B108="N/A","N/A",IF(C108&gt;15,"No",IF(C108&lt;-15,"No","Yes")))</f>
        <v>N/A</v>
      </c>
      <c r="E108" s="41">
        <v>93.193947730000005</v>
      </c>
      <c r="F108" s="15" t="str">
        <f t="shared" si="21"/>
        <v>N/A</v>
      </c>
      <c r="G108" s="41">
        <v>75.546547028000006</v>
      </c>
      <c r="H108" s="15" t="str">
        <f>IF($B108="N/A","N/A",IF(G108&gt;15,"No",IF(G108&lt;-15,"No","Yes")))</f>
        <v>N/A</v>
      </c>
      <c r="I108" s="28">
        <v>-0.93600000000000005</v>
      </c>
      <c r="J108" s="28">
        <v>-18.899999999999999</v>
      </c>
      <c r="K108" s="15" t="str">
        <f t="shared" ref="K108:K133" si="22">IF(J108="Div by 0", "N/A", IF(J108="N/A","N/A", IF(J108&gt;15, "No", IF(J108&lt;-15, "No", "Yes"))))</f>
        <v>No</v>
      </c>
    </row>
    <row r="109" spans="1:11">
      <c r="A109" s="42" t="s">
        <v>261</v>
      </c>
      <c r="B109" s="30" t="s">
        <v>50</v>
      </c>
      <c r="C109" s="46">
        <v>111.40650407</v>
      </c>
      <c r="D109" s="15" t="str">
        <f>IF($B109="N/A","N/A",IF(C109&gt;15,"No",IF(C109&lt;-15,"No","Yes")))</f>
        <v>N/A</v>
      </c>
      <c r="E109" s="41">
        <v>114.75596578</v>
      </c>
      <c r="F109" s="15" t="str">
        <f t="shared" si="21"/>
        <v>N/A</v>
      </c>
      <c r="G109" s="41">
        <v>131.82709638</v>
      </c>
      <c r="H109" s="15" t="str">
        <f t="shared" si="20"/>
        <v>N/A</v>
      </c>
      <c r="I109" s="28">
        <v>3.0070000000000001</v>
      </c>
      <c r="J109" s="28">
        <v>14.88</v>
      </c>
      <c r="K109" s="15" t="str">
        <f t="shared" si="22"/>
        <v>Yes</v>
      </c>
    </row>
    <row r="110" spans="1:11">
      <c r="A110" s="42" t="s">
        <v>262</v>
      </c>
      <c r="B110" s="30" t="s">
        <v>50</v>
      </c>
      <c r="C110" s="46">
        <v>169.42563207000001</v>
      </c>
      <c r="D110" s="15" t="str">
        <f>IF($B110="N/A","N/A",IF(C110&gt;15,"No",IF(C110&lt;-15,"No","Yes")))</f>
        <v>N/A</v>
      </c>
      <c r="E110" s="41">
        <v>165.60261270000001</v>
      </c>
      <c r="F110" s="15" t="str">
        <f t="shared" si="21"/>
        <v>N/A</v>
      </c>
      <c r="G110" s="41">
        <v>159.83541971</v>
      </c>
      <c r="H110" s="15" t="str">
        <f t="shared" si="20"/>
        <v>N/A</v>
      </c>
      <c r="I110" s="28">
        <v>-2.2599999999999998</v>
      </c>
      <c r="J110" s="28">
        <v>-3.48</v>
      </c>
      <c r="K110" s="15" t="str">
        <f t="shared" si="22"/>
        <v>Yes</v>
      </c>
    </row>
    <row r="111" spans="1:11">
      <c r="A111" s="42" t="s">
        <v>263</v>
      </c>
      <c r="B111" s="30" t="s">
        <v>50</v>
      </c>
      <c r="C111" s="46">
        <v>241.19983922</v>
      </c>
      <c r="D111" s="15" t="str">
        <f>IF($B111="N/A","N/A",IF(C111&gt;15,"No",IF(C111&lt;-15,"No","Yes")))</f>
        <v>N/A</v>
      </c>
      <c r="E111" s="41">
        <v>244.78688388</v>
      </c>
      <c r="F111" s="15" t="str">
        <f t="shared" si="21"/>
        <v>N/A</v>
      </c>
      <c r="G111" s="41">
        <v>252.56074315000001</v>
      </c>
      <c r="H111" s="15" t="str">
        <f t="shared" si="20"/>
        <v>N/A</v>
      </c>
      <c r="I111" s="28">
        <v>1.4870000000000001</v>
      </c>
      <c r="J111" s="28">
        <v>3.1760000000000002</v>
      </c>
      <c r="K111" s="15" t="str">
        <f t="shared" si="22"/>
        <v>Yes</v>
      </c>
    </row>
    <row r="112" spans="1:11">
      <c r="A112" s="42" t="s">
        <v>882</v>
      </c>
      <c r="B112" s="30" t="s">
        <v>50</v>
      </c>
      <c r="C112" s="46">
        <v>849.53987075999999</v>
      </c>
      <c r="D112" s="15" t="str">
        <f>IF($B112="N/A","N/A",IF(C112&gt;15,"No",IF(C112&lt;-15,"No","Yes")))</f>
        <v>N/A</v>
      </c>
      <c r="E112" s="41">
        <v>910.3780557</v>
      </c>
      <c r="F112" s="15" t="str">
        <f t="shared" si="21"/>
        <v>N/A</v>
      </c>
      <c r="G112" s="41">
        <v>837.53958893000004</v>
      </c>
      <c r="H112" s="15" t="str">
        <f t="shared" si="20"/>
        <v>N/A</v>
      </c>
      <c r="I112" s="28">
        <v>7.1609999999999996</v>
      </c>
      <c r="J112" s="28">
        <v>-8</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81.694098181000001</v>
      </c>
      <c r="D114" s="15" t="str">
        <f>IF($B114="N/A","N/A",IF(C114&gt;60,"Yes","No"))</f>
        <v>Yes</v>
      </c>
      <c r="E114" s="28">
        <v>82.270245715000001</v>
      </c>
      <c r="F114" s="15" t="str">
        <f>IF($B114="N/A","N/A",IF(E114&gt;60,"Yes","No"))</f>
        <v>Yes</v>
      </c>
      <c r="G114" s="28">
        <v>80.531522265000007</v>
      </c>
      <c r="H114" s="15" t="str">
        <f>IF($B114="N/A","N/A",IF(G114&gt;60,"Yes","No"))</f>
        <v>Yes</v>
      </c>
      <c r="I114" s="28">
        <v>0.70520000000000005</v>
      </c>
      <c r="J114" s="28">
        <v>-2.11</v>
      </c>
      <c r="K114" s="15" t="str">
        <f t="shared" si="22"/>
        <v>Yes</v>
      </c>
    </row>
    <row r="115" spans="1:11">
      <c r="A115" s="42" t="s">
        <v>265</v>
      </c>
      <c r="B115" s="30" t="s">
        <v>84</v>
      </c>
      <c r="C115" s="45">
        <v>99.668528426999998</v>
      </c>
      <c r="D115" s="15" t="str">
        <f>IF($B115="N/A","N/A",IF(C115&gt;100,"No",IF(C115&lt;85,"No","Yes")))</f>
        <v>Yes</v>
      </c>
      <c r="E115" s="28">
        <v>99.364994034000006</v>
      </c>
      <c r="F115" s="15" t="str">
        <f>IF($B115="N/A","N/A",IF(E115&gt;100,"No",IF(E115&lt;85,"No","Yes")))</f>
        <v>Yes</v>
      </c>
      <c r="G115" s="28">
        <v>99.015566844999995</v>
      </c>
      <c r="H115" s="15" t="str">
        <f>IF($B115="N/A","N/A",IF(G115&gt;100,"No",IF(G115&lt;85,"No","Yes")))</f>
        <v>Yes</v>
      </c>
      <c r="I115" s="28">
        <v>-0.30499999999999999</v>
      </c>
      <c r="J115" s="28">
        <v>-0.35199999999999998</v>
      </c>
      <c r="K115" s="15" t="str">
        <f t="shared" si="22"/>
        <v>Yes</v>
      </c>
    </row>
    <row r="116" spans="1:11">
      <c r="A116" s="42" t="s">
        <v>266</v>
      </c>
      <c r="B116" s="30" t="s">
        <v>50</v>
      </c>
      <c r="C116" s="45">
        <v>34.257394697999999</v>
      </c>
      <c r="D116" s="15" t="str">
        <f>IF($B116="N/A","N/A",IF(C116&gt;15,"No",IF(C116&lt;-15,"No","Yes")))</f>
        <v>N/A</v>
      </c>
      <c r="E116" s="28">
        <v>32.443708633</v>
      </c>
      <c r="F116" s="15" t="str">
        <f>IF($B116="N/A","N/A",IF(E116&gt;15,"No",IF(E116&lt;-15,"No","Yes")))</f>
        <v>N/A</v>
      </c>
      <c r="G116" s="28">
        <v>31.825464684</v>
      </c>
      <c r="H116" s="15" t="str">
        <f>IF($B116="N/A","N/A",IF(G116&gt;15,"No",IF(G116&lt;-15,"No","Yes")))</f>
        <v>N/A</v>
      </c>
      <c r="I116" s="28">
        <v>-5.29</v>
      </c>
      <c r="J116" s="28">
        <v>-1.91</v>
      </c>
      <c r="K116" s="15" t="str">
        <f t="shared" si="22"/>
        <v>Yes</v>
      </c>
    </row>
    <row r="117" spans="1:11">
      <c r="A117" s="42" t="s">
        <v>196</v>
      </c>
      <c r="B117" s="30" t="s">
        <v>12</v>
      </c>
      <c r="C117" s="45">
        <v>5.7903387889999998</v>
      </c>
      <c r="D117" s="15" t="str">
        <f>IF($B117="N/A","N/A",IF(C117&gt;25,"No",IF(C117&lt;5,"No","Yes")))</f>
        <v>Yes</v>
      </c>
      <c r="E117" s="28">
        <v>5.2345595096000004</v>
      </c>
      <c r="F117" s="15" t="str">
        <f>IF($B117="N/A","N/A",IF(E117&gt;25,"No",IF(E117&lt;5,"No","Yes")))</f>
        <v>Yes</v>
      </c>
      <c r="G117" s="28">
        <v>5.3139824408000003</v>
      </c>
      <c r="H117" s="15" t="str">
        <f>IF($B117="N/A","N/A",IF(G117&gt;25,"No",IF(G117&lt;5,"No","Yes")))</f>
        <v>Yes</v>
      </c>
      <c r="I117" s="28">
        <v>-9.6</v>
      </c>
      <c r="J117" s="28">
        <v>1.5169999999999999</v>
      </c>
      <c r="K117" s="15" t="str">
        <f t="shared" si="22"/>
        <v>Yes</v>
      </c>
    </row>
    <row r="118" spans="1:11">
      <c r="A118" s="42" t="s">
        <v>197</v>
      </c>
      <c r="B118" s="30" t="s">
        <v>13</v>
      </c>
      <c r="C118" s="45">
        <v>49.249283316000003</v>
      </c>
      <c r="D118" s="15" t="str">
        <f>IF($B118="N/A","N/A",IF(C118&gt;70,"No",IF(C118&lt;40,"No","Yes")))</f>
        <v>Yes</v>
      </c>
      <c r="E118" s="28">
        <v>48.705380572999999</v>
      </c>
      <c r="F118" s="15" t="str">
        <f>IF($B118="N/A","N/A",IF(E118&gt;70,"No",IF(E118&lt;40,"No","Yes")))</f>
        <v>Yes</v>
      </c>
      <c r="G118" s="28">
        <v>46.601793485000002</v>
      </c>
      <c r="H118" s="15" t="str">
        <f>IF($B118="N/A","N/A",IF(G118&gt;70,"No",IF(G118&lt;40,"No","Yes")))</f>
        <v>Yes</v>
      </c>
      <c r="I118" s="28">
        <v>-1.1000000000000001</v>
      </c>
      <c r="J118" s="28">
        <v>-4.32</v>
      </c>
      <c r="K118" s="15" t="str">
        <f t="shared" si="22"/>
        <v>Yes</v>
      </c>
    </row>
    <row r="119" spans="1:11">
      <c r="A119" s="42" t="s">
        <v>198</v>
      </c>
      <c r="B119" s="30" t="s">
        <v>14</v>
      </c>
      <c r="C119" s="45">
        <v>44.959939704999996</v>
      </c>
      <c r="D119" s="15" t="str">
        <f>IF($B119="N/A","N/A",IF(C119&gt;55,"No",IF(C119&lt;20,"No","Yes")))</f>
        <v>Yes</v>
      </c>
      <c r="E119" s="28">
        <v>46.059968802</v>
      </c>
      <c r="F119" s="15" t="str">
        <f>IF($B119="N/A","N/A",IF(E119&gt;55,"No",IF(E119&lt;20,"No","Yes")))</f>
        <v>Yes</v>
      </c>
      <c r="G119" s="28">
        <v>48.084224073999998</v>
      </c>
      <c r="H119" s="15" t="str">
        <f>IF($B119="N/A","N/A",IF(G119&gt;55,"No",IF(G119&lt;20,"No","Yes")))</f>
        <v>Yes</v>
      </c>
      <c r="I119" s="28">
        <v>2.4470000000000001</v>
      </c>
      <c r="J119" s="28">
        <v>4.3949999999999996</v>
      </c>
      <c r="K119" s="15" t="str">
        <f t="shared" si="22"/>
        <v>Yes</v>
      </c>
    </row>
    <row r="120" spans="1:11">
      <c r="A120" s="58" t="s">
        <v>951</v>
      </c>
      <c r="B120" s="57" t="s">
        <v>957</v>
      </c>
      <c r="C120" s="209" t="s">
        <v>50</v>
      </c>
      <c r="D120" s="15" t="str">
        <f>IF(OR($B120="N/A",$C120="N/A"),"N/A",IF(C120&gt;95,"Yes","No"))</f>
        <v>N/A</v>
      </c>
      <c r="E120" s="28">
        <v>95.857567673000005</v>
      </c>
      <c r="F120" s="15" t="str">
        <f>IF($B120="N/A","N/A",IF(E120&gt;95,"Yes","No"))</f>
        <v>Yes</v>
      </c>
      <c r="G120" s="28">
        <v>96.150734985</v>
      </c>
      <c r="H120" s="15" t="str">
        <f>IF($B120="N/A","N/A",IF(G120&gt;95,"Yes","No"))</f>
        <v>Yes</v>
      </c>
      <c r="I120" s="28" t="s">
        <v>50</v>
      </c>
      <c r="J120" s="28">
        <v>0.30580000000000002</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98.714407992999995</v>
      </c>
      <c r="F124" s="15" t="str">
        <f>IF($B124="N/A","N/A",IF(E124&gt;15,"No",IF(E124&lt;-15,"No","Yes")))</f>
        <v>N/A</v>
      </c>
      <c r="G124" s="28">
        <v>98.937830833000007</v>
      </c>
      <c r="H124" s="15" t="str">
        <f>IF($B124="N/A","N/A",IF(G124&gt;15,"No",IF(G124&lt;-15,"No","Yes")))</f>
        <v>N/A</v>
      </c>
      <c r="I124" s="28" t="s">
        <v>50</v>
      </c>
      <c r="J124" s="28">
        <v>0.2263</v>
      </c>
      <c r="K124" s="15" t="str">
        <f t="shared" ref="K124" si="24">IF(J124="Div by 0", "N/A", IF(J124="N/A","N/A", IF(J124&gt;15, "No", IF(J124&lt;-15, "No", "Yes"))))</f>
        <v>Yes</v>
      </c>
    </row>
    <row r="125" spans="1:11">
      <c r="A125" s="42" t="s">
        <v>269</v>
      </c>
      <c r="B125" s="30" t="s">
        <v>55</v>
      </c>
      <c r="C125" s="45">
        <v>98.115073088000003</v>
      </c>
      <c r="D125" s="15" t="str">
        <f>IF($B125="N/A","N/A",IF(C125&gt;100,"No",IF(C125&lt;98,"No","Yes")))</f>
        <v>Yes</v>
      </c>
      <c r="E125" s="28">
        <v>98.154413801999993</v>
      </c>
      <c r="F125" s="15" t="str">
        <f>IF($B125="N/A","N/A",IF(E125&gt;100,"No",IF(E125&lt;98,"No","Yes")))</f>
        <v>Yes</v>
      </c>
      <c r="G125" s="28">
        <v>98.206757229000004</v>
      </c>
      <c r="H125" s="15" t="str">
        <f>IF($B125="N/A","N/A",IF(G125&gt;100,"No",IF(G125&lt;98,"No","Yes")))</f>
        <v>Yes</v>
      </c>
      <c r="I125" s="28">
        <v>4.0099999999999997E-2</v>
      </c>
      <c r="J125" s="28">
        <v>5.33E-2</v>
      </c>
      <c r="K125" s="15" t="str">
        <f t="shared" si="22"/>
        <v>Yes</v>
      </c>
    </row>
    <row r="126" spans="1:11">
      <c r="A126" s="42" t="s">
        <v>270</v>
      </c>
      <c r="B126" s="30" t="s">
        <v>50</v>
      </c>
      <c r="C126" s="45">
        <v>56.755061812999998</v>
      </c>
      <c r="D126" s="15" t="str">
        <f>IF($B126="N/A","N/A",IF(C126&gt;15,"No",IF(C126&lt;-15,"No","Yes")))</f>
        <v>N/A</v>
      </c>
      <c r="E126" s="28">
        <v>55.613476159000001</v>
      </c>
      <c r="F126" s="15" t="str">
        <f>IF($B126="N/A","N/A",IF(E126&gt;15,"No",IF(E126&lt;-15,"No","Yes")))</f>
        <v>N/A</v>
      </c>
      <c r="G126" s="28">
        <v>51.793344253999997</v>
      </c>
      <c r="H126" s="15" t="str">
        <f>IF($B126="N/A","N/A",IF(G126&gt;15,"No",IF(G126&lt;-15,"No","Yes")))</f>
        <v>N/A</v>
      </c>
      <c r="I126" s="28">
        <v>-2.0099999999999998</v>
      </c>
      <c r="J126" s="28">
        <v>-6.87</v>
      </c>
      <c r="K126" s="15" t="str">
        <f t="shared" si="22"/>
        <v>Yes</v>
      </c>
    </row>
    <row r="127" spans="1:11">
      <c r="A127" s="42" t="s">
        <v>271</v>
      </c>
      <c r="B127" s="30" t="s">
        <v>50</v>
      </c>
      <c r="C127" s="45">
        <v>31.977227192000001</v>
      </c>
      <c r="D127" s="15" t="str">
        <f>IF($B127="N/A","N/A",IF(C127&gt;15,"No",IF(C127&lt;-15,"No","Yes")))</f>
        <v>N/A</v>
      </c>
      <c r="E127" s="28">
        <v>34.349902483999998</v>
      </c>
      <c r="F127" s="15" t="str">
        <f>IF($B127="N/A","N/A",IF(E127&gt;15,"No",IF(E127&lt;-15,"No","Yes")))</f>
        <v>N/A</v>
      </c>
      <c r="G127" s="28">
        <v>37.458935941999997</v>
      </c>
      <c r="H127" s="15" t="str">
        <f>IF($B127="N/A","N/A",IF(G127&gt;15,"No",IF(G127&lt;-15,"No","Yes")))</f>
        <v>N/A</v>
      </c>
      <c r="I127" s="28">
        <v>7.42</v>
      </c>
      <c r="J127" s="28">
        <v>9.0510000000000002</v>
      </c>
      <c r="K127" s="15" t="str">
        <f t="shared" si="22"/>
        <v>Yes</v>
      </c>
    </row>
    <row r="128" spans="1:11">
      <c r="A128" s="42" t="s">
        <v>272</v>
      </c>
      <c r="B128" s="30" t="s">
        <v>50</v>
      </c>
      <c r="C128" s="45">
        <v>1.84107492E-2</v>
      </c>
      <c r="D128" s="15" t="str">
        <f>IF($B128="N/A","N/A",IF(C128&gt;15,"No",IF(C128&lt;-15,"No","Yes")))</f>
        <v>N/A</v>
      </c>
      <c r="E128" s="28">
        <v>1.7125939E-2</v>
      </c>
      <c r="F128" s="15" t="str">
        <f>IF($B128="N/A","N/A",IF(E128&gt;15,"No",IF(E128&lt;-15,"No","Yes")))</f>
        <v>N/A</v>
      </c>
      <c r="G128" s="28">
        <v>4.2577348899999999E-2</v>
      </c>
      <c r="H128" s="15" t="str">
        <f>IF($B128="N/A","N/A",IF(G128&gt;15,"No",IF(G128&lt;-15,"No","Yes")))</f>
        <v>N/A</v>
      </c>
      <c r="I128" s="28">
        <v>-6.98</v>
      </c>
      <c r="J128" s="28">
        <v>148.6</v>
      </c>
      <c r="K128" s="15" t="str">
        <f t="shared" si="22"/>
        <v>No</v>
      </c>
    </row>
    <row r="129" spans="1:11">
      <c r="A129" s="42" t="s">
        <v>273</v>
      </c>
      <c r="B129" s="30" t="s">
        <v>50</v>
      </c>
      <c r="C129" s="45">
        <v>11.174202675</v>
      </c>
      <c r="D129" s="15" t="str">
        <f>IF($B129="N/A","N/A",IF(C129&gt;15,"No",IF(C129&lt;-15,"No","Yes")))</f>
        <v>N/A</v>
      </c>
      <c r="E129" s="28">
        <v>9.9332401182000005</v>
      </c>
      <c r="F129" s="15" t="str">
        <f>IF($B129="N/A","N/A",IF(E129&gt;15,"No",IF(E129&lt;-15,"No","Yes")))</f>
        <v>N/A</v>
      </c>
      <c r="G129" s="28">
        <v>10.618961797000001</v>
      </c>
      <c r="H129" s="15" t="str">
        <f>IF($B129="N/A","N/A",IF(G129&gt;15,"No",IF(G129&lt;-15,"No","Yes")))</f>
        <v>N/A</v>
      </c>
      <c r="I129" s="28">
        <v>-11.1</v>
      </c>
      <c r="J129" s="28">
        <v>6.9029999999999996</v>
      </c>
      <c r="K129" s="15" t="str">
        <f t="shared" si="22"/>
        <v>Yes</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99.999908704000006</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78.23943774</v>
      </c>
      <c r="D135" s="15" t="str">
        <f t="shared" ref="D135:D158" si="25">IF($B135="N/A","N/A",IF(C135&gt;15,"No",IF(C135&lt;-15,"No","Yes")))</f>
        <v>N/A</v>
      </c>
      <c r="E135" s="15">
        <v>78.215218178000001</v>
      </c>
      <c r="F135" s="15" t="str">
        <f t="shared" ref="F135:F158" si="26">IF($B135="N/A","N/A",IF(E135&gt;15,"No",IF(E135&lt;-15,"No","Yes")))</f>
        <v>N/A</v>
      </c>
      <c r="G135" s="28">
        <v>79.032222000000004</v>
      </c>
      <c r="H135" s="15" t="str">
        <f t="shared" ref="H135:H158" si="27">IF($B135="N/A","N/A",IF(G135&gt;15,"No",IF(G135&lt;-15,"No","Yes")))</f>
        <v>N/A</v>
      </c>
      <c r="I135" s="30" t="s">
        <v>1095</v>
      </c>
      <c r="J135" s="28">
        <v>1.0449999999999999</v>
      </c>
      <c r="K135" s="15" t="str">
        <f t="shared" ref="K135:K158" si="28">IF(J135="Div by 0", "N/A", IF(J135="N/A","N/A", IF(J135&gt;15, "No", IF(J135&lt;-15, "No", "Yes"))))</f>
        <v>Yes</v>
      </c>
    </row>
    <row r="136" spans="1:11" ht="12.75" customHeight="1">
      <c r="A136" s="42" t="s">
        <v>276</v>
      </c>
      <c r="B136" s="30" t="s">
        <v>50</v>
      </c>
      <c r="C136" s="8">
        <v>18.516987916000001</v>
      </c>
      <c r="D136" s="30" t="s">
        <v>50</v>
      </c>
      <c r="E136" s="15">
        <v>18.680150191999999</v>
      </c>
      <c r="F136" s="30" t="s">
        <v>50</v>
      </c>
      <c r="G136" s="28">
        <v>17.948987752000001</v>
      </c>
      <c r="H136" s="30" t="s">
        <v>50</v>
      </c>
      <c r="I136" s="30" t="s">
        <v>1096</v>
      </c>
      <c r="J136" s="28">
        <v>-3.91</v>
      </c>
      <c r="K136" s="15" t="str">
        <f t="shared" si="28"/>
        <v>Yes</v>
      </c>
    </row>
    <row r="137" spans="1:11">
      <c r="A137" s="50" t="s">
        <v>277</v>
      </c>
      <c r="B137" s="30" t="s">
        <v>50</v>
      </c>
      <c r="C137" s="8">
        <v>9.8008464127000003</v>
      </c>
      <c r="D137" s="15" t="str">
        <f t="shared" si="25"/>
        <v>N/A</v>
      </c>
      <c r="E137" s="15">
        <v>9.8676709472000006</v>
      </c>
      <c r="F137" s="15" t="str">
        <f t="shared" si="26"/>
        <v>N/A</v>
      </c>
      <c r="G137" s="28">
        <v>9.5229373606000003</v>
      </c>
      <c r="H137" s="15" t="str">
        <f t="shared" si="27"/>
        <v>N/A</v>
      </c>
      <c r="I137" s="30" t="s">
        <v>1097</v>
      </c>
      <c r="J137" s="28">
        <v>-3.49</v>
      </c>
      <c r="K137" s="15" t="str">
        <f t="shared" si="28"/>
        <v>Yes</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0.20961442080000001</v>
      </c>
      <c r="D139" s="15" t="str">
        <f t="shared" si="25"/>
        <v>N/A</v>
      </c>
      <c r="E139" s="15">
        <v>0.3838389593</v>
      </c>
      <c r="F139" s="15" t="str">
        <f t="shared" si="26"/>
        <v>N/A</v>
      </c>
      <c r="G139" s="28">
        <v>0.46294956650000002</v>
      </c>
      <c r="H139" s="15" t="str">
        <f t="shared" si="27"/>
        <v>N/A</v>
      </c>
      <c r="I139" s="30" t="s">
        <v>1098</v>
      </c>
      <c r="J139" s="28">
        <v>20.61</v>
      </c>
      <c r="K139" s="15" t="str">
        <f t="shared" si="28"/>
        <v>No</v>
      </c>
    </row>
    <row r="140" spans="1:11">
      <c r="A140" s="50" t="s">
        <v>279</v>
      </c>
      <c r="B140" s="30" t="s">
        <v>50</v>
      </c>
      <c r="C140" s="8">
        <v>0.2355079669</v>
      </c>
      <c r="D140" s="15" t="str">
        <f t="shared" si="25"/>
        <v>N/A</v>
      </c>
      <c r="E140" s="15">
        <v>0.17439729300000001</v>
      </c>
      <c r="F140" s="15" t="str">
        <f t="shared" si="26"/>
        <v>N/A</v>
      </c>
      <c r="G140" s="28">
        <v>0.13994696749999999</v>
      </c>
      <c r="H140" s="15" t="str">
        <f t="shared" si="27"/>
        <v>N/A</v>
      </c>
      <c r="I140" s="30" t="s">
        <v>1099</v>
      </c>
      <c r="J140" s="28">
        <v>-19.8</v>
      </c>
      <c r="K140" s="15" t="str">
        <f t="shared" si="28"/>
        <v>No</v>
      </c>
    </row>
    <row r="141" spans="1:11">
      <c r="A141" s="50" t="s">
        <v>280</v>
      </c>
      <c r="B141" s="30" t="s">
        <v>50</v>
      </c>
      <c r="C141" s="8">
        <v>0</v>
      </c>
      <c r="D141" s="15" t="str">
        <f t="shared" si="25"/>
        <v>N/A</v>
      </c>
      <c r="E141" s="15">
        <v>0</v>
      </c>
      <c r="F141" s="15" t="str">
        <f t="shared" si="26"/>
        <v>N/A</v>
      </c>
      <c r="G141" s="28">
        <v>0</v>
      </c>
      <c r="H141" s="15" t="str">
        <f t="shared" si="27"/>
        <v>N/A</v>
      </c>
      <c r="I141" s="30" t="s">
        <v>1090</v>
      </c>
      <c r="J141" s="28" t="s">
        <v>1090</v>
      </c>
      <c r="K141" s="15" t="str">
        <f t="shared" si="28"/>
        <v>N/A</v>
      </c>
    </row>
    <row r="142" spans="1:11">
      <c r="A142" s="50" t="s">
        <v>281</v>
      </c>
      <c r="B142" s="30" t="s">
        <v>50</v>
      </c>
      <c r="C142" s="8">
        <v>1.9933257496000001</v>
      </c>
      <c r="D142" s="15" t="str">
        <f t="shared" si="25"/>
        <v>N/A</v>
      </c>
      <c r="E142" s="15">
        <v>1.5550331591</v>
      </c>
      <c r="F142" s="15" t="str">
        <f t="shared" si="26"/>
        <v>N/A</v>
      </c>
      <c r="G142" s="28">
        <v>1.3620167620999999</v>
      </c>
      <c r="H142" s="15" t="str">
        <f t="shared" si="27"/>
        <v>N/A</v>
      </c>
      <c r="I142" s="30" t="s">
        <v>1100</v>
      </c>
      <c r="J142" s="28">
        <v>-12.4</v>
      </c>
      <c r="K142" s="15" t="str">
        <f t="shared" si="28"/>
        <v>Yes</v>
      </c>
    </row>
    <row r="143" spans="1:11">
      <c r="A143" s="50" t="s">
        <v>282</v>
      </c>
      <c r="B143" s="30" t="s">
        <v>50</v>
      </c>
      <c r="C143" s="8">
        <v>2.1829731040999998</v>
      </c>
      <c r="D143" s="15" t="str">
        <f t="shared" si="25"/>
        <v>N/A</v>
      </c>
      <c r="E143" s="15">
        <v>2.3866155231000001</v>
      </c>
      <c r="F143" s="15" t="str">
        <f t="shared" si="26"/>
        <v>N/A</v>
      </c>
      <c r="G143" s="28">
        <v>2.3034692117</v>
      </c>
      <c r="H143" s="15" t="str">
        <f t="shared" si="27"/>
        <v>N/A</v>
      </c>
      <c r="I143" s="30" t="s">
        <v>1101</v>
      </c>
      <c r="J143" s="28">
        <v>-3.48</v>
      </c>
      <c r="K143" s="15" t="str">
        <f t="shared" si="28"/>
        <v>Yes</v>
      </c>
    </row>
    <row r="144" spans="1:11">
      <c r="A144" s="50" t="s">
        <v>283</v>
      </c>
      <c r="B144" s="30" t="s">
        <v>50</v>
      </c>
      <c r="C144" s="8">
        <v>0.57196496620000004</v>
      </c>
      <c r="D144" s="15" t="str">
        <f t="shared" si="25"/>
        <v>N/A</v>
      </c>
      <c r="E144" s="15">
        <v>0.73566947500000002</v>
      </c>
      <c r="F144" s="15" t="str">
        <f t="shared" si="26"/>
        <v>N/A</v>
      </c>
      <c r="G144" s="28">
        <v>0.68599004590000001</v>
      </c>
      <c r="H144" s="15" t="str">
        <f t="shared" si="27"/>
        <v>N/A</v>
      </c>
      <c r="I144" s="30" t="s">
        <v>1102</v>
      </c>
      <c r="J144" s="28">
        <v>-6.75</v>
      </c>
      <c r="K144" s="15" t="str">
        <f t="shared" si="28"/>
        <v>Yes</v>
      </c>
    </row>
    <row r="145" spans="1:11">
      <c r="A145" s="50" t="s">
        <v>284</v>
      </c>
      <c r="B145" s="30" t="s">
        <v>50</v>
      </c>
      <c r="C145" s="8">
        <v>0.11518849389999999</v>
      </c>
      <c r="D145" s="15" t="str">
        <f t="shared" si="25"/>
        <v>N/A</v>
      </c>
      <c r="E145" s="15">
        <v>0.1182888151</v>
      </c>
      <c r="F145" s="15" t="str">
        <f t="shared" si="26"/>
        <v>N/A</v>
      </c>
      <c r="G145" s="28">
        <v>8.6776326900000006E-2</v>
      </c>
      <c r="H145" s="15" t="str">
        <f t="shared" si="27"/>
        <v>N/A</v>
      </c>
      <c r="I145" s="30" t="s">
        <v>1103</v>
      </c>
      <c r="J145" s="28">
        <v>-26.6</v>
      </c>
      <c r="K145" s="15" t="str">
        <f t="shared" si="28"/>
        <v>No</v>
      </c>
    </row>
    <row r="146" spans="1:11">
      <c r="A146" s="50" t="s">
        <v>285</v>
      </c>
      <c r="B146" s="30" t="s">
        <v>50</v>
      </c>
      <c r="C146" s="8">
        <v>3.4075668021999999</v>
      </c>
      <c r="D146" s="15" t="str">
        <f t="shared" si="25"/>
        <v>N/A</v>
      </c>
      <c r="E146" s="15">
        <v>3.4586360205000002</v>
      </c>
      <c r="F146" s="15" t="str">
        <f t="shared" si="26"/>
        <v>N/A</v>
      </c>
      <c r="G146" s="28">
        <v>3.3849015109999998</v>
      </c>
      <c r="H146" s="15" t="str">
        <f t="shared" si="27"/>
        <v>N/A</v>
      </c>
      <c r="I146" s="30" t="s">
        <v>1104</v>
      </c>
      <c r="J146" s="28">
        <v>-2.13</v>
      </c>
      <c r="K146" s="15" t="str">
        <f t="shared" si="28"/>
        <v>Yes</v>
      </c>
    </row>
    <row r="147" spans="1:11">
      <c r="A147" s="42" t="s">
        <v>286</v>
      </c>
      <c r="B147" s="30" t="s">
        <v>50</v>
      </c>
      <c r="C147" s="8">
        <v>3.2435743435000002</v>
      </c>
      <c r="D147" s="15" t="str">
        <f t="shared" si="25"/>
        <v>N/A</v>
      </c>
      <c r="E147" s="15">
        <v>3.1046316293</v>
      </c>
      <c r="F147" s="15" t="str">
        <f t="shared" si="26"/>
        <v>N/A</v>
      </c>
      <c r="G147" s="28">
        <v>3.0187902479000002</v>
      </c>
      <c r="H147" s="15" t="str">
        <f t="shared" si="27"/>
        <v>N/A</v>
      </c>
      <c r="I147" s="30" t="s">
        <v>1105</v>
      </c>
      <c r="J147" s="28">
        <v>-2.76</v>
      </c>
      <c r="K147" s="15" t="str">
        <f t="shared" si="28"/>
        <v>Yes</v>
      </c>
    </row>
    <row r="148" spans="1:11">
      <c r="A148" s="50" t="s">
        <v>287</v>
      </c>
      <c r="B148" s="30" t="s">
        <v>50</v>
      </c>
      <c r="C148" s="8">
        <v>2.1437549221999999</v>
      </c>
      <c r="D148" s="15" t="str">
        <f t="shared" si="25"/>
        <v>N/A</v>
      </c>
      <c r="E148" s="15">
        <v>2.0407444249000002</v>
      </c>
      <c r="F148" s="15" t="str">
        <f t="shared" si="26"/>
        <v>N/A</v>
      </c>
      <c r="G148" s="28">
        <v>1.9713582220999999</v>
      </c>
      <c r="H148" s="15" t="str">
        <f t="shared" si="27"/>
        <v>N/A</v>
      </c>
      <c r="I148" s="30" t="s">
        <v>1106</v>
      </c>
      <c r="J148" s="28">
        <v>-3.4</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7.6169187099999994E-2</v>
      </c>
      <c r="D151" s="15" t="str">
        <f t="shared" si="25"/>
        <v>N/A</v>
      </c>
      <c r="E151" s="15">
        <v>4.6663363399999998E-2</v>
      </c>
      <c r="F151" s="15" t="str">
        <f t="shared" si="26"/>
        <v>N/A</v>
      </c>
      <c r="G151" s="28">
        <v>5.0770234400000003E-2</v>
      </c>
      <c r="H151" s="15" t="str">
        <f t="shared" si="27"/>
        <v>N/A</v>
      </c>
      <c r="I151" s="30" t="s">
        <v>1107</v>
      </c>
      <c r="J151" s="28">
        <v>8.8010000000000002</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0.54861702209999996</v>
      </c>
      <c r="D153" s="15" t="str">
        <f t="shared" si="25"/>
        <v>N/A</v>
      </c>
      <c r="E153" s="15">
        <v>0.53904617840000002</v>
      </c>
      <c r="F153" s="15" t="str">
        <f t="shared" si="26"/>
        <v>N/A</v>
      </c>
      <c r="G153" s="28">
        <v>0.59319626250000002</v>
      </c>
      <c r="H153" s="15" t="str">
        <f t="shared" si="27"/>
        <v>N/A</v>
      </c>
      <c r="I153" s="30" t="s">
        <v>1108</v>
      </c>
      <c r="J153" s="28">
        <v>10.050000000000001</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0.4750332122</v>
      </c>
      <c r="D158" s="15" t="str">
        <f t="shared" si="25"/>
        <v>N/A</v>
      </c>
      <c r="E158" s="15">
        <v>0.4781776626</v>
      </c>
      <c r="F158" s="15" t="str">
        <f t="shared" si="26"/>
        <v>N/A</v>
      </c>
      <c r="G158" s="28">
        <v>0.40346552889999998</v>
      </c>
      <c r="H158" s="15" t="str">
        <f t="shared" si="27"/>
        <v>N/A</v>
      </c>
      <c r="I158" s="30" t="s">
        <v>1109</v>
      </c>
      <c r="J158" s="28">
        <v>-15.6</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603788</v>
      </c>
      <c r="D160" s="15" t="str">
        <f>IF($B160="N/A","N/A",IF(C160&gt;15,"No",IF(C160&lt;-15,"No","Yes")))</f>
        <v>N/A</v>
      </c>
      <c r="E160" s="27">
        <v>514616</v>
      </c>
      <c r="F160" s="15" t="str">
        <f>IF($B160="N/A","N/A",IF(E160&gt;15,"No",IF(E160&lt;-15,"No","Yes")))</f>
        <v>N/A</v>
      </c>
      <c r="G160" s="27">
        <v>535057</v>
      </c>
      <c r="H160" s="15" t="str">
        <f>IF($B160="N/A","N/A",IF(G160&gt;15,"No",IF(G160&lt;-15,"No","Yes")))</f>
        <v>N/A</v>
      </c>
      <c r="I160" s="28">
        <v>-14.8</v>
      </c>
      <c r="J160" s="28">
        <v>3.972</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26.104392601000001</v>
      </c>
      <c r="D163" s="15" t="str">
        <f>IF($B163="N/A","N/A",IF(C163&gt;15,"No",IF(C163&lt;-15,"No","Yes")))</f>
        <v>N/A</v>
      </c>
      <c r="E163" s="37">
        <v>38.535853918000001</v>
      </c>
      <c r="F163" s="15" t="str">
        <f>IF($B163="N/A","N/A",IF(E163&gt;15,"No",IF(E163&lt;-15,"No","Yes")))</f>
        <v>N/A</v>
      </c>
      <c r="G163" s="37">
        <v>39.30241264</v>
      </c>
      <c r="H163" s="15" t="str">
        <f>IF($B163="N/A","N/A",IF(G163&gt;15,"No",IF(G163&lt;-15,"No","Yes")))</f>
        <v>N/A</v>
      </c>
      <c r="I163" s="28">
        <v>47.62</v>
      </c>
      <c r="J163" s="28">
        <v>1.9890000000000001</v>
      </c>
      <c r="K163" s="15" t="str">
        <f>IF(J163="Div by 0", "N/A", IF(J163="N/A","N/A", IF(J163&gt;15, "No", IF(J163&lt;-15, "No", "Yes"))))</f>
        <v>Yes</v>
      </c>
    </row>
    <row r="164" spans="1:11">
      <c r="A164" s="42" t="s">
        <v>90</v>
      </c>
      <c r="B164" s="30" t="s">
        <v>50</v>
      </c>
      <c r="C164" s="45">
        <v>2.9518638992000001</v>
      </c>
      <c r="D164" s="15" t="str">
        <f>IF($B164="N/A","N/A",IF(C164&gt;15,"No",IF(C164&lt;-15,"No","Yes")))</f>
        <v>N/A</v>
      </c>
      <c r="E164" s="28">
        <v>3.4800705769000002</v>
      </c>
      <c r="F164" s="15" t="str">
        <f>IF($B164="N/A","N/A",IF(E164&gt;15,"No",IF(E164&lt;-15,"No","Yes")))</f>
        <v>N/A</v>
      </c>
      <c r="G164" s="28">
        <v>3.0090252067000001</v>
      </c>
      <c r="H164" s="15" t="str">
        <f>IF($B164="N/A","N/A",IF(G164&gt;15,"No",IF(G164&lt;-15,"No","Yes")))</f>
        <v>N/A</v>
      </c>
      <c r="I164" s="28">
        <v>17.89</v>
      </c>
      <c r="J164" s="28">
        <v>-13.5</v>
      </c>
      <c r="K164" s="15" t="str">
        <f t="shared" si="29"/>
        <v>Yes</v>
      </c>
    </row>
    <row r="165" spans="1:11">
      <c r="A165" s="42" t="s">
        <v>223</v>
      </c>
      <c r="B165" s="30" t="s">
        <v>50</v>
      </c>
      <c r="C165" s="45">
        <v>26.438727149999998</v>
      </c>
      <c r="D165" s="15" t="str">
        <f>IF($B165="N/A","N/A",IF(C165&gt;15,"No",IF(C165&lt;-15,"No","Yes")))</f>
        <v>N/A</v>
      </c>
      <c r="E165" s="28">
        <v>31.894786581000002</v>
      </c>
      <c r="F165" s="15" t="str">
        <f>IF($B165="N/A","N/A",IF(E165&gt;15,"No",IF(E165&lt;-15,"No","Yes")))</f>
        <v>N/A</v>
      </c>
      <c r="G165" s="28">
        <v>32.851851852000003</v>
      </c>
      <c r="H165" s="15" t="str">
        <f>IF($B165="N/A","N/A",IF(G165&gt;15,"No",IF(G165&lt;-15,"No","Yes")))</f>
        <v>N/A</v>
      </c>
      <c r="I165" s="28">
        <v>20.64</v>
      </c>
      <c r="J165" s="28">
        <v>3.0009999999999999</v>
      </c>
      <c r="K165" s="15" t="str">
        <f t="shared" si="29"/>
        <v>Yes</v>
      </c>
    </row>
    <row r="166" spans="1:11" ht="12.75" customHeight="1">
      <c r="A166" s="42" t="s">
        <v>224</v>
      </c>
      <c r="B166" s="30" t="s">
        <v>50</v>
      </c>
      <c r="C166" s="45">
        <v>100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2.7194511255</v>
      </c>
      <c r="D167" s="15" t="str">
        <f>IF($B167="N/A","N/A",IF(C167&gt;15,"No",IF(C167&lt;-15,"No","Yes")))</f>
        <v>N/A</v>
      </c>
      <c r="E167" s="28">
        <v>3.1251291152</v>
      </c>
      <c r="F167" s="15" t="str">
        <f>IF($B167="N/A","N/A",IF(E167&gt;15,"No",IF(E167&lt;-15,"No","Yes")))</f>
        <v>N/A</v>
      </c>
      <c r="G167" s="28">
        <v>2.7047693129999999</v>
      </c>
      <c r="H167" s="15" t="str">
        <f>IF($B167="N/A","N/A",IF(G167&gt;15,"No",IF(G167&lt;-15,"No","Yes")))</f>
        <v>N/A</v>
      </c>
      <c r="I167" s="28">
        <v>14.92</v>
      </c>
      <c r="J167" s="28">
        <v>-13.5</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76.363723691000004</v>
      </c>
      <c r="D169" s="15" t="str">
        <f>IF($B169="N/A","N/A",IF(C169&gt;15,"No",IF(C169&lt;-15,"No","Yes")))</f>
        <v>N/A</v>
      </c>
      <c r="E169" s="28">
        <v>65.744166523999994</v>
      </c>
      <c r="F169" s="15" t="str">
        <f t="shared" ref="F169:F189" si="30">IF($B169="N/A","N/A",IF(E169&gt;15,"No",IF(E169&lt;-15,"No","Yes")))</f>
        <v>N/A</v>
      </c>
      <c r="G169" s="28">
        <v>61.298142067000001</v>
      </c>
      <c r="H169" s="15" t="str">
        <f t="shared" ref="H169:H189" si="31">IF($B169="N/A","N/A",IF(G169&gt;15,"No",IF(G169&lt;-15,"No","Yes")))</f>
        <v>N/A</v>
      </c>
      <c r="I169" s="28">
        <v>-13.9</v>
      </c>
      <c r="J169" s="28">
        <v>-6.76</v>
      </c>
      <c r="K169" s="15" t="str">
        <f t="shared" ref="K169:K204" si="32">IF(J169="Div by 0", "N/A", IF(J169="N/A","N/A", IF(J169&gt;15, "No", IF(J169&lt;-15, "No", "Yes"))))</f>
        <v>Yes</v>
      </c>
    </row>
    <row r="170" spans="1:11">
      <c r="A170" s="42" t="s">
        <v>235</v>
      </c>
      <c r="B170" s="30" t="s">
        <v>50</v>
      </c>
      <c r="C170" s="45">
        <v>1.3195028718999999</v>
      </c>
      <c r="D170" s="15" t="str">
        <f>IF($B170="N/A","N/A",IF(C170&gt;15,"No",IF(C170&lt;-15,"No","Yes")))</f>
        <v>N/A</v>
      </c>
      <c r="E170" s="28">
        <v>2.4365740669</v>
      </c>
      <c r="F170" s="15" t="str">
        <f t="shared" si="30"/>
        <v>N/A</v>
      </c>
      <c r="G170" s="28">
        <v>2.7103654377000002</v>
      </c>
      <c r="H170" s="15" t="str">
        <f t="shared" si="31"/>
        <v>N/A</v>
      </c>
      <c r="I170" s="28">
        <v>84.66</v>
      </c>
      <c r="J170" s="28">
        <v>11.24</v>
      </c>
      <c r="K170" s="15" t="str">
        <f t="shared" si="32"/>
        <v>Yes</v>
      </c>
    </row>
    <row r="171" spans="1:11">
      <c r="A171" s="42" t="s">
        <v>236</v>
      </c>
      <c r="B171" s="30" t="s">
        <v>50</v>
      </c>
      <c r="C171" s="45">
        <v>0.97848913859999997</v>
      </c>
      <c r="D171" s="15" t="str">
        <f>IF($B171="N/A","N/A",IF(C171&gt;15,"No",IF(C171&lt;-15,"No","Yes")))</f>
        <v>N/A</v>
      </c>
      <c r="E171" s="28">
        <v>1.2337354455</v>
      </c>
      <c r="F171" s="15" t="str">
        <f t="shared" si="30"/>
        <v>N/A</v>
      </c>
      <c r="G171" s="28">
        <v>1.0092382681000001</v>
      </c>
      <c r="H171" s="15" t="str">
        <f t="shared" si="31"/>
        <v>N/A</v>
      </c>
      <c r="I171" s="28">
        <v>26.09</v>
      </c>
      <c r="J171" s="28">
        <v>-18.2</v>
      </c>
      <c r="K171" s="15" t="str">
        <f t="shared" si="32"/>
        <v>No</v>
      </c>
    </row>
    <row r="172" spans="1:11">
      <c r="A172" s="42" t="s">
        <v>237</v>
      </c>
      <c r="B172" s="30" t="s">
        <v>50</v>
      </c>
      <c r="C172" s="45">
        <v>2.3352567457000002</v>
      </c>
      <c r="D172" s="15" t="str">
        <f>IF($B172="N/A","N/A",IF(C172&gt;15,"No",IF(C172&lt;-15,"No","Yes")))</f>
        <v>N/A</v>
      </c>
      <c r="E172" s="28">
        <v>3.7767966794999999</v>
      </c>
      <c r="F172" s="15" t="str">
        <f t="shared" si="30"/>
        <v>N/A</v>
      </c>
      <c r="G172" s="28">
        <v>3.3241318215</v>
      </c>
      <c r="H172" s="15" t="str">
        <f t="shared" si="31"/>
        <v>N/A</v>
      </c>
      <c r="I172" s="28">
        <v>61.73</v>
      </c>
      <c r="J172" s="28">
        <v>-12</v>
      </c>
      <c r="K172" s="15" t="str">
        <f t="shared" si="32"/>
        <v>Yes</v>
      </c>
    </row>
    <row r="173" spans="1:11">
      <c r="A173" s="42" t="s">
        <v>238</v>
      </c>
      <c r="B173" s="30" t="s">
        <v>50</v>
      </c>
      <c r="C173" s="45">
        <v>3.3124210000000002E-4</v>
      </c>
      <c r="D173" s="15" t="str">
        <f t="shared" ref="D173:D189" si="33">IF($B173="N/A","N/A",IF(C173&gt;15,"No",IF(C173&lt;-15,"No","Yes")))</f>
        <v>N/A</v>
      </c>
      <c r="E173" s="28">
        <v>0</v>
      </c>
      <c r="F173" s="15" t="str">
        <f t="shared" si="30"/>
        <v>N/A</v>
      </c>
      <c r="G173" s="28">
        <v>0</v>
      </c>
      <c r="H173" s="15" t="str">
        <f t="shared" si="31"/>
        <v>N/A</v>
      </c>
      <c r="I173" s="28">
        <v>-100</v>
      </c>
      <c r="J173" s="28" t="s">
        <v>1090</v>
      </c>
      <c r="K173" s="15" t="str">
        <f t="shared" si="32"/>
        <v>N/A</v>
      </c>
    </row>
    <row r="174" spans="1:11">
      <c r="A174" s="42" t="s">
        <v>239</v>
      </c>
      <c r="B174" s="30" t="s">
        <v>50</v>
      </c>
      <c r="C174" s="45">
        <v>8.8625477817</v>
      </c>
      <c r="D174" s="15" t="str">
        <f t="shared" si="33"/>
        <v>N/A</v>
      </c>
      <c r="E174" s="28">
        <v>8.3625460537999992</v>
      </c>
      <c r="F174" s="15" t="str">
        <f t="shared" si="30"/>
        <v>N/A</v>
      </c>
      <c r="G174" s="28">
        <v>7.8694419473000004</v>
      </c>
      <c r="H174" s="15" t="str">
        <f t="shared" si="31"/>
        <v>N/A</v>
      </c>
      <c r="I174" s="28">
        <v>-5.64</v>
      </c>
      <c r="J174" s="28">
        <v>-5.9</v>
      </c>
      <c r="K174" s="15" t="str">
        <f t="shared" si="32"/>
        <v>Yes</v>
      </c>
    </row>
    <row r="175" spans="1:11">
      <c r="A175" s="42" t="s">
        <v>241</v>
      </c>
      <c r="B175" s="30" t="s">
        <v>50</v>
      </c>
      <c r="C175" s="45">
        <v>7.4113761784000003</v>
      </c>
      <c r="D175" s="15" t="str">
        <f t="shared" si="33"/>
        <v>N/A</v>
      </c>
      <c r="E175" s="28">
        <v>12.4228551</v>
      </c>
      <c r="F175" s="15" t="str">
        <f t="shared" si="30"/>
        <v>N/A</v>
      </c>
      <c r="G175" s="28">
        <v>14.923643649000001</v>
      </c>
      <c r="H175" s="15" t="str">
        <f t="shared" si="31"/>
        <v>N/A</v>
      </c>
      <c r="I175" s="28">
        <v>67.62</v>
      </c>
      <c r="J175" s="28">
        <v>20.13</v>
      </c>
      <c r="K175" s="15" t="str">
        <f t="shared" si="32"/>
        <v>No</v>
      </c>
    </row>
    <row r="176" spans="1:11">
      <c r="A176" s="42" t="s">
        <v>242</v>
      </c>
      <c r="B176" s="30" t="s">
        <v>50</v>
      </c>
      <c r="C176" s="45">
        <v>0.10467250090000001</v>
      </c>
      <c r="D176" s="15" t="str">
        <f t="shared" si="33"/>
        <v>N/A</v>
      </c>
      <c r="E176" s="28">
        <v>0.1813002316</v>
      </c>
      <c r="F176" s="15" t="str">
        <f t="shared" si="30"/>
        <v>N/A</v>
      </c>
      <c r="G176" s="28">
        <v>0.12559409560000001</v>
      </c>
      <c r="H176" s="15" t="str">
        <f t="shared" si="31"/>
        <v>N/A</v>
      </c>
      <c r="I176" s="28">
        <v>73.209999999999994</v>
      </c>
      <c r="J176" s="28">
        <v>-30.7</v>
      </c>
      <c r="K176" s="15" t="str">
        <f t="shared" si="32"/>
        <v>No</v>
      </c>
    </row>
    <row r="177" spans="1:11">
      <c r="A177" s="42" t="s">
        <v>243</v>
      </c>
      <c r="B177" s="30" t="s">
        <v>50</v>
      </c>
      <c r="C177" s="45">
        <v>0.50713164219999995</v>
      </c>
      <c r="D177" s="15" t="str">
        <f t="shared" si="33"/>
        <v>N/A</v>
      </c>
      <c r="E177" s="28">
        <v>1.2123602842000001</v>
      </c>
      <c r="F177" s="15" t="str">
        <f t="shared" si="30"/>
        <v>N/A</v>
      </c>
      <c r="G177" s="28">
        <v>1.7061733610000001</v>
      </c>
      <c r="H177" s="15" t="str">
        <f t="shared" si="31"/>
        <v>N/A</v>
      </c>
      <c r="I177" s="28">
        <v>139.1</v>
      </c>
      <c r="J177" s="28">
        <v>40.729999999999997</v>
      </c>
      <c r="K177" s="15" t="str">
        <f t="shared" si="32"/>
        <v>No</v>
      </c>
    </row>
    <row r="178" spans="1:11">
      <c r="A178" s="42" t="s">
        <v>246</v>
      </c>
      <c r="B178" s="30" t="s">
        <v>50</v>
      </c>
      <c r="C178" s="45">
        <v>4.2730229799999998E-2</v>
      </c>
      <c r="D178" s="15" t="str">
        <f t="shared" si="33"/>
        <v>N/A</v>
      </c>
      <c r="E178" s="28">
        <v>0.28156916999999998</v>
      </c>
      <c r="F178" s="15" t="str">
        <f t="shared" si="30"/>
        <v>N/A</v>
      </c>
      <c r="G178" s="28">
        <v>0.38743535740000001</v>
      </c>
      <c r="H178" s="15" t="str">
        <f t="shared" si="31"/>
        <v>N/A</v>
      </c>
      <c r="I178" s="28">
        <v>558.9</v>
      </c>
      <c r="J178" s="28">
        <v>37.6</v>
      </c>
      <c r="K178" s="15" t="str">
        <f t="shared" si="32"/>
        <v>No</v>
      </c>
    </row>
    <row r="179" spans="1:11">
      <c r="A179" s="42" t="s">
        <v>247</v>
      </c>
      <c r="B179" s="30" t="s">
        <v>50</v>
      </c>
      <c r="C179" s="45">
        <v>0.17456458229999999</v>
      </c>
      <c r="D179" s="15" t="str">
        <f t="shared" si="33"/>
        <v>N/A</v>
      </c>
      <c r="E179" s="28">
        <v>0.59617268020000003</v>
      </c>
      <c r="F179" s="15" t="str">
        <f t="shared" si="30"/>
        <v>N/A</v>
      </c>
      <c r="G179" s="28">
        <v>1.2712664257999999</v>
      </c>
      <c r="H179" s="15" t="str">
        <f t="shared" si="31"/>
        <v>N/A</v>
      </c>
      <c r="I179" s="28">
        <v>241.5</v>
      </c>
      <c r="J179" s="28">
        <v>113.2</v>
      </c>
      <c r="K179" s="15" t="str">
        <f t="shared" si="32"/>
        <v>No</v>
      </c>
    </row>
    <row r="180" spans="1:11">
      <c r="A180" s="42" t="s">
        <v>248</v>
      </c>
      <c r="B180" s="30" t="s">
        <v>50</v>
      </c>
      <c r="C180" s="45">
        <v>4.5380166499999999E-2</v>
      </c>
      <c r="D180" s="15" t="str">
        <f t="shared" si="33"/>
        <v>N/A</v>
      </c>
      <c r="E180" s="28">
        <v>0.107653085</v>
      </c>
      <c r="F180" s="15" t="str">
        <f t="shared" si="30"/>
        <v>N/A</v>
      </c>
      <c r="G180" s="28">
        <v>0.12858443119999999</v>
      </c>
      <c r="H180" s="15" t="str">
        <f t="shared" si="31"/>
        <v>N/A</v>
      </c>
      <c r="I180" s="28">
        <v>137.19999999999999</v>
      </c>
      <c r="J180" s="28">
        <v>19.440000000000001</v>
      </c>
      <c r="K180" s="15" t="str">
        <f t="shared" si="32"/>
        <v>No</v>
      </c>
    </row>
    <row r="181" spans="1:11">
      <c r="A181" s="42" t="s">
        <v>249</v>
      </c>
      <c r="B181" s="30" t="s">
        <v>50</v>
      </c>
      <c r="C181" s="45">
        <v>0.62786938459999997</v>
      </c>
      <c r="D181" s="15" t="str">
        <f t="shared" si="33"/>
        <v>N/A</v>
      </c>
      <c r="E181" s="28">
        <v>2.5459760287000002</v>
      </c>
      <c r="F181" s="15" t="str">
        <f t="shared" si="30"/>
        <v>N/A</v>
      </c>
      <c r="G181" s="28">
        <v>3.1441509970000001</v>
      </c>
      <c r="H181" s="15" t="str">
        <f t="shared" si="31"/>
        <v>N/A</v>
      </c>
      <c r="I181" s="28">
        <v>305.5</v>
      </c>
      <c r="J181" s="28">
        <v>23.49</v>
      </c>
      <c r="K181" s="15" t="str">
        <f t="shared" si="32"/>
        <v>No</v>
      </c>
    </row>
    <row r="182" spans="1:11">
      <c r="A182" s="42" t="s">
        <v>250</v>
      </c>
      <c r="B182" s="30" t="s">
        <v>50</v>
      </c>
      <c r="C182" s="45">
        <v>1.6562099999999999E-4</v>
      </c>
      <c r="D182" s="15" t="str">
        <f t="shared" si="33"/>
        <v>N/A</v>
      </c>
      <c r="E182" s="28">
        <v>1.45739736E-2</v>
      </c>
      <c r="F182" s="15" t="str">
        <f t="shared" si="30"/>
        <v>N/A</v>
      </c>
      <c r="G182" s="28">
        <v>0.1022320986</v>
      </c>
      <c r="H182" s="15" t="str">
        <f t="shared" si="31"/>
        <v>N/A</v>
      </c>
      <c r="I182" s="28">
        <v>8700</v>
      </c>
      <c r="J182" s="28">
        <v>601.5</v>
      </c>
      <c r="K182" s="15" t="str">
        <f t="shared" si="32"/>
        <v>No</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2.68306094E-2</v>
      </c>
      <c r="D184" s="15" t="str">
        <f t="shared" si="33"/>
        <v>N/A</v>
      </c>
      <c r="E184" s="28">
        <v>4.4887838700000002E-2</v>
      </c>
      <c r="F184" s="15" t="str">
        <f t="shared" si="30"/>
        <v>N/A</v>
      </c>
      <c r="G184" s="28">
        <v>3.5136443400000002E-2</v>
      </c>
      <c r="H184" s="15" t="str">
        <f t="shared" si="31"/>
        <v>N/A</v>
      </c>
      <c r="I184" s="28">
        <v>67.3</v>
      </c>
      <c r="J184" s="28">
        <v>-21.7</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99.098193405999993</v>
      </c>
      <c r="D187" s="15" t="str">
        <f t="shared" si="33"/>
        <v>N/A</v>
      </c>
      <c r="E187" s="28">
        <v>99.574634290000006</v>
      </c>
      <c r="F187" s="15" t="str">
        <f t="shared" si="30"/>
        <v>N/A</v>
      </c>
      <c r="G187" s="28">
        <v>99.805815081000006</v>
      </c>
      <c r="H187" s="15" t="str">
        <f t="shared" si="31"/>
        <v>N/A</v>
      </c>
      <c r="I187" s="28">
        <v>0.48080000000000001</v>
      </c>
      <c r="J187" s="28">
        <v>0.23219999999999999</v>
      </c>
      <c r="K187" s="15" t="str">
        <f t="shared" si="32"/>
        <v>Yes</v>
      </c>
    </row>
    <row r="188" spans="1:11">
      <c r="A188" s="42" t="s">
        <v>265</v>
      </c>
      <c r="B188" s="30" t="s">
        <v>84</v>
      </c>
      <c r="C188" s="45">
        <v>99.407794496999998</v>
      </c>
      <c r="D188" s="15" t="str">
        <f>IF($B188="N/A","N/A",IF(C188&gt;100,"No",IF(C188&lt;85,"No","Yes")))</f>
        <v>Yes</v>
      </c>
      <c r="E188" s="28">
        <v>99.792922566000001</v>
      </c>
      <c r="F188" s="15" t="str">
        <f>IF($B188="N/A","N/A",IF(E188&gt;100,"No",IF(E188&lt;85,"No","Yes")))</f>
        <v>Yes</v>
      </c>
      <c r="G188" s="28">
        <v>99.944755471999997</v>
      </c>
      <c r="H188" s="15" t="str">
        <f>IF($B188="N/A","N/A",IF(G188&gt;100,"No",IF(G188&lt;85,"No","Yes")))</f>
        <v>Yes</v>
      </c>
      <c r="I188" s="28">
        <v>0.38740000000000002</v>
      </c>
      <c r="J188" s="28">
        <v>0.15210000000000001</v>
      </c>
      <c r="K188" s="15" t="str">
        <f t="shared" si="32"/>
        <v>Yes</v>
      </c>
    </row>
    <row r="189" spans="1:11">
      <c r="A189" s="42" t="s">
        <v>266</v>
      </c>
      <c r="B189" s="30" t="s">
        <v>50</v>
      </c>
      <c r="C189" s="45">
        <v>12.175959274</v>
      </c>
      <c r="D189" s="15" t="str">
        <f t="shared" si="33"/>
        <v>N/A</v>
      </c>
      <c r="E189" s="28">
        <v>21.205361933999999</v>
      </c>
      <c r="F189" s="15" t="str">
        <f t="shared" si="30"/>
        <v>N/A</v>
      </c>
      <c r="G189" s="28">
        <v>28.908576114999999</v>
      </c>
      <c r="H189" s="15" t="str">
        <f t="shared" si="31"/>
        <v>N/A</v>
      </c>
      <c r="I189" s="28">
        <v>74.16</v>
      </c>
      <c r="J189" s="28">
        <v>36.33</v>
      </c>
      <c r="K189" s="15" t="str">
        <f t="shared" si="32"/>
        <v>No</v>
      </c>
    </row>
    <row r="190" spans="1:11">
      <c r="A190" s="42" t="s">
        <v>196</v>
      </c>
      <c r="B190" s="30" t="s">
        <v>12</v>
      </c>
      <c r="C190" s="45">
        <v>8.3988615226000007</v>
      </c>
      <c r="D190" s="15" t="str">
        <f>IF($B190="N/A","N/A",IF(C190&gt;25,"No",IF(C190&lt;5,"No","Yes")))</f>
        <v>Yes</v>
      </c>
      <c r="E190" s="28">
        <v>8.7311948824000005</v>
      </c>
      <c r="F190" s="15" t="str">
        <f>IF($B190="N/A","N/A",IF(E190&gt;25,"No",IF(E190&lt;5,"No","Yes")))</f>
        <v>Yes</v>
      </c>
      <c r="G190" s="28">
        <v>9.1978173020000007</v>
      </c>
      <c r="H190" s="15" t="str">
        <f>IF($B190="N/A","N/A",IF(G190&gt;25,"No",IF(G190&lt;5,"No","Yes")))</f>
        <v>Yes</v>
      </c>
      <c r="I190" s="28">
        <v>3.9569999999999999</v>
      </c>
      <c r="J190" s="28">
        <v>5.3440000000000003</v>
      </c>
      <c r="K190" s="15" t="str">
        <f t="shared" si="32"/>
        <v>Yes</v>
      </c>
    </row>
    <row r="191" spans="1:11">
      <c r="A191" s="42" t="s">
        <v>197</v>
      </c>
      <c r="B191" s="30" t="s">
        <v>13</v>
      </c>
      <c r="C191" s="45">
        <v>44.377723144999997</v>
      </c>
      <c r="D191" s="15" t="str">
        <f>IF($B191="N/A","N/A",IF(C191&gt;70,"No",IF(C191&lt;40,"No","Yes")))</f>
        <v>Yes</v>
      </c>
      <c r="E191" s="28">
        <v>41.077070489999997</v>
      </c>
      <c r="F191" s="15" t="str">
        <f>IF($B191="N/A","N/A",IF(E191&gt;70,"No",IF(E191&lt;40,"No","Yes")))</f>
        <v>Yes</v>
      </c>
      <c r="G191" s="28">
        <v>38.858802511999997</v>
      </c>
      <c r="H191" s="15" t="str">
        <f>IF($B191="N/A","N/A",IF(G191&gt;70,"No",IF(G191&lt;40,"No","Yes")))</f>
        <v>No</v>
      </c>
      <c r="I191" s="28">
        <v>-7.44</v>
      </c>
      <c r="J191" s="28">
        <v>-5.4</v>
      </c>
      <c r="K191" s="15" t="str">
        <f t="shared" si="32"/>
        <v>Yes</v>
      </c>
    </row>
    <row r="192" spans="1:11">
      <c r="A192" s="42" t="s">
        <v>198</v>
      </c>
      <c r="B192" s="30" t="s">
        <v>14</v>
      </c>
      <c r="C192" s="45">
        <v>47.220741281000002</v>
      </c>
      <c r="D192" s="15" t="str">
        <f>IF($B192="N/A","N/A",IF(C192&gt;55,"No",IF(C192&lt;20,"No","Yes")))</f>
        <v>Yes</v>
      </c>
      <c r="E192" s="28">
        <v>50.190954028999997</v>
      </c>
      <c r="F192" s="15" t="str">
        <f>IF($B192="N/A","N/A",IF(E192&gt;55,"No",IF(E192&lt;20,"No","Yes")))</f>
        <v>Yes</v>
      </c>
      <c r="G192" s="28">
        <v>51.943380185999999</v>
      </c>
      <c r="H192" s="15" t="str">
        <f>IF($B192="N/A","N/A",IF(G192&gt;55,"No",IF(G192&lt;20,"No","Yes")))</f>
        <v>Yes</v>
      </c>
      <c r="I192" s="28">
        <v>6.29</v>
      </c>
      <c r="J192" s="28">
        <v>3.492</v>
      </c>
      <c r="K192" s="15" t="str">
        <f t="shared" si="32"/>
        <v>Yes</v>
      </c>
    </row>
    <row r="193" spans="1:11">
      <c r="A193" s="58" t="s">
        <v>951</v>
      </c>
      <c r="B193" s="57" t="s">
        <v>957</v>
      </c>
      <c r="C193" s="209" t="s">
        <v>50</v>
      </c>
      <c r="D193" s="15" t="str">
        <f>IF(OR($B193="N/A",$C193="N/A"),"N/A",IF(C193&gt;95,"Yes","No"))</f>
        <v>N/A</v>
      </c>
      <c r="E193" s="28">
        <v>0</v>
      </c>
      <c r="F193" s="15" t="str">
        <f>IF($B193="N/A","N/A",IF(E193&gt;95,"Yes","No"))</f>
        <v>No</v>
      </c>
      <c r="G193" s="28">
        <v>0</v>
      </c>
      <c r="H193" s="15" t="str">
        <f>IF($B193="N/A","N/A",IF(G193&gt;95,"Yes","No"))</f>
        <v>No</v>
      </c>
      <c r="I193" s="28" t="s">
        <v>50</v>
      </c>
      <c r="J193" s="28" t="s">
        <v>1090</v>
      </c>
      <c r="K193" s="15" t="str">
        <f t="shared" si="32"/>
        <v>N/A</v>
      </c>
    </row>
    <row r="194" spans="1:11">
      <c r="A194" s="42" t="s">
        <v>267</v>
      </c>
      <c r="B194" s="30" t="s">
        <v>50</v>
      </c>
      <c r="C194" s="45">
        <v>79.993229518999996</v>
      </c>
      <c r="D194" s="15" t="str">
        <f t="shared" ref="D194:D204" si="34">IF($B194="N/A","N/A",IF(C194&gt;15,"No",IF(C194&lt;-15,"No","Yes")))</f>
        <v>N/A</v>
      </c>
      <c r="E194" s="28">
        <v>90.691447471999993</v>
      </c>
      <c r="F194" s="15" t="str">
        <f>IF($B194="N/A","N/A",IF(E194&gt;15,"No",IF(E194&lt;-15,"No","Yes")))</f>
        <v>N/A</v>
      </c>
      <c r="G194" s="28">
        <v>95.814814815000005</v>
      </c>
      <c r="H194" s="15" t="str">
        <f>IF($B194="N/A","N/A",IF(G194&gt;15,"No",IF(G194&lt;-15,"No","Yes")))</f>
        <v>N/A</v>
      </c>
      <c r="I194" s="28">
        <v>13.37</v>
      </c>
      <c r="J194" s="28">
        <v>5.649</v>
      </c>
      <c r="K194" s="15" t="str">
        <f t="shared" si="32"/>
        <v>Yes</v>
      </c>
    </row>
    <row r="195" spans="1:11">
      <c r="A195" s="42" t="s">
        <v>268</v>
      </c>
      <c r="B195" s="30" t="s">
        <v>50</v>
      </c>
      <c r="C195" s="45">
        <v>100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t="s">
        <v>1090</v>
      </c>
      <c r="D196" s="15" t="str">
        <f>IF($B196="N/A","N/A",IF(C196&gt;100,"No",IF(C196&lt;98,"No","Yes")))</f>
        <v>No</v>
      </c>
      <c r="E196" s="28">
        <v>0</v>
      </c>
      <c r="F196" s="15" t="str">
        <f>IF($B196="N/A","N/A",IF(E196&gt;100,"No",IF(E196&lt;98,"No","Yes")))</f>
        <v>No</v>
      </c>
      <c r="G196" s="28">
        <v>0</v>
      </c>
      <c r="H196" s="15" t="str">
        <f>IF($B196="N/A","N/A",IF(G196&gt;100,"No",IF(G196&lt;98,"No","Yes")))</f>
        <v>No</v>
      </c>
      <c r="I196" s="28" t="s">
        <v>1090</v>
      </c>
      <c r="J196" s="28" t="s">
        <v>1090</v>
      </c>
      <c r="K196" s="15" t="str">
        <f t="shared" si="32"/>
        <v>N/A</v>
      </c>
    </row>
    <row r="197" spans="1:11">
      <c r="A197" s="42" t="s">
        <v>270</v>
      </c>
      <c r="B197" s="30" t="s">
        <v>50</v>
      </c>
      <c r="C197" s="45" t="s">
        <v>1090</v>
      </c>
      <c r="D197" s="15" t="str">
        <f t="shared" si="34"/>
        <v>N/A</v>
      </c>
      <c r="E197" s="28" t="s">
        <v>1090</v>
      </c>
      <c r="F197" s="15" t="str">
        <f>IF($B197="N/A","N/A",IF(E197&gt;15,"No",IF(E197&lt;-15,"No","Yes")))</f>
        <v>N/A</v>
      </c>
      <c r="G197" s="28" t="s">
        <v>1090</v>
      </c>
      <c r="H197" s="15" t="str">
        <f>IF($B197="N/A","N/A",IF(G197&gt;15,"No",IF(G197&lt;-15,"No","Yes")))</f>
        <v>N/A</v>
      </c>
      <c r="I197" s="28" t="s">
        <v>1090</v>
      </c>
      <c r="J197" s="28" t="s">
        <v>1090</v>
      </c>
      <c r="K197" s="15" t="str">
        <f t="shared" si="32"/>
        <v>N/A</v>
      </c>
    </row>
    <row r="198" spans="1:11">
      <c r="A198" s="42" t="s">
        <v>271</v>
      </c>
      <c r="B198" s="30" t="s">
        <v>50</v>
      </c>
      <c r="C198" s="45" t="s">
        <v>1090</v>
      </c>
      <c r="D198" s="15" t="str">
        <f t="shared" si="34"/>
        <v>N/A</v>
      </c>
      <c r="E198" s="28" t="s">
        <v>1090</v>
      </c>
      <c r="F198" s="15" t="str">
        <f>IF($B198="N/A","N/A",IF(E198&gt;15,"No",IF(E198&lt;-15,"No","Yes")))</f>
        <v>N/A</v>
      </c>
      <c r="G198" s="28" t="s">
        <v>1090</v>
      </c>
      <c r="H198" s="15" t="str">
        <f>IF($B198="N/A","N/A",IF(G198&gt;15,"No",IF(G198&lt;-15,"No","Yes")))</f>
        <v>N/A</v>
      </c>
      <c r="I198" s="28" t="s">
        <v>1090</v>
      </c>
      <c r="J198" s="28" t="s">
        <v>1090</v>
      </c>
      <c r="K198" s="15" t="str">
        <f t="shared" si="32"/>
        <v>N/A</v>
      </c>
    </row>
    <row r="199" spans="1:11">
      <c r="A199" s="42" t="s">
        <v>297</v>
      </c>
      <c r="B199" s="30" t="s">
        <v>50</v>
      </c>
      <c r="C199" s="45" t="s">
        <v>1090</v>
      </c>
      <c r="D199" s="15" t="str">
        <f t="shared" si="34"/>
        <v>N/A</v>
      </c>
      <c r="E199" s="28" t="s">
        <v>1090</v>
      </c>
      <c r="F199" s="15" t="str">
        <f>IF($B199="N/A","N/A",IF(E199&gt;15,"No",IF(E199&lt;-15,"No","Yes")))</f>
        <v>N/A</v>
      </c>
      <c r="G199" s="28" t="s">
        <v>1090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97.570032800999996</v>
      </c>
      <c r="F201" s="15" t="str">
        <f>IF($B201="N/A","N/A",IF(E201&gt;15,"No",IF(E201&lt;-15,"No","Yes")))</f>
        <v>N/A</v>
      </c>
      <c r="G201" s="28">
        <v>96.224514397999997</v>
      </c>
      <c r="H201" s="15" t="str">
        <f>IF($B201="N/A","N/A",IF(G201&gt;15,"No",IF(G201&lt;-15,"No","Yes")))</f>
        <v>N/A</v>
      </c>
      <c r="I201" s="28" t="s">
        <v>50</v>
      </c>
      <c r="J201" s="28">
        <v>-1.38</v>
      </c>
      <c r="K201" s="15" t="str">
        <f t="shared" si="32"/>
        <v>Yes</v>
      </c>
    </row>
    <row r="202" spans="1:11">
      <c r="A202" s="42" t="s">
        <v>276</v>
      </c>
      <c r="B202" s="30" t="s">
        <v>50</v>
      </c>
      <c r="C202" s="45" t="s">
        <v>50</v>
      </c>
      <c r="D202" s="15" t="str">
        <f t="shared" ref="D202" si="35">IF($B202="N/A","N/A",IF(C202&gt;15,"No",IF(C202&lt;-15,"No","Yes")))</f>
        <v>N/A</v>
      </c>
      <c r="E202" s="28">
        <v>2.3858566387</v>
      </c>
      <c r="F202" s="15" t="str">
        <f>IF($B202="N/A","N/A",IF(E202&gt;15,"No",IF(E202&lt;-15,"No","Yes")))</f>
        <v>N/A</v>
      </c>
      <c r="G202" s="28">
        <v>3.7067078835</v>
      </c>
      <c r="H202" s="15" t="str">
        <f>IF($B202="N/A","N/A",IF(G202&gt;15,"No",IF(G202&lt;-15,"No","Yes")))</f>
        <v>N/A</v>
      </c>
      <c r="I202" s="28" t="s">
        <v>50</v>
      </c>
      <c r="J202" s="28">
        <v>55.36</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0.28156916999999998</v>
      </c>
      <c r="F203" s="15" t="str">
        <f>IF($B203="N/A","N/A",IF(E203&gt;15,"No",IF(E203&lt;-15,"No","Yes")))</f>
        <v>N/A</v>
      </c>
      <c r="G203" s="28">
        <v>0.38743535740000001</v>
      </c>
      <c r="H203" s="15" t="str">
        <f>IF($B203="N/A","N/A",IF(G203&gt;15,"No",IF(G203&lt;-15,"No","Yes")))</f>
        <v>N/A</v>
      </c>
      <c r="I203" s="28" t="s">
        <v>50</v>
      </c>
      <c r="J203" s="28">
        <v>37.6</v>
      </c>
      <c r="K203" s="15" t="str">
        <f t="shared" ref="K203" si="38">IF(J203="Div by 0", "N/A", IF(J203="N/A","N/A", IF(J203&gt;15, "No", IF(J203&lt;-15, "No", "Yes"))))</f>
        <v>No</v>
      </c>
    </row>
    <row r="204" spans="1:11">
      <c r="A204" s="42" t="s">
        <v>286</v>
      </c>
      <c r="B204" s="30" t="s">
        <v>50</v>
      </c>
      <c r="C204" s="45" t="s">
        <v>50</v>
      </c>
      <c r="D204" s="15" t="str">
        <f t="shared" si="34"/>
        <v>N/A</v>
      </c>
      <c r="E204" s="28">
        <v>4.4110560100000001E-2</v>
      </c>
      <c r="F204" s="15" t="str">
        <f>IF($B204="N/A","N/A",IF(E204&gt;15,"No",IF(E204&lt;-15,"No","Yes")))</f>
        <v>N/A</v>
      </c>
      <c r="G204" s="28">
        <v>6.8777719000000001E-2</v>
      </c>
      <c r="H204" s="15" t="str">
        <f>IF($B204="N/A","N/A",IF(G204&gt;15,"No",IF(G204&lt;-15,"No","Yes")))</f>
        <v>N/A</v>
      </c>
      <c r="I204" s="28" t="s">
        <v>50</v>
      </c>
      <c r="J204" s="28">
        <v>55.92</v>
      </c>
      <c r="K204" s="15" t="str">
        <f t="shared" si="32"/>
        <v>No</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1291307</v>
      </c>
      <c r="D6" s="15" t="str">
        <f>IF($B6="N/A","N/A",IF(C6&gt;15,"No",IF(C6&lt;-15,"No","Yes")))</f>
        <v>N/A</v>
      </c>
      <c r="E6" s="14">
        <v>1356357</v>
      </c>
      <c r="F6" s="15" t="str">
        <f>IF($B6="N/A","N/A",IF(E6&gt;15,"No",IF(E6&lt;-15,"No","Yes")))</f>
        <v>N/A</v>
      </c>
      <c r="G6" s="14">
        <v>1447868</v>
      </c>
      <c r="H6" s="15" t="str">
        <f>IF($B6="N/A","N/A",IF(G6&gt;15,"No",IF(G6&lt;-15,"No","Yes")))</f>
        <v>N/A</v>
      </c>
      <c r="I6" s="16">
        <v>5.0380000000000003</v>
      </c>
      <c r="J6" s="16">
        <v>6.7469999999999999</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1291307</v>
      </c>
      <c r="D9" s="15" t="str">
        <f>IF($B9="N/A","N/A",IF(C9&gt;15,"No",IF(C9&lt;-15,"No","Yes")))</f>
        <v>N/A</v>
      </c>
      <c r="E9" s="14">
        <v>1356357</v>
      </c>
      <c r="F9" s="15" t="str">
        <f>IF($B9="N/A","N/A",IF(E9&gt;15,"No",IF(E9&lt;-15,"No","Yes")))</f>
        <v>N/A</v>
      </c>
      <c r="G9" s="14">
        <v>1447868</v>
      </c>
      <c r="H9" s="15" t="str">
        <f>IF($B9="N/A","N/A",IF(G9&gt;15,"No",IF(G9&lt;-15,"No","Yes")))</f>
        <v>N/A</v>
      </c>
      <c r="I9" s="16">
        <v>5.0380000000000003</v>
      </c>
      <c r="J9" s="16">
        <v>6.7469999999999999</v>
      </c>
      <c r="K9" s="15" t="str">
        <f t="shared" ref="K9:K17" si="0">IF(J9="Div by 0", "N/A", IF(J9="N/A","N/A", IF(J9&gt;15, "No", IF(J9&lt;-15, "No", "Yes"))))</f>
        <v>Yes</v>
      </c>
    </row>
    <row r="10" spans="1:12" ht="14.25" customHeight="1">
      <c r="A10" s="54" t="s">
        <v>698</v>
      </c>
      <c r="B10" s="2" t="s">
        <v>50</v>
      </c>
      <c r="C10" s="17">
        <v>0.51653092560000002</v>
      </c>
      <c r="D10" s="15" t="str">
        <f>IF($B10="N/A","N/A",IF(C10&gt;15,"No",IF(C10&lt;-15,"No","Yes")))</f>
        <v>N/A</v>
      </c>
      <c r="E10" s="17">
        <v>0.52729480510000004</v>
      </c>
      <c r="F10" s="15" t="str">
        <f>IF($B10="N/A","N/A",IF(E10&gt;15,"No",IF(E10&lt;-15,"No","Yes")))</f>
        <v>N/A</v>
      </c>
      <c r="G10" s="17">
        <v>0.62346843770000004</v>
      </c>
      <c r="H10" s="15" t="str">
        <f>IF($B10="N/A","N/A",IF(G10&gt;15,"No",IF(G10&lt;-15,"No","Yes")))</f>
        <v>N/A</v>
      </c>
      <c r="I10" s="16">
        <v>2.0840000000000001</v>
      </c>
      <c r="J10" s="16">
        <v>18.239999999999998</v>
      </c>
      <c r="K10" s="15" t="str">
        <f t="shared" si="0"/>
        <v>No</v>
      </c>
    </row>
    <row r="11" spans="1:12">
      <c r="A11" s="54" t="s">
        <v>699</v>
      </c>
      <c r="B11" s="2" t="s">
        <v>175</v>
      </c>
      <c r="C11" s="17">
        <v>100</v>
      </c>
      <c r="D11" s="15" t="str">
        <f>IF($B11="N/A","N/A",IF(C11&gt;1,"Yes","No"))</f>
        <v>Yes</v>
      </c>
      <c r="E11" s="17">
        <v>99.888143177000003</v>
      </c>
      <c r="F11" s="15" t="str">
        <f>IF($B11="N/A","N/A",IF(E11&gt;1,"Yes","No"))</f>
        <v>Yes</v>
      </c>
      <c r="G11" s="17">
        <v>99.82275396</v>
      </c>
      <c r="H11" s="15" t="str">
        <f>IF($B11="N/A","N/A",IF(G11&gt;1,"Yes","No"))</f>
        <v>Yes</v>
      </c>
      <c r="I11" s="16">
        <v>-0.112</v>
      </c>
      <c r="J11" s="16">
        <v>-6.5000000000000002E-2</v>
      </c>
      <c r="K11" s="15" t="str">
        <f t="shared" si="0"/>
        <v>Yes</v>
      </c>
    </row>
    <row r="12" spans="1:12" ht="12.75" customHeight="1">
      <c r="A12" s="54" t="s">
        <v>700</v>
      </c>
      <c r="B12" s="2" t="s">
        <v>50</v>
      </c>
      <c r="C12" s="22">
        <v>146.05577210999999</v>
      </c>
      <c r="D12" s="15" t="str">
        <f>IF($B12="N/A","N/A",IF(C12&gt;15,"No",IF(C12&lt;-15,"No","Yes")))</f>
        <v>N/A</v>
      </c>
      <c r="E12" s="22">
        <v>136.79334452000001</v>
      </c>
      <c r="F12" s="15" t="str">
        <f>IF($B12="N/A","N/A",IF(E12&gt;15,"No",IF(E12&lt;-15,"No","Yes")))</f>
        <v>N/A</v>
      </c>
      <c r="G12" s="22">
        <v>125.7328016</v>
      </c>
      <c r="H12" s="15" t="str">
        <f>IF($B12="N/A","N/A",IF(G12&gt;15,"No",IF(G12&lt;-15,"No","Yes")))</f>
        <v>N/A</v>
      </c>
      <c r="I12" s="16">
        <v>-6.34</v>
      </c>
      <c r="J12" s="16">
        <v>-8.09</v>
      </c>
      <c r="K12" s="15" t="str">
        <f t="shared" si="0"/>
        <v>Yes</v>
      </c>
    </row>
    <row r="13" spans="1:12" ht="12.75" customHeight="1">
      <c r="A13" s="31" t="s">
        <v>846</v>
      </c>
      <c r="B13" s="30" t="s">
        <v>50</v>
      </c>
      <c r="C13" s="27">
        <v>4877</v>
      </c>
      <c r="D13" s="15" t="str">
        <f>IF($B13="N/A","N/A",IF(C13&gt;15,"No",IF(C13&lt;-15,"No","Yes")))</f>
        <v>N/A</v>
      </c>
      <c r="E13" s="27">
        <v>1871</v>
      </c>
      <c r="F13" s="15" t="str">
        <f>IF($B13="N/A","N/A",IF(E13&gt;15,"No",IF(E13&lt;-15,"No","Yes")))</f>
        <v>N/A</v>
      </c>
      <c r="G13" s="27">
        <v>2987</v>
      </c>
      <c r="H13" s="15" t="str">
        <f>IF($B13="N/A","N/A",IF(G13&gt;15,"No",IF(G13&lt;-15,"No","Yes")))</f>
        <v>N/A</v>
      </c>
      <c r="I13" s="30" t="s">
        <v>1110</v>
      </c>
      <c r="J13" s="28">
        <v>59.65</v>
      </c>
      <c r="K13" s="15" t="str">
        <f t="shared" si="0"/>
        <v>No</v>
      </c>
    </row>
    <row r="14" spans="1:12" ht="27.75" customHeight="1">
      <c r="A14" s="1" t="s">
        <v>847</v>
      </c>
      <c r="B14" s="30" t="s">
        <v>50</v>
      </c>
      <c r="C14" s="22">
        <v>47.932950583999997</v>
      </c>
      <c r="D14" s="15" t="str">
        <f>IF($B14="N/A","N/A",IF(C14&gt;60,"No",IF(C14&lt;15,"No","Yes")))</f>
        <v>N/A</v>
      </c>
      <c r="E14" s="22">
        <v>76.097274185000003</v>
      </c>
      <c r="F14" s="15" t="str">
        <f>IF($B14="N/A","N/A",IF(E14&gt;60,"No",IF(E14&lt;15,"No","Yes")))</f>
        <v>N/A</v>
      </c>
      <c r="G14" s="22">
        <v>37.483762972999997</v>
      </c>
      <c r="H14" s="15" t="str">
        <f>IF($B14="N/A","N/A",IF(G14&gt;60,"No",IF(G14&lt;15,"No","Yes")))</f>
        <v>N/A</v>
      </c>
      <c r="I14" s="16">
        <v>58.76</v>
      </c>
      <c r="J14" s="16">
        <v>-50.7</v>
      </c>
      <c r="K14" s="15" t="str">
        <f t="shared" si="0"/>
        <v>No</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1291307</v>
      </c>
      <c r="D19" s="15" t="str">
        <f>IF($B19="N/A","N/A",IF(C19&gt;15,"No",IF(C19&lt;-15,"No","Yes")))</f>
        <v>N/A</v>
      </c>
      <c r="E19" s="14">
        <v>1356357</v>
      </c>
      <c r="F19" s="15" t="str">
        <f>IF($B19="N/A","N/A",IF(E19&gt;15,"No",IF(E19&lt;-15,"No","Yes")))</f>
        <v>N/A</v>
      </c>
      <c r="G19" s="14">
        <v>1447868</v>
      </c>
      <c r="H19" s="15" t="str">
        <f>IF($B19="N/A","N/A",IF(G19&gt;15,"No",IF(G19&lt;-15,"No","Yes")))</f>
        <v>N/A</v>
      </c>
      <c r="I19" s="16">
        <v>5.0380000000000003</v>
      </c>
      <c r="J19" s="16">
        <v>6.7469999999999999</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61.420644355</v>
      </c>
      <c r="D22" s="15" t="str">
        <f>IF($B22="N/A","N/A",IF(C22&gt;60,"No",IF(C22&lt;15,"No","Yes")))</f>
        <v>No</v>
      </c>
      <c r="E22" s="22">
        <v>62.455743583999997</v>
      </c>
      <c r="F22" s="15" t="str">
        <f>IF($B22="N/A","N/A",IF(E22&gt;60,"No",IF(E22&lt;15,"No","Yes")))</f>
        <v>No</v>
      </c>
      <c r="G22" s="22">
        <v>64.201367114000007</v>
      </c>
      <c r="H22" s="15" t="str">
        <f>IF($B22="N/A","N/A",IF(G22&gt;60,"No",IF(G22&lt;15,"No","Yes")))</f>
        <v>No</v>
      </c>
      <c r="I22" s="16">
        <v>1.6850000000000001</v>
      </c>
      <c r="J22" s="16">
        <v>2.7949999999999999</v>
      </c>
      <c r="K22" s="15" t="str">
        <f t="shared" si="1"/>
        <v>Yes</v>
      </c>
    </row>
    <row r="23" spans="1:11">
      <c r="A23" s="1" t="s">
        <v>48</v>
      </c>
      <c r="B23" s="2" t="s">
        <v>176</v>
      </c>
      <c r="C23" s="17">
        <v>16.122502239999999</v>
      </c>
      <c r="D23" s="15" t="str">
        <f>IF($B23="N/A","N/A",IF(C23&gt;15,"No",IF(C23&lt;=0,"No","Yes")))</f>
        <v>No</v>
      </c>
      <c r="E23" s="17">
        <v>16.496468112999999</v>
      </c>
      <c r="F23" s="15" t="str">
        <f>IF($B23="N/A","N/A",IF(E23&gt;15,"No",IF(E23&lt;=0,"No","Yes")))</f>
        <v>No</v>
      </c>
      <c r="G23" s="17">
        <v>16.344376697000001</v>
      </c>
      <c r="H23" s="15" t="str">
        <f>IF($B23="N/A","N/A",IF(G23&gt;15,"No",IF(G23&lt;=0,"No","Yes")))</f>
        <v>No</v>
      </c>
      <c r="I23" s="16">
        <v>2.3199999999999998</v>
      </c>
      <c r="J23" s="16">
        <v>-0.92200000000000004</v>
      </c>
      <c r="K23" s="15" t="str">
        <f t="shared" si="1"/>
        <v>Yes</v>
      </c>
    </row>
    <row r="24" spans="1:11">
      <c r="A24" s="1" t="s">
        <v>187</v>
      </c>
      <c r="B24" s="2" t="s">
        <v>50</v>
      </c>
      <c r="C24" s="22">
        <v>67.310176713000004</v>
      </c>
      <c r="D24" s="15" t="str">
        <f>IF($B24="N/A","N/A",IF(C24&gt;15,"No",IF(C24&lt;-15,"No","Yes")))</f>
        <v>N/A</v>
      </c>
      <c r="E24" s="22">
        <v>69.760425651999995</v>
      </c>
      <c r="F24" s="15" t="str">
        <f>IF($B24="N/A","N/A",IF(E24&gt;15,"No",IF(E24&lt;-15,"No","Yes")))</f>
        <v>N/A</v>
      </c>
      <c r="G24" s="22">
        <v>74.091943628999999</v>
      </c>
      <c r="H24" s="15" t="str">
        <f>IF($B24="N/A","N/A",IF(G24&gt;15,"No",IF(G24&lt;-15,"No","Yes")))</f>
        <v>N/A</v>
      </c>
      <c r="I24" s="16">
        <v>3.64</v>
      </c>
      <c r="J24" s="16">
        <v>6.2089999999999996</v>
      </c>
      <c r="K24" s="15" t="str">
        <f t="shared" si="1"/>
        <v>Yes</v>
      </c>
    </row>
    <row r="25" spans="1:11">
      <c r="A25" s="1" t="s">
        <v>193</v>
      </c>
      <c r="B25" s="2" t="s">
        <v>50</v>
      </c>
      <c r="C25" s="17">
        <v>0.63850037209999999</v>
      </c>
      <c r="D25" s="15" t="str">
        <f>IF($B25="N/A","N/A",IF(C25&gt;15,"No",IF(C25&lt;-15,"No","Yes")))</f>
        <v>N/A</v>
      </c>
      <c r="E25" s="17">
        <v>0.60817321690000004</v>
      </c>
      <c r="F25" s="15" t="str">
        <f>IF($B25="N/A","N/A",IF(E25&gt;15,"No",IF(E25&lt;-15,"No","Yes")))</f>
        <v>N/A</v>
      </c>
      <c r="G25" s="17">
        <v>0.63299969330000005</v>
      </c>
      <c r="H25" s="15" t="str">
        <f>IF($B25="N/A","N/A",IF(G25&gt;15,"No",IF(G25&lt;-15,"No","Yes")))</f>
        <v>N/A</v>
      </c>
      <c r="I25" s="16">
        <v>-4.75</v>
      </c>
      <c r="J25" s="16">
        <v>4.0819999999999999</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99.999852546</v>
      </c>
      <c r="F28" s="15" t="str">
        <f>IF($B28="N/A","N/A",IF(E28&gt;15,"No",IF(E28&lt;-15,"No","Yes")))</f>
        <v>N/A</v>
      </c>
      <c r="G28" s="17">
        <v>99.999654664999994</v>
      </c>
      <c r="H28" s="15" t="str">
        <f>IF($B28="N/A","N/A",IF(G28&gt;15,"No",IF(G28&lt;-15,"No","Yes")))</f>
        <v>N/A</v>
      </c>
      <c r="I28" s="16" t="s">
        <v>50</v>
      </c>
      <c r="J28" s="16">
        <v>0</v>
      </c>
      <c r="K28" s="15" t="str">
        <f t="shared" ref="K28:K29" si="2">IF(J28="Div by 0", "N/A", IF(J28="N/A","N/A", IF(J28&gt;15, "No", IF(J28&lt;-15, "No", "Yes"))))</f>
        <v>Yes</v>
      </c>
    </row>
    <row r="29" spans="1:11">
      <c r="A29" s="59" t="s">
        <v>953</v>
      </c>
      <c r="B29" s="57" t="s">
        <v>136</v>
      </c>
      <c r="C29" s="17" t="s">
        <v>50</v>
      </c>
      <c r="D29" s="15" t="str">
        <f>IF(OR($B29="N/A",$C29="N/A"),"N/A",IF(C29&gt;98,"Yes","No"))</f>
        <v>N/A</v>
      </c>
      <c r="E29" s="17">
        <v>99.983337719999994</v>
      </c>
      <c r="F29" s="15" t="str">
        <f>IF($B29="N/A","N/A",IF(E29&gt;98,"Yes","No"))</f>
        <v>Yes</v>
      </c>
      <c r="G29" s="17">
        <v>99.990399676999999</v>
      </c>
      <c r="H29" s="15" t="str">
        <f>IF($B29="N/A","N/A",IF(G29&gt;98,"Yes","No"))</f>
        <v>Yes</v>
      </c>
      <c r="I29" s="16" t="s">
        <v>50</v>
      </c>
      <c r="J29" s="16">
        <v>7.1000000000000004E-3</v>
      </c>
      <c r="K29" s="15" t="str">
        <f t="shared" si="2"/>
        <v>Yes</v>
      </c>
    </row>
    <row r="30" spans="1:11">
      <c r="A30" s="1" t="s">
        <v>135</v>
      </c>
      <c r="B30" s="2" t="s">
        <v>136</v>
      </c>
      <c r="C30" s="17">
        <v>99.904747670000006</v>
      </c>
      <c r="D30" s="15" t="str">
        <f>IF($B30="N/A","N/A",IF(C30&gt;98,"Yes","No"))</f>
        <v>Yes</v>
      </c>
      <c r="E30" s="17">
        <v>99.703322944999996</v>
      </c>
      <c r="F30" s="15" t="str">
        <f>IF($B30="N/A","N/A",IF(E30&gt;98,"Yes","No"))</f>
        <v>Yes</v>
      </c>
      <c r="G30" s="17">
        <v>99.877958488000004</v>
      </c>
      <c r="H30" s="15" t="str">
        <f>IF($B30="N/A","N/A",IF(G30&gt;98,"Yes","No"))</f>
        <v>Yes</v>
      </c>
      <c r="I30" s="16">
        <v>-0.20200000000000001</v>
      </c>
      <c r="J30" s="16">
        <v>0.17519999999999999</v>
      </c>
      <c r="K30" s="15" t="str">
        <f t="shared" si="1"/>
        <v>Yes</v>
      </c>
    </row>
    <row r="31" spans="1:11">
      <c r="A31" s="1" t="s">
        <v>300</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99.836599661999998</v>
      </c>
      <c r="D33" s="15" t="str">
        <f>IF($B33="N/A","N/A",IF(C33&gt;100,"No",IF(C33&lt;98,"No","Yes")))</f>
        <v>Yes</v>
      </c>
      <c r="E33" s="17">
        <v>99.719321683000004</v>
      </c>
      <c r="F33" s="15" t="str">
        <f>IF($B33="N/A","N/A",IF(E33&gt;100,"No",IF(E33&lt;98,"No","Yes")))</f>
        <v>Yes</v>
      </c>
      <c r="G33" s="17">
        <v>99.747836129000007</v>
      </c>
      <c r="H33" s="15" t="str">
        <f>IF($B33="N/A","N/A",IF(G33&gt;100,"No",IF(G33&lt;98,"No","Yes")))</f>
        <v>Yes</v>
      </c>
      <c r="I33" s="16">
        <v>-0.11700000000000001</v>
      </c>
      <c r="J33" s="16">
        <v>2.86E-2</v>
      </c>
      <c r="K33" s="15" t="str">
        <f t="shared" si="1"/>
        <v>Yes</v>
      </c>
    </row>
    <row r="34" spans="1:11">
      <c r="A34" s="1" t="s">
        <v>301</v>
      </c>
      <c r="B34" s="2" t="s">
        <v>55</v>
      </c>
      <c r="C34" s="17">
        <v>99.999457914000004</v>
      </c>
      <c r="D34" s="15" t="str">
        <f>IF($B34="N/A","N/A",IF(C34&gt;100,"No",IF(C34&lt;98,"No","Yes")))</f>
        <v>Yes</v>
      </c>
      <c r="E34" s="17">
        <v>100</v>
      </c>
      <c r="F34" s="15" t="str">
        <f>IF($B34="N/A","N/A",IF(E34&gt;100,"No",IF(E34&lt;98,"No","Yes")))</f>
        <v>Yes</v>
      </c>
      <c r="G34" s="17">
        <v>99.999861866000003</v>
      </c>
      <c r="H34" s="15" t="str">
        <f>IF($B34="N/A","N/A",IF(G34&gt;100,"No",IF(G34&lt;98,"No","Yes")))</f>
        <v>Yes</v>
      </c>
      <c r="I34" s="16">
        <v>5.0000000000000001E-4</v>
      </c>
      <c r="J34" s="16">
        <v>0</v>
      </c>
      <c r="K34" s="15" t="str">
        <f t="shared" si="1"/>
        <v>Yes</v>
      </c>
    </row>
    <row r="35" spans="1:11">
      <c r="A35" s="1" t="s">
        <v>302</v>
      </c>
      <c r="B35" s="2" t="s">
        <v>55</v>
      </c>
      <c r="C35" s="17">
        <v>99.999457914000004</v>
      </c>
      <c r="D35" s="15" t="str">
        <f>IF($B35="N/A","N/A",IF(C35&gt;100,"No",IF(C35&lt;98,"No","Yes")))</f>
        <v>Yes</v>
      </c>
      <c r="E35" s="17">
        <v>100</v>
      </c>
      <c r="F35" s="15" t="str">
        <f>IF($B35="N/A","N/A",IF(E35&gt;100,"No",IF(E35&lt;98,"No","Yes")))</f>
        <v>Yes</v>
      </c>
      <c r="G35" s="17">
        <v>99.999861866000003</v>
      </c>
      <c r="H35" s="15" t="str">
        <f>IF($B35="N/A","N/A",IF(G35&gt;100,"No",IF(G35&lt;98,"No","Yes")))</f>
        <v>Yes</v>
      </c>
      <c r="I35" s="16">
        <v>5.0000000000000001E-4</v>
      </c>
      <c r="J35" s="16">
        <v>0</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70.927052978000006</v>
      </c>
      <c r="D37" s="15" t="str">
        <f>IF($B37="N/A","N/A",IF(C37&gt;15,"No",IF(C37&lt;-15,"No","Yes")))</f>
        <v>N/A</v>
      </c>
      <c r="E37" s="17">
        <v>68.850236331999994</v>
      </c>
      <c r="F37" s="15" t="str">
        <f>IF($B37="N/A","N/A",IF(E37&gt;15,"No",IF(E37&lt;-15,"No","Yes")))</f>
        <v>N/A</v>
      </c>
      <c r="G37" s="17">
        <v>67.359248218999994</v>
      </c>
      <c r="H37" s="15" t="str">
        <f>IF($B37="N/A","N/A",IF(G37&gt;15,"No",IF(G37&lt;-15,"No","Yes")))</f>
        <v>N/A</v>
      </c>
      <c r="I37" s="16">
        <v>-2.93</v>
      </c>
      <c r="J37" s="16">
        <v>-2.17</v>
      </c>
      <c r="K37" s="15" t="str">
        <f t="shared" ref="K37:K46" si="3">IF(J37="Div by 0", "N/A", IF(J37="N/A","N/A", IF(J37&gt;15, "No", IF(J37&lt;-15, "No", "Yes"))))</f>
        <v>Yes</v>
      </c>
    </row>
    <row r="38" spans="1:11">
      <c r="A38" s="1" t="s">
        <v>707</v>
      </c>
      <c r="B38" s="2" t="s">
        <v>50</v>
      </c>
      <c r="C38" s="17">
        <v>28.876556853</v>
      </c>
      <c r="D38" s="15" t="str">
        <f>IF($B38="N/A","N/A",IF(C38&gt;15,"No",IF(C38&lt;-15,"No","Yes")))</f>
        <v>N/A</v>
      </c>
      <c r="E38" s="17">
        <v>30.967289585</v>
      </c>
      <c r="F38" s="15" t="str">
        <f>IF($B38="N/A","N/A",IF(E38&gt;15,"No",IF(E38&lt;-15,"No","Yes")))</f>
        <v>N/A</v>
      </c>
      <c r="G38" s="17">
        <v>32.48120685</v>
      </c>
      <c r="H38" s="15" t="str">
        <f>IF($B38="N/A","N/A",IF(G38&gt;15,"No",IF(G38&lt;-15,"No","Yes")))</f>
        <v>N/A</v>
      </c>
      <c r="I38" s="16">
        <v>7.24</v>
      </c>
      <c r="J38" s="16">
        <v>4.8890000000000002</v>
      </c>
      <c r="K38" s="15" t="str">
        <f t="shared" si="3"/>
        <v>Yes</v>
      </c>
    </row>
    <row r="39" spans="1:11">
      <c r="A39" s="1" t="s">
        <v>708</v>
      </c>
      <c r="B39" s="2" t="s">
        <v>50</v>
      </c>
      <c r="C39" s="17">
        <v>1.0919169499999999E-2</v>
      </c>
      <c r="D39" s="15" t="str">
        <f>IF($B39="N/A","N/A",IF(C39&gt;15,"No",IF(C39&lt;-15,"No","Yes")))</f>
        <v>N/A</v>
      </c>
      <c r="E39" s="17">
        <v>1.32708424E-2</v>
      </c>
      <c r="F39" s="15" t="str">
        <f>IF($B39="N/A","N/A",IF(E39&gt;15,"No",IF(E39&lt;-15,"No","Yes")))</f>
        <v>N/A</v>
      </c>
      <c r="G39" s="17">
        <v>1.16723348E-2</v>
      </c>
      <c r="H39" s="15" t="str">
        <f>IF($B39="N/A","N/A",IF(G39&gt;15,"No",IF(G39&lt;-15,"No","Yes")))</f>
        <v>N/A</v>
      </c>
      <c r="I39" s="16">
        <v>21.54</v>
      </c>
      <c r="J39" s="16">
        <v>-12</v>
      </c>
      <c r="K39" s="15" t="str">
        <f t="shared" si="3"/>
        <v>Yes</v>
      </c>
    </row>
    <row r="40" spans="1:11">
      <c r="A40" s="59" t="s">
        <v>954</v>
      </c>
      <c r="B40" s="2" t="s">
        <v>50</v>
      </c>
      <c r="C40" s="17" t="s">
        <v>50</v>
      </c>
      <c r="D40" s="15" t="str">
        <f t="shared" ref="D40:D42" si="4">IF($B40="N/A","N/A",IF(C40&gt;15,"No",IF(C40&lt;-15,"No","Yes")))</f>
        <v>N/A</v>
      </c>
      <c r="E40" s="17">
        <v>100</v>
      </c>
      <c r="F40" s="15" t="str">
        <f t="shared" ref="F40:F42" si="5">IF($B40="N/A","N/A",IF(E40&gt;15,"No",IF(E40&lt;-15,"No","Yes")))</f>
        <v>N/A</v>
      </c>
      <c r="G40" s="17">
        <v>99.999861866000003</v>
      </c>
      <c r="H40" s="15" t="str">
        <f t="shared" ref="H40:H42" si="6">IF($B40="N/A","N/A",IF(G40&gt;15,"No",IF(G40&lt;-15,"No","Yes")))</f>
        <v>N/A</v>
      </c>
      <c r="I40" s="16" t="s">
        <v>50</v>
      </c>
      <c r="J40" s="16">
        <v>0</v>
      </c>
      <c r="K40" s="15" t="str">
        <f t="shared" ref="K40:K42" si="7">IF(J40="Div by 0", "N/A", IF(J40="N/A","N/A", IF(J40&gt;15, "No", IF(J40&lt;-15, "No", "Yes"))))</f>
        <v>Yes</v>
      </c>
    </row>
    <row r="41" spans="1:11">
      <c r="A41" s="59" t="s">
        <v>955</v>
      </c>
      <c r="B41" s="2" t="s">
        <v>50</v>
      </c>
      <c r="C41" s="17" t="s">
        <v>50</v>
      </c>
      <c r="D41" s="15" t="str">
        <f t="shared" si="4"/>
        <v>N/A</v>
      </c>
      <c r="E41" s="17">
        <v>100</v>
      </c>
      <c r="F41" s="15" t="str">
        <f t="shared" si="5"/>
        <v>N/A</v>
      </c>
      <c r="G41" s="17">
        <v>99.999861866000003</v>
      </c>
      <c r="H41" s="15" t="str">
        <f t="shared" si="6"/>
        <v>N/A</v>
      </c>
      <c r="I41" s="16" t="s">
        <v>50</v>
      </c>
      <c r="J41" s="16">
        <v>0</v>
      </c>
      <c r="K41" s="15" t="str">
        <f t="shared" si="7"/>
        <v>Yes</v>
      </c>
    </row>
    <row r="42" spans="1:11">
      <c r="A42" s="59" t="s">
        <v>956</v>
      </c>
      <c r="B42" s="2" t="s">
        <v>50</v>
      </c>
      <c r="C42" s="17" t="s">
        <v>50</v>
      </c>
      <c r="D42" s="15" t="str">
        <f t="shared" si="4"/>
        <v>N/A</v>
      </c>
      <c r="E42" s="17">
        <v>100</v>
      </c>
      <c r="F42" s="15" t="str">
        <f t="shared" si="5"/>
        <v>N/A</v>
      </c>
      <c r="G42" s="17">
        <v>99.999861866000003</v>
      </c>
      <c r="H42" s="15" t="str">
        <f t="shared" si="6"/>
        <v>N/A</v>
      </c>
      <c r="I42" s="16" t="s">
        <v>50</v>
      </c>
      <c r="J42" s="16">
        <v>0</v>
      </c>
      <c r="K42" s="15" t="str">
        <f t="shared" si="7"/>
        <v>Yes</v>
      </c>
    </row>
    <row r="43" spans="1:11">
      <c r="A43" s="1" t="s">
        <v>303</v>
      </c>
      <c r="B43" s="2" t="s">
        <v>50</v>
      </c>
      <c r="C43" s="17">
        <v>5.8899239298000001</v>
      </c>
      <c r="D43" s="15" t="str">
        <f>IF($B43="N/A","N/A",IF(C43&gt;15,"No",IF(C43&lt;-15,"No","Yes")))</f>
        <v>N/A</v>
      </c>
      <c r="E43" s="17">
        <v>6.1379857957999997</v>
      </c>
      <c r="F43" s="15" t="str">
        <f>IF($B43="N/A","N/A",IF(E43&gt;15,"No",IF(E43&lt;-15,"No","Yes")))</f>
        <v>N/A</v>
      </c>
      <c r="G43" s="17">
        <v>5.8947362605000002</v>
      </c>
      <c r="H43" s="15" t="str">
        <f>IF($B43="N/A","N/A",IF(G43&gt;15,"No",IF(G43&lt;-15,"No","Yes")))</f>
        <v>N/A</v>
      </c>
      <c r="I43" s="16">
        <v>4.2119999999999997</v>
      </c>
      <c r="J43" s="16">
        <v>-3.96</v>
      </c>
      <c r="K43" s="15" t="str">
        <f t="shared" si="3"/>
        <v>Yes</v>
      </c>
    </row>
    <row r="44" spans="1:11">
      <c r="A44" s="1" t="s">
        <v>304</v>
      </c>
      <c r="B44" s="2" t="s">
        <v>50</v>
      </c>
      <c r="C44" s="17">
        <v>94.109533983999995</v>
      </c>
      <c r="D44" s="15" t="str">
        <f>IF($B44="N/A","N/A",IF(C44&gt;15,"No",IF(C44&lt;-15,"No","Yes")))</f>
        <v>N/A</v>
      </c>
      <c r="E44" s="17">
        <v>93.862014204000005</v>
      </c>
      <c r="F44" s="15" t="str">
        <f>IF($B44="N/A","N/A",IF(E44&gt;15,"No",IF(E44&lt;-15,"No","Yes")))</f>
        <v>N/A</v>
      </c>
      <c r="G44" s="17">
        <v>94.105125604999998</v>
      </c>
      <c r="H44" s="15" t="str">
        <f>IF($B44="N/A","N/A",IF(G44&gt;15,"No",IF(G44&lt;-15,"No","Yes")))</f>
        <v>N/A</v>
      </c>
      <c r="I44" s="16">
        <v>-0.26300000000000001</v>
      </c>
      <c r="J44" s="16">
        <v>0.25900000000000001</v>
      </c>
      <c r="K44" s="15" t="str">
        <f t="shared" si="3"/>
        <v>Yes</v>
      </c>
    </row>
    <row r="45" spans="1:11">
      <c r="A45" s="1" t="s">
        <v>305</v>
      </c>
      <c r="B45" s="2" t="s">
        <v>50</v>
      </c>
      <c r="C45" s="17">
        <v>64.720628015000003</v>
      </c>
      <c r="D45" s="15" t="str">
        <f>IF($B45="N/A","N/A",IF(C45&gt;15,"No",IF(C45&lt;-15,"No","Yes")))</f>
        <v>N/A</v>
      </c>
      <c r="E45" s="17">
        <v>66.396310115999995</v>
      </c>
      <c r="F45" s="15" t="str">
        <f>IF($B45="N/A","N/A",IF(E45&gt;15,"No",IF(E45&lt;-15,"No","Yes")))</f>
        <v>N/A</v>
      </c>
      <c r="G45" s="17">
        <v>68.701359515999997</v>
      </c>
      <c r="H45" s="15" t="str">
        <f>IF($B45="N/A","N/A",IF(G45&gt;15,"No",IF(G45&lt;-15,"No","Yes")))</f>
        <v>N/A</v>
      </c>
      <c r="I45" s="16">
        <v>2.589</v>
      </c>
      <c r="J45" s="16">
        <v>3.472</v>
      </c>
      <c r="K45" s="15" t="str">
        <f t="shared" si="3"/>
        <v>Yes</v>
      </c>
    </row>
    <row r="46" spans="1:11">
      <c r="A46" s="1" t="s">
        <v>306</v>
      </c>
      <c r="B46" s="2" t="s">
        <v>50</v>
      </c>
      <c r="C46" s="17">
        <v>31.196144681</v>
      </c>
      <c r="D46" s="15" t="str">
        <f>IF($B46="N/A","N/A",IF(C46&gt;15,"No",IF(C46&lt;-15,"No","Yes")))</f>
        <v>N/A</v>
      </c>
      <c r="E46" s="17">
        <v>29.336671686999999</v>
      </c>
      <c r="F46" s="15" t="str">
        <f>IF($B46="N/A","N/A",IF(E46&gt;15,"No",IF(E46&lt;-15,"No","Yes")))</f>
        <v>N/A</v>
      </c>
      <c r="G46" s="17">
        <v>27.081267077</v>
      </c>
      <c r="H46" s="15" t="str">
        <f>IF($B46="N/A","N/A",IF(G46&gt;15,"No",IF(G46&lt;-15,"No","Yes")))</f>
        <v>N/A</v>
      </c>
      <c r="I46" s="16">
        <v>-5.96</v>
      </c>
      <c r="J46" s="16">
        <v>-7.69</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256955</v>
      </c>
      <c r="D6" s="84" t="str">
        <f>IF($B6="N/A","N/A",IF(C6&gt;10,"No",IF(C6&lt;-10,"No","Yes")))</f>
        <v>N/A</v>
      </c>
      <c r="E6" s="83">
        <v>259843</v>
      </c>
      <c r="F6" s="84" t="str">
        <f>IF($B6="N/A","N/A",IF(E6&gt;10,"No",IF(E6&lt;-10,"No","Yes")))</f>
        <v>N/A</v>
      </c>
      <c r="G6" s="83">
        <v>279492</v>
      </c>
      <c r="H6" s="84" t="str">
        <f>IF($B6="N/A","N/A",IF(G6&gt;10,"No",IF(G6&lt;-10,"No","Yes")))</f>
        <v>N/A</v>
      </c>
      <c r="I6" s="85">
        <v>1.1240000000000001</v>
      </c>
      <c r="J6" s="85">
        <v>7.5620000000000003</v>
      </c>
      <c r="K6" s="86" t="s">
        <v>111</v>
      </c>
      <c r="L6" s="87" t="str">
        <f>IF(J6="Div by 0", "N/A", IF(K6="N/A","N/A", IF(J6&gt;VALUE(MID(K6,1,2)), "No", IF(J6&lt;-1*VALUE(MID(K6,1,2)), "No", "Yes"))))</f>
        <v>Yes</v>
      </c>
    </row>
    <row r="7" spans="1:12">
      <c r="A7" s="81" t="s">
        <v>307</v>
      </c>
      <c r="B7" s="82" t="s">
        <v>50</v>
      </c>
      <c r="C7" s="88">
        <v>1005518354</v>
      </c>
      <c r="D7" s="84" t="str">
        <f>IF($B7="N/A","N/A",IF(C7&gt;10,"No",IF(C7&lt;-10,"No","Yes")))</f>
        <v>N/A</v>
      </c>
      <c r="E7" s="88">
        <v>1076671041</v>
      </c>
      <c r="F7" s="84" t="str">
        <f>IF($B7="N/A","N/A",IF(E7&gt;10,"No",IF(E7&lt;-10,"No","Yes")))</f>
        <v>N/A</v>
      </c>
      <c r="G7" s="88">
        <v>1137281402</v>
      </c>
      <c r="H7" s="84" t="str">
        <f>IF($B7="N/A","N/A",IF(G7&gt;10,"No",IF(G7&lt;-10,"No","Yes")))</f>
        <v>N/A</v>
      </c>
      <c r="I7" s="85">
        <v>7.0759999999999996</v>
      </c>
      <c r="J7" s="85">
        <v>5.6289999999999996</v>
      </c>
      <c r="K7" s="86" t="s">
        <v>112</v>
      </c>
      <c r="L7" s="87" t="str">
        <f>IF(J7="Div by 0", "N/A", IF(K7="N/A","N/A", IF(J7&gt;VALUE(MID(K7,1,2)), "No", IF(J7&lt;-1*VALUE(MID(K7,1,2)), "No", "Yes"))))</f>
        <v>Yes</v>
      </c>
    </row>
    <row r="8" spans="1:12">
      <c r="A8" s="89" t="s">
        <v>1080</v>
      </c>
      <c r="B8" s="87" t="s">
        <v>50</v>
      </c>
      <c r="C8" s="90">
        <v>7.2958300091000003</v>
      </c>
      <c r="D8" s="84" t="str">
        <f>IF($B8="N/A","N/A",IF(C8&gt;10,"No",IF(C8&lt;-10,"No","Yes")))</f>
        <v>N/A</v>
      </c>
      <c r="E8" s="90">
        <v>8.1045092614000005</v>
      </c>
      <c r="F8" s="84" t="str">
        <f>IF($B8="N/A","N/A",IF(E8&gt;10,"No",IF(E8&lt;-10,"No","Yes")))</f>
        <v>N/A</v>
      </c>
      <c r="G8" s="90">
        <v>8.9165342836000008</v>
      </c>
      <c r="H8" s="84" t="str">
        <f>IF($B8="N/A","N/A",IF(G8&gt;10,"No",IF(G8&lt;-10,"No","Yes")))</f>
        <v>N/A</v>
      </c>
      <c r="I8" s="85">
        <v>11.08</v>
      </c>
      <c r="J8" s="85">
        <v>10.02</v>
      </c>
      <c r="K8" s="87" t="s">
        <v>50</v>
      </c>
      <c r="L8" s="87" t="str">
        <f>IF(J8="Div by 0", "N/A", IF(K8="N/A","N/A", IF(J8&gt;VALUE(MID(K8,1,2)), "No", IF(J8&lt;-1*VALUE(MID(K8,1,2)), "No", "Yes"))))</f>
        <v>N/A</v>
      </c>
    </row>
    <row r="9" spans="1:12">
      <c r="A9" s="89" t="s">
        <v>308</v>
      </c>
      <c r="B9" s="87" t="s">
        <v>50</v>
      </c>
      <c r="C9" s="90">
        <v>6.4330330213</v>
      </c>
      <c r="D9" s="84" t="str">
        <f t="shared" ref="D9:D16" si="0">IF($B9="N/A","N/A",IF(C9&gt;10,"No",IF(C9&lt;-10,"No","Yes")))</f>
        <v>N/A</v>
      </c>
      <c r="E9" s="90">
        <v>6.5974453805</v>
      </c>
      <c r="F9" s="84" t="str">
        <f t="shared" ref="F9:F16" si="1">IF($B9="N/A","N/A",IF(E9&gt;10,"No",IF(E9&lt;-10,"No","Yes")))</f>
        <v>N/A</v>
      </c>
      <c r="G9" s="90">
        <v>6.6928570405999999</v>
      </c>
      <c r="H9" s="84" t="str">
        <f t="shared" ref="H9:H16" si="2">IF($B9="N/A","N/A",IF(G9&gt;10,"No",IF(G9&lt;-10,"No","Yes")))</f>
        <v>N/A</v>
      </c>
      <c r="I9" s="85">
        <v>2.556</v>
      </c>
      <c r="J9" s="85">
        <v>1.446</v>
      </c>
      <c r="K9" s="87" t="s">
        <v>50</v>
      </c>
      <c r="L9" s="87" t="str">
        <f t="shared" ref="L9:L23" si="3">IF(J9="Div by 0", "N/A", IF(K9="N/A","N/A", IF(J9&gt;VALUE(MID(K9,1,2)), "No", IF(J9&lt;-1*VALUE(MID(K9,1,2)), "No", "Yes"))))</f>
        <v>N/A</v>
      </c>
    </row>
    <row r="10" spans="1:12">
      <c r="A10" s="89" t="s">
        <v>309</v>
      </c>
      <c r="B10" s="87" t="s">
        <v>50</v>
      </c>
      <c r="C10" s="90">
        <v>22.344379365999998</v>
      </c>
      <c r="D10" s="84" t="str">
        <f t="shared" si="0"/>
        <v>N/A</v>
      </c>
      <c r="E10" s="90">
        <v>41.185254172999997</v>
      </c>
      <c r="F10" s="84" t="str">
        <f t="shared" si="1"/>
        <v>N/A</v>
      </c>
      <c r="G10" s="90">
        <v>41.105291028000003</v>
      </c>
      <c r="H10" s="84" t="str">
        <f t="shared" si="2"/>
        <v>N/A</v>
      </c>
      <c r="I10" s="85">
        <v>84.32</v>
      </c>
      <c r="J10" s="85">
        <v>-0.19400000000000001</v>
      </c>
      <c r="K10" s="87" t="s">
        <v>50</v>
      </c>
      <c r="L10" s="87" t="str">
        <f t="shared" si="3"/>
        <v>N/A</v>
      </c>
    </row>
    <row r="11" spans="1:12">
      <c r="A11" s="89" t="s">
        <v>310</v>
      </c>
      <c r="B11" s="87" t="s">
        <v>50</v>
      </c>
      <c r="C11" s="90">
        <v>0.21093187520000001</v>
      </c>
      <c r="D11" s="84" t="str">
        <f t="shared" si="0"/>
        <v>N/A</v>
      </c>
      <c r="E11" s="90">
        <v>0</v>
      </c>
      <c r="F11" s="84" t="str">
        <f t="shared" si="1"/>
        <v>N/A</v>
      </c>
      <c r="G11" s="90">
        <v>3.5779200000000001E-4</v>
      </c>
      <c r="H11" s="84" t="str">
        <f t="shared" si="2"/>
        <v>N/A</v>
      </c>
      <c r="I11" s="85">
        <v>-100</v>
      </c>
      <c r="J11" s="85" t="s">
        <v>1090</v>
      </c>
      <c r="K11" s="87" t="s">
        <v>50</v>
      </c>
      <c r="L11" s="87" t="str">
        <f t="shared" si="3"/>
        <v>N/A</v>
      </c>
    </row>
    <row r="12" spans="1:12">
      <c r="A12" s="89" t="s">
        <v>311</v>
      </c>
      <c r="B12" s="91" t="s">
        <v>50</v>
      </c>
      <c r="C12" s="90">
        <v>31.474382674000001</v>
      </c>
      <c r="D12" s="84" t="str">
        <f t="shared" si="0"/>
        <v>N/A</v>
      </c>
      <c r="E12" s="90">
        <v>42.163537212999998</v>
      </c>
      <c r="F12" s="84" t="str">
        <f t="shared" si="1"/>
        <v>N/A</v>
      </c>
      <c r="G12" s="90">
        <v>40.513145278000003</v>
      </c>
      <c r="H12" s="84" t="str">
        <f t="shared" si="2"/>
        <v>N/A</v>
      </c>
      <c r="I12" s="85">
        <v>33.96</v>
      </c>
      <c r="J12" s="85">
        <v>-3.91</v>
      </c>
      <c r="K12" s="87" t="s">
        <v>50</v>
      </c>
      <c r="L12" s="87" t="str">
        <f t="shared" si="3"/>
        <v>N/A</v>
      </c>
    </row>
    <row r="13" spans="1:12" ht="12.75" customHeight="1">
      <c r="A13" s="89" t="s">
        <v>312</v>
      </c>
      <c r="B13" s="91" t="s">
        <v>50</v>
      </c>
      <c r="C13" s="90">
        <v>19.178844545</v>
      </c>
      <c r="D13" s="84" t="str">
        <f t="shared" si="0"/>
        <v>N/A</v>
      </c>
      <c r="E13" s="90">
        <v>0.2944085467</v>
      </c>
      <c r="F13" s="84" t="str">
        <f t="shared" si="1"/>
        <v>N/A</v>
      </c>
      <c r="G13" s="90">
        <v>0.18605183689999999</v>
      </c>
      <c r="H13" s="84" t="str">
        <f t="shared" si="2"/>
        <v>N/A</v>
      </c>
      <c r="I13" s="85">
        <v>-98.5</v>
      </c>
      <c r="J13" s="85">
        <v>-36.799999999999997</v>
      </c>
      <c r="K13" s="87" t="s">
        <v>50</v>
      </c>
      <c r="L13" s="87" t="str">
        <f t="shared" si="3"/>
        <v>N/A</v>
      </c>
    </row>
    <row r="14" spans="1:12">
      <c r="A14" s="89" t="s">
        <v>313</v>
      </c>
      <c r="B14" s="91" t="s">
        <v>50</v>
      </c>
      <c r="C14" s="90">
        <v>2.7242124100000001E-2</v>
      </c>
      <c r="D14" s="84" t="str">
        <f t="shared" si="0"/>
        <v>N/A</v>
      </c>
      <c r="E14" s="90">
        <v>8.0818031999999995E-3</v>
      </c>
      <c r="F14" s="84" t="str">
        <f t="shared" si="1"/>
        <v>N/A</v>
      </c>
      <c r="G14" s="90">
        <v>9.6603838000000001E-3</v>
      </c>
      <c r="H14" s="84" t="str">
        <f t="shared" si="2"/>
        <v>N/A</v>
      </c>
      <c r="I14" s="85">
        <v>-70.3</v>
      </c>
      <c r="J14" s="85">
        <v>19.53</v>
      </c>
      <c r="K14" s="87" t="s">
        <v>50</v>
      </c>
      <c r="L14" s="87" t="str">
        <f t="shared" si="3"/>
        <v>N/A</v>
      </c>
    </row>
    <row r="15" spans="1:12" ht="12.75" customHeight="1">
      <c r="A15" s="89" t="s">
        <v>577</v>
      </c>
      <c r="B15" s="91" t="s">
        <v>50</v>
      </c>
      <c r="C15" s="90">
        <v>13.035356385</v>
      </c>
      <c r="D15" s="84" t="str">
        <f t="shared" si="0"/>
        <v>N/A</v>
      </c>
      <c r="E15" s="90">
        <v>1.6467636226</v>
      </c>
      <c r="F15" s="84" t="str">
        <f t="shared" si="1"/>
        <v>N/A</v>
      </c>
      <c r="G15" s="90">
        <v>2.5761023570999999</v>
      </c>
      <c r="H15" s="84" t="str">
        <f t="shared" si="2"/>
        <v>N/A</v>
      </c>
      <c r="I15" s="85">
        <v>-87.4</v>
      </c>
      <c r="J15" s="85">
        <v>56.43</v>
      </c>
      <c r="K15" s="87" t="s">
        <v>50</v>
      </c>
      <c r="L15" s="87" t="str">
        <f t="shared" si="3"/>
        <v>N/A</v>
      </c>
    </row>
    <row r="16" spans="1:12" ht="12.75" customHeight="1">
      <c r="A16" s="92" t="s">
        <v>848</v>
      </c>
      <c r="B16" s="93" t="s">
        <v>50</v>
      </c>
      <c r="C16" s="83">
        <v>2208</v>
      </c>
      <c r="D16" s="84" t="str">
        <f t="shared" si="0"/>
        <v>N/A</v>
      </c>
      <c r="E16" s="83">
        <v>1557</v>
      </c>
      <c r="F16" s="84" t="str">
        <f t="shared" si="1"/>
        <v>N/A</v>
      </c>
      <c r="G16" s="83">
        <v>1645</v>
      </c>
      <c r="H16" s="84" t="str">
        <f t="shared" si="2"/>
        <v>N/A</v>
      </c>
      <c r="I16" s="85">
        <v>-29.5</v>
      </c>
      <c r="J16" s="85">
        <v>5.6520000000000001</v>
      </c>
      <c r="K16" s="83" t="s">
        <v>50</v>
      </c>
      <c r="L16" s="87" t="str">
        <f t="shared" si="3"/>
        <v>N/A</v>
      </c>
    </row>
    <row r="17" spans="1:12" ht="12.75" customHeight="1">
      <c r="A17" s="92" t="s">
        <v>849</v>
      </c>
      <c r="B17" s="94" t="s">
        <v>7</v>
      </c>
      <c r="C17" s="95">
        <v>0.85929442899999997</v>
      </c>
      <c r="D17" s="84" t="str">
        <f>IF($B17="N/A","N/A",IF(C17&gt;=2,"No",IF(C17&lt;0,"No","Yes")))</f>
        <v>Yes</v>
      </c>
      <c r="E17" s="95">
        <v>0.59920798330000002</v>
      </c>
      <c r="F17" s="84" t="str">
        <f>IF($B17="N/A","N/A",IF(E17&gt;=2,"No",IF(E17&lt;0,"No","Yes")))</f>
        <v>Yes</v>
      </c>
      <c r="G17" s="95">
        <v>0.58856783020000003</v>
      </c>
      <c r="H17" s="84" t="str">
        <f>IF($B17="N/A","N/A",IF(G17&gt;=2,"No",IF(G17&lt;0,"No","Yes")))</f>
        <v>Yes</v>
      </c>
      <c r="I17" s="85">
        <v>-30.3</v>
      </c>
      <c r="J17" s="85">
        <v>-1.78</v>
      </c>
      <c r="K17" s="96" t="s">
        <v>50</v>
      </c>
      <c r="L17" s="87" t="str">
        <f t="shared" si="3"/>
        <v>N/A</v>
      </c>
    </row>
    <row r="18" spans="1:12" ht="25.5">
      <c r="A18" s="97" t="s">
        <v>850</v>
      </c>
      <c r="B18" s="94" t="s">
        <v>50</v>
      </c>
      <c r="C18" s="98">
        <v>6250538</v>
      </c>
      <c r="D18" s="84" t="str">
        <f t="shared" ref="D18:D23" si="4">IF($B18="N/A","N/A",IF(C18&gt;10,"No",IF(C18&lt;-10,"No","Yes")))</f>
        <v>N/A</v>
      </c>
      <c r="E18" s="98">
        <v>4610133</v>
      </c>
      <c r="F18" s="84" t="str">
        <f t="shared" ref="F18:F23" si="5">IF($B18="N/A","N/A",IF(E18&gt;10,"No",IF(E18&lt;-10,"No","Yes")))</f>
        <v>N/A</v>
      </c>
      <c r="G18" s="98">
        <v>5894971</v>
      </c>
      <c r="H18" s="84" t="str">
        <f t="shared" ref="H18:H23" si="6">IF($B18="N/A","N/A",IF(G18&gt;10,"No",IF(G18&lt;-10,"No","Yes")))</f>
        <v>N/A</v>
      </c>
      <c r="I18" s="85">
        <v>-26.2</v>
      </c>
      <c r="J18" s="85">
        <v>27.87</v>
      </c>
      <c r="K18" s="96" t="s">
        <v>50</v>
      </c>
      <c r="L18" s="87" t="str">
        <f t="shared" si="3"/>
        <v>N/A</v>
      </c>
    </row>
    <row r="19" spans="1:12" ht="25.5">
      <c r="A19" s="97" t="s">
        <v>851</v>
      </c>
      <c r="B19" s="94" t="s">
        <v>50</v>
      </c>
      <c r="C19" s="98">
        <v>2830.8596014</v>
      </c>
      <c r="D19" s="84" t="str">
        <f t="shared" si="4"/>
        <v>N/A</v>
      </c>
      <c r="E19" s="98">
        <v>2960.9075145000002</v>
      </c>
      <c r="F19" s="84" t="str">
        <f t="shared" si="5"/>
        <v>N/A</v>
      </c>
      <c r="G19" s="98">
        <v>3583.5689969999999</v>
      </c>
      <c r="H19" s="84" t="str">
        <f t="shared" si="6"/>
        <v>N/A</v>
      </c>
      <c r="I19" s="85">
        <v>4.5940000000000003</v>
      </c>
      <c r="J19" s="85">
        <v>21.03</v>
      </c>
      <c r="K19" s="96" t="s">
        <v>50</v>
      </c>
      <c r="L19" s="87" t="str">
        <f t="shared" si="3"/>
        <v>N/A</v>
      </c>
    </row>
    <row r="20" spans="1:12" ht="12.75" customHeight="1">
      <c r="A20" s="92" t="s">
        <v>852</v>
      </c>
      <c r="B20" s="82" t="s">
        <v>50</v>
      </c>
      <c r="C20" s="93">
        <v>1114</v>
      </c>
      <c r="D20" s="84" t="str">
        <f t="shared" si="4"/>
        <v>N/A</v>
      </c>
      <c r="E20" s="93">
        <v>871</v>
      </c>
      <c r="F20" s="84" t="str">
        <f t="shared" si="5"/>
        <v>N/A</v>
      </c>
      <c r="G20" s="93">
        <v>1123</v>
      </c>
      <c r="H20" s="84" t="str">
        <f t="shared" si="6"/>
        <v>N/A</v>
      </c>
      <c r="I20" s="85">
        <v>-21.8</v>
      </c>
      <c r="J20" s="85">
        <v>28.93</v>
      </c>
      <c r="K20" s="83" t="s">
        <v>50</v>
      </c>
      <c r="L20" s="87" t="str">
        <f t="shared" si="3"/>
        <v>N/A</v>
      </c>
    </row>
    <row r="21" spans="1:12" ht="12.75" customHeight="1">
      <c r="A21" s="92" t="s">
        <v>853</v>
      </c>
      <c r="B21" s="82" t="s">
        <v>50</v>
      </c>
      <c r="C21" s="99">
        <v>0.43353894650000002</v>
      </c>
      <c r="D21" s="84" t="str">
        <f t="shared" si="4"/>
        <v>N/A</v>
      </c>
      <c r="E21" s="99">
        <v>0.33520241070000001</v>
      </c>
      <c r="F21" s="84" t="str">
        <f t="shared" si="5"/>
        <v>N/A</v>
      </c>
      <c r="G21" s="99">
        <v>0.40180040929999999</v>
      </c>
      <c r="H21" s="84" t="str">
        <f t="shared" si="6"/>
        <v>N/A</v>
      </c>
      <c r="I21" s="85">
        <v>-22.7</v>
      </c>
      <c r="J21" s="85">
        <v>19.87</v>
      </c>
      <c r="K21" s="96" t="s">
        <v>50</v>
      </c>
      <c r="L21" s="87" t="str">
        <f t="shared" si="3"/>
        <v>N/A</v>
      </c>
    </row>
    <row r="22" spans="1:12" ht="25.5">
      <c r="A22" s="100" t="s">
        <v>854</v>
      </c>
      <c r="B22" s="101" t="s">
        <v>50</v>
      </c>
      <c r="C22" s="102">
        <v>6156539</v>
      </c>
      <c r="D22" s="103" t="str">
        <f t="shared" si="4"/>
        <v>N/A</v>
      </c>
      <c r="E22" s="102">
        <v>4496907</v>
      </c>
      <c r="F22" s="103" t="str">
        <f t="shared" si="5"/>
        <v>N/A</v>
      </c>
      <c r="G22" s="102">
        <v>5793070</v>
      </c>
      <c r="H22" s="103" t="str">
        <f t="shared" si="6"/>
        <v>N/A</v>
      </c>
      <c r="I22" s="104">
        <v>-27</v>
      </c>
      <c r="J22" s="104">
        <v>28.82</v>
      </c>
      <c r="K22" s="96" t="s">
        <v>50</v>
      </c>
      <c r="L22" s="96" t="str">
        <f t="shared" si="3"/>
        <v>N/A</v>
      </c>
    </row>
    <row r="23" spans="1:12" ht="25.5">
      <c r="A23" s="100" t="s">
        <v>855</v>
      </c>
      <c r="B23" s="101" t="s">
        <v>50</v>
      </c>
      <c r="C23" s="102">
        <v>5526.5161580000004</v>
      </c>
      <c r="D23" s="103" t="str">
        <f t="shared" si="4"/>
        <v>N/A</v>
      </c>
      <c r="E23" s="102">
        <v>5162.9242249999998</v>
      </c>
      <c r="F23" s="103" t="str">
        <f t="shared" si="5"/>
        <v>N/A</v>
      </c>
      <c r="G23" s="102">
        <v>5158.5663402</v>
      </c>
      <c r="H23" s="103" t="str">
        <f t="shared" si="6"/>
        <v>N/A</v>
      </c>
      <c r="I23" s="104">
        <v>-6.58</v>
      </c>
      <c r="J23" s="104">
        <v>-8.4000000000000005E-2</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169</v>
      </c>
      <c r="F25" s="107" t="str">
        <f>IF($B25="N/A","N/A",IF(E25&gt;10,"No",IF(E25&lt;-10,"No","Yes")))</f>
        <v>N/A</v>
      </c>
      <c r="G25" s="106">
        <v>251</v>
      </c>
      <c r="H25" s="107" t="str">
        <f>IF($B25="N/A","N/A",IF(G25&gt;10,"No",IF(G25&lt;-10,"No","Yes")))</f>
        <v>N/A</v>
      </c>
      <c r="I25" s="108" t="s">
        <v>1090</v>
      </c>
      <c r="J25" s="108">
        <v>48.52</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6.5039273699999997E-2</v>
      </c>
      <c r="F26" s="84" t="str">
        <f>IF($B26="N/A","N/A",IF(E26&gt;10,"No",IF(E26&lt;-10,"No","Yes")))</f>
        <v>N/A</v>
      </c>
      <c r="G26" s="90">
        <v>8.9805790499999996E-2</v>
      </c>
      <c r="H26" s="84" t="str">
        <f>IF($B26="N/A","N/A",IF(G26&gt;10,"No",IF(G26&lt;-10,"No","Yes")))</f>
        <v>N/A</v>
      </c>
      <c r="I26" s="85" t="s">
        <v>1090</v>
      </c>
      <c r="J26" s="85">
        <v>38.08</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548</v>
      </c>
      <c r="F27" s="84" t="str">
        <f>IF($B27="N/A","N/A",IF(E27&gt;10,"No",IF(E27&lt;-10,"No","Yes")))</f>
        <v>N/A</v>
      </c>
      <c r="G27" s="83">
        <v>569</v>
      </c>
      <c r="H27" s="84" t="str">
        <f>IF($B27="N/A","N/A",IF(G27&gt;10,"No",IF(G27&lt;-10,"No","Yes")))</f>
        <v>N/A</v>
      </c>
      <c r="I27" s="85" t="s">
        <v>1090</v>
      </c>
      <c r="J27" s="85">
        <v>3.8319999999999999</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0.21089657989999999</v>
      </c>
      <c r="F28" s="84" t="str">
        <f>IF($B28="N/A","N/A",IF(E28&gt;10,"No",IF(E28&lt;-10,"No","Yes")))</f>
        <v>N/A</v>
      </c>
      <c r="G28" s="90">
        <v>0.2035836446</v>
      </c>
      <c r="H28" s="84" t="str">
        <f>IF($B28="N/A","N/A",IF(G28&gt;10,"No",IF(G28&lt;-10,"No","Yes")))</f>
        <v>N/A</v>
      </c>
      <c r="I28" s="85" t="s">
        <v>1090</v>
      </c>
      <c r="J28" s="85">
        <v>-3.47</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134.08333332999999</v>
      </c>
      <c r="F29" s="84" t="str">
        <f>IF($B29="N/A","N/A",IF(E29&gt;10,"No",IF(E29&lt;-10,"No","Yes")))</f>
        <v>N/A</v>
      </c>
      <c r="G29" s="93">
        <v>142.41666667000001</v>
      </c>
      <c r="H29" s="84" t="str">
        <f>IF($B29="N/A","N/A",IF(G29&gt;10,"No",IF(G29&lt;-10,"No","Yes")))</f>
        <v>N/A</v>
      </c>
      <c r="I29" s="85" t="s">
        <v>1090</v>
      </c>
      <c r="J29" s="85">
        <v>6.2149999999999999</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254747</v>
      </c>
      <c r="D31" s="84" t="str">
        <f>IF($B31="N/A","N/A",IF(C31&gt;10,"No",IF(C31&lt;-10,"No","Yes")))</f>
        <v>N/A</v>
      </c>
      <c r="E31" s="106">
        <v>258117</v>
      </c>
      <c r="F31" s="84" t="str">
        <f>IF($B31="N/A","N/A",IF(E31&gt;10,"No",IF(E31&lt;-10,"No","Yes")))</f>
        <v>N/A</v>
      </c>
      <c r="G31" s="106">
        <v>277596</v>
      </c>
      <c r="H31" s="84" t="str">
        <f>IF($B31="N/A","N/A",IF(G31&gt;10,"No",IF(G31&lt;-10,"No","Yes")))</f>
        <v>N/A</v>
      </c>
      <c r="I31" s="85">
        <v>1.323</v>
      </c>
      <c r="J31" s="85">
        <v>7.5469999999999997</v>
      </c>
      <c r="K31" s="112" t="s">
        <v>111</v>
      </c>
      <c r="L31" s="87" t="str">
        <f>IF(J31="Div by 0", "N/A", IF(K31="N/A","N/A", IF(J31&gt;VALUE(MID(K31,1,2)), "No", IF(J31&lt;-1*VALUE(MID(K31,1,2)), "No", "Yes"))))</f>
        <v>Yes</v>
      </c>
    </row>
    <row r="32" spans="1:12">
      <c r="A32" s="92" t="s">
        <v>314</v>
      </c>
      <c r="B32" s="83" t="s">
        <v>50</v>
      </c>
      <c r="C32" s="83">
        <v>174302.17</v>
      </c>
      <c r="D32" s="84" t="str">
        <f>IF($B32="N/A","N/A",IF(C32&gt;10,"No",IF(C32&lt;-10,"No","Yes")))</f>
        <v>N/A</v>
      </c>
      <c r="E32" s="83">
        <v>176736.17</v>
      </c>
      <c r="F32" s="84" t="str">
        <f>IF($B32="N/A","N/A",IF(E32&gt;10,"No",IF(E32&lt;-10,"No","Yes")))</f>
        <v>N/A</v>
      </c>
      <c r="G32" s="83">
        <v>191688.61</v>
      </c>
      <c r="H32" s="84" t="str">
        <f>IF($B32="N/A","N/A",IF(G32&gt;10,"No",IF(G32&lt;-10,"No","Yes")))</f>
        <v>N/A</v>
      </c>
      <c r="I32" s="85">
        <v>1.3959999999999999</v>
      </c>
      <c r="J32" s="85">
        <v>8.4600000000000009</v>
      </c>
      <c r="K32" s="112" t="s">
        <v>111</v>
      </c>
      <c r="L32" s="87" t="str">
        <f>IF(J32="Div by 0", "N/A", IF(K32="N/A","N/A", IF(J32&gt;VALUE(MID(K32,1,2)), "No", IF(J32&lt;-1*VALUE(MID(K32,1,2)), "No", "Yes"))))</f>
        <v>Yes</v>
      </c>
    </row>
    <row r="33" spans="1:12">
      <c r="A33" s="92" t="s">
        <v>863</v>
      </c>
      <c r="B33" s="83" t="s">
        <v>50</v>
      </c>
      <c r="C33" s="83">
        <v>0</v>
      </c>
      <c r="D33" s="84" t="str">
        <f>IF($B33="N/A","N/A",IF(C33&gt;10,"No",IF(C33&lt;-10,"No","Yes")))</f>
        <v>N/A</v>
      </c>
      <c r="E33" s="83">
        <v>0</v>
      </c>
      <c r="F33" s="84" t="str">
        <f>IF($B33="N/A","N/A",IF(E33&gt;10,"No",IF(E33&lt;-10,"No","Yes")))</f>
        <v>N/A</v>
      </c>
      <c r="G33" s="83">
        <v>0</v>
      </c>
      <c r="H33" s="84" t="str">
        <f>IF($B33="N/A","N/A",IF(G33&gt;10,"No",IF(G33&lt;-10,"No","Yes")))</f>
        <v>N/A</v>
      </c>
      <c r="I33" s="85" t="s">
        <v>1090</v>
      </c>
      <c r="J33" s="85" t="s">
        <v>1090</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t="s">
        <v>1090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t="s">
        <v>1090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0</v>
      </c>
      <c r="H36" s="84" t="str">
        <f t="shared" si="9"/>
        <v>N/A</v>
      </c>
      <c r="I36" s="104" t="s">
        <v>50</v>
      </c>
      <c r="J36" s="104" t="s">
        <v>50</v>
      </c>
      <c r="K36" s="83" t="s">
        <v>50</v>
      </c>
      <c r="L36" s="87" t="str">
        <f t="shared" si="10"/>
        <v>N/A</v>
      </c>
    </row>
    <row r="37" spans="1:12">
      <c r="A37" s="92" t="s">
        <v>864</v>
      </c>
      <c r="B37" s="114" t="s">
        <v>50</v>
      </c>
      <c r="C37" s="114">
        <v>0</v>
      </c>
      <c r="D37" s="103" t="str">
        <f>IF($B37="N/A","N/A",IF(C37&gt;10,"No",IF(C37&lt;-10,"No","Yes")))</f>
        <v>N/A</v>
      </c>
      <c r="E37" s="114">
        <v>0</v>
      </c>
      <c r="F37" s="103" t="str">
        <f>IF($B37="N/A","N/A",IF(E37&gt;10,"No",IF(E37&lt;-10,"No","Yes")))</f>
        <v>N/A</v>
      </c>
      <c r="G37" s="114">
        <v>0</v>
      </c>
      <c r="H37" s="103" t="str">
        <f>IF($B37="N/A","N/A",IF(G37&gt;10,"No",IF(G37&lt;-10,"No","Yes")))</f>
        <v>N/A</v>
      </c>
      <c r="I37" s="104" t="s">
        <v>1090</v>
      </c>
      <c r="J37" s="104" t="s">
        <v>1090</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91.092338673</v>
      </c>
      <c r="D39" s="107" t="str">
        <f>IF($B39="N/A","N/A",IF(C39&gt;=95,"Yes","No"))</f>
        <v>No</v>
      </c>
      <c r="E39" s="117">
        <v>90.668572779000002</v>
      </c>
      <c r="F39" s="107" t="str">
        <f>IF($B39="N/A","N/A",IF(E39&gt;=95,"Yes","No"))</f>
        <v>No</v>
      </c>
      <c r="G39" s="117">
        <v>92.004207553000001</v>
      </c>
      <c r="H39" s="107" t="str">
        <f>IF($B39="N/A","N/A",IF(G39&gt;=95,"Yes","No"))</f>
        <v>No</v>
      </c>
      <c r="I39" s="108">
        <v>-0.46500000000000002</v>
      </c>
      <c r="J39" s="108">
        <v>1.4730000000000001</v>
      </c>
      <c r="K39" s="118" t="s">
        <v>111</v>
      </c>
      <c r="L39" s="109" t="str">
        <f t="shared" ref="L39:L84" si="11">IF(J39="Div by 0", "N/A", IF(K39="N/A","N/A", IF(J39&gt;VALUE(MID(K39,1,2)), "No", IF(J39&lt;-1*VALUE(MID(K39,1,2)), "No", "Yes"))))</f>
        <v>Yes</v>
      </c>
    </row>
    <row r="40" spans="1:12" ht="12.75" customHeight="1">
      <c r="A40" s="100" t="s">
        <v>316</v>
      </c>
      <c r="B40" s="119" t="s">
        <v>68</v>
      </c>
      <c r="C40" s="120">
        <v>90.648761320000006</v>
      </c>
      <c r="D40" s="107" t="str">
        <f>IF($B40="N/A","N/A",IF(C40&gt;95,"Yes","No"))</f>
        <v>No</v>
      </c>
      <c r="E40" s="107">
        <v>89.899154260000003</v>
      </c>
      <c r="F40" s="107" t="str">
        <f t="shared" ref="F40" si="12">IF($B40="N/A","N/A",IF(E40&gt;95,"Yes","No"))</f>
        <v>No</v>
      </c>
      <c r="G40" s="107">
        <v>91.820847563000001</v>
      </c>
      <c r="H40" s="107" t="str">
        <f>IF($B40="N/A","N/A",IF(G40&gt;95,"Yes","No"))</f>
        <v>No</v>
      </c>
      <c r="I40" s="122">
        <v>-0.82699999999999996</v>
      </c>
      <c r="J40" s="122">
        <v>2.1379999999999999</v>
      </c>
      <c r="K40" s="123" t="s">
        <v>111</v>
      </c>
      <c r="L40" s="87" t="str">
        <f t="shared" si="11"/>
        <v>Yes</v>
      </c>
    </row>
    <row r="41" spans="1:12" ht="12.75" customHeight="1">
      <c r="A41" s="100" t="s">
        <v>317</v>
      </c>
      <c r="B41" s="119" t="s">
        <v>50</v>
      </c>
      <c r="C41" s="120">
        <v>2.1197501800000001E-2</v>
      </c>
      <c r="D41" s="121" t="str">
        <f t="shared" ref="D41:D45" si="13">IF($B41="N/A","N/A",IF(C41&gt;10,"No",IF(C41&lt;-10,"No","Yes")))</f>
        <v>N/A</v>
      </c>
      <c r="E41" s="120">
        <v>2.2857851299999999E-2</v>
      </c>
      <c r="F41" s="121" t="str">
        <f t="shared" ref="F41:F45" si="14">IF($B41="N/A","N/A",IF(E41&gt;10,"No",IF(E41&lt;-10,"No","Yes")))</f>
        <v>N/A</v>
      </c>
      <c r="G41" s="120">
        <v>2.3415322999999998E-2</v>
      </c>
      <c r="H41" s="121" t="str">
        <f t="shared" ref="H41:H45" si="15">IF($B41="N/A","N/A",IF(G41&gt;10,"No",IF(G41&lt;-10,"No","Yes")))</f>
        <v>N/A</v>
      </c>
      <c r="I41" s="122">
        <v>7.8330000000000002</v>
      </c>
      <c r="J41" s="122">
        <v>2.4390000000000001</v>
      </c>
      <c r="K41" s="123" t="s">
        <v>50</v>
      </c>
      <c r="L41" s="87" t="str">
        <f t="shared" si="11"/>
        <v>N/A</v>
      </c>
    </row>
    <row r="42" spans="1:12" ht="12.75" customHeight="1">
      <c r="A42" s="100" t="s">
        <v>318</v>
      </c>
      <c r="B42" s="119" t="s">
        <v>50</v>
      </c>
      <c r="C42" s="120">
        <v>6.2807412999999999E-3</v>
      </c>
      <c r="D42" s="121" t="str">
        <f t="shared" si="13"/>
        <v>N/A</v>
      </c>
      <c r="E42" s="120">
        <v>5.4238969099999999E-2</v>
      </c>
      <c r="F42" s="121" t="str">
        <f t="shared" si="14"/>
        <v>N/A</v>
      </c>
      <c r="G42" s="120">
        <v>5.8718425300000002E-2</v>
      </c>
      <c r="H42" s="121" t="str">
        <f t="shared" si="15"/>
        <v>N/A</v>
      </c>
      <c r="I42" s="122">
        <v>763.6</v>
      </c>
      <c r="J42" s="122">
        <v>8.2590000000000003</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0.4160991101</v>
      </c>
      <c r="D44" s="84" t="str">
        <f t="shared" si="13"/>
        <v>N/A</v>
      </c>
      <c r="E44" s="99">
        <v>0.69232169909999997</v>
      </c>
      <c r="F44" s="84" t="str">
        <f t="shared" si="14"/>
        <v>N/A</v>
      </c>
      <c r="G44" s="99">
        <v>0.10122624249999999</v>
      </c>
      <c r="H44" s="84" t="str">
        <f t="shared" si="15"/>
        <v>N/A</v>
      </c>
      <c r="I44" s="85">
        <v>66.38</v>
      </c>
      <c r="J44" s="85">
        <v>-85.4</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26072</v>
      </c>
      <c r="F46" s="84" t="str">
        <f>IF($B46="N/A","N/A",IF(E46&gt;0,"No",IF(E46&lt;0,"No","Yes")))</f>
        <v>N/A</v>
      </c>
      <c r="G46" s="93">
        <v>22705</v>
      </c>
      <c r="H46" s="84" t="str">
        <f>IF($B46="N/A","N/A",IF(G46&gt;0,"No",IF(G46&lt;0,"No","Yes")))</f>
        <v>N/A</v>
      </c>
      <c r="I46" s="85" t="s">
        <v>50</v>
      </c>
      <c r="J46" s="85">
        <v>-12.9</v>
      </c>
      <c r="K46" s="86" t="s">
        <v>50</v>
      </c>
      <c r="L46" s="87" t="str">
        <f t="shared" si="11"/>
        <v>N/A</v>
      </c>
    </row>
    <row r="47" spans="1:12">
      <c r="A47" s="100" t="s">
        <v>922</v>
      </c>
      <c r="B47" s="94" t="s">
        <v>0</v>
      </c>
      <c r="C47" s="95" t="s">
        <v>50</v>
      </c>
      <c r="D47" s="84" t="str">
        <f>IF(OR($B47="N/A",$C47="N/A"),"N/A",IF(C47&gt;=5,"No",IF(C47&lt;0,"No","Yes")))</f>
        <v>N/A</v>
      </c>
      <c r="E47" s="95">
        <v>10.10084574</v>
      </c>
      <c r="F47" s="84" t="str">
        <f>IF($B47="N/A","N/A",IF(E47&gt;=5,"No",IF(E47&lt;0,"No","Yes")))</f>
        <v>No</v>
      </c>
      <c r="G47" s="95">
        <v>8.1791524374000009</v>
      </c>
      <c r="H47" s="84" t="str">
        <f>IF($B47="N/A","N/A",IF(G47&gt;=5,"No",IF(G47&lt;0,"No","Yes")))</f>
        <v>No</v>
      </c>
      <c r="I47" s="85" t="s">
        <v>50</v>
      </c>
      <c r="J47" s="85">
        <v>-19</v>
      </c>
      <c r="K47" s="96" t="s">
        <v>50</v>
      </c>
      <c r="L47" s="87" t="str">
        <f t="shared" si="11"/>
        <v>N/A</v>
      </c>
    </row>
    <row r="48" spans="1:12" ht="12.75" customHeight="1">
      <c r="A48" s="124" t="s">
        <v>923</v>
      </c>
      <c r="B48" s="119" t="s">
        <v>50</v>
      </c>
      <c r="C48" s="120" t="s">
        <v>50</v>
      </c>
      <c r="D48" s="121" t="str">
        <f t="shared" ref="D48:D51" si="16">IF($B48="N/A","N/A",IF(C48&gt;10,"No",IF(C48&lt;-10,"No","Yes")))</f>
        <v>N/A</v>
      </c>
      <c r="E48" s="120">
        <v>82.429426203999995</v>
      </c>
      <c r="F48" s="121" t="str">
        <f t="shared" ref="F48:F51" si="17">IF($B48="N/A","N/A",IF(E48&gt;10,"No",IF(E48&lt;-10,"No","Yes")))</f>
        <v>N/A</v>
      </c>
      <c r="G48" s="120">
        <v>81.017397048999996</v>
      </c>
      <c r="H48" s="121" t="str">
        <f t="shared" ref="H48:H51" si="18">IF($B48="N/A","N/A",IF(G48&gt;10,"No",IF(G48&lt;-10,"No","Yes")))</f>
        <v>N/A</v>
      </c>
      <c r="I48" s="122" t="s">
        <v>50</v>
      </c>
      <c r="J48" s="122">
        <v>-1.71</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42.187020558</v>
      </c>
      <c r="F49" s="121" t="str">
        <f t="shared" si="17"/>
        <v>N/A</v>
      </c>
      <c r="G49" s="120">
        <v>36.771636203</v>
      </c>
      <c r="H49" s="121" t="str">
        <f t="shared" si="18"/>
        <v>N/A</v>
      </c>
      <c r="I49" s="122" t="s">
        <v>50</v>
      </c>
      <c r="J49" s="122">
        <v>-12.8</v>
      </c>
      <c r="K49" s="123" t="s">
        <v>50</v>
      </c>
      <c r="L49" s="87" t="str">
        <f t="shared" si="19"/>
        <v>N/A</v>
      </c>
    </row>
    <row r="50" spans="1:12" ht="12.75" customHeight="1">
      <c r="A50" s="124" t="s">
        <v>925</v>
      </c>
      <c r="B50" s="119" t="s">
        <v>50</v>
      </c>
      <c r="C50" s="120" t="s">
        <v>50</v>
      </c>
      <c r="D50" s="121" t="str">
        <f t="shared" si="16"/>
        <v>N/A</v>
      </c>
      <c r="E50" s="120">
        <v>21.785823872000002</v>
      </c>
      <c r="F50" s="121" t="str">
        <f t="shared" si="17"/>
        <v>N/A</v>
      </c>
      <c r="G50" s="120">
        <v>22.585333627000001</v>
      </c>
      <c r="H50" s="121" t="str">
        <f t="shared" si="18"/>
        <v>N/A</v>
      </c>
      <c r="I50" s="122" t="s">
        <v>50</v>
      </c>
      <c r="J50" s="122">
        <v>3.67</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0</v>
      </c>
      <c r="D52" s="84" t="str">
        <f>IF($B52="N/A","N/A",IF(C52&gt;0,"No",IF(C52&lt;0,"No","Yes")))</f>
        <v>Yes</v>
      </c>
      <c r="E52" s="93">
        <v>0</v>
      </c>
      <c r="F52" s="84" t="str">
        <f>IF($B52="N/A","N/A",IF(E52&gt;0,"No",IF(E52&lt;0,"No","Yes")))</f>
        <v>Yes</v>
      </c>
      <c r="G52" s="93">
        <v>0</v>
      </c>
      <c r="H52" s="84" t="str">
        <f>IF($B52="N/A","N/A",IF(G52&gt;0,"No",IF(G52&lt;0,"No","Yes")))</f>
        <v>Yes</v>
      </c>
      <c r="I52" s="85" t="s">
        <v>1090</v>
      </c>
      <c r="J52" s="85" t="s">
        <v>1090</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v>
      </c>
      <c r="F53" s="84" t="str">
        <f>IF($B53="N/A","N/A",IF(E53&gt;=10,"No",IF(E53&lt;0,"No","Yes")))</f>
        <v>Yes</v>
      </c>
      <c r="G53" s="95">
        <v>0</v>
      </c>
      <c r="H53" s="84" t="str">
        <f>IF($B53="N/A","N/A",IF(G53&gt;=10,"No",IF(G53&lt;0,"No","Yes")))</f>
        <v>Yes</v>
      </c>
      <c r="I53" s="85" t="s">
        <v>50</v>
      </c>
      <c r="J53" s="85" t="s">
        <v>1090</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t="s">
        <v>1090</v>
      </c>
      <c r="F54" s="84" t="str">
        <f t="shared" ref="F54:F57" si="23">IF($B54="N/A","N/A",IF(E54&gt;10,"No",IF(E54&lt;-10,"No","Yes")))</f>
        <v>N/A</v>
      </c>
      <c r="G54" s="99" t="s">
        <v>1090</v>
      </c>
      <c r="H54" s="84" t="str">
        <f t="shared" ref="H54:H57" si="24">IF($B54="N/A","N/A",IF(G54&gt;10,"No",IF(G54&lt;-10,"No","Yes")))</f>
        <v>N/A</v>
      </c>
      <c r="I54" s="85" t="s">
        <v>50</v>
      </c>
      <c r="J54" s="85" t="s">
        <v>1090</v>
      </c>
      <c r="K54" s="86" t="s">
        <v>50</v>
      </c>
      <c r="L54" s="87" t="str">
        <f t="shared" si="21"/>
        <v>N/A</v>
      </c>
    </row>
    <row r="55" spans="1:12">
      <c r="A55" s="124" t="s">
        <v>924</v>
      </c>
      <c r="B55" s="82" t="s">
        <v>50</v>
      </c>
      <c r="C55" s="99" t="s">
        <v>50</v>
      </c>
      <c r="D55" s="121" t="str">
        <f t="shared" ref="D55" si="25">IF($B55="N/A","N/A",IF(C55&gt;10,"No",IF(C55&lt;-10,"No","Yes")))</f>
        <v>N/A</v>
      </c>
      <c r="E55" s="99" t="s">
        <v>1090</v>
      </c>
      <c r="F55" s="84" t="str">
        <f t="shared" ref="F55" si="26">IF($B55="N/A","N/A",IF(E55&gt;10,"No",IF(E55&lt;-10,"No","Yes")))</f>
        <v>N/A</v>
      </c>
      <c r="G55" s="99" t="s">
        <v>1090</v>
      </c>
      <c r="H55" s="84" t="str">
        <f t="shared" ref="H55" si="27">IF($B55="N/A","N/A",IF(G55&gt;10,"No",IF(G55&lt;-10,"No","Yes")))</f>
        <v>N/A</v>
      </c>
      <c r="I55" s="85" t="s">
        <v>50</v>
      </c>
      <c r="J55" s="85" t="s">
        <v>1090</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t="s">
        <v>1090</v>
      </c>
      <c r="F56" s="84" t="str">
        <f t="shared" si="23"/>
        <v>N/A</v>
      </c>
      <c r="G56" s="99" t="s">
        <v>1090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t="s">
        <v>1090</v>
      </c>
      <c r="H57" s="84" t="str">
        <f t="shared" si="24"/>
        <v>N/A</v>
      </c>
      <c r="I57" s="85" t="s">
        <v>50</v>
      </c>
      <c r="J57" s="85" t="s">
        <v>50</v>
      </c>
      <c r="K57" s="86" t="s">
        <v>50</v>
      </c>
      <c r="L57" s="87" t="str">
        <f t="shared" si="21"/>
        <v>N/A</v>
      </c>
    </row>
    <row r="58" spans="1:12">
      <c r="A58" s="97" t="s">
        <v>322</v>
      </c>
      <c r="B58" s="82" t="s">
        <v>50</v>
      </c>
      <c r="C58" s="120">
        <v>16.526200504999998</v>
      </c>
      <c r="D58" s="121" t="str">
        <f>IF($B58="N/A","N/A",IF(C58&gt;10,"No",IF(C58&lt;-10,"No","Yes")))</f>
        <v>N/A</v>
      </c>
      <c r="E58" s="120">
        <v>16.548696909</v>
      </c>
      <c r="F58" s="121" t="str">
        <f>IF($B58="N/A","N/A",IF(E58&gt;10,"No",IF(E58&lt;-10,"No","Yes")))</f>
        <v>N/A</v>
      </c>
      <c r="G58" s="120">
        <v>16.020403752</v>
      </c>
      <c r="H58" s="121" t="str">
        <f>IF($B58="N/A","N/A",IF(G58&gt;10,"No",IF(G58&lt;-10,"No","Yes")))</f>
        <v>N/A</v>
      </c>
      <c r="I58" s="122">
        <v>0.1361</v>
      </c>
      <c r="J58" s="122">
        <v>-3.19</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97.556399094</v>
      </c>
      <c r="D60" s="84" t="str">
        <f>IF($B60="N/A","N/A",IF(C60&gt;=98,"Yes","No"))</f>
        <v>No</v>
      </c>
      <c r="E60" s="99">
        <v>97.546461488000006</v>
      </c>
      <c r="F60" s="84" t="str">
        <f>IF($B60="N/A","N/A",IF(E60&gt;=98,"Yes","No"))</f>
        <v>No</v>
      </c>
      <c r="G60" s="99">
        <v>97.540310379000005</v>
      </c>
      <c r="H60" s="84" t="str">
        <f>IF($B60="N/A","N/A",IF(G60&gt;=98,"Yes","No"))</f>
        <v>No</v>
      </c>
      <c r="I60" s="85">
        <v>-0.01</v>
      </c>
      <c r="J60" s="85">
        <v>-6.0000000000000001E-3</v>
      </c>
      <c r="K60" s="86" t="s">
        <v>111</v>
      </c>
      <c r="L60" s="87" t="str">
        <f t="shared" si="11"/>
        <v>Yes</v>
      </c>
    </row>
    <row r="61" spans="1:12">
      <c r="A61" s="97" t="s">
        <v>94</v>
      </c>
      <c r="B61" s="110" t="s">
        <v>122</v>
      </c>
      <c r="C61" s="99">
        <v>100</v>
      </c>
      <c r="D61" s="84" t="str">
        <f>IF($B61="N/A","N/A",IF(C61&gt;=95,"Yes","No"))</f>
        <v>Yes</v>
      </c>
      <c r="E61" s="99">
        <v>100</v>
      </c>
      <c r="F61" s="84" t="str">
        <f>IF($B61="N/A","N/A",IF(E61&gt;=95,"Yes","No"))</f>
        <v>Yes</v>
      </c>
      <c r="G61" s="99">
        <v>100</v>
      </c>
      <c r="H61" s="84" t="str">
        <f>IF($B61="N/A","N/A",IF(G61&gt;=95,"Yes","No"))</f>
        <v>Yes</v>
      </c>
      <c r="I61" s="85">
        <v>0</v>
      </c>
      <c r="J61" s="85">
        <v>0</v>
      </c>
      <c r="K61" s="86" t="s">
        <v>111</v>
      </c>
      <c r="L61" s="87" t="str">
        <f t="shared" si="11"/>
        <v>Yes</v>
      </c>
    </row>
    <row r="62" spans="1:12">
      <c r="A62" s="97" t="s">
        <v>148</v>
      </c>
      <c r="B62" s="82" t="s">
        <v>50</v>
      </c>
      <c r="C62" s="99">
        <v>61.091200289</v>
      </c>
      <c r="D62" s="84" t="str">
        <f t="shared" ref="D62:D67" si="29">IF($B62="N/A","N/A",IF(C62&gt;10,"No",IF(C62&lt;-10,"No","Yes")))</f>
        <v>N/A</v>
      </c>
      <c r="E62" s="99">
        <v>72.064606361000003</v>
      </c>
      <c r="F62" s="84" t="str">
        <f t="shared" ref="F62:F67" si="30">IF($B62="N/A","N/A",IF(E62&gt;10,"No",IF(E62&lt;-10,"No","Yes")))</f>
        <v>N/A</v>
      </c>
      <c r="G62" s="99">
        <v>72.421432585000005</v>
      </c>
      <c r="H62" s="84" t="str">
        <f t="shared" ref="H62:H67" si="31">IF($B62="N/A","N/A",IF(G62&gt;10,"No",IF(G62&lt;-10,"No","Yes")))</f>
        <v>N/A</v>
      </c>
      <c r="I62" s="126" t="s">
        <v>1111</v>
      </c>
      <c r="J62" s="85">
        <v>0.49509999999999998</v>
      </c>
      <c r="K62" s="86" t="s">
        <v>111</v>
      </c>
      <c r="L62" s="87" t="str">
        <f t="shared" si="11"/>
        <v>Yes</v>
      </c>
    </row>
    <row r="63" spans="1:12">
      <c r="A63" s="97" t="s">
        <v>149</v>
      </c>
      <c r="B63" s="82" t="s">
        <v>50</v>
      </c>
      <c r="C63" s="99">
        <v>20.695827625</v>
      </c>
      <c r="D63" s="84" t="str">
        <f t="shared" si="29"/>
        <v>N/A</v>
      </c>
      <c r="E63" s="99">
        <v>20.799094984</v>
      </c>
      <c r="F63" s="84" t="str">
        <f t="shared" si="30"/>
        <v>N/A</v>
      </c>
      <c r="G63" s="99">
        <v>20.698064813999999</v>
      </c>
      <c r="H63" s="84" t="str">
        <f t="shared" si="31"/>
        <v>N/A</v>
      </c>
      <c r="I63" s="126" t="s">
        <v>1112</v>
      </c>
      <c r="J63" s="85">
        <v>-0.48599999999999999</v>
      </c>
      <c r="K63" s="86" t="s">
        <v>111</v>
      </c>
      <c r="L63" s="87" t="str">
        <f t="shared" si="11"/>
        <v>Yes</v>
      </c>
    </row>
    <row r="64" spans="1:12">
      <c r="A64" s="97" t="s">
        <v>150</v>
      </c>
      <c r="B64" s="82" t="s">
        <v>50</v>
      </c>
      <c r="C64" s="99">
        <v>2.0114073964000001</v>
      </c>
      <c r="D64" s="84" t="str">
        <f t="shared" si="29"/>
        <v>N/A</v>
      </c>
      <c r="E64" s="99">
        <v>1.9506657833000001</v>
      </c>
      <c r="F64" s="84" t="str">
        <f t="shared" si="30"/>
        <v>N/A</v>
      </c>
      <c r="G64" s="99">
        <v>1.8843931468999999</v>
      </c>
      <c r="H64" s="84" t="str">
        <f t="shared" si="31"/>
        <v>N/A</v>
      </c>
      <c r="I64" s="126" t="s">
        <v>1113</v>
      </c>
      <c r="J64" s="85">
        <v>-3.4</v>
      </c>
      <c r="K64" s="86" t="s">
        <v>111</v>
      </c>
      <c r="L64" s="87" t="str">
        <f t="shared" si="11"/>
        <v>Yes</v>
      </c>
    </row>
    <row r="65" spans="1:12">
      <c r="A65" s="97" t="s">
        <v>151</v>
      </c>
      <c r="B65" s="110" t="s">
        <v>50</v>
      </c>
      <c r="C65" s="99">
        <v>3.5760970688999998</v>
      </c>
      <c r="D65" s="91" t="str">
        <f t="shared" si="29"/>
        <v>N/A</v>
      </c>
      <c r="E65" s="99">
        <v>3.6119279242000002</v>
      </c>
      <c r="F65" s="91" t="str">
        <f t="shared" si="30"/>
        <v>N/A</v>
      </c>
      <c r="G65" s="99">
        <v>3.6808887736</v>
      </c>
      <c r="H65" s="91" t="str">
        <f t="shared" si="31"/>
        <v>N/A</v>
      </c>
      <c r="I65" s="127" t="s">
        <v>1114</v>
      </c>
      <c r="J65" s="99">
        <v>1.909</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1.0064887908</v>
      </c>
      <c r="D67" s="91" t="str">
        <f t="shared" si="29"/>
        <v>N/A</v>
      </c>
      <c r="E67" s="99">
        <v>1.133207034</v>
      </c>
      <c r="F67" s="91" t="str">
        <f t="shared" si="30"/>
        <v>N/A</v>
      </c>
      <c r="G67" s="99">
        <v>1.3595296762</v>
      </c>
      <c r="H67" s="91" t="str">
        <f t="shared" si="31"/>
        <v>N/A</v>
      </c>
      <c r="I67" s="127" t="s">
        <v>1115</v>
      </c>
      <c r="J67" s="99">
        <v>19.97</v>
      </c>
      <c r="K67" s="110" t="s">
        <v>50</v>
      </c>
      <c r="L67" s="87" t="str">
        <f t="shared" si="11"/>
        <v>N/A</v>
      </c>
    </row>
    <row r="68" spans="1:12">
      <c r="A68" s="97" t="s">
        <v>326</v>
      </c>
      <c r="B68" s="110" t="s">
        <v>0</v>
      </c>
      <c r="C68" s="99">
        <v>13.631956411999999</v>
      </c>
      <c r="D68" s="91" t="str">
        <f>IF($B68="N/A","N/A",IF(C68&gt;=5,"No",IF(C68&lt;0,"No","Yes")))</f>
        <v>No</v>
      </c>
      <c r="E68" s="99">
        <v>2.7069119817999998</v>
      </c>
      <c r="F68" s="91" t="str">
        <f>IF($B68="N/A","N/A",IF(E68&gt;=5,"No",IF(E68&lt;0,"No","Yes")))</f>
        <v>Yes</v>
      </c>
      <c r="G68" s="99">
        <v>2.6747503566000002</v>
      </c>
      <c r="H68" s="91" t="str">
        <f>IF($B68="N/A","N/A",IF(G68&gt;=5,"No",IF(G68&lt;0,"No","Yes")))</f>
        <v>Yes</v>
      </c>
      <c r="I68" s="127" t="s">
        <v>1116</v>
      </c>
      <c r="J68" s="99">
        <v>-1.19</v>
      </c>
      <c r="K68" s="86" t="s">
        <v>111</v>
      </c>
      <c r="L68" s="87" t="str">
        <f t="shared" si="11"/>
        <v>Yes</v>
      </c>
    </row>
    <row r="69" spans="1:12" ht="12.75" customHeight="1">
      <c r="A69" s="97" t="s">
        <v>327</v>
      </c>
      <c r="B69" s="110" t="s">
        <v>50</v>
      </c>
      <c r="C69" s="99">
        <v>29.238028318000001</v>
      </c>
      <c r="D69" s="91" t="str">
        <f>IF($B69="N/A","N/A",IF(C69&gt;10,"No",IF(C69&lt;-10,"No","Yes")))</f>
        <v>N/A</v>
      </c>
      <c r="E69" s="99">
        <v>30.512906938</v>
      </c>
      <c r="F69" s="91" t="str">
        <f>IF($B69="N/A","N/A",IF(E69&gt;10,"No",IF(E69&lt;-10,"No","Yes")))</f>
        <v>N/A</v>
      </c>
      <c r="G69" s="99">
        <v>31.236040865</v>
      </c>
      <c r="H69" s="91" t="str">
        <f>IF($B69="N/A","N/A",IF(G69&gt;10,"No",IF(G69&lt;-10,"No","Yes")))</f>
        <v>N/A</v>
      </c>
      <c r="I69" s="127" t="s">
        <v>1117</v>
      </c>
      <c r="J69" s="99">
        <v>2.37</v>
      </c>
      <c r="K69" s="110" t="s">
        <v>111</v>
      </c>
      <c r="L69" s="87" t="str">
        <f t="shared" si="11"/>
        <v>Yes</v>
      </c>
    </row>
    <row r="70" spans="1:12">
      <c r="A70" s="97" t="s">
        <v>328</v>
      </c>
      <c r="B70" s="110" t="s">
        <v>50</v>
      </c>
      <c r="C70" s="99">
        <v>41.155699958</v>
      </c>
      <c r="D70" s="91" t="str">
        <f>IF($B70="N/A","N/A",IF(C70&gt;10,"No",IF(C70&lt;-10,"No","Yes")))</f>
        <v>N/A</v>
      </c>
      <c r="E70" s="99">
        <v>4.1823791566999997</v>
      </c>
      <c r="F70" s="91" t="str">
        <f>IF($B70="N/A","N/A",IF(E70&gt;10,"No",IF(E70&lt;-10,"No","Yes")))</f>
        <v>N/A</v>
      </c>
      <c r="G70" s="99">
        <v>1.9028947064999999</v>
      </c>
      <c r="H70" s="91" t="str">
        <f>IF($B70="N/A","N/A",IF(G70&gt;10,"No",IF(G70&lt;-10,"No","Yes")))</f>
        <v>N/A</v>
      </c>
      <c r="I70" s="127" t="s">
        <v>1118</v>
      </c>
      <c r="J70" s="99">
        <v>-54.5</v>
      </c>
      <c r="K70" s="86" t="s">
        <v>111</v>
      </c>
      <c r="L70" s="87" t="str">
        <f t="shared" si="11"/>
        <v>No</v>
      </c>
    </row>
    <row r="71" spans="1:12">
      <c r="A71" s="81" t="s">
        <v>95</v>
      </c>
      <c r="B71" s="82" t="s">
        <v>96</v>
      </c>
      <c r="C71" s="90">
        <v>6.3133226299</v>
      </c>
      <c r="D71" s="84" t="str">
        <f>IF($B71="N/A","N/A",IF(C71&gt;8,"No",IF(C71&lt;2,"No","Yes")))</f>
        <v>Yes</v>
      </c>
      <c r="E71" s="90">
        <v>6.4114335747000002</v>
      </c>
      <c r="F71" s="84" t="str">
        <f>IF($B71="N/A","N/A",IF(E71&gt;8,"No",IF(E71&lt;2,"No","Yes")))</f>
        <v>Yes</v>
      </c>
      <c r="G71" s="90">
        <v>6.0242222510000003</v>
      </c>
      <c r="H71" s="84" t="str">
        <f>IF($B71="N/A","N/A",IF(G71&gt;8,"No",IF(G71&lt;2,"No","Yes")))</f>
        <v>Yes</v>
      </c>
      <c r="I71" s="85">
        <v>1.554</v>
      </c>
      <c r="J71" s="85">
        <v>-6.04</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21.674303664</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30.443162005000001</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2.6682661133000001</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21.057580080000001</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8.8257755875000008</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4.4395452384</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3.2950762979000001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1.5389270739000001</v>
      </c>
      <c r="H79" s="91" t="str">
        <f t="shared" si="34"/>
        <v>N/A</v>
      </c>
      <c r="I79" s="85" t="s">
        <v>50</v>
      </c>
      <c r="J79" s="85" t="s">
        <v>50</v>
      </c>
      <c r="K79" s="86" t="s">
        <v>111</v>
      </c>
      <c r="L79" s="87" t="str">
        <f t="shared" si="35"/>
        <v>N/A</v>
      </c>
    </row>
    <row r="80" spans="1:12">
      <c r="A80" s="97" t="s">
        <v>663</v>
      </c>
      <c r="B80" s="82" t="s">
        <v>50</v>
      </c>
      <c r="C80" s="90">
        <v>99.970559025</v>
      </c>
      <c r="D80" s="84" t="str">
        <f>IF($B80="N/A","N/A",IF(C80&gt;10,"No",IF(C80&lt;-10,"No","Yes")))</f>
        <v>N/A</v>
      </c>
      <c r="E80" s="90">
        <v>99.966294355000002</v>
      </c>
      <c r="F80" s="84" t="str">
        <f>IF($B80="N/A","N/A",IF(E80&gt;10,"No",IF(E80&lt;-10,"No","Yes")))</f>
        <v>N/A</v>
      </c>
      <c r="G80" s="90">
        <v>99.966858311999999</v>
      </c>
      <c r="H80" s="84" t="str">
        <f>IF($B80="N/A","N/A",IF(G80&gt;10,"No",IF(G80&lt;-10,"No","Yes")))</f>
        <v>N/A</v>
      </c>
      <c r="I80" s="85">
        <v>-4.0000000000000001E-3</v>
      </c>
      <c r="J80" s="85">
        <v>5.9999999999999995E-4</v>
      </c>
      <c r="K80" s="126" t="s">
        <v>50</v>
      </c>
      <c r="L80" s="87" t="str">
        <f t="shared" si="11"/>
        <v>N/A</v>
      </c>
    </row>
    <row r="81" spans="1:12">
      <c r="A81" s="97" t="s">
        <v>152</v>
      </c>
      <c r="B81" s="82" t="s">
        <v>50</v>
      </c>
      <c r="C81" s="90">
        <v>99.524626393999995</v>
      </c>
      <c r="D81" s="84" t="str">
        <f>IF($B81="N/A","N/A",IF(C81&gt;10,"No",IF(C81&lt;-10,"No","Yes")))</f>
        <v>N/A</v>
      </c>
      <c r="E81" s="90">
        <v>99.653645440000005</v>
      </c>
      <c r="F81" s="84" t="str">
        <f>IF($B81="N/A","N/A",IF(E81&gt;10,"No",IF(E81&lt;-10,"No","Yes")))</f>
        <v>N/A</v>
      </c>
      <c r="G81" s="90">
        <v>99.701724808999998</v>
      </c>
      <c r="H81" s="84" t="str">
        <f>IF($B81="N/A","N/A",IF(G81&gt;10,"No",IF(G81&lt;-10,"No","Yes")))</f>
        <v>N/A</v>
      </c>
      <c r="I81" s="85">
        <v>0.12959999999999999</v>
      </c>
      <c r="J81" s="85">
        <v>4.82E-2</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57.914018933999998</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41.787705875</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38.168457332000003</v>
      </c>
      <c r="D84" s="103" t="str">
        <f>IF($B84="N/A","N/A",IF(C84&gt;70,"No",IF(C84&lt;40,"No","Yes")))</f>
        <v>No</v>
      </c>
      <c r="E84" s="95">
        <v>38.693693170000003</v>
      </c>
      <c r="F84" s="103" t="str">
        <f>IF($B84="N/A","N/A",IF(E84&gt;70,"No",IF(E84&lt;40,"No","Yes")))</f>
        <v>No</v>
      </c>
      <c r="G84" s="95">
        <v>39.731480281000003</v>
      </c>
      <c r="H84" s="103" t="str">
        <f>IF($B84="N/A","N/A",IF(G84&gt;70,"No",IF(G84&lt;40,"No","Yes")))</f>
        <v>No</v>
      </c>
      <c r="I84" s="104">
        <v>1.3759999999999999</v>
      </c>
      <c r="J84" s="104">
        <v>2.6819999999999999</v>
      </c>
      <c r="K84" s="130" t="s">
        <v>111</v>
      </c>
      <c r="L84" s="96" t="str">
        <f t="shared" si="11"/>
        <v>Yes</v>
      </c>
    </row>
    <row r="85" spans="1:12">
      <c r="A85" s="131" t="s">
        <v>887</v>
      </c>
      <c r="B85" s="82" t="s">
        <v>50</v>
      </c>
      <c r="C85" s="90" t="s">
        <v>50</v>
      </c>
      <c r="D85" s="84" t="str">
        <f>IF($B85="N/A","N/A",IF(C85&gt;10,"No",IF(C85&lt;-10,"No","Yes")))</f>
        <v>N/A</v>
      </c>
      <c r="E85" s="90">
        <v>68.224972450999999</v>
      </c>
      <c r="F85" s="84" t="str">
        <f>IF($B85="N/A","N/A",IF(E85&gt;10,"No",IF(E85&lt;-10,"No","Yes")))</f>
        <v>N/A</v>
      </c>
      <c r="G85" s="90">
        <v>68.273369609</v>
      </c>
      <c r="H85" s="84" t="str">
        <f>IF($B85="N/A","N/A",IF(G85&gt;10,"No",IF(G85&lt;-10,"No","Yes")))</f>
        <v>N/A</v>
      </c>
      <c r="I85" s="85" t="s">
        <v>50</v>
      </c>
      <c r="J85" s="85">
        <v>7.0900000000000005E-2</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62.920868013000003</v>
      </c>
      <c r="F86" s="84" t="str">
        <f t="shared" ref="F86:F92" si="41">IF($B86="N/A","N/A",IF(E86&gt;10,"No",IF(E86&lt;-10,"No","Yes")))</f>
        <v>N/A</v>
      </c>
      <c r="G86" s="90">
        <v>62.796157440000002</v>
      </c>
      <c r="H86" s="84" t="str">
        <f t="shared" ref="H86:H92" si="42">IF($B86="N/A","N/A",IF(G86&gt;10,"No",IF(G86&lt;-10,"No","Yes")))</f>
        <v>N/A</v>
      </c>
      <c r="I86" s="85" t="s">
        <v>50</v>
      </c>
      <c r="J86" s="85">
        <v>-0.19800000000000001</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34.453881291000002</v>
      </c>
      <c r="F87" s="84" t="str">
        <f t="shared" si="41"/>
        <v>N/A</v>
      </c>
      <c r="G87" s="90">
        <v>36.678322799999997</v>
      </c>
      <c r="H87" s="84" t="str">
        <f t="shared" si="42"/>
        <v>N/A</v>
      </c>
      <c r="I87" s="85" t="s">
        <v>50</v>
      </c>
      <c r="J87" s="85">
        <v>6.4560000000000004</v>
      </c>
      <c r="K87" s="126" t="s">
        <v>50</v>
      </c>
      <c r="L87" s="87" t="str">
        <f t="shared" si="43"/>
        <v>N/A</v>
      </c>
    </row>
    <row r="88" spans="1:12">
      <c r="A88" s="131" t="s">
        <v>890</v>
      </c>
      <c r="B88" s="82" t="s">
        <v>50</v>
      </c>
      <c r="C88" s="90" t="s">
        <v>50</v>
      </c>
      <c r="D88" s="84" t="str">
        <f t="shared" si="40"/>
        <v>N/A</v>
      </c>
      <c r="E88" s="90">
        <v>18.274525010000001</v>
      </c>
      <c r="F88" s="84" t="str">
        <f t="shared" si="41"/>
        <v>N/A</v>
      </c>
      <c r="G88" s="90">
        <v>18.243877772000001</v>
      </c>
      <c r="H88" s="84" t="str">
        <f t="shared" si="42"/>
        <v>N/A</v>
      </c>
      <c r="I88" s="85" t="s">
        <v>50</v>
      </c>
      <c r="J88" s="85">
        <v>-0.16800000000000001</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0.72873929260000003</v>
      </c>
      <c r="F90" s="84" t="str">
        <f t="shared" si="41"/>
        <v>N/A</v>
      </c>
      <c r="G90" s="90">
        <v>0.73091831289999998</v>
      </c>
      <c r="H90" s="84" t="str">
        <f t="shared" si="42"/>
        <v>N/A</v>
      </c>
      <c r="I90" s="85" t="s">
        <v>50</v>
      </c>
      <c r="J90" s="85">
        <v>0.29899999999999999</v>
      </c>
      <c r="K90" s="126" t="s">
        <v>50</v>
      </c>
      <c r="L90" s="87" t="str">
        <f t="shared" si="43"/>
        <v>N/A</v>
      </c>
    </row>
    <row r="91" spans="1:12">
      <c r="A91" s="133" t="s">
        <v>892</v>
      </c>
      <c r="B91" s="82" t="s">
        <v>50</v>
      </c>
      <c r="C91" s="90" t="s">
        <v>50</v>
      </c>
      <c r="D91" s="84" t="str">
        <f t="shared" si="40"/>
        <v>N/A</v>
      </c>
      <c r="E91" s="90">
        <v>1.2339365482</v>
      </c>
      <c r="F91" s="84" t="str">
        <f t="shared" si="41"/>
        <v>N/A</v>
      </c>
      <c r="G91" s="90">
        <v>1.2157956166999999</v>
      </c>
      <c r="H91" s="84" t="str">
        <f t="shared" si="42"/>
        <v>N/A</v>
      </c>
      <c r="I91" s="85" t="s">
        <v>50</v>
      </c>
      <c r="J91" s="85">
        <v>-1.47</v>
      </c>
      <c r="K91" s="126" t="s">
        <v>50</v>
      </c>
      <c r="L91" s="87" t="str">
        <f t="shared" si="43"/>
        <v>N/A</v>
      </c>
    </row>
    <row r="92" spans="1:12" ht="12.75" customHeight="1">
      <c r="A92" s="133" t="s">
        <v>893</v>
      </c>
      <c r="B92" s="82" t="s">
        <v>50</v>
      </c>
      <c r="C92" s="90" t="s">
        <v>50</v>
      </c>
      <c r="D92" s="84" t="str">
        <f t="shared" si="40"/>
        <v>N/A</v>
      </c>
      <c r="E92" s="90">
        <v>1.3408648016</v>
      </c>
      <c r="F92" s="84" t="str">
        <f t="shared" si="41"/>
        <v>N/A</v>
      </c>
      <c r="G92" s="90">
        <v>1.3263879883</v>
      </c>
      <c r="H92" s="84" t="str">
        <f t="shared" si="42"/>
        <v>N/A</v>
      </c>
      <c r="I92" s="85" t="s">
        <v>50</v>
      </c>
      <c r="J92" s="85">
        <v>-1.08</v>
      </c>
      <c r="K92" s="126" t="s">
        <v>50</v>
      </c>
      <c r="L92" s="87" t="str">
        <f t="shared" si="43"/>
        <v>N/A</v>
      </c>
    </row>
    <row r="93" spans="1:12">
      <c r="A93" s="100" t="s">
        <v>1074</v>
      </c>
      <c r="B93" s="116" t="s">
        <v>50</v>
      </c>
      <c r="C93" s="105" t="s">
        <v>50</v>
      </c>
      <c r="D93" s="134" t="str">
        <f>IF($B93="N/A","N/A",IF(C93&gt;10,"No",IF(C93&lt;-10,"No","Yes")))</f>
        <v>N/A</v>
      </c>
      <c r="E93" s="105">
        <v>2040</v>
      </c>
      <c r="F93" s="134" t="str">
        <f>IF($B93="N/A","N/A",IF(E93&gt;10,"No",IF(E93&lt;-10,"No","Yes")))</f>
        <v>N/A</v>
      </c>
      <c r="G93" s="105">
        <v>2131</v>
      </c>
      <c r="H93" s="134" t="str">
        <f>IF($B93="N/A","N/A",IF(G93&gt;10,"No",IF(G93&lt;-10,"No","Yes")))</f>
        <v>N/A</v>
      </c>
      <c r="I93" s="85" t="s">
        <v>50</v>
      </c>
      <c r="J93" s="85">
        <v>4.4610000000000003</v>
      </c>
      <c r="K93" s="126" t="s">
        <v>50</v>
      </c>
      <c r="L93" s="87" t="str">
        <f t="shared" si="43"/>
        <v>N/A</v>
      </c>
    </row>
    <row r="94" spans="1:12">
      <c r="A94" s="133" t="s">
        <v>1070</v>
      </c>
      <c r="B94" s="110" t="s">
        <v>127</v>
      </c>
      <c r="C94" s="93" t="s">
        <v>50</v>
      </c>
      <c r="D94" s="84" t="str">
        <f>IF(OR($B94="N/A",$C94="N/A"),"N/A",IF(C94&gt;0,"No",IF(C94&lt;0,"No","Yes")))</f>
        <v>N/A</v>
      </c>
      <c r="E94" s="93">
        <v>12</v>
      </c>
      <c r="F94" s="84" t="str">
        <f t="shared" ref="F94" si="44">IF($B94="N/A","N/A",IF(E94&gt;0,"No",IF(E94&lt;0,"No","Yes")))</f>
        <v>No</v>
      </c>
      <c r="G94" s="93">
        <v>13</v>
      </c>
      <c r="H94" s="84" t="str">
        <f t="shared" ref="H94" si="45">IF($B94="N/A","N/A",IF(G94&gt;0,"No",IF(G94&lt;0,"No","Yes")))</f>
        <v>No</v>
      </c>
      <c r="I94" s="85" t="s">
        <v>50</v>
      </c>
      <c r="J94" s="85">
        <v>8.3330000000000002</v>
      </c>
      <c r="K94" s="126" t="s">
        <v>50</v>
      </c>
      <c r="L94" s="87" t="str">
        <f t="shared" si="43"/>
        <v>N/A</v>
      </c>
    </row>
    <row r="95" spans="1:12">
      <c r="A95" s="133" t="s">
        <v>1071</v>
      </c>
      <c r="B95" s="110" t="s">
        <v>127</v>
      </c>
      <c r="C95" s="93" t="s">
        <v>50</v>
      </c>
      <c r="D95" s="84" t="str">
        <f>IF(OR($B95="N/A",$C95="N/A"),"N/A",IF(C95&gt;0,"No",IF(C95&lt;0,"No","Yes")))</f>
        <v>N/A</v>
      </c>
      <c r="E95" s="93">
        <v>120</v>
      </c>
      <c r="F95" s="84" t="str">
        <f t="shared" ref="F95" si="46">IF($B95="N/A","N/A",IF(E95&gt;0,"No",IF(E95&lt;0,"No","Yes")))</f>
        <v>No</v>
      </c>
      <c r="G95" s="93">
        <v>78</v>
      </c>
      <c r="H95" s="84" t="str">
        <f t="shared" ref="H95" si="47">IF($B95="N/A","N/A",IF(G95&gt;0,"No",IF(G95&lt;0,"No","Yes")))</f>
        <v>No</v>
      </c>
      <c r="I95" s="85" t="s">
        <v>50</v>
      </c>
      <c r="J95" s="85">
        <v>-35</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33.333333332999999</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38648</v>
      </c>
      <c r="D98" s="134" t="str">
        <f>IF($B98="N/A","N/A",IF(C98&gt;10,"No",IF(C98&lt;-10,"No","Yes")))</f>
        <v>N/A</v>
      </c>
      <c r="E98" s="105">
        <v>39731</v>
      </c>
      <c r="F98" s="134" t="str">
        <f>IF($B98="N/A","N/A",IF(E98&gt;10,"No",IF(E98&lt;-10,"No","Yes")))</f>
        <v>N/A</v>
      </c>
      <c r="G98" s="105">
        <v>41565</v>
      </c>
      <c r="H98" s="134" t="str">
        <f>IF($B98="N/A","N/A",IF(G98&gt;10,"No",IF(G98&lt;-10,"No","Yes")))</f>
        <v>N/A</v>
      </c>
      <c r="I98" s="108">
        <v>2.802</v>
      </c>
      <c r="J98" s="108">
        <v>4.6159999999999997</v>
      </c>
      <c r="K98" s="116" t="s">
        <v>111</v>
      </c>
      <c r="L98" s="109" t="str">
        <f t="shared" ref="L98:L130" si="48">IF(J98="Div by 0", "N/A", IF(K98="N/A","N/A", IF(J98&gt;VALUE(MID(K98,1,2)), "No", IF(J98&lt;-1*VALUE(MID(K98,1,2)), "No", "Yes"))))</f>
        <v>Yes</v>
      </c>
    </row>
    <row r="99" spans="1:12">
      <c r="A99" s="137" t="s">
        <v>331</v>
      </c>
      <c r="B99" s="110" t="s">
        <v>50</v>
      </c>
      <c r="C99" s="93">
        <v>32114.98</v>
      </c>
      <c r="D99" s="91" t="str">
        <f>IF($B99="N/A","N/A",IF(C99&gt;10,"No",IF(C99&lt;-10,"No","Yes")))</f>
        <v>N/A</v>
      </c>
      <c r="E99" s="93">
        <v>33268.559999999998</v>
      </c>
      <c r="F99" s="91" t="str">
        <f>IF($B99="N/A","N/A",IF(E99&gt;10,"No",IF(E99&lt;-10,"No","Yes")))</f>
        <v>N/A</v>
      </c>
      <c r="G99" s="93">
        <v>34837.589999999997</v>
      </c>
      <c r="H99" s="91" t="str">
        <f>IF($B99="N/A","N/A",IF(G99&gt;10,"No",IF(G99&lt;-10,"No","Yes")))</f>
        <v>N/A</v>
      </c>
      <c r="I99" s="85">
        <v>3.5920000000000001</v>
      </c>
      <c r="J99" s="85">
        <v>4.7160000000000002</v>
      </c>
      <c r="K99" s="110" t="s">
        <v>112</v>
      </c>
      <c r="L99" s="87" t="str">
        <f t="shared" si="48"/>
        <v>Yes</v>
      </c>
    </row>
    <row r="100" spans="1:12">
      <c r="A100" s="81" t="s">
        <v>332</v>
      </c>
      <c r="B100" s="82" t="s">
        <v>119</v>
      </c>
      <c r="C100" s="90">
        <v>97.422829914999994</v>
      </c>
      <c r="D100" s="84" t="str">
        <f>IF($B100="N/A","N/A",IF(C100&gt;=90,"Yes","No"))</f>
        <v>Yes</v>
      </c>
      <c r="E100" s="90">
        <v>97.240711606000005</v>
      </c>
      <c r="F100" s="84" t="str">
        <f>IF($B100="N/A","N/A",IF(E100&gt;=90,"Yes","No"))</f>
        <v>Yes</v>
      </c>
      <c r="G100" s="90">
        <v>97.222545934999999</v>
      </c>
      <c r="H100" s="84" t="str">
        <f>IF($B100="N/A","N/A",IF(G100&gt;=90,"Yes","No"))</f>
        <v>Yes</v>
      </c>
      <c r="I100" s="85">
        <v>-0.187</v>
      </c>
      <c r="J100" s="85">
        <v>-1.9E-2</v>
      </c>
      <c r="K100" s="86" t="s">
        <v>111</v>
      </c>
      <c r="L100" s="87" t="str">
        <f t="shared" si="48"/>
        <v>Yes</v>
      </c>
    </row>
    <row r="101" spans="1:12" ht="12.75" customHeight="1">
      <c r="A101" s="81" t="s">
        <v>765</v>
      </c>
      <c r="B101" s="82" t="s">
        <v>119</v>
      </c>
      <c r="C101" s="90">
        <v>97.567649742</v>
      </c>
      <c r="D101" s="84" t="str">
        <f>IF($B101="N/A","N/A",IF(C101&gt;=90,"Yes","No"))</f>
        <v>Yes</v>
      </c>
      <c r="E101" s="90">
        <v>97.499364244999995</v>
      </c>
      <c r="F101" s="84" t="str">
        <f>IF($B101="N/A","N/A",IF(E101&gt;=90,"Yes","No"))</f>
        <v>Yes</v>
      </c>
      <c r="G101" s="90">
        <v>97.474214244999999</v>
      </c>
      <c r="H101" s="84" t="str">
        <f>IF($B101="N/A","N/A",IF(G101&gt;=90,"Yes","No"))</f>
        <v>Yes</v>
      </c>
      <c r="I101" s="85">
        <v>-7.0000000000000007E-2</v>
      </c>
      <c r="J101" s="85">
        <v>-2.5999999999999999E-2</v>
      </c>
      <c r="K101" s="86" t="s">
        <v>111</v>
      </c>
      <c r="L101" s="87" t="str">
        <f t="shared" si="48"/>
        <v>Yes</v>
      </c>
    </row>
    <row r="102" spans="1:12" ht="12.75" customHeight="1">
      <c r="A102" s="97" t="s">
        <v>865</v>
      </c>
      <c r="B102" s="110" t="s">
        <v>114</v>
      </c>
      <c r="C102" s="99">
        <v>41.243526013</v>
      </c>
      <c r="D102" s="84" t="str">
        <f>IF($B102="N/A","N/A",IF(C102&gt;55,"No",IF(C102&lt;30,"No","Yes")))</f>
        <v>Yes</v>
      </c>
      <c r="E102" s="99">
        <v>41.097337121999999</v>
      </c>
      <c r="F102" s="84" t="str">
        <f>IF($B102="N/A","N/A",IF(E102&gt;55,"No",IF(E102&lt;30,"No","Yes")))</f>
        <v>Yes</v>
      </c>
      <c r="G102" s="99">
        <v>41.166183552</v>
      </c>
      <c r="H102" s="84" t="str">
        <f>IF($B102="N/A","N/A",IF(G102&gt;55,"No",IF(G102&lt;30,"No","Yes")))</f>
        <v>Yes</v>
      </c>
      <c r="I102" s="85">
        <v>-0.35399999999999998</v>
      </c>
      <c r="J102" s="85">
        <v>0.16750000000000001</v>
      </c>
      <c r="K102" s="110" t="s">
        <v>111</v>
      </c>
      <c r="L102" s="87" t="str">
        <f t="shared" si="48"/>
        <v>Yes</v>
      </c>
    </row>
    <row r="103" spans="1:12">
      <c r="A103" s="138" t="s">
        <v>1087</v>
      </c>
      <c r="B103" s="110" t="s">
        <v>0</v>
      </c>
      <c r="C103" s="99">
        <v>1.9871662182000001</v>
      </c>
      <c r="D103" s="84" t="str">
        <f>IF($B103="N/A","N/A",IF(C103&gt;=5,"No",IF(C103&lt;0,"No","Yes")))</f>
        <v>Yes</v>
      </c>
      <c r="E103" s="99">
        <v>2.2702675493000002</v>
      </c>
      <c r="F103" s="84" t="str">
        <f>IF($B103="N/A","N/A",IF(E103&gt;=5,"No",IF(E103&lt;0,"No","Yes")))</f>
        <v>Yes</v>
      </c>
      <c r="G103" s="99">
        <v>1.6841092264999999</v>
      </c>
      <c r="H103" s="84" t="str">
        <f>IF($B103="N/A","N/A",IF(G103&gt;=5,"No",IF(G103&lt;0,"No","Yes")))</f>
        <v>Yes</v>
      </c>
      <c r="I103" s="85">
        <v>14.25</v>
      </c>
      <c r="J103" s="85">
        <v>-25.8</v>
      </c>
      <c r="K103" s="110" t="s">
        <v>50</v>
      </c>
      <c r="L103" s="87" t="str">
        <f t="shared" si="48"/>
        <v>N/A</v>
      </c>
    </row>
    <row r="104" spans="1:12">
      <c r="A104" s="138" t="s">
        <v>716</v>
      </c>
      <c r="B104" s="110" t="s">
        <v>50</v>
      </c>
      <c r="C104" s="99">
        <v>22.003725936999999</v>
      </c>
      <c r="D104" s="110" t="s">
        <v>50</v>
      </c>
      <c r="E104" s="99">
        <v>22.838589513999999</v>
      </c>
      <c r="F104" s="110" t="s">
        <v>50</v>
      </c>
      <c r="G104" s="99">
        <v>23.907133406</v>
      </c>
      <c r="H104" s="110" t="s">
        <v>50</v>
      </c>
      <c r="I104" s="85">
        <v>3.794</v>
      </c>
      <c r="J104" s="85">
        <v>4.6790000000000003</v>
      </c>
      <c r="K104" s="127" t="s">
        <v>50</v>
      </c>
      <c r="L104" s="87" t="str">
        <f t="shared" si="48"/>
        <v>N/A</v>
      </c>
    </row>
    <row r="105" spans="1:12">
      <c r="A105" s="138" t="s">
        <v>717</v>
      </c>
      <c r="B105" s="110" t="s">
        <v>50</v>
      </c>
      <c r="C105" s="99">
        <v>41.551956117000003</v>
      </c>
      <c r="D105" s="110" t="s">
        <v>50</v>
      </c>
      <c r="E105" s="99">
        <v>41.645063049000001</v>
      </c>
      <c r="F105" s="110" t="s">
        <v>50</v>
      </c>
      <c r="G105" s="99">
        <v>40.471550583000003</v>
      </c>
      <c r="H105" s="110" t="s">
        <v>50</v>
      </c>
      <c r="I105" s="85">
        <v>0.22409999999999999</v>
      </c>
      <c r="J105" s="85">
        <v>-2.82</v>
      </c>
      <c r="K105" s="127" t="s">
        <v>50</v>
      </c>
      <c r="L105" s="87" t="str">
        <f t="shared" si="48"/>
        <v>N/A</v>
      </c>
    </row>
    <row r="106" spans="1:12">
      <c r="A106" s="138" t="s">
        <v>718</v>
      </c>
      <c r="B106" s="110" t="s">
        <v>50</v>
      </c>
      <c r="C106" s="99">
        <v>13.229662596000001</v>
      </c>
      <c r="D106" s="110" t="s">
        <v>50</v>
      </c>
      <c r="E106" s="99">
        <v>13.525962095000001</v>
      </c>
      <c r="F106" s="110" t="s">
        <v>50</v>
      </c>
      <c r="G106" s="99">
        <v>13.994947672</v>
      </c>
      <c r="H106" s="110" t="s">
        <v>50</v>
      </c>
      <c r="I106" s="85">
        <v>2.2400000000000002</v>
      </c>
      <c r="J106" s="85">
        <v>3.4670000000000001</v>
      </c>
      <c r="K106" s="127" t="s">
        <v>50</v>
      </c>
      <c r="L106" s="87" t="str">
        <f t="shared" si="48"/>
        <v>N/A</v>
      </c>
    </row>
    <row r="107" spans="1:12">
      <c r="A107" s="138" t="s">
        <v>719</v>
      </c>
      <c r="B107" s="110" t="s">
        <v>50</v>
      </c>
      <c r="C107" s="99">
        <v>3.6897122749000002</v>
      </c>
      <c r="D107" s="110" t="s">
        <v>50</v>
      </c>
      <c r="E107" s="99">
        <v>3.6268908408999998</v>
      </c>
      <c r="F107" s="110" t="s">
        <v>50</v>
      </c>
      <c r="G107" s="99">
        <v>3.4596415252999999</v>
      </c>
      <c r="H107" s="110" t="s">
        <v>50</v>
      </c>
      <c r="I107" s="85">
        <v>-1.7</v>
      </c>
      <c r="J107" s="85">
        <v>-4.6100000000000003</v>
      </c>
      <c r="K107" s="127" t="s">
        <v>50</v>
      </c>
      <c r="L107" s="87" t="str">
        <f t="shared" si="48"/>
        <v>N/A</v>
      </c>
    </row>
    <row r="108" spans="1:12">
      <c r="A108" s="138" t="s">
        <v>720</v>
      </c>
      <c r="B108" s="110" t="s">
        <v>50</v>
      </c>
      <c r="C108" s="99">
        <v>0</v>
      </c>
      <c r="D108" s="110" t="s">
        <v>50</v>
      </c>
      <c r="E108" s="99">
        <v>5.0338526999999999E-3</v>
      </c>
      <c r="F108" s="110" t="s">
        <v>50</v>
      </c>
      <c r="G108" s="99">
        <v>2.4058703000000002E-3</v>
      </c>
      <c r="H108" s="110" t="s">
        <v>50</v>
      </c>
      <c r="I108" s="85" t="s">
        <v>1090</v>
      </c>
      <c r="J108" s="85">
        <v>-52.2</v>
      </c>
      <c r="K108" s="127" t="s">
        <v>50</v>
      </c>
      <c r="L108" s="87" t="str">
        <f t="shared" si="48"/>
        <v>N/A</v>
      </c>
    </row>
    <row r="109" spans="1:12">
      <c r="A109" s="138" t="s">
        <v>721</v>
      </c>
      <c r="B109" s="110" t="s">
        <v>50</v>
      </c>
      <c r="C109" s="99">
        <v>7.1698406126999998</v>
      </c>
      <c r="D109" s="110" t="s">
        <v>50</v>
      </c>
      <c r="E109" s="99">
        <v>6.9693690066</v>
      </c>
      <c r="F109" s="110" t="s">
        <v>50</v>
      </c>
      <c r="G109" s="99">
        <v>7.4076747262999998</v>
      </c>
      <c r="H109" s="110" t="s">
        <v>50</v>
      </c>
      <c r="I109" s="85">
        <v>-2.8</v>
      </c>
      <c r="J109" s="85">
        <v>6.2889999999999997</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10.367936244999999</v>
      </c>
      <c r="D111" s="110" t="s">
        <v>50</v>
      </c>
      <c r="E111" s="99">
        <v>9.1188240920000005</v>
      </c>
      <c r="F111" s="110" t="s">
        <v>50</v>
      </c>
      <c r="G111" s="99">
        <v>9.0725369902999997</v>
      </c>
      <c r="H111" s="110" t="s">
        <v>50</v>
      </c>
      <c r="I111" s="85">
        <v>-12</v>
      </c>
      <c r="J111" s="85">
        <v>-0.50800000000000001</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56.661045530999999</v>
      </c>
      <c r="F114" s="110" t="s">
        <v>50</v>
      </c>
      <c r="G114" s="99">
        <v>54.687838325999998</v>
      </c>
      <c r="H114" s="110" t="s">
        <v>50</v>
      </c>
      <c r="I114" s="85" t="s">
        <v>50</v>
      </c>
      <c r="J114" s="85">
        <v>-3.48</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43.338954469000001</v>
      </c>
      <c r="F115" s="110" t="s">
        <v>50</v>
      </c>
      <c r="G115" s="99">
        <v>45.312161674000002</v>
      </c>
      <c r="H115" s="110" t="s">
        <v>50</v>
      </c>
      <c r="I115" s="85" t="s">
        <v>50</v>
      </c>
      <c r="J115" s="85">
        <v>4.5529999999999999</v>
      </c>
      <c r="K115" s="127" t="s">
        <v>50</v>
      </c>
      <c r="L115" s="87" t="str">
        <f t="shared" si="49"/>
        <v>N/A</v>
      </c>
    </row>
    <row r="116" spans="1:12" ht="12.75" customHeight="1">
      <c r="A116" s="97" t="s">
        <v>333</v>
      </c>
      <c r="B116" s="110" t="s">
        <v>50</v>
      </c>
      <c r="C116" s="93">
        <v>363</v>
      </c>
      <c r="D116" s="91" t="str">
        <f>IF($B116="N/A","N/A",IF(C116&gt;10,"No",IF(C116&lt;-10,"No","Yes")))</f>
        <v>N/A</v>
      </c>
      <c r="E116" s="93">
        <v>323</v>
      </c>
      <c r="F116" s="91" t="str">
        <f>IF($B116="N/A","N/A",IF(E116&gt;10,"No",IF(E116&lt;-10,"No","Yes")))</f>
        <v>N/A</v>
      </c>
      <c r="G116" s="93">
        <v>264</v>
      </c>
      <c r="H116" s="91" t="str">
        <f>IF($B116="N/A","N/A",IF(G116&gt;10,"No",IF(G116&lt;-10,"No","Yes")))</f>
        <v>N/A</v>
      </c>
      <c r="I116" s="85">
        <v>-11</v>
      </c>
      <c r="J116" s="85">
        <v>-18.3</v>
      </c>
      <c r="K116" s="110" t="s">
        <v>111</v>
      </c>
      <c r="L116" s="87" t="str">
        <f t="shared" si="48"/>
        <v>No</v>
      </c>
    </row>
    <row r="117" spans="1:12">
      <c r="A117" s="138" t="s">
        <v>652</v>
      </c>
      <c r="B117" s="110" t="s">
        <v>50</v>
      </c>
      <c r="C117" s="99">
        <v>0</v>
      </c>
      <c r="D117" s="84" t="str">
        <f>IF($B117="N/A","N/A",IF(C117&gt;10,"No",IF(C117&lt;-10,"No","Yes")))</f>
        <v>N/A</v>
      </c>
      <c r="E117" s="99">
        <v>0</v>
      </c>
      <c r="F117" s="84" t="str">
        <f>IF($B117="N/A","N/A",IF(E117&gt;10,"No",IF(E117&lt;-10,"No","Yes")))</f>
        <v>N/A</v>
      </c>
      <c r="G117" s="99">
        <v>0</v>
      </c>
      <c r="H117" s="84" t="str">
        <f>IF($B117="N/A","N/A",IF(G117&gt;10,"No",IF(G117&lt;-10,"No","Yes")))</f>
        <v>N/A</v>
      </c>
      <c r="I117" s="85" t="s">
        <v>1090</v>
      </c>
      <c r="J117" s="85" t="s">
        <v>1090</v>
      </c>
      <c r="K117" s="110" t="s">
        <v>111</v>
      </c>
      <c r="L117" s="87" t="str">
        <f t="shared" si="48"/>
        <v>N/A</v>
      </c>
    </row>
    <row r="118" spans="1:12">
      <c r="A118" s="138" t="s">
        <v>653</v>
      </c>
      <c r="B118" s="110" t="s">
        <v>50</v>
      </c>
      <c r="C118" s="99">
        <v>20.110192837</v>
      </c>
      <c r="D118" s="84" t="str">
        <f>IF($B118="N/A","N/A",IF(C118&gt;10,"No",IF(C118&lt;-10,"No","Yes")))</f>
        <v>N/A</v>
      </c>
      <c r="E118" s="99">
        <v>21.052631579</v>
      </c>
      <c r="F118" s="84" t="str">
        <f>IF($B118="N/A","N/A",IF(E118&gt;10,"No",IF(E118&lt;-10,"No","Yes")))</f>
        <v>N/A</v>
      </c>
      <c r="G118" s="99">
        <v>22.727272726999999</v>
      </c>
      <c r="H118" s="84" t="str">
        <f>IF($B118="N/A","N/A",IF(G118&gt;10,"No",IF(G118&lt;-10,"No","Yes")))</f>
        <v>N/A</v>
      </c>
      <c r="I118" s="85">
        <v>4.6859999999999999</v>
      </c>
      <c r="J118" s="85">
        <v>7.9550000000000001</v>
      </c>
      <c r="K118" s="110" t="s">
        <v>111</v>
      </c>
      <c r="L118" s="87" t="str">
        <f t="shared" si="48"/>
        <v>Yes</v>
      </c>
    </row>
    <row r="119" spans="1:12">
      <c r="A119" s="137" t="s">
        <v>35</v>
      </c>
      <c r="B119" s="110" t="s">
        <v>50</v>
      </c>
      <c r="C119" s="99">
        <v>5.3016973711000004</v>
      </c>
      <c r="D119" s="91" t="str">
        <f>IF($B119="N/A","N/A",IF(C119&gt;10,"No",IF(C119&lt;-10,"No","Yes")))</f>
        <v>N/A</v>
      </c>
      <c r="E119" s="99">
        <v>5.7234904734000001</v>
      </c>
      <c r="F119" s="91" t="str">
        <f>IF($B119="N/A","N/A",IF(E119&gt;10,"No",IF(E119&lt;-10,"No","Yes")))</f>
        <v>N/A</v>
      </c>
      <c r="G119" s="99">
        <v>6.1036930108999998</v>
      </c>
      <c r="H119" s="91" t="str">
        <f>IF($B119="N/A","N/A",IF(G119&gt;10,"No",IF(G119&lt;-10,"No","Yes")))</f>
        <v>N/A</v>
      </c>
      <c r="I119" s="85">
        <v>7.9560000000000004</v>
      </c>
      <c r="J119" s="85">
        <v>6.6429999999999998</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61.958378443000001</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38.041621556999999</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6.9447319395999996</v>
      </c>
      <c r="D122" s="84" t="str">
        <f>IF($B122="N/A","N/A",IF(C122&gt;10,"No",IF(C122&lt;6,"No","Yes")))</f>
        <v>Yes</v>
      </c>
      <c r="E122" s="99">
        <v>6.4685006669999998</v>
      </c>
      <c r="F122" s="84" t="str">
        <f>IF($B122="N/A","N/A",IF(E122&gt;10,"No",IF(E122&lt;6,"No","Yes")))</f>
        <v>Yes</v>
      </c>
      <c r="G122" s="99">
        <v>6.6642607962999998</v>
      </c>
      <c r="H122" s="84" t="str">
        <f>IF($B122="N/A","N/A",IF(G122&gt;10,"No",IF(G122&lt;6,"No","Yes")))</f>
        <v>Yes</v>
      </c>
      <c r="I122" s="85">
        <v>-6.86</v>
      </c>
      <c r="J122" s="85">
        <v>3.0259999999999998</v>
      </c>
      <c r="K122" s="110" t="s">
        <v>112</v>
      </c>
      <c r="L122" s="87" t="str">
        <f t="shared" si="48"/>
        <v>Yes</v>
      </c>
    </row>
    <row r="123" spans="1:12">
      <c r="A123" s="100" t="s">
        <v>895</v>
      </c>
      <c r="B123" s="110" t="s">
        <v>88</v>
      </c>
      <c r="C123" s="99" t="s">
        <v>50</v>
      </c>
      <c r="D123" s="84" t="str">
        <f>IF(OR($B123="N/A",$C123="N/A"),"N/A",IF(C123&gt;10,"No",IF(C123&lt;6,"No","Yes")))</f>
        <v>N/A</v>
      </c>
      <c r="E123" s="99">
        <v>3.6117892828999998</v>
      </c>
      <c r="F123" s="84" t="str">
        <f t="shared" ref="F123:F125" si="53">IF($B123="N/A","N/A",IF(E123&gt;10,"No",IF(E123&lt;6,"No","Yes")))</f>
        <v>No</v>
      </c>
      <c r="G123" s="99">
        <v>3.7483459641999999</v>
      </c>
      <c r="H123" s="84" t="str">
        <f t="shared" ref="H123:H125" si="54">IF($B123="N/A","N/A",IF(G123&gt;10,"No",IF(G123&lt;6,"No","Yes")))</f>
        <v>No</v>
      </c>
      <c r="I123" s="85" t="s">
        <v>50</v>
      </c>
      <c r="J123" s="85">
        <v>3.7810000000000001</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6.1488510230999998</v>
      </c>
      <c r="F124" s="84" t="str">
        <f t="shared" si="53"/>
        <v>Yes</v>
      </c>
      <c r="G124" s="99">
        <v>6.4068326717000001</v>
      </c>
      <c r="H124" s="84" t="str">
        <f t="shared" si="54"/>
        <v>Yes</v>
      </c>
      <c r="I124" s="85" t="s">
        <v>50</v>
      </c>
      <c r="J124" s="85">
        <v>4.1959999999999997</v>
      </c>
      <c r="K124" s="110" t="s">
        <v>112</v>
      </c>
      <c r="L124" s="87" t="str">
        <f t="shared" si="55"/>
        <v>Yes</v>
      </c>
    </row>
    <row r="125" spans="1:12" ht="12.75" customHeight="1">
      <c r="A125" s="100" t="s">
        <v>897</v>
      </c>
      <c r="B125" s="110" t="s">
        <v>88</v>
      </c>
      <c r="C125" s="99" t="s">
        <v>50</v>
      </c>
      <c r="D125" s="84" t="str">
        <f t="shared" si="56"/>
        <v>N/A</v>
      </c>
      <c r="E125" s="99">
        <v>6.4886360775999998</v>
      </c>
      <c r="F125" s="84" t="str">
        <f t="shared" si="53"/>
        <v>Yes</v>
      </c>
      <c r="G125" s="99">
        <v>6.7195958137999998</v>
      </c>
      <c r="H125" s="84" t="str">
        <f t="shared" si="54"/>
        <v>Yes</v>
      </c>
      <c r="I125" s="85" t="s">
        <v>50</v>
      </c>
      <c r="J125" s="85">
        <v>3.5590000000000002</v>
      </c>
      <c r="K125" s="110" t="s">
        <v>112</v>
      </c>
      <c r="L125" s="87" t="str">
        <f t="shared" si="55"/>
        <v>Yes</v>
      </c>
    </row>
    <row r="126" spans="1:12">
      <c r="A126" s="100" t="s">
        <v>919</v>
      </c>
      <c r="B126" s="94" t="s">
        <v>50</v>
      </c>
      <c r="C126" s="140" t="s">
        <v>50</v>
      </c>
      <c r="D126" s="141" t="str">
        <f>IF($B126="N/A","N/A",IF(C126&gt;10,"No",IF(C126&lt;-10,"No","Yes")))</f>
        <v>N/A</v>
      </c>
      <c r="E126" s="140">
        <v>1291</v>
      </c>
      <c r="F126" s="141" t="str">
        <f>IF($B126="N/A","N/A",IF(E126&gt;10,"No",IF(E126&lt;-10,"No","Yes")))</f>
        <v>N/A</v>
      </c>
      <c r="G126" s="140">
        <v>1396</v>
      </c>
      <c r="H126" s="141" t="str">
        <f>IF($B126="N/A","N/A",IF(G126&gt;10,"No",IF(G126&lt;-10,"No","Yes")))</f>
        <v>N/A</v>
      </c>
      <c r="I126" s="85" t="s">
        <v>50</v>
      </c>
      <c r="J126" s="85">
        <v>8.1329999999999991</v>
      </c>
      <c r="K126" s="86" t="s">
        <v>111</v>
      </c>
      <c r="L126" s="87" t="str">
        <f t="shared" si="55"/>
        <v>Yes</v>
      </c>
    </row>
    <row r="127" spans="1:12">
      <c r="A127" s="100" t="s">
        <v>920</v>
      </c>
      <c r="B127" s="94" t="s">
        <v>50</v>
      </c>
      <c r="C127" s="140" t="s">
        <v>50</v>
      </c>
      <c r="D127" s="141" t="str">
        <f>IF($B127="N/A","N/A",IF(C127&gt;10,"No",IF(C127&lt;-10,"No","Yes")))</f>
        <v>N/A</v>
      </c>
      <c r="E127" s="140">
        <v>200</v>
      </c>
      <c r="F127" s="141" t="str">
        <f>IF($B127="N/A","N/A",IF(E127&gt;10,"No",IF(E127&lt;-10,"No","Yes")))</f>
        <v>N/A</v>
      </c>
      <c r="G127" s="140">
        <v>220</v>
      </c>
      <c r="H127" s="141" t="str">
        <f>IF($B127="N/A","N/A",IF(G127&gt;10,"No",IF(G127&lt;-10,"No","Yes")))</f>
        <v>N/A</v>
      </c>
      <c r="I127" s="85" t="s">
        <v>50</v>
      </c>
      <c r="J127" s="85">
        <v>10</v>
      </c>
      <c r="K127" s="86" t="s">
        <v>111</v>
      </c>
      <c r="L127" s="87" t="str">
        <f t="shared" si="55"/>
        <v>Yes</v>
      </c>
    </row>
    <row r="128" spans="1:12">
      <c r="A128" s="97" t="s">
        <v>24</v>
      </c>
      <c r="B128" s="110" t="s">
        <v>50</v>
      </c>
      <c r="C128" s="99">
        <v>97.601428275999993</v>
      </c>
      <c r="D128" s="91" t="str">
        <f>IF($B128="N/A","N/A",IF(C128&gt;10,"No",IF(C128&lt;-10,"No","Yes")))</f>
        <v>N/A</v>
      </c>
      <c r="E128" s="99">
        <v>97.349676575000004</v>
      </c>
      <c r="F128" s="91" t="str">
        <f>IF($B128="N/A","N/A",IF(E128&gt;10,"No",IF(E128&lt;-10,"No","Yes")))</f>
        <v>N/A</v>
      </c>
      <c r="G128" s="99">
        <v>97.820281487000003</v>
      </c>
      <c r="H128" s="91" t="str">
        <f>IF($B128="N/A","N/A",IF(G128&gt;10,"No",IF(G128&lt;-10,"No","Yes")))</f>
        <v>N/A</v>
      </c>
      <c r="I128" s="85">
        <v>-0.25800000000000001</v>
      </c>
      <c r="J128" s="85">
        <v>0.4834</v>
      </c>
      <c r="K128" s="110" t="s">
        <v>112</v>
      </c>
      <c r="L128" s="87" t="str">
        <f t="shared" si="48"/>
        <v>Yes</v>
      </c>
    </row>
    <row r="129" spans="1:12">
      <c r="A129" s="97" t="s">
        <v>334</v>
      </c>
      <c r="B129" s="110" t="s">
        <v>50</v>
      </c>
      <c r="C129" s="99">
        <v>96.969857638999997</v>
      </c>
      <c r="D129" s="91" t="str">
        <f>IF($B129="N/A","N/A",IF(C129&gt;10,"No",IF(C129&lt;-10,"No","Yes")))</f>
        <v>N/A</v>
      </c>
      <c r="E129" s="99">
        <v>97.649826774999994</v>
      </c>
      <c r="F129" s="91" t="str">
        <f>IF($B129="N/A","N/A",IF(E129&gt;10,"No",IF(E129&lt;-10,"No","Yes")))</f>
        <v>N/A</v>
      </c>
      <c r="G129" s="99">
        <v>97.978307385999997</v>
      </c>
      <c r="H129" s="91" t="str">
        <f>IF($B129="N/A","N/A",IF(G129&gt;10,"No",IF(G129&lt;-10,"No","Yes")))</f>
        <v>N/A</v>
      </c>
      <c r="I129" s="85">
        <v>0.70120000000000005</v>
      </c>
      <c r="J129" s="85">
        <v>0.33639999999999998</v>
      </c>
      <c r="K129" s="110" t="s">
        <v>112</v>
      </c>
      <c r="L129" s="87" t="str">
        <f t="shared" si="48"/>
        <v>Yes</v>
      </c>
    </row>
    <row r="130" spans="1:12">
      <c r="A130" s="137" t="s">
        <v>335</v>
      </c>
      <c r="B130" s="94" t="s">
        <v>50</v>
      </c>
      <c r="C130" s="140">
        <v>36572</v>
      </c>
      <c r="D130" s="141" t="str">
        <f>IF($B130="N/A","N/A",IF(C130&gt;10,"No",IF(C130&lt;-10,"No","Yes")))</f>
        <v>N/A</v>
      </c>
      <c r="E130" s="140">
        <v>37726</v>
      </c>
      <c r="F130" s="141" t="str">
        <f>IF($B130="N/A","N/A",IF(E130&gt;10,"No",IF(E130&lt;-10,"No","Yes")))</f>
        <v>N/A</v>
      </c>
      <c r="G130" s="140">
        <v>39403</v>
      </c>
      <c r="H130" s="141" t="str">
        <f>IF($B130="N/A","N/A",IF(G130&gt;10,"No",IF(G130&lt;-10,"No","Yes")))</f>
        <v>N/A</v>
      </c>
      <c r="I130" s="104">
        <v>3.1549999999999998</v>
      </c>
      <c r="J130" s="104">
        <v>4.4450000000000003</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1.8484086185999999</v>
      </c>
      <c r="D132" s="134" t="str">
        <f>IF($B132="N/A","N/A",IF(C132&gt;10,"No",IF(C132&lt;-10,"No","Yes")))</f>
        <v>N/A</v>
      </c>
      <c r="E132" s="142">
        <v>1.7282510735000001</v>
      </c>
      <c r="F132" s="134" t="str">
        <f>IF($B132="N/A","N/A",IF(E132&gt;10,"No",IF(E132&lt;-10,"No","Yes")))</f>
        <v>N/A</v>
      </c>
      <c r="G132" s="142">
        <v>1.6496205873000001</v>
      </c>
      <c r="H132" s="134" t="str">
        <f>IF($B132="N/A","N/A",IF(G132&gt;10,"No",IF(G132&lt;-10,"No","Yes")))</f>
        <v>N/A</v>
      </c>
      <c r="I132" s="108">
        <v>-6.5</v>
      </c>
      <c r="J132" s="108">
        <v>-4.55</v>
      </c>
      <c r="K132" s="116" t="s">
        <v>112</v>
      </c>
      <c r="L132" s="109" t="str">
        <f>IF(J132="Div by 0", "N/A", IF(K132="N/A","N/A", IF(J132&gt;VALUE(MID(K132,1,2)), "No", IF(J132&lt;-1*VALUE(MID(K132,1,2)), "No", "Yes"))))</f>
        <v>Yes</v>
      </c>
    </row>
    <row r="133" spans="1:12">
      <c r="A133" s="97" t="s">
        <v>971</v>
      </c>
      <c r="B133" s="110" t="s">
        <v>50</v>
      </c>
      <c r="C133" s="99">
        <v>1.4382587771999999</v>
      </c>
      <c r="D133" s="91" t="str">
        <f>IF($B133="N/A","N/A",IF(C133&gt;10,"No",IF(C133&lt;-10,"No","Yes")))</f>
        <v>N/A</v>
      </c>
      <c r="E133" s="99">
        <v>0.813762392</v>
      </c>
      <c r="F133" s="91" t="str">
        <f>IF($B133="N/A","N/A",IF(E133&gt;10,"No",IF(E133&lt;-10,"No","Yes")))</f>
        <v>N/A</v>
      </c>
      <c r="G133" s="99">
        <v>0.69030276879999997</v>
      </c>
      <c r="H133" s="91" t="str">
        <f>IF($B133="N/A","N/A",IF(G133&gt;10,"No",IF(G133&lt;-10,"No","Yes")))</f>
        <v>N/A</v>
      </c>
      <c r="I133" s="85">
        <v>-43.4</v>
      </c>
      <c r="J133" s="85">
        <v>-15.2</v>
      </c>
      <c r="K133" s="110" t="s">
        <v>112</v>
      </c>
      <c r="L133" s="87" t="str">
        <f>IF(J133="Div by 0", "N/A", IF(K133="N/A","N/A", IF(J133&gt;VALUE(MID(K133,1,2)), "No", IF(J133&lt;-1*VALUE(MID(K133,1,2)), "No", "Yes"))))</f>
        <v>No</v>
      </c>
    </row>
    <row r="134" spans="1:12">
      <c r="A134" s="97" t="s">
        <v>29</v>
      </c>
      <c r="B134" s="94" t="s">
        <v>50</v>
      </c>
      <c r="C134" s="143">
        <v>96.713332604000001</v>
      </c>
      <c r="D134" s="141" t="str">
        <f>IF($B134="N/A","N/A",IF(C134&gt;10,"No",IF(C134&lt;-10,"No","Yes")))</f>
        <v>N/A</v>
      </c>
      <c r="E134" s="143">
        <v>97.457986534</v>
      </c>
      <c r="F134" s="141" t="str">
        <f>IF($B134="N/A","N/A",IF(E134&gt;10,"No",IF(E134&lt;-10,"No","Yes")))</f>
        <v>N/A</v>
      </c>
      <c r="G134" s="143">
        <v>97.660076644</v>
      </c>
      <c r="H134" s="141" t="str">
        <f>IF($B134="N/A","N/A",IF(G134&gt;10,"No",IF(G134&lt;-10,"No","Yes")))</f>
        <v>N/A</v>
      </c>
      <c r="I134" s="104">
        <v>0.77</v>
      </c>
      <c r="J134" s="104">
        <v>0.2074</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50.993583108999999</v>
      </c>
      <c r="D136" s="134" t="str">
        <f>IF($B136="N/A","N/A",IF(C136&gt;10,"No",IF(C136&lt;-10,"No","Yes")))</f>
        <v>N/A</v>
      </c>
      <c r="E136" s="142">
        <v>50.560016107999999</v>
      </c>
      <c r="F136" s="134" t="str">
        <f>IF($B136="N/A","N/A",IF(E136&gt;10,"No",IF(E136&lt;-10,"No","Yes")))</f>
        <v>N/A</v>
      </c>
      <c r="G136" s="142">
        <v>49.88812703</v>
      </c>
      <c r="H136" s="134" t="str">
        <f>IF($B136="N/A","N/A",IF(G136&gt;10,"No",IF(G136&lt;-10,"No","Yes")))</f>
        <v>N/A</v>
      </c>
      <c r="I136" s="108">
        <v>-0.85</v>
      </c>
      <c r="J136" s="108">
        <v>-1.33</v>
      </c>
      <c r="K136" s="116" t="s">
        <v>112</v>
      </c>
      <c r="L136" s="109" t="str">
        <f>IF(J136="Div by 0", "N/A", IF(K136="N/A","N/A", IF(J136&gt;VALUE(MID(K136,1,2)), "No", IF(J136&lt;-1*VALUE(MID(K136,1,2)), "No", "Yes"))))</f>
        <v>Yes</v>
      </c>
    </row>
    <row r="137" spans="1:12">
      <c r="A137" s="137" t="s">
        <v>339</v>
      </c>
      <c r="B137" s="110" t="s">
        <v>50</v>
      </c>
      <c r="C137" s="99">
        <v>47.386669427000001</v>
      </c>
      <c r="D137" s="91" t="str">
        <f>IF($B137="N/A","N/A",IF(C137&gt;10,"No",IF(C137&lt;-10,"No","Yes")))</f>
        <v>N/A</v>
      </c>
      <c r="E137" s="99">
        <v>47.803981776999997</v>
      </c>
      <c r="F137" s="91" t="str">
        <f>IF($B137="N/A","N/A",IF(E137&gt;10,"No",IF(E137&lt;-10,"No","Yes")))</f>
        <v>N/A</v>
      </c>
      <c r="G137" s="99">
        <v>48.444604836000003</v>
      </c>
      <c r="H137" s="91" t="str">
        <f>IF($B137="N/A","N/A",IF(G137&gt;10,"No",IF(G137&lt;-10,"No","Yes")))</f>
        <v>N/A</v>
      </c>
      <c r="I137" s="85">
        <v>0.88070000000000004</v>
      </c>
      <c r="J137" s="85">
        <v>1.34</v>
      </c>
      <c r="K137" s="110" t="s">
        <v>112</v>
      </c>
      <c r="L137" s="87" t="str">
        <f>IF(J137="Div by 0", "N/A", IF(K137="N/A","N/A", IF(J137&gt;VALUE(MID(K137,1,2)), "No", IF(J137&lt;-1*VALUE(MID(K137,1,2)), "No", "Yes"))))</f>
        <v>Yes</v>
      </c>
    </row>
    <row r="138" spans="1:12">
      <c r="A138" s="137" t="s">
        <v>340</v>
      </c>
      <c r="B138" s="110" t="s">
        <v>50</v>
      </c>
      <c r="C138" s="99">
        <v>0.69085075549999997</v>
      </c>
      <c r="D138" s="91" t="str">
        <f>IF($B138="N/A","N/A",IF(C138&gt;10,"No",IF(C138&lt;-10,"No","Yes")))</f>
        <v>N/A</v>
      </c>
      <c r="E138" s="99">
        <v>0.72990863559999997</v>
      </c>
      <c r="F138" s="91" t="str">
        <f>IF($B138="N/A","N/A",IF(E138&gt;10,"No",IF(E138&lt;-10,"No","Yes")))</f>
        <v>N/A</v>
      </c>
      <c r="G138" s="99">
        <v>0.77469024419999999</v>
      </c>
      <c r="H138" s="91" t="str">
        <f>IF($B138="N/A","N/A",IF(G138&gt;10,"No",IF(G138&lt;-10,"No","Yes")))</f>
        <v>N/A</v>
      </c>
      <c r="I138" s="85">
        <v>5.6539999999999999</v>
      </c>
      <c r="J138" s="85">
        <v>6.1349999999999998</v>
      </c>
      <c r="K138" s="110" t="s">
        <v>112</v>
      </c>
      <c r="L138" s="87" t="str">
        <f>IF(J138="Div by 0", "N/A", IF(K138="N/A","N/A", IF(J138&gt;VALUE(MID(K138,1,2)), "No", IF(J138&lt;-1*VALUE(MID(K138,1,2)), "No", "Yes"))))</f>
        <v>Yes</v>
      </c>
    </row>
    <row r="139" spans="1:12" ht="12.75" customHeight="1">
      <c r="A139" s="137" t="s">
        <v>341</v>
      </c>
      <c r="B139" s="94" t="s">
        <v>50</v>
      </c>
      <c r="C139" s="143">
        <v>0.92889670879999997</v>
      </c>
      <c r="D139" s="141" t="str">
        <f>IF($B139="N/A","N/A",IF(C139&gt;10,"No",IF(C139&lt;-10,"No","Yes")))</f>
        <v>N/A</v>
      </c>
      <c r="E139" s="143">
        <v>0.9060934786</v>
      </c>
      <c r="F139" s="141" t="str">
        <f>IF($B139="N/A","N/A",IF(E139&gt;10,"No",IF(E139&lt;-10,"No","Yes")))</f>
        <v>N/A</v>
      </c>
      <c r="G139" s="143">
        <v>0.89257789009999999</v>
      </c>
      <c r="H139" s="141" t="str">
        <f>IF($B139="N/A","N/A",IF(G139&gt;10,"No",IF(G139&lt;-10,"No","Yes")))</f>
        <v>N/A</v>
      </c>
      <c r="I139" s="104">
        <v>-2.4500000000000002</v>
      </c>
      <c r="J139" s="104">
        <v>-1.49</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99.943534725999996</v>
      </c>
      <c r="D141" s="107" t="str">
        <f>IF($B141="N/A","N/A",IF(C141&gt;=99,"Yes","No"))</f>
        <v>Yes</v>
      </c>
      <c r="E141" s="142">
        <v>99.936424514999999</v>
      </c>
      <c r="F141" s="107" t="str">
        <f>IF($B141="N/A","N/A",IF(E141&gt;=99,"Yes","No"))</f>
        <v>Yes</v>
      </c>
      <c r="G141" s="142">
        <v>99.930967269999996</v>
      </c>
      <c r="H141" s="107" t="str">
        <f>IF($B141="N/A","N/A",IF(G141&gt;=99,"Yes","No"))</f>
        <v>Yes</v>
      </c>
      <c r="I141" s="108">
        <v>-7.0000000000000001E-3</v>
      </c>
      <c r="J141" s="108">
        <v>-5.0000000000000001E-3</v>
      </c>
      <c r="K141" s="116" t="s">
        <v>111</v>
      </c>
      <c r="L141" s="109" t="str">
        <f t="shared" ref="L141:L175" si="57">IF(J141="Div by 0", "N/A", IF(K141="N/A","N/A", IF(J141&gt;VALUE(MID(K141,1,2)), "No", IF(J141&lt;-1*VALUE(MID(K141,1,2)), "No", "Yes"))))</f>
        <v>Yes</v>
      </c>
    </row>
    <row r="142" spans="1:12" ht="12.75" customHeight="1">
      <c r="A142" s="97" t="s">
        <v>866</v>
      </c>
      <c r="B142" s="110" t="s">
        <v>50</v>
      </c>
      <c r="C142" s="99">
        <v>2.8264320849</v>
      </c>
      <c r="D142" s="84" t="str">
        <f>IF($B142="N/A","N/A",IF(C142&gt;10,"No",IF(C142&lt;-10,"No","Yes")))</f>
        <v>N/A</v>
      </c>
      <c r="E142" s="99">
        <v>2.8665543514</v>
      </c>
      <c r="F142" s="84" t="str">
        <f>IF($B142="N/A","N/A",IF(E142&gt;10,"No",IF(E142&lt;-10,"No","Yes")))</f>
        <v>N/A</v>
      </c>
      <c r="G142" s="99">
        <v>2.563304027</v>
      </c>
      <c r="H142" s="84" t="str">
        <f>IF($B142="N/A","N/A",IF(G142&gt;10,"No",IF(G142&lt;-10,"No","Yes")))</f>
        <v>N/A</v>
      </c>
      <c r="I142" s="85">
        <v>1.42</v>
      </c>
      <c r="J142" s="85">
        <v>-10.6</v>
      </c>
      <c r="K142" s="110" t="s">
        <v>111</v>
      </c>
      <c r="L142" s="87" t="str">
        <f t="shared" si="57"/>
        <v>No</v>
      </c>
    </row>
    <row r="143" spans="1:12" ht="12.75" customHeight="1">
      <c r="A143" s="81" t="s">
        <v>794</v>
      </c>
      <c r="B143" s="110" t="s">
        <v>9</v>
      </c>
      <c r="C143" s="90">
        <v>99.856836576999996</v>
      </c>
      <c r="D143" s="84" t="str">
        <f>IF($B143="N/A","N/A",IF(C143&gt;=98,"Yes","No"))</f>
        <v>Yes</v>
      </c>
      <c r="E143" s="90">
        <v>99.888247866</v>
      </c>
      <c r="F143" s="84" t="str">
        <f>IF($B143="N/A","N/A",IF(E143&gt;=98,"Yes","No"))</f>
        <v>Yes</v>
      </c>
      <c r="G143" s="90">
        <v>99.911456161000004</v>
      </c>
      <c r="H143" s="84" t="str">
        <f>IF($B143="N/A","N/A",IF(G143&gt;=98,"Yes","No"))</f>
        <v>Yes</v>
      </c>
      <c r="I143" s="85">
        <v>3.15E-2</v>
      </c>
      <c r="J143" s="85">
        <v>2.3199999999999998E-2</v>
      </c>
      <c r="K143" s="86" t="s">
        <v>111</v>
      </c>
      <c r="L143" s="87" t="str">
        <f t="shared" si="57"/>
        <v>Yes</v>
      </c>
    </row>
    <row r="144" spans="1:12" ht="12.75" customHeight="1">
      <c r="A144" s="81" t="s">
        <v>795</v>
      </c>
      <c r="B144" s="110" t="s">
        <v>121</v>
      </c>
      <c r="C144" s="90">
        <v>91.352678214999997</v>
      </c>
      <c r="D144" s="84" t="str">
        <f>IF($B144="N/A","N/A",IF(C144&gt;=80,"Yes","No"))</f>
        <v>Yes</v>
      </c>
      <c r="E144" s="90">
        <v>91.248545948</v>
      </c>
      <c r="F144" s="84" t="str">
        <f>IF($B144="N/A","N/A",IF(E144&gt;=80,"Yes","No"))</f>
        <v>Yes</v>
      </c>
      <c r="G144" s="90">
        <v>91.495701799000003</v>
      </c>
      <c r="H144" s="84" t="str">
        <f>IF($B144="N/A","N/A",IF(G144&gt;=80,"Yes","No"))</f>
        <v>Yes</v>
      </c>
      <c r="I144" s="85">
        <v>-0.114</v>
      </c>
      <c r="J144" s="85">
        <v>0.27089999999999997</v>
      </c>
      <c r="K144" s="86" t="s">
        <v>111</v>
      </c>
      <c r="L144" s="87" t="str">
        <f t="shared" si="57"/>
        <v>Yes</v>
      </c>
    </row>
    <row r="145" spans="1:12" ht="27.75" customHeight="1">
      <c r="A145" s="97" t="s">
        <v>766</v>
      </c>
      <c r="B145" s="110" t="s">
        <v>154</v>
      </c>
      <c r="C145" s="99">
        <v>100</v>
      </c>
      <c r="D145" s="84" t="str">
        <f>IF($B145="N/A","N/A",IF(C145&gt;=100,"Yes","No"))</f>
        <v>Yes</v>
      </c>
      <c r="E145" s="99" t="s">
        <v>1090</v>
      </c>
      <c r="F145" s="84" t="str">
        <f t="shared" ref="F145:F146" si="58">IF($B145="N/A","N/A",IF(E145&gt;=100,"Yes","No"))</f>
        <v>Yes</v>
      </c>
      <c r="G145" s="99" t="s">
        <v>1090</v>
      </c>
      <c r="H145" s="84" t="str">
        <f t="shared" ref="H145:H146" si="59">IF($B145="N/A","N/A",IF(G145&gt;=100,"Yes","No"))</f>
        <v>Yes</v>
      </c>
      <c r="I145" s="85" t="s">
        <v>1090</v>
      </c>
      <c r="J145" s="85" t="s">
        <v>1090</v>
      </c>
      <c r="K145" s="86" t="s">
        <v>164</v>
      </c>
      <c r="L145" s="87" t="str">
        <f t="shared" si="57"/>
        <v>N/A</v>
      </c>
    </row>
    <row r="146" spans="1:12" ht="30.75" customHeight="1">
      <c r="A146" s="81" t="s">
        <v>898</v>
      </c>
      <c r="B146" s="110" t="s">
        <v>154</v>
      </c>
      <c r="C146" s="99" t="s">
        <v>50</v>
      </c>
      <c r="D146" s="84" t="str">
        <f>IF(OR($B146="N/A",$C146="N/A"),"N/A",IF(C146&gt;=100,"Yes","No"))</f>
        <v>N/A</v>
      </c>
      <c r="E146" s="99" t="s">
        <v>1090</v>
      </c>
      <c r="F146" s="84" t="str">
        <f t="shared" si="58"/>
        <v>Yes</v>
      </c>
      <c r="G146" s="99" t="s">
        <v>1090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v>79.787234042999998</v>
      </c>
      <c r="D147" s="83" t="s">
        <v>155</v>
      </c>
      <c r="E147" s="99" t="s">
        <v>1090</v>
      </c>
      <c r="F147" s="83" t="s">
        <v>155</v>
      </c>
      <c r="G147" s="99" t="s">
        <v>1090</v>
      </c>
      <c r="H147" s="84" t="str">
        <f>IF($B147="N/A","N/A",IF(G147&lt;100,"No",IF(G147=100,"No","Yes")))</f>
        <v>N/A</v>
      </c>
      <c r="I147" s="85" t="s">
        <v>1090</v>
      </c>
      <c r="J147" s="85" t="s">
        <v>1090</v>
      </c>
      <c r="K147" s="86" t="s">
        <v>164</v>
      </c>
      <c r="L147" s="87" t="str">
        <f t="shared" si="57"/>
        <v>N/A</v>
      </c>
    </row>
    <row r="148" spans="1:12" ht="27.75" customHeight="1">
      <c r="A148" s="129" t="s">
        <v>991</v>
      </c>
      <c r="B148" s="82" t="s">
        <v>50</v>
      </c>
      <c r="C148" s="99" t="s">
        <v>50</v>
      </c>
      <c r="D148" s="84" t="str">
        <f>IF($B148="N/A","N/A",IF(C148&gt;10,"No",IF(C148&lt;-10,"No","Yes")))</f>
        <v>N/A</v>
      </c>
      <c r="E148" s="99" t="s">
        <v>50</v>
      </c>
      <c r="F148" s="84" t="str">
        <f>IF($B148="N/A","N/A",IF(E148&gt;10,"No",IF(E148&lt;-10,"No","Yes")))</f>
        <v>N/A</v>
      </c>
      <c r="G148" s="99" t="s">
        <v>1090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23023</v>
      </c>
      <c r="D149" s="84" t="str">
        <f t="shared" ref="D149:D175" si="61">IF($B149="N/A","N/A",IF(C149&gt;10,"No",IF(C149&lt;-10,"No","Yes")))</f>
        <v>N/A</v>
      </c>
      <c r="E149" s="83">
        <v>23594</v>
      </c>
      <c r="F149" s="84" t="str">
        <f t="shared" ref="F149:F175" si="62">IF($B149="N/A","N/A",IF(E149&gt;10,"No",IF(E149&lt;-10,"No","Yes")))</f>
        <v>N/A</v>
      </c>
      <c r="G149" s="83">
        <v>24626</v>
      </c>
      <c r="H149" s="84" t="str">
        <f t="shared" ref="H149:H175" si="63">IF($B149="N/A","N/A",IF(G149&gt;10,"No",IF(G149&lt;-10,"No","Yes")))</f>
        <v>N/A</v>
      </c>
      <c r="I149" s="85">
        <v>2.48</v>
      </c>
      <c r="J149" s="85">
        <v>4.3739999999999997</v>
      </c>
      <c r="K149" s="86" t="s">
        <v>111</v>
      </c>
      <c r="L149" s="87" t="str">
        <f t="shared" si="57"/>
        <v>Yes</v>
      </c>
    </row>
    <row r="150" spans="1:12">
      <c r="A150" s="144" t="s">
        <v>768</v>
      </c>
      <c r="B150" s="82" t="s">
        <v>50</v>
      </c>
      <c r="C150" s="83">
        <v>8803</v>
      </c>
      <c r="D150" s="84" t="str">
        <f t="shared" si="61"/>
        <v>N/A</v>
      </c>
      <c r="E150" s="83">
        <v>8986</v>
      </c>
      <c r="F150" s="84" t="str">
        <f t="shared" si="62"/>
        <v>N/A</v>
      </c>
      <c r="G150" s="83">
        <v>9207</v>
      </c>
      <c r="H150" s="84" t="str">
        <f t="shared" si="63"/>
        <v>N/A</v>
      </c>
      <c r="I150" s="85">
        <v>2.0790000000000002</v>
      </c>
      <c r="J150" s="85">
        <v>2.4590000000000001</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8581</v>
      </c>
      <c r="D152" s="84" t="str">
        <f t="shared" si="61"/>
        <v>N/A</v>
      </c>
      <c r="E152" s="83">
        <v>8998</v>
      </c>
      <c r="F152" s="84" t="str">
        <f t="shared" si="62"/>
        <v>N/A</v>
      </c>
      <c r="G152" s="83">
        <v>9721</v>
      </c>
      <c r="H152" s="84" t="str">
        <f t="shared" si="63"/>
        <v>N/A</v>
      </c>
      <c r="I152" s="85">
        <v>4.8600000000000003</v>
      </c>
      <c r="J152" s="85">
        <v>8.0350000000000001</v>
      </c>
      <c r="K152" s="86" t="s">
        <v>111</v>
      </c>
      <c r="L152" s="87" t="str">
        <f t="shared" si="57"/>
        <v>Yes</v>
      </c>
    </row>
    <row r="153" spans="1:12">
      <c r="A153" s="144" t="s">
        <v>771</v>
      </c>
      <c r="B153" s="82" t="s">
        <v>50</v>
      </c>
      <c r="C153" s="83">
        <v>5639</v>
      </c>
      <c r="D153" s="84" t="str">
        <f t="shared" si="61"/>
        <v>N/A</v>
      </c>
      <c r="E153" s="83">
        <v>5610</v>
      </c>
      <c r="F153" s="84" t="str">
        <f t="shared" si="62"/>
        <v>N/A</v>
      </c>
      <c r="G153" s="83">
        <v>5698</v>
      </c>
      <c r="H153" s="84" t="str">
        <f t="shared" si="63"/>
        <v>N/A</v>
      </c>
      <c r="I153" s="85">
        <v>-0.51400000000000001</v>
      </c>
      <c r="J153" s="85">
        <v>1.569</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38423</v>
      </c>
      <c r="D155" s="84" t="str">
        <f t="shared" si="61"/>
        <v>N/A</v>
      </c>
      <c r="E155" s="83">
        <v>39769</v>
      </c>
      <c r="F155" s="84" t="str">
        <f t="shared" si="62"/>
        <v>N/A</v>
      </c>
      <c r="G155" s="83">
        <v>41743</v>
      </c>
      <c r="H155" s="84" t="str">
        <f t="shared" si="63"/>
        <v>N/A</v>
      </c>
      <c r="I155" s="85">
        <v>3.5030000000000001</v>
      </c>
      <c r="J155" s="85">
        <v>4.9640000000000004</v>
      </c>
      <c r="K155" s="86" t="s">
        <v>111</v>
      </c>
      <c r="L155" s="87" t="str">
        <f t="shared" si="57"/>
        <v>Yes</v>
      </c>
    </row>
    <row r="156" spans="1:12">
      <c r="A156" s="144" t="s">
        <v>773</v>
      </c>
      <c r="B156" s="82" t="s">
        <v>50</v>
      </c>
      <c r="C156" s="83">
        <v>26230</v>
      </c>
      <c r="D156" s="84" t="str">
        <f t="shared" si="61"/>
        <v>N/A</v>
      </c>
      <c r="E156" s="83">
        <v>26840</v>
      </c>
      <c r="F156" s="84" t="str">
        <f t="shared" si="62"/>
        <v>N/A</v>
      </c>
      <c r="G156" s="83">
        <v>27878</v>
      </c>
      <c r="H156" s="84" t="str">
        <f t="shared" si="63"/>
        <v>N/A</v>
      </c>
      <c r="I156" s="85">
        <v>2.3260000000000001</v>
      </c>
      <c r="J156" s="85">
        <v>3.867</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8081</v>
      </c>
      <c r="D158" s="84" t="str">
        <f t="shared" si="61"/>
        <v>N/A</v>
      </c>
      <c r="E158" s="83">
        <v>8556</v>
      </c>
      <c r="F158" s="84" t="str">
        <f t="shared" si="62"/>
        <v>N/A</v>
      </c>
      <c r="G158" s="83">
        <v>9449</v>
      </c>
      <c r="H158" s="84" t="str">
        <f t="shared" si="63"/>
        <v>N/A</v>
      </c>
      <c r="I158" s="85">
        <v>5.8780000000000001</v>
      </c>
      <c r="J158" s="85">
        <v>10.44</v>
      </c>
      <c r="K158" s="86" t="s">
        <v>111</v>
      </c>
      <c r="L158" s="87" t="str">
        <f t="shared" si="57"/>
        <v>No</v>
      </c>
    </row>
    <row r="159" spans="1:12">
      <c r="A159" s="144" t="s">
        <v>789</v>
      </c>
      <c r="B159" s="82" t="s">
        <v>50</v>
      </c>
      <c r="C159" s="83">
        <v>4112</v>
      </c>
      <c r="D159" s="84" t="str">
        <f t="shared" si="61"/>
        <v>N/A</v>
      </c>
      <c r="E159" s="83">
        <v>4373</v>
      </c>
      <c r="F159" s="84" t="str">
        <f t="shared" si="62"/>
        <v>N/A</v>
      </c>
      <c r="G159" s="83">
        <v>4416</v>
      </c>
      <c r="H159" s="84" t="str">
        <f t="shared" si="63"/>
        <v>N/A</v>
      </c>
      <c r="I159" s="85">
        <v>6.3470000000000004</v>
      </c>
      <c r="J159" s="85">
        <v>0.98329999999999995</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143193</v>
      </c>
      <c r="D161" s="84" t="str">
        <f t="shared" si="61"/>
        <v>N/A</v>
      </c>
      <c r="E161" s="83">
        <v>143174</v>
      </c>
      <c r="F161" s="84" t="str">
        <f t="shared" si="62"/>
        <v>N/A</v>
      </c>
      <c r="G161" s="83">
        <v>155855</v>
      </c>
      <c r="H161" s="84" t="str">
        <f t="shared" si="63"/>
        <v>N/A</v>
      </c>
      <c r="I161" s="85">
        <v>-1.2999999999999999E-2</v>
      </c>
      <c r="J161" s="85">
        <v>8.8569999999999993</v>
      </c>
      <c r="K161" s="86" t="s">
        <v>111</v>
      </c>
      <c r="L161" s="87" t="str">
        <f t="shared" si="57"/>
        <v>Yes</v>
      </c>
    </row>
    <row r="162" spans="1:12">
      <c r="A162" s="144" t="s">
        <v>776</v>
      </c>
      <c r="B162" s="82" t="s">
        <v>50</v>
      </c>
      <c r="C162" s="83">
        <v>72271</v>
      </c>
      <c r="D162" s="84" t="str">
        <f t="shared" si="61"/>
        <v>N/A</v>
      </c>
      <c r="E162" s="83">
        <v>80239</v>
      </c>
      <c r="F162" s="84" t="str">
        <f t="shared" si="62"/>
        <v>N/A</v>
      </c>
      <c r="G162" s="83">
        <v>84918</v>
      </c>
      <c r="H162" s="84" t="str">
        <f t="shared" si="63"/>
        <v>N/A</v>
      </c>
      <c r="I162" s="85">
        <v>11.03</v>
      </c>
      <c r="J162" s="85">
        <v>5.8310000000000004</v>
      </c>
      <c r="K162" s="86" t="s">
        <v>111</v>
      </c>
      <c r="L162" s="87" t="str">
        <f t="shared" si="57"/>
        <v>Yes</v>
      </c>
    </row>
    <row r="163" spans="1:12">
      <c r="A163" s="144" t="s">
        <v>777</v>
      </c>
      <c r="B163" s="82" t="s">
        <v>50</v>
      </c>
      <c r="C163" s="83">
        <v>937</v>
      </c>
      <c r="D163" s="84" t="str">
        <f t="shared" si="61"/>
        <v>N/A</v>
      </c>
      <c r="E163" s="83">
        <v>234</v>
      </c>
      <c r="F163" s="84" t="str">
        <f t="shared" si="62"/>
        <v>N/A</v>
      </c>
      <c r="G163" s="83">
        <v>0</v>
      </c>
      <c r="H163" s="84" t="str">
        <f t="shared" si="63"/>
        <v>N/A</v>
      </c>
      <c r="I163" s="85">
        <v>-75</v>
      </c>
      <c r="J163" s="85">
        <v>-100</v>
      </c>
      <c r="K163" s="86" t="s">
        <v>111</v>
      </c>
      <c r="L163" s="87" t="str">
        <f t="shared" si="57"/>
        <v>No</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41065</v>
      </c>
      <c r="D165" s="84" t="str">
        <f t="shared" si="61"/>
        <v>N/A</v>
      </c>
      <c r="E165" s="83">
        <v>41700</v>
      </c>
      <c r="F165" s="84" t="str">
        <f t="shared" si="62"/>
        <v>N/A</v>
      </c>
      <c r="G165" s="83">
        <v>53111</v>
      </c>
      <c r="H165" s="84" t="str">
        <f t="shared" si="63"/>
        <v>N/A</v>
      </c>
      <c r="I165" s="85">
        <v>1.546</v>
      </c>
      <c r="J165" s="85">
        <v>27.36</v>
      </c>
      <c r="K165" s="86" t="s">
        <v>111</v>
      </c>
      <c r="L165" s="87" t="str">
        <f t="shared" si="57"/>
        <v>No</v>
      </c>
    </row>
    <row r="166" spans="1:12">
      <c r="A166" s="144" t="s">
        <v>780</v>
      </c>
      <c r="B166" s="82" t="s">
        <v>50</v>
      </c>
      <c r="C166" s="83">
        <v>18973</v>
      </c>
      <c r="D166" s="84" t="str">
        <f t="shared" si="61"/>
        <v>N/A</v>
      </c>
      <c r="E166" s="83">
        <v>10892</v>
      </c>
      <c r="F166" s="84" t="str">
        <f t="shared" si="62"/>
        <v>N/A</v>
      </c>
      <c r="G166" s="83">
        <v>7599</v>
      </c>
      <c r="H166" s="84" t="str">
        <f t="shared" si="63"/>
        <v>N/A</v>
      </c>
      <c r="I166" s="85">
        <v>-42.6</v>
      </c>
      <c r="J166" s="85">
        <v>-30.2</v>
      </c>
      <c r="K166" s="86" t="s">
        <v>111</v>
      </c>
      <c r="L166" s="87" t="str">
        <f t="shared" si="57"/>
        <v>No</v>
      </c>
    </row>
    <row r="167" spans="1:12">
      <c r="A167" s="144" t="s">
        <v>781</v>
      </c>
      <c r="B167" s="82" t="s">
        <v>50</v>
      </c>
      <c r="C167" s="83">
        <v>9909</v>
      </c>
      <c r="D167" s="84" t="str">
        <f t="shared" si="61"/>
        <v>N/A</v>
      </c>
      <c r="E167" s="83">
        <v>10109</v>
      </c>
      <c r="F167" s="84" t="str">
        <f t="shared" si="62"/>
        <v>N/A</v>
      </c>
      <c r="G167" s="83">
        <v>10227</v>
      </c>
      <c r="H167" s="84" t="str">
        <f t="shared" si="63"/>
        <v>N/A</v>
      </c>
      <c r="I167" s="85">
        <v>2.0179999999999998</v>
      </c>
      <c r="J167" s="85">
        <v>1.167</v>
      </c>
      <c r="K167" s="86" t="s">
        <v>111</v>
      </c>
      <c r="L167" s="87" t="str">
        <f t="shared" si="57"/>
        <v>Yes</v>
      </c>
    </row>
    <row r="168" spans="1:12">
      <c r="A168" s="144" t="s">
        <v>782</v>
      </c>
      <c r="B168" s="82" t="s">
        <v>50</v>
      </c>
      <c r="C168" s="83">
        <v>38</v>
      </c>
      <c r="D168" s="84" t="str">
        <f t="shared" si="61"/>
        <v>N/A</v>
      </c>
      <c r="E168" s="83">
        <v>0</v>
      </c>
      <c r="F168" s="84" t="str">
        <f t="shared" si="62"/>
        <v>N/A</v>
      </c>
      <c r="G168" s="83">
        <v>0</v>
      </c>
      <c r="H168" s="84" t="str">
        <f t="shared" si="63"/>
        <v>N/A</v>
      </c>
      <c r="I168" s="85">
        <v>-100</v>
      </c>
      <c r="J168" s="85" t="s">
        <v>1090</v>
      </c>
      <c r="K168" s="86" t="s">
        <v>111</v>
      </c>
      <c r="L168" s="87" t="str">
        <f t="shared" si="57"/>
        <v>N/A</v>
      </c>
    </row>
    <row r="169" spans="1:12">
      <c r="A169" s="81" t="s">
        <v>590</v>
      </c>
      <c r="B169" s="82" t="s">
        <v>50</v>
      </c>
      <c r="C169" s="83">
        <v>50108</v>
      </c>
      <c r="D169" s="84" t="str">
        <f t="shared" si="61"/>
        <v>N/A</v>
      </c>
      <c r="E169" s="83">
        <v>51580</v>
      </c>
      <c r="F169" s="84" t="str">
        <f t="shared" si="62"/>
        <v>N/A</v>
      </c>
      <c r="G169" s="83">
        <v>55372</v>
      </c>
      <c r="H169" s="84" t="str">
        <f t="shared" si="63"/>
        <v>N/A</v>
      </c>
      <c r="I169" s="85">
        <v>2.9380000000000002</v>
      </c>
      <c r="J169" s="85">
        <v>7.3520000000000003</v>
      </c>
      <c r="K169" s="86" t="s">
        <v>111</v>
      </c>
      <c r="L169" s="87" t="str">
        <f t="shared" si="57"/>
        <v>Yes</v>
      </c>
    </row>
    <row r="170" spans="1:12">
      <c r="A170" s="144" t="s">
        <v>783</v>
      </c>
      <c r="B170" s="82" t="s">
        <v>50</v>
      </c>
      <c r="C170" s="83">
        <v>29168</v>
      </c>
      <c r="D170" s="84" t="str">
        <f t="shared" si="61"/>
        <v>N/A</v>
      </c>
      <c r="E170" s="83">
        <v>36651</v>
      </c>
      <c r="F170" s="84" t="str">
        <f t="shared" si="62"/>
        <v>N/A</v>
      </c>
      <c r="G170" s="83">
        <v>42614</v>
      </c>
      <c r="H170" s="84" t="str">
        <f t="shared" si="63"/>
        <v>N/A</v>
      </c>
      <c r="I170" s="85">
        <v>25.65</v>
      </c>
      <c r="J170" s="85">
        <v>16.27</v>
      </c>
      <c r="K170" s="86" t="s">
        <v>111</v>
      </c>
      <c r="L170" s="87" t="str">
        <f t="shared" si="57"/>
        <v>No</v>
      </c>
    </row>
    <row r="171" spans="1:12">
      <c r="A171" s="144" t="s">
        <v>784</v>
      </c>
      <c r="B171" s="82" t="s">
        <v>50</v>
      </c>
      <c r="C171" s="83">
        <v>1008</v>
      </c>
      <c r="D171" s="84" t="str">
        <f t="shared" si="61"/>
        <v>N/A</v>
      </c>
      <c r="E171" s="83">
        <v>332</v>
      </c>
      <c r="F171" s="84" t="str">
        <f t="shared" si="62"/>
        <v>N/A</v>
      </c>
      <c r="G171" s="83">
        <v>0</v>
      </c>
      <c r="H171" s="84" t="str">
        <f t="shared" si="63"/>
        <v>N/A</v>
      </c>
      <c r="I171" s="85">
        <v>-67.099999999999994</v>
      </c>
      <c r="J171" s="85">
        <v>-100</v>
      </c>
      <c r="K171" s="86" t="s">
        <v>111</v>
      </c>
      <c r="L171" s="87" t="str">
        <f t="shared" si="57"/>
        <v>No</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5200</v>
      </c>
      <c r="D173" s="84" t="str">
        <f t="shared" si="61"/>
        <v>N/A</v>
      </c>
      <c r="E173" s="83">
        <v>5401</v>
      </c>
      <c r="F173" s="84" t="str">
        <f t="shared" si="62"/>
        <v>N/A</v>
      </c>
      <c r="G173" s="83">
        <v>6171</v>
      </c>
      <c r="H173" s="84" t="str">
        <f t="shared" si="63"/>
        <v>N/A</v>
      </c>
      <c r="I173" s="85">
        <v>3.8650000000000002</v>
      </c>
      <c r="J173" s="85">
        <v>14.26</v>
      </c>
      <c r="K173" s="86" t="s">
        <v>111</v>
      </c>
      <c r="L173" s="87" t="str">
        <f t="shared" si="57"/>
        <v>No</v>
      </c>
    </row>
    <row r="174" spans="1:12">
      <c r="A174" s="144" t="s">
        <v>787</v>
      </c>
      <c r="B174" s="82" t="s">
        <v>50</v>
      </c>
      <c r="C174" s="83">
        <v>14695</v>
      </c>
      <c r="D174" s="84" t="str">
        <f t="shared" si="61"/>
        <v>N/A</v>
      </c>
      <c r="E174" s="83">
        <v>9196</v>
      </c>
      <c r="F174" s="84" t="str">
        <f t="shared" si="62"/>
        <v>N/A</v>
      </c>
      <c r="G174" s="83">
        <v>6587</v>
      </c>
      <c r="H174" s="84" t="str">
        <f t="shared" si="63"/>
        <v>N/A</v>
      </c>
      <c r="I174" s="85">
        <v>-37.4</v>
      </c>
      <c r="J174" s="85">
        <v>-28.4</v>
      </c>
      <c r="K174" s="86" t="s">
        <v>111</v>
      </c>
      <c r="L174" s="87" t="str">
        <f t="shared" si="57"/>
        <v>No</v>
      </c>
    </row>
    <row r="175" spans="1:12">
      <c r="A175" s="144" t="s">
        <v>788</v>
      </c>
      <c r="B175" s="101" t="s">
        <v>50</v>
      </c>
      <c r="C175" s="114">
        <v>37</v>
      </c>
      <c r="D175" s="103" t="str">
        <f t="shared" si="61"/>
        <v>N/A</v>
      </c>
      <c r="E175" s="114">
        <v>0</v>
      </c>
      <c r="F175" s="103" t="str">
        <f t="shared" si="62"/>
        <v>N/A</v>
      </c>
      <c r="G175" s="114">
        <v>0</v>
      </c>
      <c r="H175" s="103" t="str">
        <f t="shared" si="63"/>
        <v>N/A</v>
      </c>
      <c r="I175" s="104">
        <v>-100</v>
      </c>
      <c r="J175" s="104" t="s">
        <v>1090</v>
      </c>
      <c r="K175" s="130" t="s">
        <v>111</v>
      </c>
      <c r="L175" s="96" t="str">
        <f t="shared" si="57"/>
        <v>N/A</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5597</v>
      </c>
      <c r="D178" s="134" t="str">
        <f t="shared" ref="D178:D183" si="64">IF($B178="N/A","N/A",IF(C178&gt;10,"No",IF(C178&lt;-10,"No","Yes")))</f>
        <v>N/A</v>
      </c>
      <c r="E178" s="105">
        <v>5702</v>
      </c>
      <c r="F178" s="134" t="str">
        <f t="shared" ref="F178:F183" si="65">IF($B178="N/A","N/A",IF(E178&gt;10,"No",IF(E178&lt;-10,"No","Yes")))</f>
        <v>N/A</v>
      </c>
      <c r="G178" s="105">
        <v>5863</v>
      </c>
      <c r="H178" s="134" t="str">
        <f t="shared" ref="H178:H183" si="66">IF($B178="N/A","N/A",IF(G178&gt;10,"No",IF(G178&lt;-10,"No","Yes")))</f>
        <v>N/A</v>
      </c>
      <c r="I178" s="142">
        <v>1.8759999999999999</v>
      </c>
      <c r="J178" s="142">
        <v>2.8239999999999998</v>
      </c>
      <c r="K178" s="118" t="s">
        <v>112</v>
      </c>
      <c r="L178" s="109" t="str">
        <f t="shared" ref="L178:L183" si="67">IF(J178="Div by 0", "N/A", IF(K178="N/A","N/A", IF(J178&gt;VALUE(MID(K178,1,2)), "No", IF(J178&lt;-1*VALUE(MID(K178,1,2)), "No", "Yes"))))</f>
        <v>Yes</v>
      </c>
    </row>
    <row r="179" spans="1:12">
      <c r="A179" s="97" t="s">
        <v>654</v>
      </c>
      <c r="B179" s="110" t="s">
        <v>50</v>
      </c>
      <c r="C179" s="99">
        <v>2.1970818105999999</v>
      </c>
      <c r="D179" s="91" t="str">
        <f t="shared" si="64"/>
        <v>N/A</v>
      </c>
      <c r="E179" s="99">
        <v>2.2090757291999998</v>
      </c>
      <c r="F179" s="91" t="str">
        <f t="shared" si="65"/>
        <v>N/A</v>
      </c>
      <c r="G179" s="99">
        <v>2.1120621334999998</v>
      </c>
      <c r="H179" s="91" t="str">
        <f t="shared" si="66"/>
        <v>N/A</v>
      </c>
      <c r="I179" s="99">
        <v>0.54590000000000005</v>
      </c>
      <c r="J179" s="99">
        <v>-4.3899999999999997</v>
      </c>
      <c r="K179" s="86" t="s">
        <v>112</v>
      </c>
      <c r="L179" s="87" t="str">
        <f t="shared" si="67"/>
        <v>Yes</v>
      </c>
    </row>
    <row r="180" spans="1:12">
      <c r="A180" s="138" t="s">
        <v>655</v>
      </c>
      <c r="B180" s="110" t="s">
        <v>50</v>
      </c>
      <c r="C180" s="99">
        <v>14.785214785000001</v>
      </c>
      <c r="D180" s="91" t="str">
        <f t="shared" si="64"/>
        <v>N/A</v>
      </c>
      <c r="E180" s="99">
        <v>14.071374078</v>
      </c>
      <c r="F180" s="91" t="str">
        <f t="shared" si="65"/>
        <v>N/A</v>
      </c>
      <c r="G180" s="99">
        <v>13.688784212</v>
      </c>
      <c r="H180" s="91" t="str">
        <f t="shared" si="66"/>
        <v>N/A</v>
      </c>
      <c r="I180" s="99">
        <v>-4.83</v>
      </c>
      <c r="J180" s="99">
        <v>-2.72</v>
      </c>
      <c r="K180" s="86" t="s">
        <v>112</v>
      </c>
      <c r="L180" s="87" t="str">
        <f t="shared" si="67"/>
        <v>Yes</v>
      </c>
    </row>
    <row r="181" spans="1:12">
      <c r="A181" s="138" t="s">
        <v>656</v>
      </c>
      <c r="B181" s="110" t="s">
        <v>50</v>
      </c>
      <c r="C181" s="99">
        <v>3.8414491320000002</v>
      </c>
      <c r="D181" s="91" t="str">
        <f t="shared" si="64"/>
        <v>N/A</v>
      </c>
      <c r="E181" s="99">
        <v>4.0106615705999999</v>
      </c>
      <c r="F181" s="91" t="str">
        <f t="shared" si="65"/>
        <v>N/A</v>
      </c>
      <c r="G181" s="99">
        <v>3.7970438156999999</v>
      </c>
      <c r="H181" s="91" t="str">
        <f t="shared" si="66"/>
        <v>N/A</v>
      </c>
      <c r="I181" s="99">
        <v>4.4050000000000002</v>
      </c>
      <c r="J181" s="99">
        <v>-5.33</v>
      </c>
      <c r="K181" s="86" t="s">
        <v>112</v>
      </c>
      <c r="L181" s="87" t="str">
        <f t="shared" si="67"/>
        <v>Yes</v>
      </c>
    </row>
    <row r="182" spans="1:12">
      <c r="A182" s="138" t="s">
        <v>657</v>
      </c>
      <c r="B182" s="110" t="s">
        <v>50</v>
      </c>
      <c r="C182" s="99">
        <v>0.48885071200000002</v>
      </c>
      <c r="D182" s="91" t="str">
        <f t="shared" si="64"/>
        <v>N/A</v>
      </c>
      <c r="E182" s="99">
        <v>0.54199784880000001</v>
      </c>
      <c r="F182" s="91" t="str">
        <f t="shared" si="65"/>
        <v>N/A</v>
      </c>
      <c r="G182" s="99">
        <v>0.57040197619999999</v>
      </c>
      <c r="H182" s="91" t="str">
        <f t="shared" si="66"/>
        <v>N/A</v>
      </c>
      <c r="I182" s="99">
        <v>10.87</v>
      </c>
      <c r="J182" s="99">
        <v>5.2409999999999997</v>
      </c>
      <c r="K182" s="86" t="s">
        <v>112</v>
      </c>
      <c r="L182" s="87" t="str">
        <f t="shared" si="67"/>
        <v>Yes</v>
      </c>
    </row>
    <row r="183" spans="1:12">
      <c r="A183" s="138" t="s">
        <v>658</v>
      </c>
      <c r="B183" s="94" t="s">
        <v>50</v>
      </c>
      <c r="C183" s="143">
        <v>3.3926718299999999E-2</v>
      </c>
      <c r="D183" s="141" t="str">
        <f t="shared" si="64"/>
        <v>N/A</v>
      </c>
      <c r="E183" s="143">
        <v>2.1326095400000002E-2</v>
      </c>
      <c r="F183" s="141" t="str">
        <f t="shared" si="65"/>
        <v>N/A</v>
      </c>
      <c r="G183" s="143">
        <v>3.2507404500000003E-2</v>
      </c>
      <c r="H183" s="141" t="str">
        <f t="shared" si="66"/>
        <v>N/A</v>
      </c>
      <c r="I183" s="143">
        <v>-37.1</v>
      </c>
      <c r="J183" s="143">
        <v>52.43</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7951</v>
      </c>
      <c r="D185" s="107" t="str">
        <f t="shared" ref="D185:D191" si="68">IF($B185="N/A","N/A",IF(C185&gt;10,"No",IF(C185&lt;-10,"No","Yes")))</f>
        <v>N/A</v>
      </c>
      <c r="E185" s="106">
        <v>8510</v>
      </c>
      <c r="F185" s="107" t="str">
        <f t="shared" ref="F185:F191" si="69">IF($B185="N/A","N/A",IF(E185&gt;10,"No",IF(E185&lt;-10,"No","Yes")))</f>
        <v>N/A</v>
      </c>
      <c r="G185" s="106">
        <v>8879</v>
      </c>
      <c r="H185" s="107" t="str">
        <f t="shared" ref="H185:H191" si="70">IF($B185="N/A","N/A",IF(G185&gt;10,"No",IF(G185&lt;-10,"No","Yes")))</f>
        <v>N/A</v>
      </c>
      <c r="I185" s="108">
        <v>7.0309999999999997</v>
      </c>
      <c r="J185" s="108">
        <v>4.3360000000000003</v>
      </c>
      <c r="K185" s="118" t="s">
        <v>112</v>
      </c>
      <c r="L185" s="109" t="str">
        <f t="shared" ref="L185:L192" si="71">IF(J185="Div by 0", "N/A", IF(K185="N/A","N/A", IF(J185&gt;VALUE(MID(K185,1,2)), "No", IF(J185&lt;-1*VALUE(MID(K185,1,2)), "No", "Yes"))))</f>
        <v>Yes</v>
      </c>
    </row>
    <row r="186" spans="1:12" ht="12.75" customHeight="1">
      <c r="A186" s="97" t="s">
        <v>345</v>
      </c>
      <c r="B186" s="82" t="s">
        <v>50</v>
      </c>
      <c r="C186" s="90">
        <v>3.1211358721</v>
      </c>
      <c r="D186" s="84" t="str">
        <f t="shared" si="68"/>
        <v>N/A</v>
      </c>
      <c r="E186" s="90">
        <v>3.2969544818999998</v>
      </c>
      <c r="F186" s="84" t="str">
        <f t="shared" si="69"/>
        <v>N/A</v>
      </c>
      <c r="G186" s="90">
        <v>3.1985331201</v>
      </c>
      <c r="H186" s="84" t="str">
        <f t="shared" si="70"/>
        <v>N/A</v>
      </c>
      <c r="I186" s="85">
        <v>5.633</v>
      </c>
      <c r="J186" s="85">
        <v>-2.99</v>
      </c>
      <c r="K186" s="86" t="s">
        <v>112</v>
      </c>
      <c r="L186" s="87" t="str">
        <f t="shared" si="71"/>
        <v>Yes</v>
      </c>
    </row>
    <row r="187" spans="1:12" ht="12.75" customHeight="1">
      <c r="A187" s="138" t="s">
        <v>581</v>
      </c>
      <c r="B187" s="82" t="s">
        <v>50</v>
      </c>
      <c r="C187" s="90">
        <v>16.270685835999998</v>
      </c>
      <c r="D187" s="84" t="str">
        <f t="shared" si="68"/>
        <v>N/A</v>
      </c>
      <c r="E187" s="90">
        <v>16.855980334000002</v>
      </c>
      <c r="F187" s="84" t="str">
        <f t="shared" si="69"/>
        <v>N/A</v>
      </c>
      <c r="G187" s="90">
        <v>16.774953301</v>
      </c>
      <c r="H187" s="84" t="str">
        <f t="shared" si="70"/>
        <v>N/A</v>
      </c>
      <c r="I187" s="85">
        <v>3.597</v>
      </c>
      <c r="J187" s="85">
        <v>-0.48099999999999998</v>
      </c>
      <c r="K187" s="86" t="s">
        <v>112</v>
      </c>
      <c r="L187" s="87" t="str">
        <f t="shared" si="71"/>
        <v>Yes</v>
      </c>
    </row>
    <row r="188" spans="1:12" ht="12.75" customHeight="1">
      <c r="A188" s="138" t="s">
        <v>580</v>
      </c>
      <c r="B188" s="82" t="s">
        <v>50</v>
      </c>
      <c r="C188" s="90">
        <v>10.587408583</v>
      </c>
      <c r="D188" s="84" t="str">
        <f t="shared" si="68"/>
        <v>N/A</v>
      </c>
      <c r="E188" s="90">
        <v>11.106640851</v>
      </c>
      <c r="F188" s="84" t="str">
        <f t="shared" si="69"/>
        <v>N/A</v>
      </c>
      <c r="G188" s="90">
        <v>11.1252186</v>
      </c>
      <c r="H188" s="84" t="str">
        <f t="shared" si="70"/>
        <v>N/A</v>
      </c>
      <c r="I188" s="85">
        <v>4.9039999999999999</v>
      </c>
      <c r="J188" s="85">
        <v>0.1673</v>
      </c>
      <c r="K188" s="86" t="s">
        <v>112</v>
      </c>
      <c r="L188" s="87" t="str">
        <f t="shared" si="71"/>
        <v>Yes</v>
      </c>
    </row>
    <row r="189" spans="1:12" ht="12.75" customHeight="1">
      <c r="A189" s="138" t="s">
        <v>579</v>
      </c>
      <c r="B189" s="82" t="s">
        <v>50</v>
      </c>
      <c r="C189" s="90">
        <v>5.6567011E-2</v>
      </c>
      <c r="D189" s="84" t="str">
        <f t="shared" si="68"/>
        <v>N/A</v>
      </c>
      <c r="E189" s="90">
        <v>5.7971419400000002E-2</v>
      </c>
      <c r="F189" s="84" t="str">
        <f t="shared" si="69"/>
        <v>N/A</v>
      </c>
      <c r="G189" s="90">
        <v>4.49135414E-2</v>
      </c>
      <c r="H189" s="84" t="str">
        <f t="shared" si="70"/>
        <v>N/A</v>
      </c>
      <c r="I189" s="85">
        <v>2.4830000000000001</v>
      </c>
      <c r="J189" s="85">
        <v>-22.5</v>
      </c>
      <c r="K189" s="86" t="s">
        <v>112</v>
      </c>
      <c r="L189" s="87" t="str">
        <f t="shared" si="71"/>
        <v>No</v>
      </c>
    </row>
    <row r="190" spans="1:12" ht="12.75" customHeight="1">
      <c r="A190" s="138" t="s">
        <v>578</v>
      </c>
      <c r="B190" s="82" t="s">
        <v>50</v>
      </c>
      <c r="C190" s="90">
        <v>0.1117586014</v>
      </c>
      <c r="D190" s="84" t="str">
        <f t="shared" si="68"/>
        <v>N/A</v>
      </c>
      <c r="E190" s="90">
        <v>6.3978286199999998E-2</v>
      </c>
      <c r="F190" s="84" t="str">
        <f t="shared" si="69"/>
        <v>N/A</v>
      </c>
      <c r="G190" s="90">
        <v>6.1402875099999997E-2</v>
      </c>
      <c r="H190" s="84" t="str">
        <f t="shared" si="70"/>
        <v>N/A</v>
      </c>
      <c r="I190" s="85">
        <v>-42.8</v>
      </c>
      <c r="J190" s="85">
        <v>-4.03</v>
      </c>
      <c r="K190" s="86" t="s">
        <v>112</v>
      </c>
      <c r="L190" s="87" t="str">
        <f t="shared" si="71"/>
        <v>Yes</v>
      </c>
    </row>
    <row r="191" spans="1:12" ht="12.75" customHeight="1">
      <c r="A191" s="97" t="s">
        <v>346</v>
      </c>
      <c r="B191" s="82" t="s">
        <v>50</v>
      </c>
      <c r="C191" s="83">
        <v>489</v>
      </c>
      <c r="D191" s="84" t="str">
        <f t="shared" si="68"/>
        <v>N/A</v>
      </c>
      <c r="E191" s="83">
        <v>495</v>
      </c>
      <c r="F191" s="84" t="str">
        <f t="shared" si="69"/>
        <v>N/A</v>
      </c>
      <c r="G191" s="83">
        <v>438</v>
      </c>
      <c r="H191" s="84" t="str">
        <f t="shared" si="70"/>
        <v>N/A</v>
      </c>
      <c r="I191" s="85">
        <v>1.2270000000000001</v>
      </c>
      <c r="J191" s="85">
        <v>-11.5</v>
      </c>
      <c r="K191" s="86" t="s">
        <v>112</v>
      </c>
      <c r="L191" s="87" t="str">
        <f t="shared" si="71"/>
        <v>Yes</v>
      </c>
    </row>
    <row r="192" spans="1:12" ht="25.5">
      <c r="A192" s="92" t="s">
        <v>343</v>
      </c>
      <c r="B192" s="145" t="s">
        <v>50</v>
      </c>
      <c r="C192" s="106">
        <v>8060</v>
      </c>
      <c r="D192" s="107" t="str">
        <f>IF($B192="N/A","N/A",IF(C192&gt;10,"No",IF(C192&lt;-10,"No","Yes")))</f>
        <v>N/A</v>
      </c>
      <c r="E192" s="106">
        <v>8677</v>
      </c>
      <c r="F192" s="107" t="str">
        <f>IF($B192="N/A","N/A",IF(E192&gt;10,"No",IF(E192&lt;-10,"No","Yes")))</f>
        <v>N/A</v>
      </c>
      <c r="G192" s="106">
        <v>9057</v>
      </c>
      <c r="H192" s="107" t="str">
        <f>IF($B192="N/A","N/A",IF(G192&gt;10,"No",IF(G192&lt;-10,"No","Yes")))</f>
        <v>N/A</v>
      </c>
      <c r="I192" s="108">
        <v>7.6550000000000002</v>
      </c>
      <c r="J192" s="108">
        <v>4.3789999999999996</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4249</v>
      </c>
      <c r="D194" s="107" t="str">
        <f t="shared" ref="D194:D267" si="72">IF($B194="N/A","N/A",IF(C194&gt;10,"No",IF(C194&lt;-10,"No","Yes")))</f>
        <v>N/A</v>
      </c>
      <c r="E194" s="106">
        <v>4415</v>
      </c>
      <c r="F194" s="107" t="str">
        <f t="shared" ref="F194:F267" si="73">IF($B194="N/A","N/A",IF(E194&gt;10,"No",IF(E194&lt;-10,"No","Yes")))</f>
        <v>N/A</v>
      </c>
      <c r="G194" s="106">
        <v>4417</v>
      </c>
      <c r="H194" s="107" t="str">
        <f t="shared" ref="H194:H246" si="74">IF($B194="N/A","N/A",IF(G194&gt;10,"No",IF(G194&lt;-10,"No","Yes")))</f>
        <v>N/A</v>
      </c>
      <c r="I194" s="108">
        <v>3.907</v>
      </c>
      <c r="J194" s="108">
        <v>4.53E-2</v>
      </c>
      <c r="K194" s="118" t="s">
        <v>112</v>
      </c>
      <c r="L194" s="109" t="str">
        <f t="shared" ref="L194:L230" si="75">IF(J194="Div by 0", "N/A", IF(K194="N/A","N/A", IF(J194&gt;VALUE(MID(K194,1,2)), "No", IF(J194&lt;-1*VALUE(MID(K194,1,2)), "No", "Yes"))))</f>
        <v>Yes</v>
      </c>
    </row>
    <row r="195" spans="1:12">
      <c r="A195" s="137" t="s">
        <v>347</v>
      </c>
      <c r="B195" s="82" t="s">
        <v>50</v>
      </c>
      <c r="C195" s="90">
        <v>1.6679293574</v>
      </c>
      <c r="D195" s="84" t="str">
        <f t="shared" si="72"/>
        <v>N/A</v>
      </c>
      <c r="E195" s="90">
        <v>1.7104646343000001</v>
      </c>
      <c r="F195" s="84" t="str">
        <f t="shared" si="73"/>
        <v>N/A</v>
      </c>
      <c r="G195" s="90">
        <v>1.5911612558999999</v>
      </c>
      <c r="H195" s="84" t="str">
        <f t="shared" si="74"/>
        <v>N/A</v>
      </c>
      <c r="I195" s="85">
        <v>2.5499999999999998</v>
      </c>
      <c r="J195" s="85">
        <v>-6.97</v>
      </c>
      <c r="K195" s="86" t="s">
        <v>112</v>
      </c>
      <c r="L195" s="87" t="str">
        <f t="shared" si="75"/>
        <v>Yes</v>
      </c>
    </row>
    <row r="196" spans="1:12">
      <c r="A196" s="138" t="s">
        <v>659</v>
      </c>
      <c r="B196" s="82" t="s">
        <v>50</v>
      </c>
      <c r="C196" s="90">
        <v>9.3298006340999997</v>
      </c>
      <c r="D196" s="84" t="str">
        <f t="shared" si="72"/>
        <v>N/A</v>
      </c>
      <c r="E196" s="90">
        <v>9.0192421801999991</v>
      </c>
      <c r="F196" s="84" t="str">
        <f t="shared" si="73"/>
        <v>N/A</v>
      </c>
      <c r="G196" s="90">
        <v>8.5356939819999997</v>
      </c>
      <c r="H196" s="84" t="str">
        <f t="shared" si="74"/>
        <v>N/A</v>
      </c>
      <c r="I196" s="85">
        <v>-3.33</v>
      </c>
      <c r="J196" s="85">
        <v>-5.36</v>
      </c>
      <c r="K196" s="86" t="s">
        <v>112</v>
      </c>
      <c r="L196" s="87" t="str">
        <f t="shared" si="75"/>
        <v>Yes</v>
      </c>
    </row>
    <row r="197" spans="1:12">
      <c r="A197" s="138" t="s">
        <v>660</v>
      </c>
      <c r="B197" s="82" t="s">
        <v>50</v>
      </c>
      <c r="C197" s="90">
        <v>5.3873981730000002</v>
      </c>
      <c r="D197" s="84" t="str">
        <f t="shared" si="72"/>
        <v>N/A</v>
      </c>
      <c r="E197" s="90">
        <v>5.5847519424999996</v>
      </c>
      <c r="F197" s="84" t="str">
        <f t="shared" si="73"/>
        <v>N/A</v>
      </c>
      <c r="G197" s="90">
        <v>5.4092901804000002</v>
      </c>
      <c r="H197" s="84" t="str">
        <f t="shared" si="74"/>
        <v>N/A</v>
      </c>
      <c r="I197" s="85">
        <v>3.6629999999999998</v>
      </c>
      <c r="J197" s="85">
        <v>-3.14</v>
      </c>
      <c r="K197" s="86" t="s">
        <v>112</v>
      </c>
      <c r="L197" s="87" t="str">
        <f t="shared" si="75"/>
        <v>Yes</v>
      </c>
    </row>
    <row r="198" spans="1:12">
      <c r="A198" s="138" t="s">
        <v>661</v>
      </c>
      <c r="B198" s="82" t="s">
        <v>50</v>
      </c>
      <c r="C198" s="90">
        <v>4.1901489999999998E-3</v>
      </c>
      <c r="D198" s="84" t="str">
        <f t="shared" si="72"/>
        <v>N/A</v>
      </c>
      <c r="E198" s="90">
        <v>4.8891558999999999E-3</v>
      </c>
      <c r="F198" s="84" t="str">
        <f t="shared" si="73"/>
        <v>N/A</v>
      </c>
      <c r="G198" s="90">
        <v>5.1329762000000001E-3</v>
      </c>
      <c r="H198" s="84" t="str">
        <f t="shared" si="74"/>
        <v>N/A</v>
      </c>
      <c r="I198" s="85">
        <v>16.68</v>
      </c>
      <c r="J198" s="85">
        <v>4.9870000000000001</v>
      </c>
      <c r="K198" s="86" t="s">
        <v>112</v>
      </c>
      <c r="L198" s="87" t="str">
        <f t="shared" si="75"/>
        <v>Yes</v>
      </c>
    </row>
    <row r="199" spans="1:12">
      <c r="A199" s="138" t="s">
        <v>662</v>
      </c>
      <c r="B199" s="82" t="s">
        <v>50</v>
      </c>
      <c r="C199" s="90">
        <v>4.9892232799999998E-2</v>
      </c>
      <c r="D199" s="84" t="str">
        <f t="shared" si="72"/>
        <v>N/A</v>
      </c>
      <c r="E199" s="90">
        <v>0.1143854207</v>
      </c>
      <c r="F199" s="84" t="str">
        <f t="shared" si="73"/>
        <v>N/A</v>
      </c>
      <c r="G199" s="90">
        <v>8.8492378799999993E-2</v>
      </c>
      <c r="H199" s="84" t="str">
        <f t="shared" si="74"/>
        <v>N/A</v>
      </c>
      <c r="I199" s="85">
        <v>129.30000000000001</v>
      </c>
      <c r="J199" s="85">
        <v>-22.6</v>
      </c>
      <c r="K199" s="86" t="s">
        <v>112</v>
      </c>
      <c r="L199" s="87" t="str">
        <f t="shared" si="75"/>
        <v>No</v>
      </c>
    </row>
    <row r="200" spans="1:12">
      <c r="A200" s="138" t="s">
        <v>603</v>
      </c>
      <c r="B200" s="82" t="s">
        <v>50</v>
      </c>
      <c r="C200" s="83" t="s">
        <v>50</v>
      </c>
      <c r="D200" s="84" t="str">
        <f>IF($B200="N/A","N/A",IF(C200&gt;10,"No",IF(C200&lt;-10,"No","Yes")))</f>
        <v>N/A</v>
      </c>
      <c r="E200" s="83">
        <v>2120</v>
      </c>
      <c r="F200" s="84" t="str">
        <f>IF($B200="N/A","N/A",IF(E200&gt;10,"No",IF(E200&lt;-10,"No","Yes")))</f>
        <v>N/A</v>
      </c>
      <c r="G200" s="83">
        <v>2094</v>
      </c>
      <c r="H200" s="84" t="str">
        <f>IF($B200="N/A","N/A",IF(G200&gt;10,"No",IF(G200&lt;-10,"No","Yes")))</f>
        <v>N/A</v>
      </c>
      <c r="I200" s="85" t="s">
        <v>50</v>
      </c>
      <c r="J200" s="85">
        <v>-1.23</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11</v>
      </c>
      <c r="F201" s="84" t="str">
        <f>IF($B201="N/A","N/A",IF(E201&gt;10,"No",IF(E201&lt;-10,"No","Yes")))</f>
        <v>N/A</v>
      </c>
      <c r="G201" s="83">
        <v>11</v>
      </c>
      <c r="H201" s="84" t="str">
        <f>IF($B201="N/A","N/A",IF(G201&gt;10,"No",IF(G201&lt;-10,"No","Yes")))</f>
        <v>N/A</v>
      </c>
      <c r="I201" s="85" t="s">
        <v>50</v>
      </c>
      <c r="J201" s="85">
        <v>0</v>
      </c>
      <c r="K201" s="86" t="s">
        <v>112</v>
      </c>
      <c r="L201" s="87" t="str">
        <f t="shared" si="76"/>
        <v>Yes</v>
      </c>
    </row>
    <row r="202" spans="1:12">
      <c r="A202" s="138" t="s">
        <v>605</v>
      </c>
      <c r="B202" s="82" t="s">
        <v>50</v>
      </c>
      <c r="C202" s="83" t="s">
        <v>50</v>
      </c>
      <c r="D202" s="84" t="str">
        <f>IF($B202="N/A","N/A",IF(C202&gt;10,"No",IF(C202&lt;-10,"No","Yes")))</f>
        <v>N/A</v>
      </c>
      <c r="E202" s="83">
        <v>1344</v>
      </c>
      <c r="F202" s="84" t="str">
        <f>IF($B202="N/A","N/A",IF(E202&gt;10,"No",IF(E202&lt;-10,"No","Yes")))</f>
        <v>N/A</v>
      </c>
      <c r="G202" s="83">
        <v>1373</v>
      </c>
      <c r="H202" s="84" t="str">
        <f>IF($B202="N/A","N/A",IF(G202&gt;10,"No",IF(G202&lt;-10,"No","Yes")))</f>
        <v>N/A</v>
      </c>
      <c r="I202" s="85" t="s">
        <v>50</v>
      </c>
      <c r="J202" s="85">
        <v>2.1579999999999999</v>
      </c>
      <c r="K202" s="86" t="s">
        <v>112</v>
      </c>
      <c r="L202" s="87" t="str">
        <f t="shared" si="76"/>
        <v>Yes</v>
      </c>
    </row>
    <row r="203" spans="1:12">
      <c r="A203" s="138" t="s">
        <v>606</v>
      </c>
      <c r="B203" s="82" t="s">
        <v>50</v>
      </c>
      <c r="C203" s="83" t="s">
        <v>50</v>
      </c>
      <c r="D203" s="84" t="str">
        <f>IF($B203="N/A","N/A",IF(C203&gt;10,"No",IF(C203&lt;-10,"No","Yes")))</f>
        <v>N/A</v>
      </c>
      <c r="E203" s="83">
        <v>877</v>
      </c>
      <c r="F203" s="84" t="str">
        <f>IF($B203="N/A","N/A",IF(E203&gt;10,"No",IF(E203&lt;-10,"No","Yes")))</f>
        <v>N/A</v>
      </c>
      <c r="G203" s="83">
        <v>885</v>
      </c>
      <c r="H203" s="84" t="str">
        <f>IF($B203="N/A","N/A",IF(G203&gt;10,"No",IF(G203&lt;-10,"No","Yes")))</f>
        <v>N/A</v>
      </c>
      <c r="I203" s="85" t="s">
        <v>50</v>
      </c>
      <c r="J203" s="85">
        <v>0.91220000000000001</v>
      </c>
      <c r="K203" s="86" t="s">
        <v>112</v>
      </c>
      <c r="L203" s="87" t="str">
        <f t="shared" si="76"/>
        <v>Yes</v>
      </c>
    </row>
    <row r="204" spans="1:12">
      <c r="A204" s="138" t="s">
        <v>607</v>
      </c>
      <c r="B204" s="82" t="s">
        <v>50</v>
      </c>
      <c r="C204" s="83" t="s">
        <v>50</v>
      </c>
      <c r="D204" s="84" t="str">
        <f>IF($B204="N/A","N/A",IF(C204&gt;10,"No",IF(C204&lt;-10,"No","Yes")))</f>
        <v>N/A</v>
      </c>
      <c r="E204" s="83">
        <v>66</v>
      </c>
      <c r="F204" s="84" t="str">
        <f>IF($B204="N/A","N/A",IF(E204&gt;10,"No",IF(E204&lt;-10,"No","Yes")))</f>
        <v>N/A</v>
      </c>
      <c r="G204" s="83">
        <v>57</v>
      </c>
      <c r="H204" s="84" t="str">
        <f>IF($B204="N/A","N/A",IF(G204&gt;10,"No",IF(G204&lt;-10,"No","Yes")))</f>
        <v>N/A</v>
      </c>
      <c r="I204" s="85" t="s">
        <v>50</v>
      </c>
      <c r="J204" s="85">
        <v>-13.6</v>
      </c>
      <c r="K204" s="86" t="s">
        <v>112</v>
      </c>
      <c r="L204" s="87" t="str">
        <f t="shared" si="76"/>
        <v>Yes</v>
      </c>
    </row>
    <row r="205" spans="1:12" ht="12.75" customHeight="1">
      <c r="A205" s="97" t="s">
        <v>664</v>
      </c>
      <c r="B205" s="82" t="s">
        <v>50</v>
      </c>
      <c r="C205" s="83">
        <v>0</v>
      </c>
      <c r="D205" s="84" t="str">
        <f t="shared" si="72"/>
        <v>N/A</v>
      </c>
      <c r="E205" s="83">
        <v>0</v>
      </c>
      <c r="F205" s="84" t="str">
        <f t="shared" si="73"/>
        <v>N/A</v>
      </c>
      <c r="G205" s="83">
        <v>0</v>
      </c>
      <c r="H205" s="84" t="str">
        <f t="shared" si="74"/>
        <v>N/A</v>
      </c>
      <c r="I205" s="85" t="s">
        <v>1090</v>
      </c>
      <c r="J205" s="85" t="s">
        <v>1090</v>
      </c>
      <c r="K205" s="86" t="s">
        <v>112</v>
      </c>
      <c r="L205" s="87" t="str">
        <f t="shared" si="75"/>
        <v>N/A</v>
      </c>
    </row>
    <row r="206" spans="1:12">
      <c r="A206" s="138" t="s">
        <v>603</v>
      </c>
      <c r="B206" s="82" t="s">
        <v>50</v>
      </c>
      <c r="C206" s="83">
        <v>0</v>
      </c>
      <c r="D206" s="84" t="str">
        <f>IF($B206="N/A","N/A",IF(C206&gt;10,"No",IF(C206&lt;-10,"No","Yes")))</f>
        <v>N/A</v>
      </c>
      <c r="E206" s="83">
        <v>0</v>
      </c>
      <c r="F206" s="84" t="str">
        <f>IF($B206="N/A","N/A",IF(E206&gt;10,"No",IF(E206&lt;-10,"No","Yes")))</f>
        <v>N/A</v>
      </c>
      <c r="G206" s="83">
        <v>0</v>
      </c>
      <c r="H206" s="84" t="str">
        <f>IF($B206="N/A","N/A",IF(G206&gt;10,"No",IF(G206&lt;-10,"No","Yes")))</f>
        <v>N/A</v>
      </c>
      <c r="I206" s="85" t="s">
        <v>1090</v>
      </c>
      <c r="J206" s="85" t="s">
        <v>1090</v>
      </c>
      <c r="K206" s="86" t="s">
        <v>112</v>
      </c>
      <c r="L206" s="87" t="str">
        <f t="shared" si="75"/>
        <v>N/A</v>
      </c>
    </row>
    <row r="207" spans="1:12">
      <c r="A207" s="138" t="s">
        <v>604</v>
      </c>
      <c r="B207" s="82" t="s">
        <v>50</v>
      </c>
      <c r="C207" s="83">
        <v>0</v>
      </c>
      <c r="D207" s="84" t="str">
        <f>IF($B207="N/A","N/A",IF(C207&gt;10,"No",IF(C207&lt;-10,"No","Yes")))</f>
        <v>N/A</v>
      </c>
      <c r="E207" s="83">
        <v>0</v>
      </c>
      <c r="F207" s="84" t="str">
        <f>IF($B207="N/A","N/A",IF(E207&gt;10,"No",IF(E207&lt;-10,"No","Yes")))</f>
        <v>N/A</v>
      </c>
      <c r="G207" s="83">
        <v>0</v>
      </c>
      <c r="H207" s="84" t="str">
        <f>IF($B207="N/A","N/A",IF(G207&gt;10,"No",IF(G207&lt;-10,"No","Yes")))</f>
        <v>N/A</v>
      </c>
      <c r="I207" s="85" t="s">
        <v>1090</v>
      </c>
      <c r="J207" s="85" t="s">
        <v>1090</v>
      </c>
      <c r="K207" s="86" t="s">
        <v>112</v>
      </c>
      <c r="L207" s="87" t="str">
        <f t="shared" si="75"/>
        <v>N/A</v>
      </c>
    </row>
    <row r="208" spans="1:12">
      <c r="A208" s="138" t="s">
        <v>605</v>
      </c>
      <c r="B208" s="82" t="s">
        <v>50</v>
      </c>
      <c r="C208" s="83">
        <v>0</v>
      </c>
      <c r="D208" s="84" t="str">
        <f>IF($B208="N/A","N/A",IF(C208&gt;10,"No",IF(C208&lt;-10,"No","Yes")))</f>
        <v>N/A</v>
      </c>
      <c r="E208" s="83">
        <v>0</v>
      </c>
      <c r="F208" s="84" t="str">
        <f>IF($B208="N/A","N/A",IF(E208&gt;10,"No",IF(E208&lt;-10,"No","Yes")))</f>
        <v>N/A</v>
      </c>
      <c r="G208" s="83">
        <v>0</v>
      </c>
      <c r="H208" s="84" t="str">
        <f>IF($B208="N/A","N/A",IF(G208&gt;10,"No",IF(G208&lt;-10,"No","Yes")))</f>
        <v>N/A</v>
      </c>
      <c r="I208" s="85" t="s">
        <v>1090</v>
      </c>
      <c r="J208" s="85" t="s">
        <v>1090</v>
      </c>
      <c r="K208" s="86" t="s">
        <v>112</v>
      </c>
      <c r="L208" s="87" t="str">
        <f t="shared" si="75"/>
        <v>N/A</v>
      </c>
    </row>
    <row r="209" spans="1:12">
      <c r="A209" s="138" t="s">
        <v>606</v>
      </c>
      <c r="B209" s="82" t="s">
        <v>50</v>
      </c>
      <c r="C209" s="83">
        <v>0</v>
      </c>
      <c r="D209" s="84" t="str">
        <f>IF($B209="N/A","N/A",IF(C209&gt;10,"No",IF(C209&lt;-10,"No","Yes")))</f>
        <v>N/A</v>
      </c>
      <c r="E209" s="83">
        <v>0</v>
      </c>
      <c r="F209" s="84" t="str">
        <f>IF($B209="N/A","N/A",IF(E209&gt;10,"No",IF(E209&lt;-10,"No","Yes")))</f>
        <v>N/A</v>
      </c>
      <c r="G209" s="83">
        <v>0</v>
      </c>
      <c r="H209" s="84" t="str">
        <f>IF($B209="N/A","N/A",IF(G209&gt;10,"No",IF(G209&lt;-10,"No","Yes")))</f>
        <v>N/A</v>
      </c>
      <c r="I209" s="85" t="s">
        <v>1090</v>
      </c>
      <c r="J209" s="85" t="s">
        <v>1090</v>
      </c>
      <c r="K209" s="86" t="s">
        <v>112</v>
      </c>
      <c r="L209" s="87" t="str">
        <f t="shared" si="75"/>
        <v>N/A</v>
      </c>
    </row>
    <row r="210" spans="1:12">
      <c r="A210" s="138" t="s">
        <v>607</v>
      </c>
      <c r="B210" s="82" t="s">
        <v>50</v>
      </c>
      <c r="C210" s="83">
        <v>0</v>
      </c>
      <c r="D210" s="84" t="str">
        <f>IF($B210="N/A","N/A",IF(C210&gt;10,"No",IF(C210&lt;-10,"No","Yes")))</f>
        <v>N/A</v>
      </c>
      <c r="E210" s="83">
        <v>0</v>
      </c>
      <c r="F210" s="84" t="str">
        <f>IF($B210="N/A","N/A",IF(E210&gt;10,"No",IF(E210&lt;-10,"No","Yes")))</f>
        <v>N/A</v>
      </c>
      <c r="G210" s="83">
        <v>0</v>
      </c>
      <c r="H210" s="84" t="str">
        <f>IF($B210="N/A","N/A",IF(G210&gt;10,"No",IF(G210&lt;-10,"No","Yes")))</f>
        <v>N/A</v>
      </c>
      <c r="I210" s="85" t="s">
        <v>1090</v>
      </c>
      <c r="J210" s="85" t="s">
        <v>1090</v>
      </c>
      <c r="K210" s="86" t="s">
        <v>112</v>
      </c>
      <c r="L210" s="87" t="str">
        <f t="shared" si="75"/>
        <v>N/A</v>
      </c>
    </row>
    <row r="211" spans="1:12">
      <c r="A211" s="97" t="s">
        <v>665</v>
      </c>
      <c r="B211" s="82" t="s">
        <v>50</v>
      </c>
      <c r="C211" s="83">
        <v>2128</v>
      </c>
      <c r="D211" s="84" t="str">
        <f t="shared" si="72"/>
        <v>N/A</v>
      </c>
      <c r="E211" s="83">
        <v>2113</v>
      </c>
      <c r="F211" s="84" t="str">
        <f t="shared" si="73"/>
        <v>N/A</v>
      </c>
      <c r="G211" s="83">
        <v>2058</v>
      </c>
      <c r="H211" s="84" t="str">
        <f t="shared" si="74"/>
        <v>N/A</v>
      </c>
      <c r="I211" s="85">
        <v>-0.70499999999999996</v>
      </c>
      <c r="J211" s="85">
        <v>-2.6</v>
      </c>
      <c r="K211" s="86" t="s">
        <v>112</v>
      </c>
      <c r="L211" s="87" t="str">
        <f t="shared" si="75"/>
        <v>Yes</v>
      </c>
    </row>
    <row r="212" spans="1:12">
      <c r="A212" s="138" t="s">
        <v>603</v>
      </c>
      <c r="B212" s="82" t="s">
        <v>50</v>
      </c>
      <c r="C212" s="83">
        <v>2095</v>
      </c>
      <c r="D212" s="84" t="str">
        <f t="shared" si="72"/>
        <v>N/A</v>
      </c>
      <c r="E212" s="83">
        <v>2046</v>
      </c>
      <c r="F212" s="84" t="str">
        <f t="shared" si="73"/>
        <v>N/A</v>
      </c>
      <c r="G212" s="83">
        <v>1999</v>
      </c>
      <c r="H212" s="84" t="str">
        <f t="shared" si="74"/>
        <v>N/A</v>
      </c>
      <c r="I212" s="85">
        <v>-2.34</v>
      </c>
      <c r="J212" s="85">
        <v>-2.2999999999999998</v>
      </c>
      <c r="K212" s="86" t="s">
        <v>112</v>
      </c>
      <c r="L212" s="87" t="str">
        <f t="shared" si="75"/>
        <v>Yes</v>
      </c>
    </row>
    <row r="213" spans="1:12">
      <c r="A213" s="138" t="s">
        <v>604</v>
      </c>
      <c r="B213" s="82" t="s">
        <v>50</v>
      </c>
      <c r="C213" s="83">
        <v>11</v>
      </c>
      <c r="D213" s="84" t="str">
        <f t="shared" si="72"/>
        <v>N/A</v>
      </c>
      <c r="E213" s="83">
        <v>11</v>
      </c>
      <c r="F213" s="84" t="str">
        <f t="shared" si="73"/>
        <v>N/A</v>
      </c>
      <c r="G213" s="83">
        <v>11</v>
      </c>
      <c r="H213" s="84" t="str">
        <f t="shared" si="74"/>
        <v>N/A</v>
      </c>
      <c r="I213" s="85">
        <v>-12.5</v>
      </c>
      <c r="J213" s="85">
        <v>-14.3</v>
      </c>
      <c r="K213" s="86" t="s">
        <v>112</v>
      </c>
      <c r="L213" s="87" t="str">
        <f t="shared" si="75"/>
        <v>Yes</v>
      </c>
    </row>
    <row r="214" spans="1:12">
      <c r="A214" s="138" t="s">
        <v>605</v>
      </c>
      <c r="B214" s="82" t="s">
        <v>50</v>
      </c>
      <c r="C214" s="83">
        <v>0</v>
      </c>
      <c r="D214" s="84" t="str">
        <f t="shared" si="72"/>
        <v>N/A</v>
      </c>
      <c r="E214" s="83">
        <v>11</v>
      </c>
      <c r="F214" s="84" t="str">
        <f t="shared" si="73"/>
        <v>N/A</v>
      </c>
      <c r="G214" s="83">
        <v>11</v>
      </c>
      <c r="H214" s="84" t="str">
        <f t="shared" si="74"/>
        <v>N/A</v>
      </c>
      <c r="I214" s="85" t="s">
        <v>1090</v>
      </c>
      <c r="J214" s="85">
        <v>100</v>
      </c>
      <c r="K214" s="86" t="s">
        <v>112</v>
      </c>
      <c r="L214" s="87" t="str">
        <f t="shared" si="75"/>
        <v>No</v>
      </c>
    </row>
    <row r="215" spans="1:12">
      <c r="A215" s="138" t="s">
        <v>606</v>
      </c>
      <c r="B215" s="82" t="s">
        <v>50</v>
      </c>
      <c r="C215" s="83">
        <v>11</v>
      </c>
      <c r="D215" s="84" t="str">
        <f t="shared" si="72"/>
        <v>N/A</v>
      </c>
      <c r="E215" s="83">
        <v>0</v>
      </c>
      <c r="F215" s="84" t="str">
        <f t="shared" si="73"/>
        <v>N/A</v>
      </c>
      <c r="G215" s="83">
        <v>11</v>
      </c>
      <c r="H215" s="84" t="str">
        <f t="shared" si="74"/>
        <v>N/A</v>
      </c>
      <c r="I215" s="85">
        <v>-100</v>
      </c>
      <c r="J215" s="85" t="s">
        <v>1090</v>
      </c>
      <c r="K215" s="86" t="s">
        <v>112</v>
      </c>
      <c r="L215" s="87" t="str">
        <f t="shared" si="75"/>
        <v>N/A</v>
      </c>
    </row>
    <row r="216" spans="1:12">
      <c r="A216" s="138" t="s">
        <v>607</v>
      </c>
      <c r="B216" s="82" t="s">
        <v>50</v>
      </c>
      <c r="C216" s="83">
        <v>24</v>
      </c>
      <c r="D216" s="84" t="str">
        <f t="shared" si="72"/>
        <v>N/A</v>
      </c>
      <c r="E216" s="83">
        <v>58</v>
      </c>
      <c r="F216" s="84" t="str">
        <f t="shared" si="73"/>
        <v>N/A</v>
      </c>
      <c r="G216" s="83">
        <v>48</v>
      </c>
      <c r="H216" s="84" t="str">
        <f t="shared" si="74"/>
        <v>N/A</v>
      </c>
      <c r="I216" s="85">
        <v>141.69999999999999</v>
      </c>
      <c r="J216" s="85">
        <v>-17.2</v>
      </c>
      <c r="K216" s="86" t="s">
        <v>112</v>
      </c>
      <c r="L216" s="87" t="str">
        <f t="shared" si="75"/>
        <v>No</v>
      </c>
    </row>
    <row r="217" spans="1:12" s="146" customFormat="1" ht="12.75" customHeight="1">
      <c r="A217" s="97" t="s">
        <v>666</v>
      </c>
      <c r="B217" s="110" t="s">
        <v>50</v>
      </c>
      <c r="C217" s="93">
        <v>660</v>
      </c>
      <c r="D217" s="91" t="str">
        <f t="shared" si="72"/>
        <v>N/A</v>
      </c>
      <c r="E217" s="93">
        <v>669</v>
      </c>
      <c r="F217" s="91" t="str">
        <f t="shared" si="73"/>
        <v>N/A</v>
      </c>
      <c r="G217" s="93">
        <v>634</v>
      </c>
      <c r="H217" s="91" t="str">
        <f t="shared" si="74"/>
        <v>N/A</v>
      </c>
      <c r="I217" s="99">
        <v>1.3640000000000001</v>
      </c>
      <c r="J217" s="99">
        <v>-5.23</v>
      </c>
      <c r="K217" s="110" t="s">
        <v>112</v>
      </c>
      <c r="L217" s="91" t="str">
        <f t="shared" si="75"/>
        <v>Yes</v>
      </c>
    </row>
    <row r="218" spans="1:12">
      <c r="A218" s="138" t="s">
        <v>603</v>
      </c>
      <c r="B218" s="82" t="s">
        <v>50</v>
      </c>
      <c r="C218" s="83">
        <v>26</v>
      </c>
      <c r="D218" s="84" t="str">
        <f t="shared" si="72"/>
        <v>N/A</v>
      </c>
      <c r="E218" s="83">
        <v>54</v>
      </c>
      <c r="F218" s="84" t="str">
        <f t="shared" si="73"/>
        <v>N/A</v>
      </c>
      <c r="G218" s="83">
        <v>74</v>
      </c>
      <c r="H218" s="84" t="str">
        <f t="shared" si="74"/>
        <v>N/A</v>
      </c>
      <c r="I218" s="85">
        <v>107.7</v>
      </c>
      <c r="J218" s="85">
        <v>37.04</v>
      </c>
      <c r="K218" s="86" t="s">
        <v>112</v>
      </c>
      <c r="L218" s="87" t="str">
        <f t="shared" si="75"/>
        <v>No</v>
      </c>
    </row>
    <row r="219" spans="1:12">
      <c r="A219" s="138" t="s">
        <v>604</v>
      </c>
      <c r="B219" s="82" t="s">
        <v>50</v>
      </c>
      <c r="C219" s="83">
        <v>0</v>
      </c>
      <c r="D219" s="84" t="str">
        <f t="shared" si="72"/>
        <v>N/A</v>
      </c>
      <c r="E219" s="83">
        <v>11</v>
      </c>
      <c r="F219" s="84" t="str">
        <f t="shared" si="73"/>
        <v>N/A</v>
      </c>
      <c r="G219" s="83">
        <v>11</v>
      </c>
      <c r="H219" s="84" t="str">
        <f t="shared" si="74"/>
        <v>N/A</v>
      </c>
      <c r="I219" s="85" t="s">
        <v>1090</v>
      </c>
      <c r="J219" s="85">
        <v>100</v>
      </c>
      <c r="K219" s="86" t="s">
        <v>112</v>
      </c>
      <c r="L219" s="87" t="str">
        <f t="shared" si="75"/>
        <v>No</v>
      </c>
    </row>
    <row r="220" spans="1:12">
      <c r="A220" s="138" t="s">
        <v>605</v>
      </c>
      <c r="B220" s="82" t="s">
        <v>50</v>
      </c>
      <c r="C220" s="83">
        <v>489</v>
      </c>
      <c r="D220" s="84" t="str">
        <f t="shared" si="72"/>
        <v>N/A</v>
      </c>
      <c r="E220" s="83">
        <v>478</v>
      </c>
      <c r="F220" s="84" t="str">
        <f t="shared" si="73"/>
        <v>N/A</v>
      </c>
      <c r="G220" s="83">
        <v>450</v>
      </c>
      <c r="H220" s="84" t="str">
        <f t="shared" si="74"/>
        <v>N/A</v>
      </c>
      <c r="I220" s="85">
        <v>-2.25</v>
      </c>
      <c r="J220" s="85">
        <v>-5.86</v>
      </c>
      <c r="K220" s="86" t="s">
        <v>112</v>
      </c>
      <c r="L220" s="87" t="str">
        <f t="shared" si="75"/>
        <v>Yes</v>
      </c>
    </row>
    <row r="221" spans="1:12">
      <c r="A221" s="138" t="s">
        <v>606</v>
      </c>
      <c r="B221" s="82" t="s">
        <v>50</v>
      </c>
      <c r="C221" s="83">
        <v>144</v>
      </c>
      <c r="D221" s="84" t="str">
        <f t="shared" si="72"/>
        <v>N/A</v>
      </c>
      <c r="E221" s="83">
        <v>136</v>
      </c>
      <c r="F221" s="84" t="str">
        <f t="shared" si="73"/>
        <v>N/A</v>
      </c>
      <c r="G221" s="83">
        <v>108</v>
      </c>
      <c r="H221" s="84" t="str">
        <f t="shared" si="74"/>
        <v>N/A</v>
      </c>
      <c r="I221" s="85">
        <v>-5.56</v>
      </c>
      <c r="J221" s="85">
        <v>-20.6</v>
      </c>
      <c r="K221" s="86" t="s">
        <v>112</v>
      </c>
      <c r="L221" s="87" t="str">
        <f t="shared" si="75"/>
        <v>No</v>
      </c>
    </row>
    <row r="222" spans="1:12">
      <c r="A222" s="138" t="s">
        <v>607</v>
      </c>
      <c r="B222" s="82" t="s">
        <v>50</v>
      </c>
      <c r="C222" s="83">
        <v>11</v>
      </c>
      <c r="D222" s="84" t="str">
        <f t="shared" si="72"/>
        <v>N/A</v>
      </c>
      <c r="E222" s="83">
        <v>0</v>
      </c>
      <c r="F222" s="84" t="str">
        <f t="shared" si="73"/>
        <v>N/A</v>
      </c>
      <c r="G222" s="83">
        <v>0</v>
      </c>
      <c r="H222" s="84" t="str">
        <f t="shared" si="74"/>
        <v>N/A</v>
      </c>
      <c r="I222" s="85">
        <v>-100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1461</v>
      </c>
      <c r="D235" s="91" t="str">
        <f t="shared" si="72"/>
        <v>N/A</v>
      </c>
      <c r="E235" s="93">
        <v>1633</v>
      </c>
      <c r="F235" s="91" t="str">
        <f t="shared" si="73"/>
        <v>N/A</v>
      </c>
      <c r="G235" s="93">
        <v>1725</v>
      </c>
      <c r="H235" s="91" t="str">
        <f t="shared" si="74"/>
        <v>N/A</v>
      </c>
      <c r="I235" s="99">
        <v>11.77</v>
      </c>
      <c r="J235" s="99">
        <v>5.6340000000000003</v>
      </c>
      <c r="K235" s="110" t="s">
        <v>112</v>
      </c>
      <c r="L235" s="91" t="str">
        <f t="shared" si="77"/>
        <v>Yes</v>
      </c>
    </row>
    <row r="236" spans="1:12">
      <c r="A236" s="138" t="s">
        <v>603</v>
      </c>
      <c r="B236" s="82" t="s">
        <v>50</v>
      </c>
      <c r="C236" s="83">
        <v>19</v>
      </c>
      <c r="D236" s="84" t="str">
        <f t="shared" si="72"/>
        <v>N/A</v>
      </c>
      <c r="E236" s="83">
        <v>20</v>
      </c>
      <c r="F236" s="84" t="str">
        <f t="shared" si="73"/>
        <v>N/A</v>
      </c>
      <c r="G236" s="83">
        <v>21</v>
      </c>
      <c r="H236" s="84" t="str">
        <f t="shared" si="74"/>
        <v>N/A</v>
      </c>
      <c r="I236" s="85">
        <v>5.2629999999999999</v>
      </c>
      <c r="J236" s="85">
        <v>5</v>
      </c>
      <c r="K236" s="86" t="s">
        <v>112</v>
      </c>
      <c r="L236" s="87" t="str">
        <f t="shared" si="77"/>
        <v>Yes</v>
      </c>
    </row>
    <row r="237" spans="1:12">
      <c r="A237" s="138" t="s">
        <v>604</v>
      </c>
      <c r="B237" s="82" t="s">
        <v>50</v>
      </c>
      <c r="C237" s="83">
        <v>0</v>
      </c>
      <c r="D237" s="84" t="str">
        <f t="shared" si="72"/>
        <v>N/A</v>
      </c>
      <c r="E237" s="83">
        <v>0</v>
      </c>
      <c r="F237" s="84" t="str">
        <f t="shared" si="73"/>
        <v>N/A</v>
      </c>
      <c r="G237" s="83">
        <v>0</v>
      </c>
      <c r="H237" s="84" t="str">
        <f t="shared" si="74"/>
        <v>N/A</v>
      </c>
      <c r="I237" s="85" t="s">
        <v>1090</v>
      </c>
      <c r="J237" s="85" t="s">
        <v>1090</v>
      </c>
      <c r="K237" s="86" t="s">
        <v>112</v>
      </c>
      <c r="L237" s="87" t="str">
        <f t="shared" si="77"/>
        <v>N/A</v>
      </c>
    </row>
    <row r="238" spans="1:12">
      <c r="A238" s="138" t="s">
        <v>605</v>
      </c>
      <c r="B238" s="82" t="s">
        <v>50</v>
      </c>
      <c r="C238" s="83">
        <v>778</v>
      </c>
      <c r="D238" s="84" t="str">
        <f t="shared" si="72"/>
        <v>N/A</v>
      </c>
      <c r="E238" s="83">
        <v>864</v>
      </c>
      <c r="F238" s="84" t="str">
        <f t="shared" si="73"/>
        <v>N/A</v>
      </c>
      <c r="G238" s="83">
        <v>919</v>
      </c>
      <c r="H238" s="84" t="str">
        <f t="shared" si="74"/>
        <v>N/A</v>
      </c>
      <c r="I238" s="85">
        <v>11.05</v>
      </c>
      <c r="J238" s="85">
        <v>6.3659999999999997</v>
      </c>
      <c r="K238" s="86" t="s">
        <v>112</v>
      </c>
      <c r="L238" s="87" t="str">
        <f t="shared" si="77"/>
        <v>Yes</v>
      </c>
    </row>
    <row r="239" spans="1:12">
      <c r="A239" s="138" t="s">
        <v>606</v>
      </c>
      <c r="B239" s="82" t="s">
        <v>50</v>
      </c>
      <c r="C239" s="83">
        <v>658</v>
      </c>
      <c r="D239" s="84" t="str">
        <f t="shared" si="72"/>
        <v>N/A</v>
      </c>
      <c r="E239" s="83">
        <v>741</v>
      </c>
      <c r="F239" s="84" t="str">
        <f t="shared" si="73"/>
        <v>N/A</v>
      </c>
      <c r="G239" s="83">
        <v>776</v>
      </c>
      <c r="H239" s="84" t="str">
        <f t="shared" si="74"/>
        <v>N/A</v>
      </c>
      <c r="I239" s="85">
        <v>12.61</v>
      </c>
      <c r="J239" s="85">
        <v>4.7229999999999999</v>
      </c>
      <c r="K239" s="86" t="s">
        <v>112</v>
      </c>
      <c r="L239" s="87" t="str">
        <f t="shared" si="77"/>
        <v>Yes</v>
      </c>
    </row>
    <row r="240" spans="1:12">
      <c r="A240" s="138" t="s">
        <v>607</v>
      </c>
      <c r="B240" s="82" t="s">
        <v>50</v>
      </c>
      <c r="C240" s="83">
        <v>11</v>
      </c>
      <c r="D240" s="84" t="str">
        <f t="shared" si="72"/>
        <v>N/A</v>
      </c>
      <c r="E240" s="83">
        <v>11</v>
      </c>
      <c r="F240" s="84" t="str">
        <f t="shared" si="73"/>
        <v>N/A</v>
      </c>
      <c r="G240" s="83">
        <v>11</v>
      </c>
      <c r="H240" s="84" t="str">
        <f t="shared" si="74"/>
        <v>N/A</v>
      </c>
      <c r="I240" s="85">
        <v>33.33</v>
      </c>
      <c r="J240" s="85">
        <v>12.5</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1.3885620145999999</v>
      </c>
      <c r="D265" s="84" t="str">
        <f>IF($B265="N/A","N/A",IF(C265&lt;15,"Yes","No"))</f>
        <v>Yes</v>
      </c>
      <c r="E265" s="90">
        <v>1.4496036240000001</v>
      </c>
      <c r="F265" s="84" t="str">
        <f>IF($B265="N/A","N/A",IF(E265&lt;15,"Yes","No"))</f>
        <v>Yes</v>
      </c>
      <c r="G265" s="90">
        <v>2.0828616707999998</v>
      </c>
      <c r="H265" s="84" t="str">
        <f>IF($B265="N/A","N/A",IF(G265&lt;15,"Yes","No"))</f>
        <v>Yes</v>
      </c>
      <c r="I265" s="85">
        <v>4.3959999999999999</v>
      </c>
      <c r="J265" s="85">
        <v>43.68</v>
      </c>
      <c r="K265" s="86" t="s">
        <v>112</v>
      </c>
      <c r="L265" s="87" t="str">
        <f>IF(J265="Div by 0", "N/A", IF(K265="N/A","N/A", IF(J265&gt;VALUE(MID(K265,1,2)), "No", IF(J265&lt;-1*VALUE(MID(K265,1,2)), "No", "Yes"))))</f>
        <v>No</v>
      </c>
    </row>
    <row r="266" spans="1:12" ht="12.75" customHeight="1">
      <c r="A266" s="92" t="s">
        <v>845</v>
      </c>
      <c r="B266" s="82" t="s">
        <v>144</v>
      </c>
      <c r="C266" s="90">
        <v>1.9194756554000001</v>
      </c>
      <c r="D266" s="84" t="str">
        <f>IF($B266="N/A","N/A",IF(C266&lt;10,"Yes","No"))</f>
        <v>Yes</v>
      </c>
      <c r="E266" s="90">
        <v>1.8276173284999999</v>
      </c>
      <c r="F266" s="84" t="str">
        <f>IF($B266="N/A","N/A",IF(E266&lt;10,"Yes","No"))</f>
        <v>Yes</v>
      </c>
      <c r="G266" s="90">
        <v>2.0606884058000001</v>
      </c>
      <c r="H266" s="84" t="str">
        <f>IF($B266="N/A","N/A",IF(G266&lt;10,"Yes","No"))</f>
        <v>Yes</v>
      </c>
      <c r="I266" s="85">
        <v>-4.79</v>
      </c>
      <c r="J266" s="85">
        <v>12.75</v>
      </c>
      <c r="K266" s="86" t="s">
        <v>112</v>
      </c>
      <c r="L266" s="87" t="str">
        <f>IF(J266="Div by 0", "N/A", IF(K266="N/A","N/A", IF(J266&gt;VALUE(MID(K266,1,2)), "No", IF(J266&lt;-1*VALUE(MID(K266,1,2)), "No", "Yes"))))</f>
        <v>Yes</v>
      </c>
    </row>
    <row r="267" spans="1:12" ht="12.75" customHeight="1">
      <c r="A267" s="97" t="s">
        <v>349</v>
      </c>
      <c r="B267" s="101" t="s">
        <v>50</v>
      </c>
      <c r="C267" s="95">
        <v>9.4139797600000005E-2</v>
      </c>
      <c r="D267" s="103" t="str">
        <f t="shared" si="72"/>
        <v>N/A</v>
      </c>
      <c r="E267" s="95">
        <v>4.53001133E-2</v>
      </c>
      <c r="F267" s="103" t="str">
        <f t="shared" si="73"/>
        <v>N/A</v>
      </c>
      <c r="G267" s="95">
        <v>0</v>
      </c>
      <c r="H267" s="103" t="str">
        <f>IF($B267="N/A","N/A",IF(G267&gt;10,"No",IF(G267&lt;-10,"No","Yes")))</f>
        <v>N/A</v>
      </c>
      <c r="I267" s="104">
        <v>-51.9</v>
      </c>
      <c r="J267" s="104">
        <v>-100</v>
      </c>
      <c r="K267" s="130" t="s">
        <v>112</v>
      </c>
      <c r="L267" s="96" t="str">
        <f>IF(J267="Div by 0", "N/A", IF(K267="N/A","N/A", IF(J267&gt;VALUE(MID(K267,1,2)), "No", IF(J267&lt;-1*VALUE(MID(K267,1,2)), "No", "Yes"))))</f>
        <v>No</v>
      </c>
    </row>
    <row r="268" spans="1:12" ht="25.5">
      <c r="A268" s="147" t="s">
        <v>899</v>
      </c>
      <c r="B268" s="82" t="s">
        <v>163</v>
      </c>
      <c r="C268" s="87" t="s">
        <v>50</v>
      </c>
      <c r="D268" s="84" t="str">
        <f>IF(OR($B268="N/A",$C268="N/A"),"N/A",IF(C268&lt;15,"Yes","No"))</f>
        <v>N/A</v>
      </c>
      <c r="E268" s="87">
        <v>1.4496036240000001</v>
      </c>
      <c r="F268" s="84" t="str">
        <f>IF($B268="N/A","N/A",IF(E268&lt;15,"Yes","No"))</f>
        <v>Yes</v>
      </c>
      <c r="G268" s="87">
        <v>2.0828616707999998</v>
      </c>
      <c r="H268" s="84" t="str">
        <f>IF($B268="N/A","N/A",IF(G268&lt;15,"Yes","No"))</f>
        <v>Yes</v>
      </c>
      <c r="I268" s="85" t="s">
        <v>50</v>
      </c>
      <c r="J268" s="85">
        <v>43.68</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66</v>
      </c>
      <c r="F269" s="103" t="str">
        <f>IF($B269="N/A","N/A",IF(E269&gt;10,"No",IF(E269&lt;-10,"No","Yes")))</f>
        <v>N/A</v>
      </c>
      <c r="G269" s="114">
        <v>41</v>
      </c>
      <c r="H269" s="103" t="str">
        <f>IF($B269="N/A","N/A",IF(G269&gt;10,"No",IF(G269&lt;-10,"No","Yes")))</f>
        <v>N/A</v>
      </c>
      <c r="I269" s="85" t="s">
        <v>50</v>
      </c>
      <c r="J269" s="85">
        <v>-37.9</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4416</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94</v>
      </c>
      <c r="D272" s="107" t="str">
        <f t="shared" ref="D272:D302" si="84">IF($B272="N/A","N/A",IF(C272&gt;10,"No",IF(C272&lt;-10,"No","Yes")))</f>
        <v>N/A</v>
      </c>
      <c r="E272" s="106">
        <v>0</v>
      </c>
      <c r="F272" s="107" t="str">
        <f t="shared" ref="F272:F302" si="85">IF($B272="N/A","N/A",IF(E272&gt;10,"No",IF(E272&lt;-10,"No","Yes")))</f>
        <v>N/A</v>
      </c>
      <c r="G272" s="106">
        <v>0</v>
      </c>
      <c r="H272" s="107" t="str">
        <f t="shared" ref="H272:H302" si="86">IF($B272="N/A","N/A",IF(G272&gt;10,"No",IF(G272&lt;-10,"No","Yes")))</f>
        <v>N/A</v>
      </c>
      <c r="I272" s="108">
        <v>-100</v>
      </c>
      <c r="J272" s="108" t="s">
        <v>1090</v>
      </c>
      <c r="K272" s="118" t="s">
        <v>164</v>
      </c>
      <c r="L272" s="109" t="str">
        <f t="shared" ref="L272:L302" si="87">IF(J272="Div by 0", "N/A", IF(K272="N/A","N/A", IF(J272&gt;VALUE(MID(K272,1,2)), "No", IF(J272&lt;-1*VALUE(MID(K272,1,2)), "No", "Yes"))))</f>
        <v>N/A</v>
      </c>
    </row>
    <row r="273" spans="1:12">
      <c r="A273" s="138" t="s">
        <v>608</v>
      </c>
      <c r="B273" s="82" t="s">
        <v>50</v>
      </c>
      <c r="C273" s="90">
        <v>0</v>
      </c>
      <c r="D273" s="84" t="str">
        <f t="shared" si="84"/>
        <v>N/A</v>
      </c>
      <c r="E273" s="90">
        <v>0</v>
      </c>
      <c r="F273" s="84" t="str">
        <f t="shared" si="85"/>
        <v>N/A</v>
      </c>
      <c r="G273" s="90">
        <v>0</v>
      </c>
      <c r="H273" s="84" t="str">
        <f t="shared" si="86"/>
        <v>N/A</v>
      </c>
      <c r="I273" s="85" t="s">
        <v>1090</v>
      </c>
      <c r="J273" s="85" t="s">
        <v>1090</v>
      </c>
      <c r="K273" s="86" t="s">
        <v>112</v>
      </c>
      <c r="L273" s="87" t="str">
        <f t="shared" si="87"/>
        <v>N/A</v>
      </c>
    </row>
    <row r="274" spans="1:12">
      <c r="A274" s="138" t="s">
        <v>609</v>
      </c>
      <c r="B274" s="82" t="s">
        <v>50</v>
      </c>
      <c r="C274" s="90">
        <v>1.56156469E-2</v>
      </c>
      <c r="D274" s="84" t="str">
        <f t="shared" si="84"/>
        <v>N/A</v>
      </c>
      <c r="E274" s="90">
        <v>0</v>
      </c>
      <c r="F274" s="84" t="str">
        <f t="shared" si="85"/>
        <v>N/A</v>
      </c>
      <c r="G274" s="90">
        <v>0</v>
      </c>
      <c r="H274" s="84" t="str">
        <f t="shared" si="86"/>
        <v>N/A</v>
      </c>
      <c r="I274" s="85">
        <v>-100</v>
      </c>
      <c r="J274" s="85" t="s">
        <v>1090</v>
      </c>
      <c r="K274" s="86" t="s">
        <v>112</v>
      </c>
      <c r="L274" s="87" t="str">
        <f t="shared" si="87"/>
        <v>N/A</v>
      </c>
    </row>
    <row r="275" spans="1:12">
      <c r="A275" s="138" t="s">
        <v>610</v>
      </c>
      <c r="B275" s="82" t="s">
        <v>50</v>
      </c>
      <c r="C275" s="90">
        <v>3.2124475399999998E-2</v>
      </c>
      <c r="D275" s="84" t="str">
        <f t="shared" si="84"/>
        <v>N/A</v>
      </c>
      <c r="E275" s="90">
        <v>0</v>
      </c>
      <c r="F275" s="84" t="str">
        <f t="shared" si="85"/>
        <v>N/A</v>
      </c>
      <c r="G275" s="90">
        <v>0</v>
      </c>
      <c r="H275" s="84" t="str">
        <f t="shared" si="86"/>
        <v>N/A</v>
      </c>
      <c r="I275" s="85">
        <v>-100</v>
      </c>
      <c r="J275" s="85" t="s">
        <v>1090</v>
      </c>
      <c r="K275" s="86" t="s">
        <v>112</v>
      </c>
      <c r="L275" s="87" t="str">
        <f t="shared" si="87"/>
        <v>N/A</v>
      </c>
    </row>
    <row r="276" spans="1:12">
      <c r="A276" s="138" t="s">
        <v>611</v>
      </c>
      <c r="B276" s="82" t="s">
        <v>50</v>
      </c>
      <c r="C276" s="90">
        <v>8.3818951099999997E-2</v>
      </c>
      <c r="D276" s="84" t="str">
        <f t="shared" si="84"/>
        <v>N/A</v>
      </c>
      <c r="E276" s="90">
        <v>0</v>
      </c>
      <c r="F276" s="84" t="str">
        <f t="shared" si="85"/>
        <v>N/A</v>
      </c>
      <c r="G276" s="90">
        <v>0</v>
      </c>
      <c r="H276" s="84" t="str">
        <f t="shared" si="86"/>
        <v>N/A</v>
      </c>
      <c r="I276" s="85">
        <v>-100</v>
      </c>
      <c r="J276" s="85" t="s">
        <v>1090</v>
      </c>
      <c r="K276" s="86" t="s">
        <v>112</v>
      </c>
      <c r="L276" s="87" t="str">
        <f t="shared" si="87"/>
        <v>N/A</v>
      </c>
    </row>
    <row r="277" spans="1:12">
      <c r="A277" s="138" t="s">
        <v>612</v>
      </c>
      <c r="B277" s="82" t="s">
        <v>50</v>
      </c>
      <c r="C277" s="90">
        <v>13.829787233999999</v>
      </c>
      <c r="D277" s="84" t="str">
        <f t="shared" si="84"/>
        <v>N/A</v>
      </c>
      <c r="E277" s="90" t="s">
        <v>1090</v>
      </c>
      <c r="F277" s="84" t="str">
        <f t="shared" si="85"/>
        <v>N/A</v>
      </c>
      <c r="G277" s="90" t="s">
        <v>1090</v>
      </c>
      <c r="H277" s="84" t="str">
        <f t="shared" si="86"/>
        <v>N/A</v>
      </c>
      <c r="I277" s="85" t="s">
        <v>1090</v>
      </c>
      <c r="J277" s="85" t="s">
        <v>1090</v>
      </c>
      <c r="K277" s="86" t="s">
        <v>112</v>
      </c>
      <c r="L277" s="87" t="str">
        <f t="shared" si="87"/>
        <v>N/A</v>
      </c>
    </row>
    <row r="278" spans="1:12">
      <c r="A278" s="97" t="s">
        <v>351</v>
      </c>
      <c r="B278" s="82" t="s">
        <v>50</v>
      </c>
      <c r="C278" s="83">
        <v>163277</v>
      </c>
      <c r="D278" s="84" t="str">
        <f t="shared" si="84"/>
        <v>N/A</v>
      </c>
      <c r="E278" s="83">
        <v>0</v>
      </c>
      <c r="F278" s="84" t="str">
        <f t="shared" si="85"/>
        <v>N/A</v>
      </c>
      <c r="G278" s="83">
        <v>0</v>
      </c>
      <c r="H278" s="84" t="str">
        <f t="shared" si="86"/>
        <v>N/A</v>
      </c>
      <c r="I278" s="85">
        <v>-100</v>
      </c>
      <c r="J278" s="85" t="s">
        <v>1090</v>
      </c>
      <c r="K278" s="118" t="s">
        <v>164</v>
      </c>
      <c r="L278" s="87" t="str">
        <f t="shared" si="87"/>
        <v>N/A</v>
      </c>
    </row>
    <row r="279" spans="1:12">
      <c r="A279" s="138" t="s">
        <v>613</v>
      </c>
      <c r="B279" s="82" t="s">
        <v>50</v>
      </c>
      <c r="C279" s="90">
        <v>51.765625679000003</v>
      </c>
      <c r="D279" s="84" t="str">
        <f t="shared" si="84"/>
        <v>N/A</v>
      </c>
      <c r="E279" s="90">
        <v>0</v>
      </c>
      <c r="F279" s="84" t="str">
        <f t="shared" si="85"/>
        <v>N/A</v>
      </c>
      <c r="G279" s="90">
        <v>0</v>
      </c>
      <c r="H279" s="84" t="str">
        <f t="shared" si="86"/>
        <v>N/A</v>
      </c>
      <c r="I279" s="85">
        <v>-100</v>
      </c>
      <c r="J279" s="85" t="s">
        <v>1090</v>
      </c>
      <c r="K279" s="86" t="s">
        <v>112</v>
      </c>
      <c r="L279" s="87" t="str">
        <f t="shared" si="87"/>
        <v>N/A</v>
      </c>
    </row>
    <row r="280" spans="1:12">
      <c r="A280" s="138" t="s">
        <v>614</v>
      </c>
      <c r="B280" s="82" t="s">
        <v>50</v>
      </c>
      <c r="C280" s="90">
        <v>64.510839861999997</v>
      </c>
      <c r="D280" s="84" t="str">
        <f t="shared" si="84"/>
        <v>N/A</v>
      </c>
      <c r="E280" s="90">
        <v>0</v>
      </c>
      <c r="F280" s="84" t="str">
        <f t="shared" si="85"/>
        <v>N/A</v>
      </c>
      <c r="G280" s="90">
        <v>0</v>
      </c>
      <c r="H280" s="84" t="str">
        <f t="shared" si="86"/>
        <v>N/A</v>
      </c>
      <c r="I280" s="85">
        <v>-100</v>
      </c>
      <c r="J280" s="85" t="s">
        <v>1090</v>
      </c>
      <c r="K280" s="86" t="s">
        <v>112</v>
      </c>
      <c r="L280" s="87" t="str">
        <f t="shared" si="87"/>
        <v>N/A</v>
      </c>
    </row>
    <row r="281" spans="1:12">
      <c r="A281" s="138" t="s">
        <v>615</v>
      </c>
      <c r="B281" s="82" t="s">
        <v>50</v>
      </c>
      <c r="C281" s="90">
        <v>68.538266535000005</v>
      </c>
      <c r="D281" s="84" t="str">
        <f t="shared" si="84"/>
        <v>N/A</v>
      </c>
      <c r="E281" s="90">
        <v>0</v>
      </c>
      <c r="F281" s="84" t="str">
        <f t="shared" si="85"/>
        <v>N/A</v>
      </c>
      <c r="G281" s="90">
        <v>0</v>
      </c>
      <c r="H281" s="84" t="str">
        <f t="shared" si="86"/>
        <v>N/A</v>
      </c>
      <c r="I281" s="85">
        <v>-100</v>
      </c>
      <c r="J281" s="85" t="s">
        <v>1090</v>
      </c>
      <c r="K281" s="86" t="s">
        <v>112</v>
      </c>
      <c r="L281" s="87" t="str">
        <f t="shared" si="87"/>
        <v>N/A</v>
      </c>
    </row>
    <row r="282" spans="1:12">
      <c r="A282" s="138" t="s">
        <v>616</v>
      </c>
      <c r="B282" s="82" t="s">
        <v>50</v>
      </c>
      <c r="C282" s="90">
        <v>56.737447113999998</v>
      </c>
      <c r="D282" s="84" t="str">
        <f t="shared" si="84"/>
        <v>N/A</v>
      </c>
      <c r="E282" s="90">
        <v>0</v>
      </c>
      <c r="F282" s="84" t="str">
        <f t="shared" si="85"/>
        <v>N/A</v>
      </c>
      <c r="G282" s="90">
        <v>0</v>
      </c>
      <c r="H282" s="84" t="str">
        <f t="shared" si="86"/>
        <v>N/A</v>
      </c>
      <c r="I282" s="85">
        <v>-100</v>
      </c>
      <c r="J282" s="85" t="s">
        <v>1090</v>
      </c>
      <c r="K282" s="86" t="s">
        <v>112</v>
      </c>
      <c r="L282" s="87" t="str">
        <f t="shared" si="87"/>
        <v>N/A</v>
      </c>
    </row>
    <row r="283" spans="1:12">
      <c r="A283" s="138" t="s">
        <v>612</v>
      </c>
      <c r="B283" s="82" t="s">
        <v>50</v>
      </c>
      <c r="C283" s="90">
        <v>61.004918023000002</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94</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5924</v>
      </c>
      <c r="D313" s="134" t="str">
        <f>IF($B313="N/A","N/A",IF(C313&gt;10,"No",IF(C313&lt;-10,"No","Yes")))</f>
        <v>N/A</v>
      </c>
      <c r="E313" s="105">
        <v>6456</v>
      </c>
      <c r="F313" s="134" t="str">
        <f>IF($B313="N/A","N/A",IF(E313&gt;10,"No",IF(E313&lt;-10,"No","Yes")))</f>
        <v>N/A</v>
      </c>
      <c r="G313" s="105">
        <v>5876</v>
      </c>
      <c r="H313" s="134" t="str">
        <f>IF($B313="N/A","N/A",IF(G313&gt;10,"No",IF(G313&lt;-10,"No","Yes")))</f>
        <v>N/A</v>
      </c>
      <c r="I313" s="108">
        <v>8.98</v>
      </c>
      <c r="J313" s="108">
        <v>-8.98</v>
      </c>
      <c r="K313" s="105" t="s">
        <v>50</v>
      </c>
      <c r="L313" s="109" t="str">
        <f>IF(J313="Div by 0", "N/A", IF(K313="N/A","N/A", IF(J313&gt;VALUE(MID(K313,1,2)), "No", IF(J313&lt;-1*VALUE(MID(K313,1,2)), "No", "Yes"))))</f>
        <v>N/A</v>
      </c>
    </row>
    <row r="314" spans="1:12">
      <c r="A314" s="92" t="s">
        <v>362</v>
      </c>
      <c r="B314" s="93" t="s">
        <v>50</v>
      </c>
      <c r="C314" s="93">
        <v>5984</v>
      </c>
      <c r="D314" s="91" t="str">
        <f>IF($B314="N/A","N/A",IF(C314&gt;10,"No",IF(C314&lt;-10,"No","Yes")))</f>
        <v>N/A</v>
      </c>
      <c r="E314" s="93">
        <v>6522</v>
      </c>
      <c r="F314" s="91" t="str">
        <f>IF($B314="N/A","N/A",IF(E314&gt;10,"No",IF(E314&lt;-10,"No","Yes")))</f>
        <v>N/A</v>
      </c>
      <c r="G314" s="93">
        <v>5928</v>
      </c>
      <c r="H314" s="91" t="str">
        <f>IF($B314="N/A","N/A",IF(G314&gt;10,"No",IF(G314&lt;-10,"No","Yes")))</f>
        <v>N/A</v>
      </c>
      <c r="I314" s="85">
        <v>8.9909999999999997</v>
      </c>
      <c r="J314" s="85">
        <v>-9.11</v>
      </c>
      <c r="K314" s="93" t="s">
        <v>50</v>
      </c>
      <c r="L314" s="87" t="str">
        <f>IF(J314="Div by 0", "N/A", IF(K314="N/A","N/A", IF(J314&gt;VALUE(MID(K314,1,2)), "No", IF(J314&lt;-1*VALUE(MID(K314,1,2)), "No", "Yes"))))</f>
        <v>N/A</v>
      </c>
    </row>
    <row r="315" spans="1:12" ht="12.75" customHeight="1">
      <c r="A315" s="92" t="s">
        <v>363</v>
      </c>
      <c r="B315" s="140" t="s">
        <v>50</v>
      </c>
      <c r="C315" s="140">
        <v>1494.6666667</v>
      </c>
      <c r="D315" s="141" t="str">
        <f>IF($B315="N/A","N/A",IF(C315&gt;10,"No",IF(C315&lt;-10,"No","Yes")))</f>
        <v>N/A</v>
      </c>
      <c r="E315" s="140">
        <v>1575.1666667</v>
      </c>
      <c r="F315" s="141" t="str">
        <f>IF($B315="N/A","N/A",IF(E315&gt;10,"No",IF(E315&lt;-10,"No","Yes")))</f>
        <v>N/A</v>
      </c>
      <c r="G315" s="140">
        <v>1301.6666667</v>
      </c>
      <c r="H315" s="141" t="str">
        <f>IF($B315="N/A","N/A",IF(G315&gt;10,"No",IF(G315&lt;-10,"No","Yes")))</f>
        <v>N/A</v>
      </c>
      <c r="I315" s="104">
        <v>5.3860000000000001</v>
      </c>
      <c r="J315" s="104">
        <v>-17.399999999999999</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15579</v>
      </c>
      <c r="D317" s="134" t="str">
        <f>IF($B317="N/A","N/A",IF(C317&gt;10,"No",IF(C317&lt;-10,"No","Yes")))</f>
        <v>N/A</v>
      </c>
      <c r="E317" s="105">
        <v>16407</v>
      </c>
      <c r="F317" s="134" t="str">
        <f>IF($B317="N/A","N/A",IF(E317&gt;10,"No",IF(E317&lt;-10,"No","Yes")))</f>
        <v>N/A</v>
      </c>
      <c r="G317" s="105">
        <v>17900</v>
      </c>
      <c r="H317" s="134" t="str">
        <f>IF($B317="N/A","N/A",IF(G317&gt;10,"No",IF(G317&lt;-10,"No","Yes")))</f>
        <v>N/A</v>
      </c>
      <c r="I317" s="108">
        <v>5.3150000000000004</v>
      </c>
      <c r="J317" s="108">
        <v>9.1</v>
      </c>
      <c r="K317" s="105" t="s">
        <v>50</v>
      </c>
      <c r="L317" s="109" t="str">
        <f>IF(J317="Div by 0", "N/A", IF(K317="N/A","N/A", IF(J317&gt;VALUE(MID(K317,1,2)), "No", IF(J317&lt;-1*VALUE(MID(K317,1,2)), "No", "Yes"))))</f>
        <v>N/A</v>
      </c>
    </row>
    <row r="318" spans="1:12">
      <c r="A318" s="92" t="s">
        <v>369</v>
      </c>
      <c r="B318" s="93" t="s">
        <v>50</v>
      </c>
      <c r="C318" s="93">
        <v>17169</v>
      </c>
      <c r="D318" s="91" t="str">
        <f>IF($B318="N/A","N/A",IF(C318&gt;10,"No",IF(C318&lt;-10,"No","Yes")))</f>
        <v>N/A</v>
      </c>
      <c r="E318" s="93">
        <v>18031</v>
      </c>
      <c r="F318" s="91" t="str">
        <f>IF($B318="N/A","N/A",IF(E318&gt;10,"No",IF(E318&lt;-10,"No","Yes")))</f>
        <v>N/A</v>
      </c>
      <c r="G318" s="93">
        <v>19601</v>
      </c>
      <c r="H318" s="91" t="str">
        <f>IF($B318="N/A","N/A",IF(G318&gt;10,"No",IF(G318&lt;-10,"No","Yes")))</f>
        <v>N/A</v>
      </c>
      <c r="I318" s="85">
        <v>5.0209999999999999</v>
      </c>
      <c r="J318" s="85">
        <v>8.7070000000000007</v>
      </c>
      <c r="K318" s="93" t="s">
        <v>50</v>
      </c>
      <c r="L318" s="87" t="str">
        <f>IF(J318="Div by 0", "N/A", IF(K318="N/A","N/A", IF(J318&gt;VALUE(MID(K318,1,2)), "No", IF(J318&lt;-1*VALUE(MID(K318,1,2)), "No", "Yes"))))</f>
        <v>N/A</v>
      </c>
    </row>
    <row r="319" spans="1:12" ht="12.75" customHeight="1">
      <c r="A319" s="92" t="s">
        <v>370</v>
      </c>
      <c r="B319" s="93" t="s">
        <v>50</v>
      </c>
      <c r="C319" s="93">
        <v>13071</v>
      </c>
      <c r="D319" s="91" t="str">
        <f>IF($B319="N/A","N/A",IF(C319&gt;10,"No",IF(C319&lt;-10,"No","Yes")))</f>
        <v>N/A</v>
      </c>
      <c r="E319" s="93">
        <v>13843.833333</v>
      </c>
      <c r="F319" s="91" t="str">
        <f>IF($B319="N/A","N/A",IF(E319&gt;10,"No",IF(E319&lt;-10,"No","Yes")))</f>
        <v>N/A</v>
      </c>
      <c r="G319" s="93">
        <v>15102.75</v>
      </c>
      <c r="H319" s="91" t="str">
        <f>IF($B319="N/A","N/A",IF(G319&gt;10,"No",IF(G319&lt;-10,"No","Yes")))</f>
        <v>N/A</v>
      </c>
      <c r="I319" s="85">
        <v>5.9130000000000003</v>
      </c>
      <c r="J319" s="85">
        <v>9.0939999999999994</v>
      </c>
      <c r="K319" s="93" t="s">
        <v>50</v>
      </c>
      <c r="L319" s="87" t="str">
        <f>IF(J319="Div by 0", "N/A", IF(K319="N/A","N/A", IF(J319&gt;VALUE(MID(K319,1,2)), "No", IF(J319&lt;-1*VALUE(MID(K319,1,2)), "No", "Yes"))))</f>
        <v>N/A</v>
      </c>
    </row>
    <row r="320" spans="1:12">
      <c r="A320" s="92" t="s">
        <v>371</v>
      </c>
      <c r="B320" s="101" t="s">
        <v>167</v>
      </c>
      <c r="C320" s="95">
        <v>40.309977230000001</v>
      </c>
      <c r="D320" s="84" t="str">
        <f>IF(OR($B320="N/A",$C320="N/A"),"N/A",IF(C320&lt;=40,"Yes","No"))</f>
        <v>No</v>
      </c>
      <c r="E320" s="95">
        <v>41.295210289000003</v>
      </c>
      <c r="F320" s="84" t="str">
        <f>IF(OR($B320="N/A",$C320="N/A"),"N/A",IF(E320&lt;=40,"Yes","No"))</f>
        <v>No</v>
      </c>
      <c r="G320" s="95">
        <v>43.065078792000001</v>
      </c>
      <c r="H320" s="84" t="str">
        <f>IF(OR($B320="N/A",$C320="N/A"),"N/A",IF(G320&lt;=40,"Yes","No"))</f>
        <v>No</v>
      </c>
      <c r="I320" s="104">
        <v>2.444</v>
      </c>
      <c r="J320" s="104">
        <v>4.2859999999999996</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174600</v>
      </c>
      <c r="D340" s="84" t="str">
        <f>IF($B340="N/A","N/A",IF(C340&gt;10,"No",IF(C340&lt;-10,"No","Yes")))</f>
        <v>N/A</v>
      </c>
      <c r="E340" s="83">
        <v>174967</v>
      </c>
      <c r="F340" s="84" t="str">
        <f>IF($B340="N/A","N/A",IF(E340&gt;10,"No",IF(E340&lt;-10,"No","Yes")))</f>
        <v>N/A</v>
      </c>
      <c r="G340" s="83">
        <v>189626</v>
      </c>
      <c r="H340" s="84" t="str">
        <f>IF($B340="N/A","N/A",IF(G340&gt;10,"No",IF(G340&lt;-10,"No","Yes")))</f>
        <v>N/A</v>
      </c>
      <c r="I340" s="85">
        <v>0.2102</v>
      </c>
      <c r="J340" s="85">
        <v>8.3780000000000001</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20245</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33782</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106272</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29327</v>
      </c>
      <c r="H344" s="134" t="str">
        <f t="shared" si="101"/>
        <v>N/A</v>
      </c>
      <c r="I344" s="108" t="s">
        <v>50</v>
      </c>
      <c r="J344" s="108" t="s">
        <v>50</v>
      </c>
      <c r="K344" s="86" t="s">
        <v>112</v>
      </c>
      <c r="L344" s="87" t="str">
        <f t="shared" si="102"/>
        <v>N/A</v>
      </c>
    </row>
    <row r="345" spans="1:12">
      <c r="A345" s="144" t="s">
        <v>512</v>
      </c>
      <c r="B345" s="82" t="s">
        <v>25</v>
      </c>
      <c r="C345" s="90">
        <v>90.459908361999993</v>
      </c>
      <c r="D345" s="84" t="str">
        <f>IF($B345="N/A","N/A",IF(C345&gt;80,"Yes","No"))</f>
        <v>Yes</v>
      </c>
      <c r="E345" s="90">
        <v>90.468488343999994</v>
      </c>
      <c r="F345" s="84" t="str">
        <f>IF($B345="N/A","N/A",IF(E345&gt;80,"Yes","No"))</f>
        <v>Yes</v>
      </c>
      <c r="G345" s="90">
        <v>90.425890964000004</v>
      </c>
      <c r="H345" s="84" t="str">
        <f>IF($B345="N/A","N/A",IF(G345&gt;80,"Yes","No"))</f>
        <v>Yes</v>
      </c>
      <c r="I345" s="85">
        <v>9.4999999999999998E-3</v>
      </c>
      <c r="J345" s="85">
        <v>-4.7E-2</v>
      </c>
      <c r="K345" s="86" t="s">
        <v>112</v>
      </c>
      <c r="L345" s="87" t="str">
        <f t="shared" si="98"/>
        <v>Yes</v>
      </c>
    </row>
    <row r="346" spans="1:12">
      <c r="A346" s="144" t="s">
        <v>513</v>
      </c>
      <c r="B346" s="82" t="s">
        <v>0</v>
      </c>
      <c r="C346" s="90">
        <v>0.84077892330000004</v>
      </c>
      <c r="D346" s="84" t="str">
        <f>IF($B346="N/A","N/A",IF(C346&gt;=5,"No",IF(C346&lt;0,"No","Yes")))</f>
        <v>Yes</v>
      </c>
      <c r="E346" s="90">
        <v>0.88702441030000001</v>
      </c>
      <c r="F346" s="84" t="str">
        <f>IF($B346="N/A","N/A",IF(E346&gt;=5,"No",IF(E346&lt;0,"No","Yes")))</f>
        <v>Yes</v>
      </c>
      <c r="G346" s="90">
        <v>0.66815732019999996</v>
      </c>
      <c r="H346" s="84" t="str">
        <f>IF($B346="N/A","N/A",IF(G346&gt;=5,"No",IF(G346&lt;0,"No","Yes")))</f>
        <v>Yes</v>
      </c>
      <c r="I346" s="85">
        <v>5.5</v>
      </c>
      <c r="J346" s="85">
        <v>-24.7</v>
      </c>
      <c r="K346" s="86" t="s">
        <v>112</v>
      </c>
      <c r="L346" s="87" t="str">
        <f t="shared" si="98"/>
        <v>No</v>
      </c>
    </row>
    <row r="347" spans="1:12">
      <c r="A347" s="144" t="s">
        <v>514</v>
      </c>
      <c r="B347" s="110" t="s">
        <v>0</v>
      </c>
      <c r="C347" s="90">
        <v>7.5252004581999996</v>
      </c>
      <c r="D347" s="84" t="str">
        <f>IF($B347="N/A","N/A",IF(C347&gt;=5,"No",IF(C347&lt;0,"No","Yes")))</f>
        <v>No</v>
      </c>
      <c r="E347" s="90">
        <v>7.9260660582</v>
      </c>
      <c r="F347" s="84" t="str">
        <f>IF($B347="N/A","N/A",IF(E347&gt;=5,"No",IF(E347&lt;0,"No","Yes")))</f>
        <v>No</v>
      </c>
      <c r="G347" s="90">
        <v>7.9720080580000001</v>
      </c>
      <c r="H347" s="84" t="str">
        <f>IF($B347="N/A","N/A",IF(G347&gt;=5,"No",IF(G347&lt;0,"No","Yes")))</f>
        <v>No</v>
      </c>
      <c r="I347" s="85">
        <v>5.327</v>
      </c>
      <c r="J347" s="85">
        <v>0.5796</v>
      </c>
      <c r="K347" s="86" t="s">
        <v>112</v>
      </c>
      <c r="L347" s="87" t="str">
        <f t="shared" si="98"/>
        <v>Yes</v>
      </c>
    </row>
    <row r="348" spans="1:12">
      <c r="A348" s="144" t="s">
        <v>515</v>
      </c>
      <c r="B348" s="110" t="s">
        <v>0</v>
      </c>
      <c r="C348" s="90">
        <v>1.1701030928</v>
      </c>
      <c r="D348" s="84" t="str">
        <f>IF($B348="N/A","N/A",IF(C348&gt;=5,"No",IF(C348&lt;0,"No","Yes")))</f>
        <v>Yes</v>
      </c>
      <c r="E348" s="90">
        <v>0.7138488972</v>
      </c>
      <c r="F348" s="84" t="str">
        <f>IF($B348="N/A","N/A",IF(E348&gt;=5,"No",IF(E348&lt;0,"No","Yes")))</f>
        <v>Yes</v>
      </c>
      <c r="G348" s="90">
        <v>0.92656070369999999</v>
      </c>
      <c r="H348" s="84" t="str">
        <f>IF($B348="N/A","N/A",IF(G348&gt;=5,"No",IF(G348&lt;0,"No","Yes")))</f>
        <v>Yes</v>
      </c>
      <c r="I348" s="85">
        <v>-39</v>
      </c>
      <c r="J348" s="85">
        <v>29.8</v>
      </c>
      <c r="K348" s="86" t="s">
        <v>112</v>
      </c>
      <c r="L348" s="87" t="str">
        <f t="shared" si="98"/>
        <v>No</v>
      </c>
    </row>
    <row r="349" spans="1:12">
      <c r="A349" s="144" t="s">
        <v>516</v>
      </c>
      <c r="B349" s="110" t="s">
        <v>8</v>
      </c>
      <c r="C349" s="90">
        <v>2.2909507000000002E-3</v>
      </c>
      <c r="D349" s="84" t="str">
        <f>IF($B349="N/A","N/A",IF(C349&gt;0,"No",IF(C349&lt;0,"No","Yes")))</f>
        <v>No</v>
      </c>
      <c r="E349" s="90">
        <v>3.4292181E-3</v>
      </c>
      <c r="F349" s="84" t="str">
        <f>IF($B349="N/A","N/A",IF(E349&gt;0,"No",IF(E349&lt;0,"No","Yes")))</f>
        <v>No</v>
      </c>
      <c r="G349" s="90">
        <v>5.8008922999999999E-3</v>
      </c>
      <c r="H349" s="84" t="str">
        <f>IF($B349="N/A","N/A",IF(G349&gt;0,"No",IF(G349&lt;0,"No","Yes")))</f>
        <v>No</v>
      </c>
      <c r="I349" s="85">
        <v>49.69</v>
      </c>
      <c r="J349" s="85">
        <v>69.16</v>
      </c>
      <c r="K349" s="86" t="s">
        <v>112</v>
      </c>
      <c r="L349" s="87" t="str">
        <f t="shared" si="98"/>
        <v>No</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1.7182130999999999E-3</v>
      </c>
      <c r="D353" s="84" t="str">
        <f>IF($B353="N/A","N/A",IF(C353&gt;0,"No",IF(C353&lt;0,"No","Yes")))</f>
        <v>No</v>
      </c>
      <c r="E353" s="90">
        <v>1.1430727E-3</v>
      </c>
      <c r="F353" s="84" t="str">
        <f>IF($B353="N/A","N/A",IF(E353&gt;0,"No",IF(E353&lt;0,"No","Yes")))</f>
        <v>No</v>
      </c>
      <c r="G353" s="90">
        <v>1.5820615E-3</v>
      </c>
      <c r="H353" s="84" t="str">
        <f>IF($B353="N/A","N/A",IF(G353&gt;0,"No",IF(G353&lt;0,"No","Yes")))</f>
        <v>No</v>
      </c>
      <c r="I353" s="85">
        <v>-33.5</v>
      </c>
      <c r="J353" s="85">
        <v>38.4</v>
      </c>
      <c r="K353" s="86" t="s">
        <v>112</v>
      </c>
      <c r="L353" s="87" t="str">
        <f t="shared" si="98"/>
        <v>No</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7.9679266895999996</v>
      </c>
      <c r="D359" s="84" t="str">
        <f>IF($B359="N/A","N/A",IF(C359&gt;15,"No",IF(C359&lt;2,"No","Yes")))</f>
        <v>Yes</v>
      </c>
      <c r="E359" s="90">
        <v>8.8502403310000002</v>
      </c>
      <c r="F359" s="84" t="str">
        <f>IF($B359="N/A","N/A",IF(E359&gt;15,"No",IF(E359&lt;2,"No","Yes")))</f>
        <v>Yes</v>
      </c>
      <c r="G359" s="90">
        <v>8.4624471327999995</v>
      </c>
      <c r="H359" s="84" t="str">
        <f>IF($B359="N/A","N/A",IF(G359&gt;15,"No",IF(G359&lt;2,"No","Yes")))</f>
        <v>Yes</v>
      </c>
      <c r="I359" s="85">
        <v>11.07</v>
      </c>
      <c r="J359" s="85">
        <v>-4.38</v>
      </c>
      <c r="K359" s="86" t="s">
        <v>112</v>
      </c>
      <c r="L359" s="87" t="str">
        <f t="shared" si="98"/>
        <v>Yes</v>
      </c>
    </row>
    <row r="360" spans="1:12">
      <c r="A360" s="144" t="s">
        <v>523</v>
      </c>
      <c r="B360" s="82" t="s">
        <v>50</v>
      </c>
      <c r="C360" s="83">
        <v>16540</v>
      </c>
      <c r="D360" s="84" t="str">
        <f>IF($B360="N/A","N/A",IF(C360&gt;10,"No",IF(C360&lt;-10,"No","Yes")))</f>
        <v>N/A</v>
      </c>
      <c r="E360" s="83">
        <v>16917</v>
      </c>
      <c r="F360" s="84" t="str">
        <f>IF($B360="N/A","N/A",IF(E360&gt;10,"No",IF(E360&lt;-10,"No","Yes")))</f>
        <v>N/A</v>
      </c>
      <c r="G360" s="83">
        <v>0</v>
      </c>
      <c r="H360" s="84" t="str">
        <f>IF($B360="N/A","N/A",IF(G360&gt;10,"No",IF(G360&lt;-10,"No","Yes")))</f>
        <v>N/A</v>
      </c>
      <c r="I360" s="85">
        <v>2.2789999999999999</v>
      </c>
      <c r="J360" s="85">
        <v>-100</v>
      </c>
      <c r="K360" s="86" t="s">
        <v>112</v>
      </c>
      <c r="L360" s="87" t="str">
        <f t="shared" si="98"/>
        <v>No</v>
      </c>
    </row>
    <row r="361" spans="1:12">
      <c r="A361" s="144" t="s">
        <v>868</v>
      </c>
      <c r="B361" s="82" t="s">
        <v>50</v>
      </c>
      <c r="C361" s="83">
        <v>0</v>
      </c>
      <c r="D361" s="84" t="str">
        <f>IF($B361="N/A","N/A",IF(C361&gt;10,"No",IF(C361&lt;-10,"No","Yes")))</f>
        <v>N/A</v>
      </c>
      <c r="E361" s="83">
        <v>0</v>
      </c>
      <c r="F361" s="84" t="str">
        <f>IF($B361="N/A","N/A",IF(E361&gt;10,"No",IF(E361&lt;-10,"No","Yes")))</f>
        <v>N/A</v>
      </c>
      <c r="G361" s="83">
        <v>0</v>
      </c>
      <c r="H361" s="84" t="str">
        <f>IF($B361="N/A","N/A",IF(G361&gt;10,"No",IF(G361&lt;-10,"No","Yes")))</f>
        <v>N/A</v>
      </c>
      <c r="I361" s="85" t="s">
        <v>1090</v>
      </c>
      <c r="J361" s="85" t="s">
        <v>1090</v>
      </c>
      <c r="K361" s="86" t="s">
        <v>112</v>
      </c>
      <c r="L361" s="87" t="str">
        <f t="shared" si="98"/>
        <v>N/A</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0</v>
      </c>
      <c r="D363" s="84" t="str">
        <f>IF($B363="N/A","N/A",IF(C363&gt;10,"No",IF(C363&lt;-10,"No","Yes")))</f>
        <v>N/A</v>
      </c>
      <c r="E363" s="83">
        <v>11</v>
      </c>
      <c r="F363" s="84" t="str">
        <f>IF($B363="N/A","N/A",IF(E363&gt;10,"No",IF(E363&lt;-10,"No","Yes")))</f>
        <v>N/A</v>
      </c>
      <c r="G363" s="83">
        <v>11</v>
      </c>
      <c r="H363" s="84" t="str">
        <f>IF($B363="N/A","N/A",IF(G363&gt;10,"No",IF(G363&lt;-10,"No","Yes")))</f>
        <v>N/A</v>
      </c>
      <c r="I363" s="85" t="s">
        <v>1090</v>
      </c>
      <c r="J363" s="85">
        <v>100</v>
      </c>
      <c r="K363" s="86" t="s">
        <v>112</v>
      </c>
      <c r="L363" s="87" t="str">
        <f t="shared" si="98"/>
        <v>No</v>
      </c>
    </row>
    <row r="364" spans="1:12">
      <c r="A364" s="154" t="s">
        <v>871</v>
      </c>
      <c r="B364" s="101" t="s">
        <v>50</v>
      </c>
      <c r="C364" s="114">
        <v>0</v>
      </c>
      <c r="D364" s="103" t="str">
        <f>IF($B364="N/A","N/A",IF(C364&gt;10,"No",IF(C364&lt;-10,"No","Yes")))</f>
        <v>N/A</v>
      </c>
      <c r="E364" s="114">
        <v>67</v>
      </c>
      <c r="F364" s="103" t="str">
        <f>IF($B364="N/A","N/A",IF(E364&gt;10,"No",IF(E364&lt;-10,"No","Yes")))</f>
        <v>N/A</v>
      </c>
      <c r="G364" s="114">
        <v>38</v>
      </c>
      <c r="H364" s="103" t="str">
        <f>IF($B364="N/A","N/A",IF(G364&gt;10,"No",IF(G364&lt;-10,"No","Yes")))</f>
        <v>N/A</v>
      </c>
      <c r="I364" s="104" t="s">
        <v>1090</v>
      </c>
      <c r="J364" s="104">
        <v>-43.3</v>
      </c>
      <c r="K364" s="130" t="s">
        <v>112</v>
      </c>
      <c r="L364" s="96" t="str">
        <f t="shared" si="98"/>
        <v>No</v>
      </c>
    </row>
    <row r="365" spans="1:12">
      <c r="A365" s="248" t="s">
        <v>160</v>
      </c>
      <c r="B365" s="243"/>
      <c r="C365" s="243"/>
      <c r="D365" s="243"/>
      <c r="E365" s="243"/>
      <c r="F365" s="243"/>
      <c r="G365" s="243"/>
      <c r="H365" s="243"/>
      <c r="I365" s="243"/>
      <c r="J365" s="243"/>
      <c r="K365" s="243"/>
      <c r="L365" s="247"/>
    </row>
    <row r="366" spans="1:12">
      <c r="A366" s="137" t="s">
        <v>307</v>
      </c>
      <c r="B366" s="116" t="s">
        <v>50</v>
      </c>
      <c r="C366" s="155">
        <v>999267816</v>
      </c>
      <c r="D366" s="134" t="str">
        <f t="shared" ref="D366:D372" si="108">IF($B366="N/A","N/A",IF(C366&gt;10,"No",IF(C366&lt;-10,"No","Yes")))</f>
        <v>N/A</v>
      </c>
      <c r="E366" s="155">
        <v>1072060908</v>
      </c>
      <c r="F366" s="134" t="str">
        <f t="shared" ref="F366:F372" si="109">IF($B366="N/A","N/A",IF(E366&gt;10,"No",IF(E366&lt;-10,"No","Yes")))</f>
        <v>N/A</v>
      </c>
      <c r="G366" s="155">
        <v>1131386431</v>
      </c>
      <c r="H366" s="134" t="str">
        <f t="shared" ref="H366:H372" si="110">IF($B366="N/A","N/A",IF(G366&gt;10,"No",IF(G366&lt;-10,"No","Yes")))</f>
        <v>N/A</v>
      </c>
      <c r="I366" s="108">
        <v>7.2850000000000001</v>
      </c>
      <c r="J366" s="108">
        <v>5.5339999999999998</v>
      </c>
      <c r="K366" s="116" t="s">
        <v>112</v>
      </c>
      <c r="L366" s="109" t="str">
        <f t="shared" ref="L366:L373" si="111">IF(J366="Div by 0", "N/A", IF(K366="N/A","N/A", IF(J366&gt;VALUE(MID(K366,1,2)), "No", IF(J366&lt;-1*VALUE(MID(K366,1,2)), "No", "Yes"))))</f>
        <v>Yes</v>
      </c>
    </row>
    <row r="367" spans="1:12">
      <c r="A367" s="137" t="s">
        <v>376</v>
      </c>
      <c r="B367" s="110" t="s">
        <v>50</v>
      </c>
      <c r="C367" s="156">
        <v>3922.5891413999998</v>
      </c>
      <c r="D367" s="91" t="str">
        <f t="shared" si="108"/>
        <v>N/A</v>
      </c>
      <c r="E367" s="156">
        <v>4153.3913224999997</v>
      </c>
      <c r="F367" s="91" t="str">
        <f t="shared" si="109"/>
        <v>N/A</v>
      </c>
      <c r="G367" s="156">
        <v>4075.6582623999998</v>
      </c>
      <c r="H367" s="91" t="str">
        <f t="shared" si="110"/>
        <v>N/A</v>
      </c>
      <c r="I367" s="85">
        <v>5.8840000000000003</v>
      </c>
      <c r="J367" s="85">
        <v>-1.87</v>
      </c>
      <c r="K367" s="110" t="s">
        <v>112</v>
      </c>
      <c r="L367" s="87" t="str">
        <f t="shared" si="111"/>
        <v>Yes</v>
      </c>
    </row>
    <row r="368" spans="1:12">
      <c r="A368" s="137" t="s">
        <v>40</v>
      </c>
      <c r="B368" s="110" t="s">
        <v>50</v>
      </c>
      <c r="C368" s="156">
        <v>261</v>
      </c>
      <c r="D368" s="91" t="str">
        <f t="shared" si="108"/>
        <v>N/A</v>
      </c>
      <c r="E368" s="156">
        <v>275</v>
      </c>
      <c r="F368" s="91" t="str">
        <f t="shared" si="109"/>
        <v>N/A</v>
      </c>
      <c r="G368" s="156">
        <v>280</v>
      </c>
      <c r="H368" s="91" t="str">
        <f t="shared" si="110"/>
        <v>N/A</v>
      </c>
      <c r="I368" s="85">
        <v>5.3639999999999999</v>
      </c>
      <c r="J368" s="85">
        <v>1.8180000000000001</v>
      </c>
      <c r="K368" s="110" t="s">
        <v>112</v>
      </c>
      <c r="L368" s="87" t="str">
        <f t="shared" si="111"/>
        <v>Yes</v>
      </c>
    </row>
    <row r="369" spans="1:12">
      <c r="A369" s="137" t="s">
        <v>41</v>
      </c>
      <c r="B369" s="110" t="s">
        <v>50</v>
      </c>
      <c r="C369" s="156">
        <v>909</v>
      </c>
      <c r="D369" s="91" t="str">
        <f t="shared" si="108"/>
        <v>N/A</v>
      </c>
      <c r="E369" s="156">
        <v>906</v>
      </c>
      <c r="F369" s="91" t="str">
        <f t="shared" si="109"/>
        <v>N/A</v>
      </c>
      <c r="G369" s="156">
        <v>943</v>
      </c>
      <c r="H369" s="91" t="str">
        <f t="shared" si="110"/>
        <v>N/A</v>
      </c>
      <c r="I369" s="85">
        <v>-0.33</v>
      </c>
      <c r="J369" s="85">
        <v>4.0839999999999996</v>
      </c>
      <c r="K369" s="110" t="s">
        <v>112</v>
      </c>
      <c r="L369" s="87" t="str">
        <f t="shared" si="111"/>
        <v>Yes</v>
      </c>
    </row>
    <row r="370" spans="1:12">
      <c r="A370" s="137" t="s">
        <v>42</v>
      </c>
      <c r="B370" s="110" t="s">
        <v>50</v>
      </c>
      <c r="C370" s="156">
        <v>2020</v>
      </c>
      <c r="D370" s="91" t="str">
        <f t="shared" si="108"/>
        <v>N/A</v>
      </c>
      <c r="E370" s="156">
        <v>2129</v>
      </c>
      <c r="F370" s="91" t="str">
        <f t="shared" si="109"/>
        <v>N/A</v>
      </c>
      <c r="G370" s="156">
        <v>2076</v>
      </c>
      <c r="H370" s="91" t="str">
        <f t="shared" si="110"/>
        <v>N/A</v>
      </c>
      <c r="I370" s="85">
        <v>5.3959999999999999</v>
      </c>
      <c r="J370" s="85">
        <v>-2.4900000000000002</v>
      </c>
      <c r="K370" s="110" t="s">
        <v>112</v>
      </c>
      <c r="L370" s="87" t="str">
        <f t="shared" si="111"/>
        <v>Yes</v>
      </c>
    </row>
    <row r="371" spans="1:12">
      <c r="A371" s="137" t="s">
        <v>30</v>
      </c>
      <c r="B371" s="110" t="s">
        <v>50</v>
      </c>
      <c r="C371" s="156">
        <v>16877</v>
      </c>
      <c r="D371" s="91" t="str">
        <f t="shared" si="108"/>
        <v>N/A</v>
      </c>
      <c r="E371" s="156">
        <v>18397</v>
      </c>
      <c r="F371" s="91" t="str">
        <f t="shared" si="109"/>
        <v>N/A</v>
      </c>
      <c r="G371" s="156">
        <v>18178</v>
      </c>
      <c r="H371" s="91" t="str">
        <f t="shared" si="110"/>
        <v>N/A</v>
      </c>
      <c r="I371" s="85">
        <v>9.0060000000000002</v>
      </c>
      <c r="J371" s="85">
        <v>-1.19</v>
      </c>
      <c r="K371" s="110" t="s">
        <v>112</v>
      </c>
      <c r="L371" s="87" t="str">
        <f t="shared" si="111"/>
        <v>Yes</v>
      </c>
    </row>
    <row r="372" spans="1:12">
      <c r="A372" s="137" t="s">
        <v>43</v>
      </c>
      <c r="B372" s="94" t="s">
        <v>50</v>
      </c>
      <c r="C372" s="102">
        <v>61794</v>
      </c>
      <c r="D372" s="141" t="str">
        <f t="shared" si="108"/>
        <v>N/A</v>
      </c>
      <c r="E372" s="102">
        <v>65849</v>
      </c>
      <c r="F372" s="141" t="str">
        <f t="shared" si="109"/>
        <v>N/A</v>
      </c>
      <c r="G372" s="102">
        <v>66412</v>
      </c>
      <c r="H372" s="141" t="str">
        <f t="shared" si="110"/>
        <v>N/A</v>
      </c>
      <c r="I372" s="104">
        <v>6.5620000000000003</v>
      </c>
      <c r="J372" s="104">
        <v>0.85499999999999998</v>
      </c>
      <c r="K372" s="94" t="s">
        <v>112</v>
      </c>
      <c r="L372" s="96" t="str">
        <f t="shared" si="111"/>
        <v>Yes</v>
      </c>
    </row>
    <row r="373" spans="1:12">
      <c r="A373" s="137" t="s">
        <v>377</v>
      </c>
      <c r="B373" s="94" t="s">
        <v>50</v>
      </c>
      <c r="C373" s="102">
        <v>1401047</v>
      </c>
      <c r="D373" s="141" t="str">
        <f>IF($B373="N/A","N/A",IF(C373&gt;10,"No",IF(C373&lt;-10,"No","Yes")))</f>
        <v>N/A</v>
      </c>
      <c r="E373" s="102">
        <v>1980435</v>
      </c>
      <c r="F373" s="141" t="str">
        <f>IF($B373="N/A","N/A",IF(E373&gt;10,"No",IF(E373&lt;-10,"No","Yes")))</f>
        <v>N/A</v>
      </c>
      <c r="G373" s="102">
        <v>1517344</v>
      </c>
      <c r="H373" s="141" t="str">
        <f>IF($B373="N/A","N/A",IF(G373&gt;10,"No",IF(G373&lt;-10,"No","Yes")))</f>
        <v>N/A</v>
      </c>
      <c r="I373" s="104">
        <v>41.35</v>
      </c>
      <c r="J373" s="104">
        <v>-23.4</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8.0932290395000006</v>
      </c>
      <c r="F375" s="107" t="str">
        <f t="shared" ref="F375:F379" si="113">IF($B375="N/A","N/A",IF(E375&gt;10,"No",IF(E375&lt;-10,"No","Yes")))</f>
        <v>N/A</v>
      </c>
      <c r="G375" s="117">
        <v>8.8873758988000002</v>
      </c>
      <c r="H375" s="107" t="str">
        <f t="shared" ref="H375:H379" si="114">IF($B375="N/A","N/A",IF(G375&gt;10,"No",IF(G375&lt;-10,"No","Yes")))</f>
        <v>N/A</v>
      </c>
      <c r="I375" s="108" t="s">
        <v>50</v>
      </c>
      <c r="J375" s="108">
        <v>9.8119999999999994</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26.31177418</v>
      </c>
      <c r="F376" s="84" t="str">
        <f t="shared" si="113"/>
        <v>N/A</v>
      </c>
      <c r="G376" s="90">
        <v>26.930886054999998</v>
      </c>
      <c r="H376" s="84" t="str">
        <f t="shared" si="114"/>
        <v>N/A</v>
      </c>
      <c r="I376" s="85" t="s">
        <v>50</v>
      </c>
      <c r="J376" s="85">
        <v>2.3530000000000002</v>
      </c>
      <c r="K376" s="86" t="s">
        <v>112</v>
      </c>
      <c r="L376" s="87" t="str">
        <f t="shared" si="115"/>
        <v>Yes</v>
      </c>
    </row>
    <row r="377" spans="1:12">
      <c r="A377" s="138" t="s">
        <v>586</v>
      </c>
      <c r="B377" s="82" t="s">
        <v>50</v>
      </c>
      <c r="C377" s="90" t="s">
        <v>50</v>
      </c>
      <c r="D377" s="84" t="str">
        <f t="shared" si="112"/>
        <v>N/A</v>
      </c>
      <c r="E377" s="90">
        <v>12.969901179000001</v>
      </c>
      <c r="F377" s="84" t="str">
        <f t="shared" si="113"/>
        <v>N/A</v>
      </c>
      <c r="G377" s="90">
        <v>13.554368396999999</v>
      </c>
      <c r="H377" s="84" t="str">
        <f t="shared" si="114"/>
        <v>N/A</v>
      </c>
      <c r="I377" s="85" t="s">
        <v>50</v>
      </c>
      <c r="J377" s="85">
        <v>4.5060000000000002</v>
      </c>
      <c r="K377" s="86" t="s">
        <v>112</v>
      </c>
      <c r="L377" s="87" t="str">
        <f t="shared" si="115"/>
        <v>Yes</v>
      </c>
    </row>
    <row r="378" spans="1:12">
      <c r="A378" s="138" t="s">
        <v>589</v>
      </c>
      <c r="B378" s="82" t="s">
        <v>50</v>
      </c>
      <c r="C378" s="90" t="s">
        <v>50</v>
      </c>
      <c r="D378" s="84" t="str">
        <f t="shared" si="112"/>
        <v>N/A</v>
      </c>
      <c r="E378" s="90">
        <v>4.5783452303000001</v>
      </c>
      <c r="F378" s="84" t="str">
        <f t="shared" si="113"/>
        <v>N/A</v>
      </c>
      <c r="G378" s="90">
        <v>5.4409547335999999</v>
      </c>
      <c r="H378" s="84" t="str">
        <f t="shared" si="114"/>
        <v>N/A</v>
      </c>
      <c r="I378" s="85" t="s">
        <v>50</v>
      </c>
      <c r="J378" s="85">
        <v>18.84</v>
      </c>
      <c r="K378" s="86" t="s">
        <v>112</v>
      </c>
      <c r="L378" s="87" t="str">
        <f t="shared" si="115"/>
        <v>No</v>
      </c>
    </row>
    <row r="379" spans="1:12">
      <c r="A379" s="138" t="s">
        <v>591</v>
      </c>
      <c r="B379" s="82" t="s">
        <v>50</v>
      </c>
      <c r="C379" s="90" t="s">
        <v>50</v>
      </c>
      <c r="D379" s="84" t="str">
        <f t="shared" si="112"/>
        <v>N/A</v>
      </c>
      <c r="E379" s="90">
        <v>5.7561070181999998</v>
      </c>
      <c r="F379" s="84" t="str">
        <f t="shared" si="113"/>
        <v>N/A</v>
      </c>
      <c r="G379" s="90">
        <v>7.0450769341999999</v>
      </c>
      <c r="H379" s="84" t="str">
        <f t="shared" si="114"/>
        <v>N/A</v>
      </c>
      <c r="I379" s="85" t="s">
        <v>50</v>
      </c>
      <c r="J379" s="85">
        <v>22.39</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0</v>
      </c>
      <c r="J381" s="85">
        <v>-50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11</v>
      </c>
      <c r="F382" s="84" t="str">
        <f>IF($B382="N/A","N/A",IF(E382&gt;10,"No",IF(E382&lt;-10,"No","Yes")))</f>
        <v>N/A</v>
      </c>
      <c r="G382" s="83">
        <v>11</v>
      </c>
      <c r="H382" s="84" t="str">
        <f>IF($B382="N/A","N/A",IF(G382&gt;10,"No",IF(G382&lt;-10,"No","Yes")))</f>
        <v>N/A</v>
      </c>
      <c r="I382" s="85">
        <v>-27.3</v>
      </c>
      <c r="J382" s="85">
        <v>0</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3922.5891413999998</v>
      </c>
      <c r="D384" s="91" t="str">
        <f>IF($B384="N/A","N/A",IF(C384&gt;10,"No",IF(C384&lt;-10,"No","Yes")))</f>
        <v>N/A</v>
      </c>
      <c r="E384" s="156">
        <v>4153.3913224999997</v>
      </c>
      <c r="F384" s="91" t="str">
        <f>IF($B384="N/A","N/A",IF(E384&gt;10,"No",IF(E384&lt;-10,"No","Yes")))</f>
        <v>N/A</v>
      </c>
      <c r="G384" s="156">
        <v>4075.6582623999998</v>
      </c>
      <c r="H384" s="91" t="str">
        <f>IF($B384="N/A","N/A",IF(G384&gt;10,"No",IF(G384&lt;-10,"No","Yes")))</f>
        <v>N/A</v>
      </c>
      <c r="I384" s="85">
        <v>5.8840000000000003</v>
      </c>
      <c r="J384" s="85">
        <v>-1.87</v>
      </c>
      <c r="K384" s="110" t="s">
        <v>112</v>
      </c>
      <c r="L384" s="87" t="str">
        <f>IF(J384="Div by 0", "N/A", IF(K384="N/A","N/A", IF(J384&gt;VALUE(MID(K384,1,2)), "No", IF(J384&lt;-1*VALUE(MID(K384,1,2)), "No", "Yes"))))</f>
        <v>Yes</v>
      </c>
    </row>
    <row r="385" spans="1:12">
      <c r="A385" s="138" t="s">
        <v>583</v>
      </c>
      <c r="B385" s="116" t="s">
        <v>50</v>
      </c>
      <c r="C385" s="155">
        <v>8031.7990270999999</v>
      </c>
      <c r="D385" s="134" t="str">
        <f>IF($B385="N/A","N/A",IF(C385&gt;10,"No",IF(C385&lt;-10,"No","Yes")))</f>
        <v>N/A</v>
      </c>
      <c r="E385" s="155">
        <v>8273.2190811</v>
      </c>
      <c r="F385" s="134" t="str">
        <f>IF($B385="N/A","N/A",IF(E385&gt;10,"No",IF(E385&lt;-10,"No","Yes")))</f>
        <v>N/A</v>
      </c>
      <c r="G385" s="155">
        <v>8124.5679362999999</v>
      </c>
      <c r="H385" s="134" t="str">
        <f>IF($B385="N/A","N/A",IF(G385&gt;10,"No",IF(G385&lt;-10,"No","Yes")))</f>
        <v>N/A</v>
      </c>
      <c r="I385" s="108">
        <v>3.0059999999999998</v>
      </c>
      <c r="J385" s="108">
        <v>-1.8</v>
      </c>
      <c r="K385" s="116" t="s">
        <v>112</v>
      </c>
      <c r="L385" s="109" t="str">
        <f>IF(J385="Div by 0", "N/A", IF(K385="N/A","N/A", IF(J385&gt;VALUE(MID(K385,1,2)), "No", IF(J385&lt;-1*VALUE(MID(K385,1,2)), "No", "Yes"))))</f>
        <v>Yes</v>
      </c>
    </row>
    <row r="386" spans="1:12">
      <c r="A386" s="138" t="s">
        <v>586</v>
      </c>
      <c r="B386" s="110" t="s">
        <v>50</v>
      </c>
      <c r="C386" s="156">
        <v>12260.641204</v>
      </c>
      <c r="D386" s="91" t="str">
        <f>IF($B386="N/A","N/A",IF(C386&gt;10,"No",IF(C386&lt;-10,"No","Yes")))</f>
        <v>N/A</v>
      </c>
      <c r="E386" s="156">
        <v>12656.109005</v>
      </c>
      <c r="F386" s="91" t="str">
        <f>IF($B386="N/A","N/A",IF(E386&gt;10,"No",IF(E386&lt;-10,"No","Yes")))</f>
        <v>N/A</v>
      </c>
      <c r="G386" s="156">
        <v>12360.800445999999</v>
      </c>
      <c r="H386" s="91" t="str">
        <f>IF($B386="N/A","N/A",IF(G386&gt;10,"No",IF(G386&lt;-10,"No","Yes")))</f>
        <v>N/A</v>
      </c>
      <c r="I386" s="85">
        <v>3.226</v>
      </c>
      <c r="J386" s="85">
        <v>-2.33</v>
      </c>
      <c r="K386" s="110" t="s">
        <v>111</v>
      </c>
      <c r="L386" s="87" t="str">
        <f>IF(J386="Div by 0", "N/A", IF(K386="N/A","N/A", IF(J386&gt;VALUE(MID(K386,1,2)), "No", IF(J386&lt;-1*VALUE(MID(K386,1,2)), "No", "Yes"))))</f>
        <v>Yes</v>
      </c>
    </row>
    <row r="387" spans="1:12">
      <c r="A387" s="61" t="s">
        <v>589</v>
      </c>
      <c r="B387" s="110" t="s">
        <v>50</v>
      </c>
      <c r="C387" s="156">
        <v>1682.5433505999999</v>
      </c>
      <c r="D387" s="91" t="str">
        <f>IF($B387="N/A","N/A",IF(C387&gt;10,"No",IF(C387&lt;-10,"No","Yes")))</f>
        <v>N/A</v>
      </c>
      <c r="E387" s="156">
        <v>1851.3589967</v>
      </c>
      <c r="F387" s="91" t="str">
        <f>IF($B387="N/A","N/A",IF(E387&gt;10,"No",IF(E387&lt;-10,"No","Yes")))</f>
        <v>N/A</v>
      </c>
      <c r="G387" s="156">
        <v>1964.8238363</v>
      </c>
      <c r="H387" s="91" t="str">
        <f>IF($B387="N/A","N/A",IF(G387&gt;10,"No",IF(G387&lt;-10,"No","Yes")))</f>
        <v>N/A</v>
      </c>
      <c r="I387" s="85">
        <v>10.029999999999999</v>
      </c>
      <c r="J387" s="85">
        <v>6.1289999999999996</v>
      </c>
      <c r="K387" s="110" t="s">
        <v>111</v>
      </c>
      <c r="L387" s="87" t="str">
        <f>IF(J387="Div by 0", "N/A", IF(K387="N/A","N/A", IF(J387&gt;VALUE(MID(K387,1,2)), "No", IF(J387&lt;-1*VALUE(MID(K387,1,2)), "No", "Yes"))))</f>
        <v>Yes</v>
      </c>
    </row>
    <row r="388" spans="1:12">
      <c r="A388" s="61" t="s">
        <v>591</v>
      </c>
      <c r="B388" s="110" t="s">
        <v>50</v>
      </c>
      <c r="C388" s="156">
        <v>2042.2419574</v>
      </c>
      <c r="D388" s="91" t="str">
        <f>IF($B388="N/A","N/A",IF(C388&gt;10,"No",IF(C388&lt;-10,"No","Yes")))</f>
        <v>N/A</v>
      </c>
      <c r="E388" s="156">
        <v>2103.0497286</v>
      </c>
      <c r="F388" s="91" t="str">
        <f>IF($B388="N/A","N/A",IF(E388&gt;10,"No",IF(E388&lt;-10,"No","Yes")))</f>
        <v>N/A</v>
      </c>
      <c r="G388" s="156">
        <v>1970.4238424</v>
      </c>
      <c r="H388" s="91" t="str">
        <f>IF($B388="N/A","N/A",IF(G388&gt;10,"No",IF(G388&lt;-10,"No","Yes")))</f>
        <v>N/A</v>
      </c>
      <c r="I388" s="85">
        <v>2.9780000000000002</v>
      </c>
      <c r="J388" s="85">
        <v>-6.31</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3852.5313777000001</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4407.9838276999999</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7383.7442041000004</v>
      </c>
      <c r="D393" s="134" t="str">
        <f>IF($B393="N/A","N/A",IF(C393&gt;10,"No",IF(C393&lt;-10,"No","Yes")))</f>
        <v>N/A</v>
      </c>
      <c r="E393" s="155">
        <v>7677.0946113</v>
      </c>
      <c r="F393" s="134" t="str">
        <f>IF($B393="N/A","N/A",IF(E393&gt;10,"No",IF(E393&lt;-10,"No","Yes")))</f>
        <v>N/A</v>
      </c>
      <c r="G393" s="155">
        <v>7470.8459280999996</v>
      </c>
      <c r="H393" s="134" t="str">
        <f>IF($B393="N/A","N/A",IF(G393&gt;10,"No",IF(G393&lt;-10,"No","Yes")))</f>
        <v>N/A</v>
      </c>
      <c r="I393" s="108">
        <v>3.9729999999999999</v>
      </c>
      <c r="J393" s="108">
        <v>-2.69</v>
      </c>
      <c r="K393" s="116" t="s">
        <v>112</v>
      </c>
      <c r="L393" s="109" t="str">
        <f>IF(J393="Div by 0", "N/A", IF(K393="N/A","N/A", IF(J393&gt;VALUE(MID(K393,1,2)), "No", IF(J393&lt;-1*VALUE(MID(K393,1,2)), "No", "Yes"))))</f>
        <v>Yes</v>
      </c>
    </row>
    <row r="394" spans="1:12">
      <c r="A394" s="138" t="s">
        <v>583</v>
      </c>
      <c r="B394" s="110" t="s">
        <v>50</v>
      </c>
      <c r="C394" s="156">
        <v>7878.9691937999996</v>
      </c>
      <c r="D394" s="91" t="str">
        <f>IF($B394="N/A","N/A",IF(C394&gt;10,"No",IF(C394&lt;-10,"No","Yes")))</f>
        <v>N/A</v>
      </c>
      <c r="E394" s="156">
        <v>8115.0402104000004</v>
      </c>
      <c r="F394" s="91" t="str">
        <f>IF($B394="N/A","N/A",IF(E394&gt;10,"No",IF(E394&lt;-10,"No","Yes")))</f>
        <v>N/A</v>
      </c>
      <c r="G394" s="156">
        <v>7972.4578404000004</v>
      </c>
      <c r="H394" s="91" t="str">
        <f>IF($B394="N/A","N/A",IF(G394&gt;10,"No",IF(G394&lt;-10,"No","Yes")))</f>
        <v>N/A</v>
      </c>
      <c r="I394" s="85">
        <v>2.996</v>
      </c>
      <c r="J394" s="85">
        <v>-1.76</v>
      </c>
      <c r="K394" s="110" t="s">
        <v>111</v>
      </c>
      <c r="L394" s="87" t="str">
        <f>IF(J394="Div by 0", "N/A", IF(K394="N/A","N/A", IF(J394&gt;VALUE(MID(K394,1,2)), "No", IF(J394&lt;-1*VALUE(MID(K394,1,2)), "No", "Yes"))))</f>
        <v>Yes</v>
      </c>
    </row>
    <row r="395" spans="1:12">
      <c r="A395" s="138" t="s">
        <v>586</v>
      </c>
      <c r="B395" s="94" t="s">
        <v>50</v>
      </c>
      <c r="C395" s="102">
        <v>6761.1482931</v>
      </c>
      <c r="D395" s="141" t="str">
        <f>IF($B395="N/A","N/A",IF(C395&gt;10,"No",IF(C395&lt;-10,"No","Yes")))</f>
        <v>N/A</v>
      </c>
      <c r="E395" s="102">
        <v>7135.1837372</v>
      </c>
      <c r="F395" s="141" t="str">
        <f>IF($B395="N/A","N/A",IF(E395&gt;10,"No",IF(E395&lt;-10,"No","Yes")))</f>
        <v>N/A</v>
      </c>
      <c r="G395" s="102">
        <v>6844.9013034999998</v>
      </c>
      <c r="H395" s="141" t="str">
        <f>IF($B395="N/A","N/A",IF(G395&gt;10,"No",IF(G395&lt;-10,"No","Yes")))</f>
        <v>N/A</v>
      </c>
      <c r="I395" s="104">
        <v>5.532</v>
      </c>
      <c r="J395" s="104">
        <v>-4.07</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7537.0323068999996</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7363.0481911999996</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14334.521064</v>
      </c>
      <c r="F398" s="141" t="str">
        <f t="shared" ref="F398:F410" si="123">IF($B398="N/A","N/A",IF(E398&gt;10,"No",IF(E398&lt;-10,"No","Yes")))</f>
        <v>N/A</v>
      </c>
      <c r="G398" s="102">
        <v>13126.475714</v>
      </c>
      <c r="H398" s="141" t="str">
        <f t="shared" ref="H398:H410" si="124">IF($B398="N/A","N/A",IF(G398&gt;10,"No",IF(G398&lt;-10,"No","Yes")))</f>
        <v>N/A</v>
      </c>
      <c r="I398" s="104" t="s">
        <v>50</v>
      </c>
      <c r="J398" s="104">
        <v>-8.43</v>
      </c>
      <c r="K398" s="94" t="s">
        <v>111</v>
      </c>
      <c r="L398" s="96" t="str">
        <f t="shared" ref="L398:L410" si="125">IF(J398="Div by 0", "N/A", IF(K398="N/A","N/A", IF(J398&gt;VALUE(MID(K398,1,2)), "No", IF(J398&lt;-1*VALUE(MID(K398,1,2)), "No", "Yes"))))</f>
        <v>Yes</v>
      </c>
    </row>
    <row r="399" spans="1:12">
      <c r="A399" s="138" t="s">
        <v>906</v>
      </c>
      <c r="B399" s="94" t="s">
        <v>50</v>
      </c>
      <c r="C399" s="102" t="s">
        <v>50</v>
      </c>
      <c r="D399" s="141" t="str">
        <f t="shared" si="122"/>
        <v>N/A</v>
      </c>
      <c r="E399" s="102">
        <v>762.26405113999999</v>
      </c>
      <c r="F399" s="141" t="str">
        <f t="shared" si="123"/>
        <v>N/A</v>
      </c>
      <c r="G399" s="102">
        <v>741.26698198999998</v>
      </c>
      <c r="H399" s="141" t="str">
        <f t="shared" si="124"/>
        <v>N/A</v>
      </c>
      <c r="I399" s="104" t="s">
        <v>50</v>
      </c>
      <c r="J399" s="104">
        <v>-2.75</v>
      </c>
      <c r="K399" s="94" t="s">
        <v>111</v>
      </c>
      <c r="L399" s="96" t="str">
        <f t="shared" si="125"/>
        <v>Yes</v>
      </c>
    </row>
    <row r="400" spans="1:12">
      <c r="A400" s="138" t="s">
        <v>907</v>
      </c>
      <c r="B400" s="94" t="s">
        <v>50</v>
      </c>
      <c r="C400" s="102" t="s">
        <v>50</v>
      </c>
      <c r="D400" s="141" t="str">
        <f t="shared" si="122"/>
        <v>N/A</v>
      </c>
      <c r="E400" s="102">
        <v>10134.481325000001</v>
      </c>
      <c r="F400" s="141" t="str">
        <f t="shared" si="123"/>
        <v>N/A</v>
      </c>
      <c r="G400" s="102">
        <v>10383.529129</v>
      </c>
      <c r="H400" s="141" t="str">
        <f t="shared" si="124"/>
        <v>N/A</v>
      </c>
      <c r="I400" s="104" t="s">
        <v>50</v>
      </c>
      <c r="J400" s="104">
        <v>2.4569999999999999</v>
      </c>
      <c r="K400" s="94" t="s">
        <v>111</v>
      </c>
      <c r="L400" s="96" t="str">
        <f t="shared" si="125"/>
        <v>Yes</v>
      </c>
    </row>
    <row r="401" spans="1:12">
      <c r="A401" s="138" t="s">
        <v>908</v>
      </c>
      <c r="B401" s="94" t="s">
        <v>50</v>
      </c>
      <c r="C401" s="102" t="s">
        <v>50</v>
      </c>
      <c r="D401" s="141" t="str">
        <f t="shared" si="122"/>
        <v>N/A</v>
      </c>
      <c r="E401" s="102">
        <v>218.80182360000001</v>
      </c>
      <c r="F401" s="141" t="str">
        <f t="shared" si="123"/>
        <v>N/A</v>
      </c>
      <c r="G401" s="102">
        <v>185.03696063000001</v>
      </c>
      <c r="H401" s="141" t="str">
        <f t="shared" si="124"/>
        <v>N/A</v>
      </c>
      <c r="I401" s="104" t="s">
        <v>50</v>
      </c>
      <c r="J401" s="104">
        <v>-15.4</v>
      </c>
      <c r="K401" s="94" t="s">
        <v>111</v>
      </c>
      <c r="L401" s="96" t="str">
        <f t="shared" si="125"/>
        <v>No</v>
      </c>
    </row>
    <row r="402" spans="1:12">
      <c r="A402" s="138" t="s">
        <v>909</v>
      </c>
      <c r="B402" s="94" t="s">
        <v>50</v>
      </c>
      <c r="C402" s="102" t="s">
        <v>50</v>
      </c>
      <c r="D402" s="141" t="str">
        <f t="shared" si="122"/>
        <v>N/A</v>
      </c>
      <c r="E402" s="102">
        <v>24983.788340999999</v>
      </c>
      <c r="F402" s="141" t="str">
        <f t="shared" si="123"/>
        <v>N/A</v>
      </c>
      <c r="G402" s="102">
        <v>24421.307370999999</v>
      </c>
      <c r="H402" s="141" t="str">
        <f t="shared" si="124"/>
        <v>N/A</v>
      </c>
      <c r="I402" s="104" t="s">
        <v>50</v>
      </c>
      <c r="J402" s="104">
        <v>-2.25</v>
      </c>
      <c r="K402" s="94" t="s">
        <v>111</v>
      </c>
      <c r="L402" s="96" t="str">
        <f t="shared" si="125"/>
        <v>Yes</v>
      </c>
    </row>
    <row r="403" spans="1:12">
      <c r="A403" s="138" t="s">
        <v>910</v>
      </c>
      <c r="B403" s="94" t="s">
        <v>50</v>
      </c>
      <c r="C403" s="102" t="s">
        <v>50</v>
      </c>
      <c r="D403" s="141" t="str">
        <f t="shared" si="122"/>
        <v>N/A</v>
      </c>
      <c r="E403" s="102">
        <v>747</v>
      </c>
      <c r="F403" s="141" t="str">
        <f t="shared" si="123"/>
        <v>N/A</v>
      </c>
      <c r="G403" s="102">
        <v>0</v>
      </c>
      <c r="H403" s="141" t="str">
        <f t="shared" si="124"/>
        <v>N/A</v>
      </c>
      <c r="I403" s="104" t="s">
        <v>50</v>
      </c>
      <c r="J403" s="104">
        <v>-100</v>
      </c>
      <c r="K403" s="94" t="s">
        <v>111</v>
      </c>
      <c r="L403" s="96" t="str">
        <f t="shared" si="125"/>
        <v>No</v>
      </c>
    </row>
    <row r="404" spans="1:12">
      <c r="A404" s="138" t="s">
        <v>911</v>
      </c>
      <c r="B404" s="94" t="s">
        <v>50</v>
      </c>
      <c r="C404" s="102" t="s">
        <v>50</v>
      </c>
      <c r="D404" s="141" t="str">
        <f t="shared" si="122"/>
        <v>N/A</v>
      </c>
      <c r="E404" s="102">
        <v>195.96605273</v>
      </c>
      <c r="F404" s="141" t="str">
        <f t="shared" si="123"/>
        <v>N/A</v>
      </c>
      <c r="G404" s="102">
        <v>178.07307567000001</v>
      </c>
      <c r="H404" s="141" t="str">
        <f t="shared" si="124"/>
        <v>N/A</v>
      </c>
      <c r="I404" s="104" t="s">
        <v>50</v>
      </c>
      <c r="J404" s="104">
        <v>-9.1300000000000008</v>
      </c>
      <c r="K404" s="94" t="s">
        <v>111</v>
      </c>
      <c r="L404" s="96" t="str">
        <f t="shared" si="125"/>
        <v>Yes</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22016.393044</v>
      </c>
      <c r="F406" s="141" t="str">
        <f t="shared" si="123"/>
        <v>N/A</v>
      </c>
      <c r="G406" s="102">
        <v>21892.599840999999</v>
      </c>
      <c r="H406" s="141" t="str">
        <f t="shared" si="124"/>
        <v>N/A</v>
      </c>
      <c r="I406" s="104" t="s">
        <v>50</v>
      </c>
      <c r="J406" s="104">
        <v>-0.56200000000000006</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13165.507152</v>
      </c>
      <c r="F409" s="141" t="str">
        <f t="shared" si="123"/>
        <v>N/A</v>
      </c>
      <c r="G409" s="102">
        <v>13265.368616</v>
      </c>
      <c r="H409" s="141" t="str">
        <f t="shared" si="124"/>
        <v>N/A</v>
      </c>
      <c r="I409" s="104" t="s">
        <v>50</v>
      </c>
      <c r="J409" s="104">
        <v>0.75849999999999995</v>
      </c>
      <c r="K409" s="94" t="s">
        <v>111</v>
      </c>
      <c r="L409" s="96" t="str">
        <f t="shared" si="125"/>
        <v>Yes</v>
      </c>
    </row>
    <row r="410" spans="1:12" ht="12.75" customHeight="1">
      <c r="A410" s="97" t="s">
        <v>916</v>
      </c>
      <c r="B410" s="94" t="s">
        <v>50</v>
      </c>
      <c r="C410" s="102" t="s">
        <v>50</v>
      </c>
      <c r="D410" s="141" t="str">
        <f t="shared" si="122"/>
        <v>N/A</v>
      </c>
      <c r="E410" s="102">
        <v>501.58249608</v>
      </c>
      <c r="F410" s="141" t="str">
        <f t="shared" si="123"/>
        <v>N/A</v>
      </c>
      <c r="G410" s="102">
        <v>477.36099607</v>
      </c>
      <c r="H410" s="141" t="str">
        <f t="shared" si="124"/>
        <v>N/A</v>
      </c>
      <c r="I410" s="104" t="s">
        <v>50</v>
      </c>
      <c r="J410" s="104">
        <v>-4.83</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46805.73861</v>
      </c>
      <c r="D412" s="107" t="str">
        <f>IF($B412="N/A","N/A",IF(C412&gt;10,"No",IF(C412&lt;-10,"No","Yes")))</f>
        <v>N/A</v>
      </c>
      <c r="E412" s="159">
        <v>49142.847597</v>
      </c>
      <c r="F412" s="107" t="str">
        <f>IF($B412="N/A","N/A",IF(E412&gt;10,"No",IF(E412&lt;-10,"No","Yes")))</f>
        <v>N/A</v>
      </c>
      <c r="G412" s="159">
        <v>50509.607538999997</v>
      </c>
      <c r="H412" s="107" t="str">
        <f>IF($B412="N/A","N/A",IF(G412&gt;10,"No",IF(G412&lt;-10,"No","Yes")))</f>
        <v>N/A</v>
      </c>
      <c r="I412" s="108">
        <v>4.9930000000000003</v>
      </c>
      <c r="J412" s="108">
        <v>2.7810000000000001</v>
      </c>
      <c r="K412" s="118" t="s">
        <v>112</v>
      </c>
      <c r="L412" s="109" t="str">
        <f>IF(J412="Div by 0", "N/A", IF(K412="N/A","N/A", IF(J412&gt;VALUE(MID(K412,1,2)), "No", IF(J412&lt;-1*VALUE(MID(K412,1,2)), "No", "Yes"))))</f>
        <v>Yes</v>
      </c>
    </row>
    <row r="413" spans="1:12" ht="12.75" customHeight="1">
      <c r="A413" s="160" t="s">
        <v>800</v>
      </c>
      <c r="B413" s="82" t="s">
        <v>50</v>
      </c>
      <c r="C413" s="88">
        <v>29093.750472</v>
      </c>
      <c r="D413" s="84" t="str">
        <f>IF($B413="N/A","N/A",IF(C413&gt;10,"No",IF(C413&lt;-10,"No","Yes")))</f>
        <v>N/A</v>
      </c>
      <c r="E413" s="88">
        <v>29570.887073999998</v>
      </c>
      <c r="F413" s="84" t="str">
        <f>IF($B413="N/A","N/A",IF(E413&gt;10,"No",IF(E413&lt;-10,"No","Yes")))</f>
        <v>N/A</v>
      </c>
      <c r="G413" s="88">
        <v>29088.231331999999</v>
      </c>
      <c r="H413" s="84" t="str">
        <f>IF($B413="N/A","N/A",IF(G413&gt;10,"No",IF(G413&lt;-10,"No","Yes")))</f>
        <v>N/A</v>
      </c>
      <c r="I413" s="85">
        <v>1.64</v>
      </c>
      <c r="J413" s="85">
        <v>-1.63</v>
      </c>
      <c r="K413" s="86" t="s">
        <v>112</v>
      </c>
      <c r="L413" s="87" t="str">
        <f>IF(J413="Div by 0", "N/A", IF(K413="N/A","N/A", IF(J413&gt;VALUE(MID(K413,1,2)), "No", IF(J413&lt;-1*VALUE(MID(K413,1,2)), "No", "Yes"))))</f>
        <v>Yes</v>
      </c>
    </row>
    <row r="414" spans="1:12" ht="25.5">
      <c r="A414" s="97" t="s">
        <v>801</v>
      </c>
      <c r="B414" s="101" t="s">
        <v>50</v>
      </c>
      <c r="C414" s="98">
        <v>48923.905930000001</v>
      </c>
      <c r="D414" s="103" t="str">
        <f>IF($B414="N/A","N/A",IF(C414&gt;10,"No",IF(C414&lt;-10,"No","Yes")))</f>
        <v>N/A</v>
      </c>
      <c r="E414" s="98">
        <v>51481.771717000003</v>
      </c>
      <c r="F414" s="103" t="str">
        <f>IF($B414="N/A","N/A",IF(E414&gt;10,"No",IF(E414&lt;-10,"No","Yes")))</f>
        <v>N/A</v>
      </c>
      <c r="G414" s="98">
        <v>55311.655250999996</v>
      </c>
      <c r="H414" s="103" t="str">
        <f>IF($B414="N/A","N/A",IF(G414&gt;10,"No",IF(G414&lt;-10,"No","Yes")))</f>
        <v>N/A</v>
      </c>
      <c r="I414" s="104">
        <v>5.2279999999999998</v>
      </c>
      <c r="J414" s="104">
        <v>7.4390000000000001</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29141.183336999999</v>
      </c>
      <c r="D416" s="107" t="str">
        <f t="shared" ref="D416:D426" si="126">IF($B416="N/A","N/A",IF(C416&gt;10,"No",IF(C416&lt;-10,"No","Yes")))</f>
        <v>N/A</v>
      </c>
      <c r="E416" s="159">
        <v>30111.696036000001</v>
      </c>
      <c r="F416" s="107" t="str">
        <f t="shared" ref="F416:F426" si="127">IF($B416="N/A","N/A",IF(E416&gt;10,"No",IF(E416&lt;-10,"No","Yes")))</f>
        <v>N/A</v>
      </c>
      <c r="G416" s="159">
        <v>30729.183835</v>
      </c>
      <c r="H416" s="107" t="str">
        <f t="shared" ref="H416:H426" si="128">IF($B416="N/A","N/A",IF(G416&gt;10,"No",IF(G416&lt;-10,"No","Yes")))</f>
        <v>N/A</v>
      </c>
      <c r="I416" s="108">
        <v>3.33</v>
      </c>
      <c r="J416" s="108">
        <v>2.0510000000000002</v>
      </c>
      <c r="K416" s="118" t="s">
        <v>112</v>
      </c>
      <c r="L416" s="109" t="str">
        <f t="shared" ref="L416:L426" si="129">IF(J416="Div by 0", "N/A", IF(K416="N/A","N/A", IF(J416&gt;VALUE(MID(K416,1,2)), "No", IF(J416&lt;-1*VALUE(MID(K416,1,2)), "No", "Yes"))))</f>
        <v>Yes</v>
      </c>
    </row>
    <row r="417" spans="1:12" ht="12.75" customHeight="1">
      <c r="A417" s="144" t="s">
        <v>505</v>
      </c>
      <c r="B417" s="82" t="s">
        <v>50</v>
      </c>
      <c r="C417" s="88" t="s">
        <v>1090</v>
      </c>
      <c r="D417" s="84" t="str">
        <f t="shared" si="126"/>
        <v>N/A</v>
      </c>
      <c r="E417" s="88" t="s">
        <v>1090</v>
      </c>
      <c r="F417" s="84" t="str">
        <f t="shared" si="127"/>
        <v>N/A</v>
      </c>
      <c r="G417" s="88" t="s">
        <v>1090</v>
      </c>
      <c r="H417" s="84" t="str">
        <f t="shared" si="128"/>
        <v>N/A</v>
      </c>
      <c r="I417" s="85" t="s">
        <v>1090</v>
      </c>
      <c r="J417" s="85" t="s">
        <v>1090</v>
      </c>
      <c r="K417" s="86" t="s">
        <v>112</v>
      </c>
      <c r="L417" s="87" t="str">
        <f t="shared" si="129"/>
        <v>N/A</v>
      </c>
    </row>
    <row r="418" spans="1:12">
      <c r="A418" s="144" t="s">
        <v>506</v>
      </c>
      <c r="B418" s="82" t="s">
        <v>50</v>
      </c>
      <c r="C418" s="88">
        <v>13035.283364999999</v>
      </c>
      <c r="D418" s="84" t="str">
        <f t="shared" si="126"/>
        <v>N/A</v>
      </c>
      <c r="E418" s="88">
        <v>13858.424988000001</v>
      </c>
      <c r="F418" s="84" t="str">
        <f t="shared" si="127"/>
        <v>N/A</v>
      </c>
      <c r="G418" s="88">
        <v>11553.937803999999</v>
      </c>
      <c r="H418" s="84" t="str">
        <f t="shared" si="128"/>
        <v>N/A</v>
      </c>
      <c r="I418" s="85">
        <v>6.3150000000000004</v>
      </c>
      <c r="J418" s="85">
        <v>-16.600000000000001</v>
      </c>
      <c r="K418" s="86" t="s">
        <v>112</v>
      </c>
      <c r="L418" s="87" t="str">
        <f t="shared" si="129"/>
        <v>No</v>
      </c>
    </row>
    <row r="419" spans="1:12" ht="12.75" customHeight="1">
      <c r="A419" s="144" t="s">
        <v>507</v>
      </c>
      <c r="B419" s="82" t="s">
        <v>50</v>
      </c>
      <c r="C419" s="88">
        <v>31414.810605999999</v>
      </c>
      <c r="D419" s="84" t="str">
        <f t="shared" si="126"/>
        <v>N/A</v>
      </c>
      <c r="E419" s="88">
        <v>29787.113602000001</v>
      </c>
      <c r="F419" s="84" t="str">
        <f t="shared" si="127"/>
        <v>N/A</v>
      </c>
      <c r="G419" s="88">
        <v>30586.118297000001</v>
      </c>
      <c r="H419" s="84" t="str">
        <f t="shared" si="128"/>
        <v>N/A</v>
      </c>
      <c r="I419" s="85">
        <v>-5.18</v>
      </c>
      <c r="J419" s="85">
        <v>2.6819999999999999</v>
      </c>
      <c r="K419" s="86" t="s">
        <v>112</v>
      </c>
      <c r="L419" s="87" t="str">
        <f t="shared" si="129"/>
        <v>Yes</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51572.915810999999</v>
      </c>
      <c r="D422" s="84" t="str">
        <f t="shared" si="126"/>
        <v>N/A</v>
      </c>
      <c r="E422" s="88">
        <v>51275.387018000001</v>
      </c>
      <c r="F422" s="84" t="str">
        <f t="shared" si="127"/>
        <v>N/A</v>
      </c>
      <c r="G422" s="88">
        <v>53658.667825999997</v>
      </c>
      <c r="H422" s="84" t="str">
        <f t="shared" si="128"/>
        <v>N/A</v>
      </c>
      <c r="I422" s="85">
        <v>-0.57699999999999996</v>
      </c>
      <c r="J422" s="85">
        <v>4.6479999999999997</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16317.827252999999</v>
      </c>
      <c r="D428" s="107" t="str">
        <f t="shared" ref="D428:D438" si="130">IF($B428="N/A","N/A",IF(C428&gt;10,"No",IF(C428&lt;-10,"No","Yes")))</f>
        <v>N/A</v>
      </c>
      <c r="E428" s="159">
        <v>17135.041223</v>
      </c>
      <c r="F428" s="107" t="str">
        <f t="shared" ref="F428:F438" si="131">IF($B428="N/A","N/A",IF(E428&gt;10,"No",IF(E428&lt;-10,"No","Yes")))</f>
        <v>N/A</v>
      </c>
      <c r="G428" s="159">
        <v>17494.769527</v>
      </c>
      <c r="H428" s="107" t="str">
        <f t="shared" ref="H428:H438" si="132">IF($B428="N/A","N/A",IF(G428&gt;10,"No",IF(G428&lt;-10,"No","Yes")))</f>
        <v>N/A</v>
      </c>
      <c r="I428" s="108">
        <v>5.008</v>
      </c>
      <c r="J428" s="108">
        <v>2.0990000000000002</v>
      </c>
      <c r="K428" s="118" t="s">
        <v>112</v>
      </c>
      <c r="L428" s="109" t="str">
        <f t="shared" ref="L428:L438" si="133">IF(J428="Div by 0", "N/A", IF(K428="N/A","N/A", IF(J428&gt;VALUE(MID(K428,1,2)), "No", IF(J428&lt;-1*VALUE(MID(K428,1,2)), "No", "Yes"))))</f>
        <v>Yes</v>
      </c>
    </row>
    <row r="429" spans="1:12" ht="12.75" customHeight="1">
      <c r="A429" s="144" t="s">
        <v>505</v>
      </c>
      <c r="B429" s="82" t="s">
        <v>50</v>
      </c>
      <c r="C429" s="88" t="s">
        <v>1090</v>
      </c>
      <c r="D429" s="84" t="str">
        <f t="shared" si="130"/>
        <v>N/A</v>
      </c>
      <c r="E429" s="88" t="s">
        <v>1090</v>
      </c>
      <c r="F429" s="84" t="str">
        <f t="shared" si="131"/>
        <v>N/A</v>
      </c>
      <c r="G429" s="88" t="s">
        <v>1090</v>
      </c>
      <c r="H429" s="84" t="str">
        <f t="shared" si="132"/>
        <v>N/A</v>
      </c>
      <c r="I429" s="85" t="s">
        <v>1090</v>
      </c>
      <c r="J429" s="85" t="s">
        <v>1090</v>
      </c>
      <c r="K429" s="86" t="s">
        <v>112</v>
      </c>
      <c r="L429" s="87" t="str">
        <f t="shared" si="133"/>
        <v>N/A</v>
      </c>
    </row>
    <row r="430" spans="1:12">
      <c r="A430" s="144" t="s">
        <v>506</v>
      </c>
      <c r="B430" s="82" t="s">
        <v>50</v>
      </c>
      <c r="C430" s="88">
        <v>3945.5009398000002</v>
      </c>
      <c r="D430" s="84" t="str">
        <f t="shared" si="130"/>
        <v>N/A</v>
      </c>
      <c r="E430" s="88">
        <v>4053.4084240000002</v>
      </c>
      <c r="F430" s="84" t="str">
        <f t="shared" si="131"/>
        <v>N/A</v>
      </c>
      <c r="G430" s="88">
        <v>3012.6875607000002</v>
      </c>
      <c r="H430" s="84" t="str">
        <f t="shared" si="132"/>
        <v>N/A</v>
      </c>
      <c r="I430" s="85">
        <v>2.7349999999999999</v>
      </c>
      <c r="J430" s="85">
        <v>-25.7</v>
      </c>
      <c r="K430" s="86" t="s">
        <v>112</v>
      </c>
      <c r="L430" s="87" t="str">
        <f t="shared" si="133"/>
        <v>No</v>
      </c>
    </row>
    <row r="431" spans="1:12" ht="12.75" customHeight="1">
      <c r="A431" s="144" t="s">
        <v>507</v>
      </c>
      <c r="B431" s="82" t="s">
        <v>50</v>
      </c>
      <c r="C431" s="88">
        <v>4256.6075757999997</v>
      </c>
      <c r="D431" s="84" t="str">
        <f t="shared" si="130"/>
        <v>N/A</v>
      </c>
      <c r="E431" s="88">
        <v>4313.6831091000004</v>
      </c>
      <c r="F431" s="84" t="str">
        <f t="shared" si="131"/>
        <v>N/A</v>
      </c>
      <c r="G431" s="88">
        <v>4383.9416404000003</v>
      </c>
      <c r="H431" s="84" t="str">
        <f t="shared" si="132"/>
        <v>N/A</v>
      </c>
      <c r="I431" s="85">
        <v>1.341</v>
      </c>
      <c r="J431" s="85">
        <v>1.629</v>
      </c>
      <c r="K431" s="86" t="s">
        <v>112</v>
      </c>
      <c r="L431" s="87" t="str">
        <f t="shared" si="133"/>
        <v>Yes</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39787.173854000001</v>
      </c>
      <c r="D434" s="84" t="str">
        <f t="shared" si="130"/>
        <v>N/A</v>
      </c>
      <c r="E434" s="88">
        <v>39314.452540999999</v>
      </c>
      <c r="F434" s="84" t="str">
        <f t="shared" si="131"/>
        <v>N/A</v>
      </c>
      <c r="G434" s="88">
        <v>39591.227246000002</v>
      </c>
      <c r="H434" s="84" t="str">
        <f t="shared" si="132"/>
        <v>N/A</v>
      </c>
      <c r="I434" s="85">
        <v>-1.19</v>
      </c>
      <c r="J434" s="85">
        <v>0.70399999999999996</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24668337</v>
      </c>
      <c r="D444" s="91" t="str">
        <f>IF($B444="N/A","N/A",IF(C444&gt;10,"No",IF(C444&lt;-10,"No","Yes")))</f>
        <v>N/A</v>
      </c>
      <c r="E444" s="156">
        <v>23035997</v>
      </c>
      <c r="F444" s="91" t="str">
        <f>IF($B444="N/A","N/A",IF(E444&gt;10,"No",IF(E444&lt;-10,"No","Yes")))</f>
        <v>N/A</v>
      </c>
      <c r="G444" s="156">
        <v>20420868</v>
      </c>
      <c r="H444" s="91" t="str">
        <f>IF($B444="N/A","N/A",IF(G444&gt;10,"No",IF(G444&lt;-10,"No","Yes")))</f>
        <v>N/A</v>
      </c>
      <c r="I444" s="85">
        <v>-6.62</v>
      </c>
      <c r="J444" s="85">
        <v>-11.4</v>
      </c>
      <c r="K444" s="156" t="s">
        <v>50</v>
      </c>
      <c r="L444" s="87" t="str">
        <f>IF(J444="Div by 0", "N/A", IF(K444="N/A","N/A", IF(J444&gt;VALUE(MID(K444,1,2)), "No", IF(J444&lt;-1*VALUE(MID(K444,1,2)), "No", "Yes"))))</f>
        <v>N/A</v>
      </c>
    </row>
    <row r="445" spans="1:12" ht="12.75" customHeight="1">
      <c r="A445" s="150" t="s">
        <v>805</v>
      </c>
      <c r="B445" s="102" t="s">
        <v>50</v>
      </c>
      <c r="C445" s="102">
        <v>4164.1352127</v>
      </c>
      <c r="D445" s="141" t="str">
        <f>IF($B445="N/A","N/A",IF(C445&gt;10,"No",IF(C445&lt;-10,"No","Yes")))</f>
        <v>N/A</v>
      </c>
      <c r="E445" s="102">
        <v>3568.1531908000002</v>
      </c>
      <c r="F445" s="141" t="str">
        <f>IF($B445="N/A","N/A",IF(E445&gt;10,"No",IF(E445&lt;-10,"No","Yes")))</f>
        <v>N/A</v>
      </c>
      <c r="G445" s="102">
        <v>3475.3008850000001</v>
      </c>
      <c r="H445" s="141" t="str">
        <f>IF($B445="N/A","N/A",IF(G445&gt;10,"No",IF(G445&lt;-10,"No","Yes")))</f>
        <v>N/A</v>
      </c>
      <c r="I445" s="104">
        <v>-14.3</v>
      </c>
      <c r="J445" s="104">
        <v>-2.6</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3975984</v>
      </c>
      <c r="D447" s="134" t="str">
        <f>IF($B447="N/A","N/A",IF(C447&gt;10,"No",IF(C447&lt;-10,"No","Yes")))</f>
        <v>N/A</v>
      </c>
      <c r="E447" s="155">
        <v>4473733</v>
      </c>
      <c r="F447" s="134" t="str">
        <f>IF($B447="N/A","N/A",IF(E447&gt;10,"No",IF(E447&lt;-10,"No","Yes")))</f>
        <v>N/A</v>
      </c>
      <c r="G447" s="155">
        <v>4902509</v>
      </c>
      <c r="H447" s="134" t="str">
        <f>IF($B447="N/A","N/A",IF(G447&gt;10,"No",IF(G447&lt;-10,"No","Yes")))</f>
        <v>N/A</v>
      </c>
      <c r="I447" s="108">
        <v>12.52</v>
      </c>
      <c r="J447" s="108">
        <v>9.5839999999999996</v>
      </c>
      <c r="K447" s="155" t="s">
        <v>50</v>
      </c>
      <c r="L447" s="109" t="str">
        <f>IF(J447="Div by 0", "N/A", IF(K447="N/A","N/A", IF(J447&gt;VALUE(MID(K447,1,2)), "No", IF(J447&lt;-1*VALUE(MID(K447,1,2)), "No", "Yes"))))</f>
        <v>N/A</v>
      </c>
    </row>
    <row r="448" spans="1:12" ht="12.75" customHeight="1">
      <c r="A448" s="150" t="s">
        <v>806</v>
      </c>
      <c r="B448" s="102" t="s">
        <v>50</v>
      </c>
      <c r="C448" s="102">
        <v>255.21432698000001</v>
      </c>
      <c r="D448" s="141" t="str">
        <f>IF($B448="N/A","N/A",IF(C448&gt;10,"No",IF(C448&lt;-10,"No","Yes")))</f>
        <v>N/A</v>
      </c>
      <c r="E448" s="102">
        <v>272.67221308000001</v>
      </c>
      <c r="F448" s="141" t="str">
        <f>IF($B448="N/A","N/A",IF(E448&gt;10,"No",IF(E448&lt;-10,"No","Yes")))</f>
        <v>N/A</v>
      </c>
      <c r="G448" s="102">
        <v>273.88318435999997</v>
      </c>
      <c r="H448" s="141" t="str">
        <f>IF($B448="N/A","N/A",IF(G448&gt;10,"No",IF(G448&lt;-10,"No","Yes")))</f>
        <v>N/A</v>
      </c>
      <c r="I448" s="104">
        <v>6.84</v>
      </c>
      <c r="J448" s="104">
        <v>0.44409999999999999</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t="s">
        <v>1090</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t="s">
        <v>1090</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233244</v>
      </c>
      <c r="D459" s="91" t="str">
        <f t="shared" ref="D459:D464" si="138">IF($B459="N/A","N/A",IF(C459&gt;10,"No",IF(C459&lt;-10,"No","Yes")))</f>
        <v>N/A</v>
      </c>
      <c r="E459" s="105">
        <v>235254</v>
      </c>
      <c r="F459" s="91" t="str">
        <f t="shared" ref="F459:F464" si="139">IF($B459="N/A","N/A",IF(E459&gt;10,"No",IF(E459&lt;-10,"No","Yes")))</f>
        <v>N/A</v>
      </c>
      <c r="G459" s="105">
        <v>253820</v>
      </c>
      <c r="H459" s="91" t="str">
        <f t="shared" ref="H459:H464" si="140">IF($B459="N/A","N/A",IF(G459&gt;10,"No",IF(G459&lt;-10,"No","Yes")))</f>
        <v>N/A</v>
      </c>
      <c r="I459" s="85">
        <v>0.86180000000000001</v>
      </c>
      <c r="J459" s="85">
        <v>7.8920000000000003</v>
      </c>
      <c r="K459" s="93" t="s">
        <v>111</v>
      </c>
      <c r="L459" s="87" t="str">
        <f t="shared" ref="L459:L467" si="141">IF(J459="Div by 0", "N/A", IF(K459="N/A","N/A", IF(J459&gt;VALUE(MID(K459,1,2)), "No", IF(J459&lt;-1*VALUE(MID(K459,1,2)), "No", "Yes"))))</f>
        <v>Yes</v>
      </c>
    </row>
    <row r="460" spans="1:12">
      <c r="A460" s="138" t="s">
        <v>582</v>
      </c>
      <c r="B460" s="110" t="s">
        <v>50</v>
      </c>
      <c r="C460" s="93">
        <v>14591</v>
      </c>
      <c r="D460" s="91" t="str">
        <f t="shared" si="138"/>
        <v>N/A</v>
      </c>
      <c r="E460" s="93">
        <v>14783</v>
      </c>
      <c r="F460" s="91" t="str">
        <f t="shared" si="139"/>
        <v>N/A</v>
      </c>
      <c r="G460" s="93">
        <v>15089</v>
      </c>
      <c r="H460" s="91" t="str">
        <f t="shared" si="140"/>
        <v>N/A</v>
      </c>
      <c r="I460" s="85">
        <v>1.3160000000000001</v>
      </c>
      <c r="J460" s="85">
        <v>2.0699999999999998</v>
      </c>
      <c r="K460" s="110" t="s">
        <v>111</v>
      </c>
      <c r="L460" s="87" t="str">
        <f t="shared" si="141"/>
        <v>Yes</v>
      </c>
    </row>
    <row r="461" spans="1:12">
      <c r="A461" s="138" t="s">
        <v>585</v>
      </c>
      <c r="B461" s="110" t="s">
        <v>50</v>
      </c>
      <c r="C461" s="93">
        <v>30968</v>
      </c>
      <c r="D461" s="91" t="str">
        <f t="shared" si="138"/>
        <v>N/A</v>
      </c>
      <c r="E461" s="93">
        <v>31885</v>
      </c>
      <c r="F461" s="91" t="str">
        <f t="shared" si="139"/>
        <v>N/A</v>
      </c>
      <c r="G461" s="93">
        <v>33034</v>
      </c>
      <c r="H461" s="91" t="str">
        <f t="shared" si="140"/>
        <v>N/A</v>
      </c>
      <c r="I461" s="85">
        <v>2.9609999999999999</v>
      </c>
      <c r="J461" s="85">
        <v>3.6040000000000001</v>
      </c>
      <c r="K461" s="110" t="s">
        <v>111</v>
      </c>
      <c r="L461" s="87" t="str">
        <f t="shared" si="141"/>
        <v>Yes</v>
      </c>
    </row>
    <row r="462" spans="1:12">
      <c r="A462" s="138" t="s">
        <v>588</v>
      </c>
      <c r="B462" s="110" t="s">
        <v>50</v>
      </c>
      <c r="C462" s="93">
        <v>142296</v>
      </c>
      <c r="D462" s="91" t="str">
        <f t="shared" si="138"/>
        <v>N/A</v>
      </c>
      <c r="E462" s="93">
        <v>142139</v>
      </c>
      <c r="F462" s="91" t="str">
        <f t="shared" si="139"/>
        <v>N/A</v>
      </c>
      <c r="G462" s="93">
        <v>155053</v>
      </c>
      <c r="H462" s="91" t="str">
        <f t="shared" si="140"/>
        <v>N/A</v>
      </c>
      <c r="I462" s="85">
        <v>-0.11</v>
      </c>
      <c r="J462" s="85">
        <v>9.0850000000000009</v>
      </c>
      <c r="K462" s="110" t="s">
        <v>111</v>
      </c>
      <c r="L462" s="87" t="str">
        <f t="shared" si="141"/>
        <v>Yes</v>
      </c>
    </row>
    <row r="463" spans="1:12">
      <c r="A463" s="138" t="s">
        <v>590</v>
      </c>
      <c r="B463" s="110" t="s">
        <v>50</v>
      </c>
      <c r="C463" s="93">
        <v>45389</v>
      </c>
      <c r="D463" s="91" t="str">
        <f t="shared" si="138"/>
        <v>N/A</v>
      </c>
      <c r="E463" s="93">
        <v>46447</v>
      </c>
      <c r="F463" s="91" t="str">
        <f t="shared" si="139"/>
        <v>N/A</v>
      </c>
      <c r="G463" s="93">
        <v>50644</v>
      </c>
      <c r="H463" s="91" t="str">
        <f t="shared" si="140"/>
        <v>N/A</v>
      </c>
      <c r="I463" s="85">
        <v>2.331</v>
      </c>
      <c r="J463" s="85">
        <v>9.0359999999999996</v>
      </c>
      <c r="K463" s="110" t="s">
        <v>111</v>
      </c>
      <c r="L463" s="87" t="str">
        <f t="shared" si="141"/>
        <v>Yes</v>
      </c>
    </row>
    <row r="464" spans="1:12">
      <c r="A464" s="92" t="s">
        <v>389</v>
      </c>
      <c r="B464" s="93" t="s">
        <v>50</v>
      </c>
      <c r="C464" s="93">
        <v>160357.89000000001</v>
      </c>
      <c r="D464" s="84" t="str">
        <f t="shared" si="138"/>
        <v>N/A</v>
      </c>
      <c r="E464" s="93">
        <v>161966.13</v>
      </c>
      <c r="F464" s="91" t="str">
        <f t="shared" si="139"/>
        <v>N/A</v>
      </c>
      <c r="G464" s="93">
        <v>175946.73</v>
      </c>
      <c r="H464" s="91" t="str">
        <f t="shared" si="140"/>
        <v>N/A</v>
      </c>
      <c r="I464" s="85">
        <v>1.0029999999999999</v>
      </c>
      <c r="J464" s="85">
        <v>8.6319999999999997</v>
      </c>
      <c r="K464" s="93" t="s">
        <v>111</v>
      </c>
      <c r="L464" s="87" t="str">
        <f t="shared" si="141"/>
        <v>Yes</v>
      </c>
    </row>
    <row r="465" spans="1:12">
      <c r="A465" s="92" t="s">
        <v>688</v>
      </c>
      <c r="B465" s="93" t="s">
        <v>50</v>
      </c>
      <c r="C465" s="93">
        <v>23066</v>
      </c>
      <c r="D465" s="93" t="s">
        <v>50</v>
      </c>
      <c r="E465" s="93">
        <v>23320</v>
      </c>
      <c r="F465" s="93" t="s">
        <v>50</v>
      </c>
      <c r="G465" s="93">
        <v>23663</v>
      </c>
      <c r="H465" s="93" t="s">
        <v>50</v>
      </c>
      <c r="I465" s="85">
        <v>1.101</v>
      </c>
      <c r="J465" s="85">
        <v>1.4710000000000001</v>
      </c>
      <c r="K465" s="93" t="s">
        <v>111</v>
      </c>
      <c r="L465" s="87" t="str">
        <f t="shared" si="141"/>
        <v>Yes</v>
      </c>
    </row>
    <row r="466" spans="1:12">
      <c r="A466" s="138" t="s">
        <v>624</v>
      </c>
      <c r="B466" s="93" t="s">
        <v>50</v>
      </c>
      <c r="C466" s="93">
        <v>14204</v>
      </c>
      <c r="D466" s="93" t="s">
        <v>50</v>
      </c>
      <c r="E466" s="93">
        <v>14363</v>
      </c>
      <c r="F466" s="93" t="s">
        <v>50</v>
      </c>
      <c r="G466" s="93">
        <v>14670</v>
      </c>
      <c r="H466" s="93" t="s">
        <v>50</v>
      </c>
      <c r="I466" s="85">
        <v>1.119</v>
      </c>
      <c r="J466" s="85">
        <v>2.137</v>
      </c>
      <c r="K466" s="93" t="s">
        <v>111</v>
      </c>
      <c r="L466" s="87" t="str">
        <f t="shared" si="141"/>
        <v>Yes</v>
      </c>
    </row>
    <row r="467" spans="1:12">
      <c r="A467" s="138" t="s">
        <v>586</v>
      </c>
      <c r="B467" s="140" t="s">
        <v>50</v>
      </c>
      <c r="C467" s="140">
        <v>8524</v>
      </c>
      <c r="D467" s="140" t="s">
        <v>50</v>
      </c>
      <c r="E467" s="140">
        <v>8574</v>
      </c>
      <c r="F467" s="140" t="s">
        <v>50</v>
      </c>
      <c r="G467" s="140">
        <v>8616</v>
      </c>
      <c r="H467" s="140" t="s">
        <v>50</v>
      </c>
      <c r="I467" s="104">
        <v>0.58660000000000001</v>
      </c>
      <c r="J467" s="104">
        <v>0.4899</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970623495</v>
      </c>
      <c r="D469" s="134" t="str">
        <f>IF($B469="N/A","N/A",IF(C469&gt;10,"No",IF(C469&lt;-10,"No","Yes")))</f>
        <v>N/A</v>
      </c>
      <c r="E469" s="155">
        <v>1044551178</v>
      </c>
      <c r="F469" s="134" t="str">
        <f>IF($B469="N/A","N/A",IF(E469&gt;10,"No",IF(E469&lt;-10,"No","Yes")))</f>
        <v>N/A</v>
      </c>
      <c r="G469" s="155">
        <v>1106063054</v>
      </c>
      <c r="H469" s="134" t="str">
        <f>IF($B469="N/A","N/A",IF(G469&gt;10,"No",IF(G469&lt;-10,"No","Yes")))</f>
        <v>N/A</v>
      </c>
      <c r="I469" s="108">
        <v>7.617</v>
      </c>
      <c r="J469" s="108">
        <v>5.8890000000000002</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4161.4082034000003</v>
      </c>
      <c r="D471" s="91" t="str">
        <f>IF($B471="N/A","N/A",IF(C471&gt;10,"No",IF(C471&lt;-10,"No","Yes")))</f>
        <v>N/A</v>
      </c>
      <c r="E471" s="156">
        <v>4440.0995435000004</v>
      </c>
      <c r="F471" s="91" t="str">
        <f>IF($B471="N/A","N/A",IF(E471&gt;10,"No",IF(E471&lt;-10,"No","Yes")))</f>
        <v>N/A</v>
      </c>
      <c r="G471" s="156">
        <v>4357.6670633000003</v>
      </c>
      <c r="H471" s="91" t="str">
        <f>IF($B471="N/A","N/A",IF(G471&gt;10,"No",IF(G471&lt;-10,"No","Yes")))</f>
        <v>N/A</v>
      </c>
      <c r="I471" s="85">
        <v>6.6970000000000001</v>
      </c>
      <c r="J471" s="85">
        <v>-1.86</v>
      </c>
      <c r="K471" s="110" t="s">
        <v>112</v>
      </c>
      <c r="L471" s="87" t="str">
        <f>IF(J471="Div by 0", "N/A", IF(K471="N/A","N/A", IF(J471&gt;VALUE(MID(K471,1,2)), "No", IF(J471&lt;-1*VALUE(MID(K471,1,2)), "No", "Yes"))))</f>
        <v>Yes</v>
      </c>
    </row>
    <row r="472" spans="1:12">
      <c r="A472" s="138" t="s">
        <v>583</v>
      </c>
      <c r="B472" s="116" t="s">
        <v>50</v>
      </c>
      <c r="C472" s="155">
        <v>12395.512713</v>
      </c>
      <c r="D472" s="134" t="str">
        <f>IF($B472="N/A","N/A",IF(C472&gt;10,"No",IF(C472&lt;-10,"No","Yes")))</f>
        <v>N/A</v>
      </c>
      <c r="E472" s="155">
        <v>12959.611919000001</v>
      </c>
      <c r="F472" s="134" t="str">
        <f>IF($B472="N/A","N/A",IF(E472&gt;10,"No",IF(E472&lt;-10,"No","Yes")))</f>
        <v>N/A</v>
      </c>
      <c r="G472" s="155">
        <v>13005.265094</v>
      </c>
      <c r="H472" s="134" t="str">
        <f>IF($B472="N/A","N/A",IF(G472&gt;10,"No",IF(G472&lt;-10,"No","Yes")))</f>
        <v>N/A</v>
      </c>
      <c r="I472" s="108">
        <v>4.5510000000000002</v>
      </c>
      <c r="J472" s="108">
        <v>0.3523</v>
      </c>
      <c r="K472" s="116" t="s">
        <v>112</v>
      </c>
      <c r="L472" s="109" t="str">
        <f>IF(J472="Div by 0", "N/A", IF(K472="N/A","N/A", IF(J472&gt;VALUE(MID(K472,1,2)), "No", IF(J472&lt;-1*VALUE(MID(K472,1,2)), "No", "Yes"))))</f>
        <v>Yes</v>
      </c>
    </row>
    <row r="473" spans="1:12">
      <c r="A473" s="138" t="s">
        <v>586</v>
      </c>
      <c r="B473" s="110" t="s">
        <v>50</v>
      </c>
      <c r="C473" s="156">
        <v>14969.88049</v>
      </c>
      <c r="D473" s="91" t="str">
        <f>IF($B473="N/A","N/A",IF(C473&gt;10,"No",IF(C473&lt;-10,"No","Yes")))</f>
        <v>N/A</v>
      </c>
      <c r="E473" s="156">
        <v>15589.378234</v>
      </c>
      <c r="F473" s="91" t="str">
        <f>IF($B473="N/A","N/A",IF(E473&gt;10,"No",IF(E473&lt;-10,"No","Yes")))</f>
        <v>N/A</v>
      </c>
      <c r="G473" s="156">
        <v>15427.459708</v>
      </c>
      <c r="H473" s="91" t="str">
        <f>IF($B473="N/A","N/A",IF(G473&gt;10,"No",IF(G473&lt;-10,"No","Yes")))</f>
        <v>N/A</v>
      </c>
      <c r="I473" s="85">
        <v>4.1379999999999999</v>
      </c>
      <c r="J473" s="85">
        <v>-1.04</v>
      </c>
      <c r="K473" s="110" t="s">
        <v>111</v>
      </c>
      <c r="L473" s="87" t="str">
        <f>IF(J473="Div by 0", "N/A", IF(K473="N/A","N/A", IF(J473&gt;VALUE(MID(K473,1,2)), "No", IF(J473&lt;-1*VALUE(MID(K473,1,2)), "No", "Yes"))))</f>
        <v>Yes</v>
      </c>
    </row>
    <row r="474" spans="1:12">
      <c r="A474" s="138" t="s">
        <v>589</v>
      </c>
      <c r="B474" s="110" t="s">
        <v>50</v>
      </c>
      <c r="C474" s="156">
        <v>1682.2402176000001</v>
      </c>
      <c r="D474" s="91" t="str">
        <f>IF($B474="N/A","N/A",IF(C474&gt;10,"No",IF(C474&lt;-10,"No","Yes")))</f>
        <v>N/A</v>
      </c>
      <c r="E474" s="156">
        <v>1852.4962817999999</v>
      </c>
      <c r="F474" s="91" t="str">
        <f>IF($B474="N/A","N/A",IF(E474&gt;10,"No",IF(E474&lt;-10,"No","Yes")))</f>
        <v>N/A</v>
      </c>
      <c r="G474" s="156">
        <v>1966.1227451</v>
      </c>
      <c r="H474" s="91" t="str">
        <f>IF($B474="N/A","N/A",IF(G474&gt;10,"No",IF(G474&lt;-10,"No","Yes")))</f>
        <v>N/A</v>
      </c>
      <c r="I474" s="85">
        <v>10.119999999999999</v>
      </c>
      <c r="J474" s="85">
        <v>6.1340000000000003</v>
      </c>
      <c r="K474" s="110" t="s">
        <v>111</v>
      </c>
      <c r="L474" s="87" t="str">
        <f>IF(J474="Div by 0", "N/A", IF(K474="N/A","N/A", IF(J474&gt;VALUE(MID(K474,1,2)), "No", IF(J474&lt;-1*VALUE(MID(K474,1,2)), "No", "Yes"))))</f>
        <v>Yes</v>
      </c>
    </row>
    <row r="475" spans="1:12">
      <c r="A475" s="138" t="s">
        <v>591</v>
      </c>
      <c r="B475" s="94" t="s">
        <v>50</v>
      </c>
      <c r="C475" s="102">
        <v>1912.2971645</v>
      </c>
      <c r="D475" s="141" t="str">
        <f>IF($B475="N/A","N/A",IF(C475&gt;10,"No",IF(C475&lt;-10,"No","Yes")))</f>
        <v>N/A</v>
      </c>
      <c r="E475" s="102">
        <v>1993.4536353000001</v>
      </c>
      <c r="F475" s="141" t="str">
        <f>IF($B475="N/A","N/A",IF(E475&gt;10,"No",IF(E475&lt;-10,"No","Yes")))</f>
        <v>N/A</v>
      </c>
      <c r="G475" s="102">
        <v>1882.6055406</v>
      </c>
      <c r="H475" s="141" t="str">
        <f>IF($B475="N/A","N/A",IF(G475&gt;10,"No",IF(G475&lt;-10,"No","Yes")))</f>
        <v>N/A</v>
      </c>
      <c r="I475" s="104">
        <v>4.2439999999999998</v>
      </c>
      <c r="J475" s="104">
        <v>-5.56</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4136.5145129000002</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4681.0992635000002</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12197.501778</v>
      </c>
      <c r="D480" s="91" t="str">
        <f>IF($B480="N/A","N/A",IF(C480&gt;10,"No",IF(C480&lt;-10,"No","Yes")))</f>
        <v>N/A</v>
      </c>
      <c r="E480" s="156">
        <v>12887.534091</v>
      </c>
      <c r="F480" s="91" t="str">
        <f>IF($B480="N/A","N/A",IF(E480&gt;10,"No",IF(E480&lt;-10,"No","Yes")))</f>
        <v>N/A</v>
      </c>
      <c r="G480" s="156">
        <v>12915.423911</v>
      </c>
      <c r="H480" s="91" t="str">
        <f>IF($B480="N/A","N/A",IF(G480&gt;10,"No",IF(G480&lt;-10,"No","Yes")))</f>
        <v>N/A</v>
      </c>
      <c r="I480" s="85">
        <v>5.657</v>
      </c>
      <c r="J480" s="85">
        <v>0.21640000000000001</v>
      </c>
      <c r="K480" s="110" t="s">
        <v>112</v>
      </c>
      <c r="L480" s="87" t="str">
        <f>IF(J480="Div by 0", "N/A", IF(K480="N/A","N/A", IF(J480&gt;VALUE(MID(K480,1,2)), "No", IF(J480&lt;-1*VALUE(MID(K480,1,2)), "No", "Yes"))))</f>
        <v>Yes</v>
      </c>
    </row>
    <row r="481" spans="1:12">
      <c r="A481" s="61" t="s">
        <v>583</v>
      </c>
      <c r="B481" s="110" t="s">
        <v>50</v>
      </c>
      <c r="C481" s="156">
        <v>12341.362363</v>
      </c>
      <c r="D481" s="91" t="str">
        <f>IF($B481="N/A","N/A",IF(C481&gt;10,"No",IF(C481&lt;-10,"No","Yes")))</f>
        <v>N/A</v>
      </c>
      <c r="E481" s="156">
        <v>12865.823226</v>
      </c>
      <c r="F481" s="91" t="str">
        <f>IF($B481="N/A","N/A",IF(E481&gt;10,"No",IF(E481&lt;-10,"No","Yes")))</f>
        <v>N/A</v>
      </c>
      <c r="G481" s="156">
        <v>12909.598636999999</v>
      </c>
      <c r="H481" s="91" t="str">
        <f>IF($B481="N/A","N/A",IF(G481&gt;10,"No",IF(G481&lt;-10,"No","Yes")))</f>
        <v>N/A</v>
      </c>
      <c r="I481" s="85">
        <v>4.25</v>
      </c>
      <c r="J481" s="85">
        <v>0.3402</v>
      </c>
      <c r="K481" s="110" t="s">
        <v>111</v>
      </c>
      <c r="L481" s="87" t="str">
        <f>IF(J481="Div by 0", "N/A", IF(K481="N/A","N/A", IF(J481&gt;VALUE(MID(K481,1,2)), "No", IF(J481&lt;-1*VALUE(MID(K481,1,2)), "No", "Yes"))))</f>
        <v>Yes</v>
      </c>
    </row>
    <row r="482" spans="1:12">
      <c r="A482" s="61" t="s">
        <v>586</v>
      </c>
      <c r="B482" s="110" t="s">
        <v>50</v>
      </c>
      <c r="C482" s="156">
        <v>12296.236626</v>
      </c>
      <c r="D482" s="91" t="str">
        <f>IF($B482="N/A","N/A",IF(C482&gt;10,"No",IF(C482&lt;-10,"No","Yes")))</f>
        <v>N/A</v>
      </c>
      <c r="E482" s="156">
        <v>13298.653837</v>
      </c>
      <c r="F482" s="91" t="str">
        <f>IF($B482="N/A","N/A",IF(E482&gt;10,"No",IF(E482&lt;-10,"No","Yes")))</f>
        <v>N/A</v>
      </c>
      <c r="G482" s="156">
        <v>13312.652623</v>
      </c>
      <c r="H482" s="91" t="str">
        <f>IF($B482="N/A","N/A",IF(G482&gt;10,"No",IF(G482&lt;-10,"No","Yes")))</f>
        <v>N/A</v>
      </c>
      <c r="I482" s="85">
        <v>8.1519999999999992</v>
      </c>
      <c r="J482" s="85">
        <v>0.1053</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12506.495093</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13661.344433</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t="s">
        <v>1090</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t="s">
        <v>1090</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94.563632933999997</v>
      </c>
      <c r="D490" s="84" t="str">
        <f t="shared" ref="D490:D504" si="151">IF($B490="N/A","N/A",IF(C490&gt;10,"No",IF(C490&lt;-10,"No","Yes")))</f>
        <v>N/A</v>
      </c>
      <c r="E490" s="99">
        <v>94.059187090999998</v>
      </c>
      <c r="F490" s="84" t="str">
        <f t="shared" ref="F490:F504" si="152">IF($B490="N/A","N/A",IF(E490&gt;10,"No",IF(E490&lt;-10,"No","Yes")))</f>
        <v>N/A</v>
      </c>
      <c r="G490" s="99">
        <v>93.310613821000004</v>
      </c>
      <c r="H490" s="84" t="str">
        <f t="shared" ref="H490:H504" si="153">IF($B490="N/A","N/A",IF(G490&gt;10,"No",IF(G490&lt;-10,"No","Yes")))</f>
        <v>N/A</v>
      </c>
      <c r="I490" s="85">
        <v>-0.53300000000000003</v>
      </c>
      <c r="J490" s="85">
        <v>-0.79600000000000004</v>
      </c>
      <c r="K490" s="86" t="s">
        <v>110</v>
      </c>
      <c r="L490" s="87" t="str">
        <f t="shared" ref="L490:L534" si="154">IF(J490="Div by 0", "N/A", IF(K490="N/A","N/A", IF(J490&gt;VALUE(MID(K490,1,2)), "No", IF(J490&lt;-1*VALUE(MID(K490,1,2)), "No", "Yes"))))</f>
        <v>Yes</v>
      </c>
    </row>
    <row r="491" spans="1:12">
      <c r="A491" s="164" t="s">
        <v>147</v>
      </c>
      <c r="B491" s="82" t="s">
        <v>50</v>
      </c>
      <c r="C491" s="93">
        <v>220564</v>
      </c>
      <c r="D491" s="84" t="str">
        <f t="shared" si="151"/>
        <v>N/A</v>
      </c>
      <c r="E491" s="93">
        <v>221278</v>
      </c>
      <c r="F491" s="84" t="str">
        <f t="shared" si="152"/>
        <v>N/A</v>
      </c>
      <c r="G491" s="93">
        <v>236841</v>
      </c>
      <c r="H491" s="84" t="str">
        <f t="shared" si="153"/>
        <v>N/A</v>
      </c>
      <c r="I491" s="85">
        <v>0.32369999999999999</v>
      </c>
      <c r="J491" s="85">
        <v>7.0330000000000004</v>
      </c>
      <c r="K491" s="86" t="s">
        <v>110</v>
      </c>
      <c r="L491" s="87" t="str">
        <f t="shared" si="154"/>
        <v>Yes</v>
      </c>
    </row>
    <row r="492" spans="1:12">
      <c r="A492" s="138" t="s">
        <v>583</v>
      </c>
      <c r="B492" s="110" t="s">
        <v>50</v>
      </c>
      <c r="C492" s="93">
        <v>13937</v>
      </c>
      <c r="D492" s="93" t="str">
        <f t="shared" si="151"/>
        <v>N/A</v>
      </c>
      <c r="E492" s="93">
        <v>14152</v>
      </c>
      <c r="F492" s="93" t="str">
        <f t="shared" si="152"/>
        <v>N/A</v>
      </c>
      <c r="G492" s="93">
        <v>14415</v>
      </c>
      <c r="H492" s="91" t="str">
        <f t="shared" si="153"/>
        <v>N/A</v>
      </c>
      <c r="I492" s="85">
        <v>1.5429999999999999</v>
      </c>
      <c r="J492" s="85">
        <v>1.8580000000000001</v>
      </c>
      <c r="K492" s="110" t="s">
        <v>110</v>
      </c>
      <c r="L492" s="87" t="str">
        <f t="shared" si="154"/>
        <v>Yes</v>
      </c>
    </row>
    <row r="493" spans="1:12">
      <c r="A493" s="138" t="s">
        <v>586</v>
      </c>
      <c r="B493" s="110" t="s">
        <v>50</v>
      </c>
      <c r="C493" s="93">
        <v>29157</v>
      </c>
      <c r="D493" s="93" t="str">
        <f t="shared" si="151"/>
        <v>N/A</v>
      </c>
      <c r="E493" s="93">
        <v>30012</v>
      </c>
      <c r="F493" s="93" t="str">
        <f t="shared" si="152"/>
        <v>N/A</v>
      </c>
      <c r="G493" s="93">
        <v>31129</v>
      </c>
      <c r="H493" s="91" t="str">
        <f t="shared" si="153"/>
        <v>N/A</v>
      </c>
      <c r="I493" s="85">
        <v>2.9319999999999999</v>
      </c>
      <c r="J493" s="85">
        <v>3.722</v>
      </c>
      <c r="K493" s="110" t="s">
        <v>110</v>
      </c>
      <c r="L493" s="87" t="str">
        <f t="shared" si="154"/>
        <v>Yes</v>
      </c>
    </row>
    <row r="494" spans="1:12">
      <c r="A494" s="138" t="s">
        <v>589</v>
      </c>
      <c r="B494" s="110" t="s">
        <v>50</v>
      </c>
      <c r="C494" s="93">
        <v>135422</v>
      </c>
      <c r="D494" s="93" t="str">
        <f t="shared" si="151"/>
        <v>N/A</v>
      </c>
      <c r="E494" s="93">
        <v>134330</v>
      </c>
      <c r="F494" s="93" t="str">
        <f t="shared" si="152"/>
        <v>N/A</v>
      </c>
      <c r="G494" s="93">
        <v>145026</v>
      </c>
      <c r="H494" s="91" t="str">
        <f t="shared" si="153"/>
        <v>N/A</v>
      </c>
      <c r="I494" s="85">
        <v>-0.80600000000000005</v>
      </c>
      <c r="J494" s="85">
        <v>7.9619999999999997</v>
      </c>
      <c r="K494" s="110" t="s">
        <v>110</v>
      </c>
      <c r="L494" s="87" t="str">
        <f t="shared" si="154"/>
        <v>Yes</v>
      </c>
    </row>
    <row r="495" spans="1:12">
      <c r="A495" s="138" t="s">
        <v>591</v>
      </c>
      <c r="B495" s="110" t="s">
        <v>50</v>
      </c>
      <c r="C495" s="93">
        <v>42048</v>
      </c>
      <c r="D495" s="93" t="str">
        <f t="shared" si="151"/>
        <v>N/A</v>
      </c>
      <c r="E495" s="93">
        <v>42784</v>
      </c>
      <c r="F495" s="93" t="str">
        <f t="shared" si="152"/>
        <v>N/A</v>
      </c>
      <c r="G495" s="93">
        <v>46271</v>
      </c>
      <c r="H495" s="91" t="str">
        <f t="shared" si="153"/>
        <v>N/A</v>
      </c>
      <c r="I495" s="85">
        <v>1.75</v>
      </c>
      <c r="J495" s="85">
        <v>8.15</v>
      </c>
      <c r="K495" s="110" t="s">
        <v>110</v>
      </c>
      <c r="L495" s="87" t="str">
        <f t="shared" si="154"/>
        <v>Yes</v>
      </c>
    </row>
    <row r="496" spans="1:12">
      <c r="A496" s="128" t="s">
        <v>1017</v>
      </c>
      <c r="B496" s="82" t="s">
        <v>50</v>
      </c>
      <c r="C496" s="93" t="s">
        <v>50</v>
      </c>
      <c r="D496" s="93" t="str">
        <f t="shared" si="151"/>
        <v>N/A</v>
      </c>
      <c r="E496" s="93" t="s">
        <v>50</v>
      </c>
      <c r="F496" s="93" t="str">
        <f t="shared" si="152"/>
        <v>N/A</v>
      </c>
      <c r="G496" s="93">
        <v>147494</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236438</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236438</v>
      </c>
      <c r="H504" s="91" t="str">
        <f t="shared" si="153"/>
        <v>N/A</v>
      </c>
      <c r="I504" s="99" t="s">
        <v>50</v>
      </c>
      <c r="J504" s="99" t="s">
        <v>50</v>
      </c>
      <c r="K504" s="110" t="s">
        <v>110</v>
      </c>
      <c r="L504" s="87" t="str">
        <f t="shared" si="155"/>
        <v>N/A</v>
      </c>
    </row>
    <row r="505" spans="1:12">
      <c r="A505" s="164" t="s">
        <v>391</v>
      </c>
      <c r="B505" s="110" t="s">
        <v>89</v>
      </c>
      <c r="C505" s="99">
        <v>0.94511402060000005</v>
      </c>
      <c r="D505" s="84" t="str">
        <f>IF($B505="N/A","N/A",IF(C505&gt;=20,"No",IF(C505&lt;0,"No","Yes")))</f>
        <v>Yes</v>
      </c>
      <c r="E505" s="99">
        <v>0.8704974271</v>
      </c>
      <c r="F505" s="84" t="str">
        <f>IF($B505="N/A","N/A",IF(E505&gt;=20,"No",IF(E505&lt;0,"No","Yes")))</f>
        <v>Yes</v>
      </c>
      <c r="G505" s="99">
        <v>0.93394751300000001</v>
      </c>
      <c r="H505" s="84" t="str">
        <f>IF($B505="N/A","N/A",IF(G505&gt;=20,"No",IF(G505&lt;0,"No","Yes")))</f>
        <v>Yes</v>
      </c>
      <c r="I505" s="85">
        <v>-7.89</v>
      </c>
      <c r="J505" s="85">
        <v>7.2889999999999997</v>
      </c>
      <c r="K505" s="86" t="s">
        <v>110</v>
      </c>
      <c r="L505" s="87" t="str">
        <f t="shared" si="154"/>
        <v>Yes</v>
      </c>
    </row>
    <row r="506" spans="1:12">
      <c r="A506" s="164" t="s">
        <v>392</v>
      </c>
      <c r="B506" s="82" t="s">
        <v>50</v>
      </c>
      <c r="C506" s="99">
        <v>95.127026792999999</v>
      </c>
      <c r="D506" s="84" t="str">
        <f>IF($B506="N/A","N/A",IF(C506&gt;10,"No",IF(C506&lt;-10,"No","Yes")))</f>
        <v>N/A</v>
      </c>
      <c r="E506" s="99">
        <v>95.192967409999994</v>
      </c>
      <c r="F506" s="84" t="str">
        <f>IF($B506="N/A","N/A",IF(E506&gt;10,"No",IF(E506&lt;-10,"No","Yes")))</f>
        <v>N/A</v>
      </c>
      <c r="G506" s="99">
        <v>95.135866120000003</v>
      </c>
      <c r="H506" s="84" t="str">
        <f>IF($B506="N/A","N/A",IF(G506&gt;10,"No",IF(G506&lt;-10,"No","Yes")))</f>
        <v>N/A</v>
      </c>
      <c r="I506" s="85">
        <v>6.93E-2</v>
      </c>
      <c r="J506" s="85">
        <v>-0.06</v>
      </c>
      <c r="K506" s="86" t="s">
        <v>110</v>
      </c>
      <c r="L506" s="87" t="str">
        <f t="shared" si="154"/>
        <v>Yes</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9.4139797600000005E-2</v>
      </c>
      <c r="D508" s="84" t="str">
        <f>IF($B508="N/A","N/A",IF(C508&gt;10,"No",IF(C508&lt;-10,"No","Yes")))</f>
        <v>N/A</v>
      </c>
      <c r="E508" s="99">
        <v>4.53001133E-2</v>
      </c>
      <c r="F508" s="84" t="str">
        <f>IF($B508="N/A","N/A",IF(E508&gt;10,"No",IF(E508&lt;-10,"No","Yes")))</f>
        <v>N/A</v>
      </c>
      <c r="G508" s="99">
        <v>0</v>
      </c>
      <c r="H508" s="84" t="str">
        <f>IF($B508="N/A","N/A",IF(G508&gt;10,"No",IF(G508&lt;-10,"No","Yes")))</f>
        <v>N/A</v>
      </c>
      <c r="I508" s="85">
        <v>-51.9</v>
      </c>
      <c r="J508" s="85">
        <v>-100</v>
      </c>
      <c r="K508" s="86" t="s">
        <v>110</v>
      </c>
      <c r="L508" s="87" t="str">
        <f t="shared" si="154"/>
        <v>No</v>
      </c>
    </row>
    <row r="509" spans="1:12" ht="12.75" customHeight="1">
      <c r="A509" s="165" t="s">
        <v>808</v>
      </c>
      <c r="B509" s="82" t="s">
        <v>50</v>
      </c>
      <c r="C509" s="99">
        <v>98.658507884000002</v>
      </c>
      <c r="D509" s="84" t="str">
        <f>IF($B509="N/A","N/A",IF(C509&gt;10,"No",IF(C509&lt;-10,"No","Yes")))</f>
        <v>N/A</v>
      </c>
      <c r="E509" s="99">
        <v>99.003397508000006</v>
      </c>
      <c r="F509" s="84" t="str">
        <f>IF($B509="N/A","N/A",IF(E509&gt;10,"No",IF(E509&lt;-10,"No","Yes")))</f>
        <v>N/A</v>
      </c>
      <c r="G509" s="99">
        <v>97.917138328999997</v>
      </c>
      <c r="H509" s="84" t="str">
        <f>IF($B509="N/A","N/A",IF(G509&gt;10,"No",IF(G509&lt;-10,"No","Yes")))</f>
        <v>N/A</v>
      </c>
      <c r="I509" s="85">
        <v>0.34960000000000002</v>
      </c>
      <c r="J509" s="85">
        <v>-1.1000000000000001</v>
      </c>
      <c r="K509" s="86" t="s">
        <v>110</v>
      </c>
      <c r="L509" s="87" t="str">
        <f t="shared" si="154"/>
        <v>Yes</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t="s">
        <v>1090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t="s">
        <v>1090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t="s">
        <v>1090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160686</v>
      </c>
      <c r="D517" s="84" t="str">
        <f t="shared" ref="D517:D533" si="160">IF($B517="N/A","N/A",IF(C517&gt;10,"No",IF(C517&lt;-10,"No","Yes")))</f>
        <v>N/A</v>
      </c>
      <c r="E517" s="83">
        <v>160278</v>
      </c>
      <c r="F517" s="84" t="str">
        <f t="shared" ref="F517:F533" si="161">IF($B517="N/A","N/A",IF(E517&gt;10,"No",IF(E517&lt;-10,"No","Yes")))</f>
        <v>N/A</v>
      </c>
      <c r="G517" s="83">
        <v>173932</v>
      </c>
      <c r="H517" s="84" t="str">
        <f t="shared" ref="H517:H533" si="162">IF($B517="N/A","N/A",IF(G517&gt;10,"No",IF(G517&lt;-10,"No","Yes")))</f>
        <v>N/A</v>
      </c>
      <c r="I517" s="85">
        <v>-0.254</v>
      </c>
      <c r="J517" s="85">
        <v>8.5190000000000001</v>
      </c>
      <c r="K517" s="86" t="s">
        <v>110</v>
      </c>
      <c r="L517" s="87" t="str">
        <f t="shared" si="154"/>
        <v>Yes</v>
      </c>
    </row>
    <row r="518" spans="1:12">
      <c r="A518" s="144" t="s">
        <v>672</v>
      </c>
      <c r="B518" s="82" t="s">
        <v>50</v>
      </c>
      <c r="C518" s="90">
        <v>0.90362570480000004</v>
      </c>
      <c r="D518" s="84" t="str">
        <f t="shared" si="160"/>
        <v>N/A</v>
      </c>
      <c r="E518" s="90">
        <v>0.98953069039999997</v>
      </c>
      <c r="F518" s="84" t="str">
        <f t="shared" si="161"/>
        <v>N/A</v>
      </c>
      <c r="G518" s="90">
        <v>0.53756640529999999</v>
      </c>
      <c r="H518" s="84" t="str">
        <f t="shared" si="162"/>
        <v>N/A</v>
      </c>
      <c r="I518" s="85">
        <v>9.5069999999999997</v>
      </c>
      <c r="J518" s="85">
        <v>-45.7</v>
      </c>
      <c r="K518" s="86" t="s">
        <v>110</v>
      </c>
      <c r="L518" s="87" t="str">
        <f t="shared" si="154"/>
        <v>No</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40.280422688000002</v>
      </c>
      <c r="D522" s="84" t="str">
        <f t="shared" si="160"/>
        <v>N/A</v>
      </c>
      <c r="E522" s="90">
        <v>40.923894732999997</v>
      </c>
      <c r="F522" s="84" t="str">
        <f t="shared" si="161"/>
        <v>N/A</v>
      </c>
      <c r="G522" s="90">
        <v>39.666076398000001</v>
      </c>
      <c r="H522" s="84" t="str">
        <f t="shared" si="162"/>
        <v>N/A</v>
      </c>
      <c r="I522" s="85">
        <v>1.597</v>
      </c>
      <c r="J522" s="85">
        <v>-3.07</v>
      </c>
      <c r="K522" s="86" t="s">
        <v>110</v>
      </c>
      <c r="L522" s="87" t="str">
        <f t="shared" si="154"/>
        <v>Yes</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48.911541765000003</v>
      </c>
      <c r="D525" s="84" t="str">
        <f t="shared" si="160"/>
        <v>N/A</v>
      </c>
      <c r="E525" s="90">
        <v>47.368322540000001</v>
      </c>
      <c r="F525" s="84" t="str">
        <f t="shared" si="161"/>
        <v>N/A</v>
      </c>
      <c r="G525" s="90">
        <v>50.595060138000001</v>
      </c>
      <c r="H525" s="84" t="str">
        <f t="shared" si="162"/>
        <v>N/A</v>
      </c>
      <c r="I525" s="85">
        <v>-3.16</v>
      </c>
      <c r="J525" s="85">
        <v>6.8120000000000003</v>
      </c>
      <c r="K525" s="86" t="s">
        <v>110</v>
      </c>
      <c r="L525" s="87" t="str">
        <f t="shared" si="154"/>
        <v>Yes</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9.9044098427999998</v>
      </c>
      <c r="D533" s="84" t="str">
        <f t="shared" si="160"/>
        <v>N/A</v>
      </c>
      <c r="E533" s="90">
        <v>10.718252036999999</v>
      </c>
      <c r="F533" s="84" t="str">
        <f t="shared" si="161"/>
        <v>N/A</v>
      </c>
      <c r="G533" s="90">
        <v>9.2012970585999998</v>
      </c>
      <c r="H533" s="84" t="str">
        <f t="shared" si="162"/>
        <v>N/A</v>
      </c>
      <c r="I533" s="85">
        <v>8.2170000000000005</v>
      </c>
      <c r="J533" s="85">
        <v>-14.2</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137893645</v>
      </c>
      <c r="D536" s="107" t="str">
        <f>IF($B536="N/A","N/A",IF(C536&gt;10,"No",IF(C536&lt;-10,"No","Yes")))</f>
        <v>N/A</v>
      </c>
      <c r="E536" s="159">
        <v>142018399</v>
      </c>
      <c r="F536" s="107" t="str">
        <f>IF($B536="N/A","N/A",IF(E536&gt;10,"No",IF(E536&lt;-10,"No","Yes")))</f>
        <v>N/A</v>
      </c>
      <c r="G536" s="159">
        <v>158235440</v>
      </c>
      <c r="H536" s="107" t="str">
        <f>IF($B536="N/A","N/A",IF(G536&gt;10,"No",IF(G536&lt;-10,"No","Yes")))</f>
        <v>N/A</v>
      </c>
      <c r="I536" s="108">
        <v>2.9910000000000001</v>
      </c>
      <c r="J536" s="108">
        <v>11.42</v>
      </c>
      <c r="K536" s="118" t="s">
        <v>112</v>
      </c>
      <c r="L536" s="109" t="str">
        <f t="shared" ref="L536:L547" si="163">IF(J536="Div by 0", "N/A", IF(K536="N/A","N/A", IF(J536&gt;VALUE(MID(K536,1,2)), "No", IF(J536&lt;-1*VALUE(MID(K536,1,2)), "No", "Yes"))))</f>
        <v>Yes</v>
      </c>
    </row>
    <row r="537" spans="1:12">
      <c r="A537" s="144" t="s">
        <v>593</v>
      </c>
      <c r="B537" s="82" t="s">
        <v>50</v>
      </c>
      <c r="C537" s="88">
        <v>132265427</v>
      </c>
      <c r="D537" s="84" t="str">
        <f>IF($B537="N/A","N/A",IF(C537&gt;10,"No",IF(C537&lt;-10,"No","Yes")))</f>
        <v>N/A</v>
      </c>
      <c r="E537" s="88">
        <v>135181119</v>
      </c>
      <c r="F537" s="84" t="str">
        <f>IF($B537="N/A","N/A",IF(E537&gt;10,"No",IF(E537&lt;-10,"No","Yes")))</f>
        <v>N/A</v>
      </c>
      <c r="G537" s="88">
        <v>150159052</v>
      </c>
      <c r="H537" s="84" t="str">
        <f>IF($B537="N/A","N/A",IF(G537&gt;10,"No",IF(G537&lt;-10,"No","Yes")))</f>
        <v>N/A</v>
      </c>
      <c r="I537" s="85">
        <v>2.2040000000000002</v>
      </c>
      <c r="J537" s="85">
        <v>11.08</v>
      </c>
      <c r="K537" s="86" t="s">
        <v>112</v>
      </c>
      <c r="L537" s="87" t="str">
        <f t="shared" si="163"/>
        <v>Yes</v>
      </c>
    </row>
    <row r="538" spans="1:12">
      <c r="A538" s="144" t="s">
        <v>594</v>
      </c>
      <c r="B538" s="82" t="s">
        <v>50</v>
      </c>
      <c r="C538" s="88">
        <v>5628218</v>
      </c>
      <c r="D538" s="84" t="str">
        <f>IF($B538="N/A","N/A",IF(C538&gt;10,"No",IF(C538&lt;-10,"No","Yes")))</f>
        <v>N/A</v>
      </c>
      <c r="E538" s="88">
        <v>6837280</v>
      </c>
      <c r="F538" s="84" t="str">
        <f>IF($B538="N/A","N/A",IF(E538&gt;10,"No",IF(E538&lt;-10,"No","Yes")))</f>
        <v>N/A</v>
      </c>
      <c r="G538" s="88">
        <v>8076388</v>
      </c>
      <c r="H538" s="84" t="str">
        <f>IF($B538="N/A","N/A",IF(G538&gt;10,"No",IF(G538&lt;-10,"No","Yes")))</f>
        <v>N/A</v>
      </c>
      <c r="I538" s="85">
        <v>21.48</v>
      </c>
      <c r="J538" s="85">
        <v>18.12</v>
      </c>
      <c r="K538" s="86" t="s">
        <v>112</v>
      </c>
      <c r="L538" s="87" t="str">
        <f t="shared" si="163"/>
        <v>No</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1.5366029069</v>
      </c>
      <c r="D540" s="84" t="str">
        <f>IF($B540="N/A","N/A",IF(C540&gt;2,"No",IF(C540&lt;0.9,"No","Yes")))</f>
        <v>Yes</v>
      </c>
      <c r="E540" s="90">
        <v>1.5433034903</v>
      </c>
      <c r="F540" s="84" t="str">
        <f>IF($B540="N/A","N/A",IF(E540&gt;2,"No",IF(E540&lt;0.9,"No","Yes")))</f>
        <v>Yes</v>
      </c>
      <c r="G540" s="90">
        <v>1.6440547938000001</v>
      </c>
      <c r="H540" s="84" t="str">
        <f>IF($B540="N/A","N/A",IF(G540&gt;2,"No",IF(G540&lt;0.9,"No","Yes")))</f>
        <v>Yes</v>
      </c>
      <c r="I540" s="85">
        <v>0.43609999999999999</v>
      </c>
      <c r="J540" s="85">
        <v>6.5279999999999996</v>
      </c>
      <c r="K540" s="86" t="s">
        <v>112</v>
      </c>
      <c r="L540" s="87" t="str">
        <f t="shared" si="163"/>
        <v>Yes</v>
      </c>
    </row>
    <row r="541" spans="1:12">
      <c r="A541" s="144" t="s">
        <v>593</v>
      </c>
      <c r="B541" s="168" t="s">
        <v>28</v>
      </c>
      <c r="C541" s="90">
        <v>0.99760096629999995</v>
      </c>
      <c r="D541" s="84" t="str">
        <f>IF($B541="N/A","N/A",IF(C541&gt;2,"No",IF(C541&lt;0.9,"No","Yes")))</f>
        <v>Yes</v>
      </c>
      <c r="E541" s="90">
        <v>1.0001415371</v>
      </c>
      <c r="F541" s="84" t="str">
        <f>IF($B541="N/A","N/A",IF(E541&gt;2,"No",IF(E541&lt;0.9,"No","Yes")))</f>
        <v>Yes</v>
      </c>
      <c r="G541" s="90">
        <v>1.0018782685000001</v>
      </c>
      <c r="H541" s="84" t="str">
        <f>IF($B541="N/A","N/A",IF(G541&gt;2,"No",IF(G541&lt;0.9,"No","Yes")))</f>
        <v>Yes</v>
      </c>
      <c r="I541" s="85">
        <v>0.25469999999999998</v>
      </c>
      <c r="J541" s="85">
        <v>0.1736</v>
      </c>
      <c r="K541" s="86" t="s">
        <v>112</v>
      </c>
      <c r="L541" s="87" t="str">
        <f t="shared" si="163"/>
        <v>Yes</v>
      </c>
    </row>
    <row r="542" spans="1:12">
      <c r="A542" s="144" t="s">
        <v>594</v>
      </c>
      <c r="B542" s="168" t="s">
        <v>28</v>
      </c>
      <c r="C542" s="90">
        <v>0.99711009110000004</v>
      </c>
      <c r="D542" s="84" t="str">
        <f>IF($B542="N/A","N/A",IF(C542&gt;2,"No",IF(C542&lt;0.9,"No","Yes")))</f>
        <v>Yes</v>
      </c>
      <c r="E542" s="90">
        <v>1.0094035889999999</v>
      </c>
      <c r="F542" s="84" t="str">
        <f>IF($B542="N/A","N/A",IF(E542&gt;2,"No",IF(E542&lt;0.9,"No","Yes")))</f>
        <v>Yes</v>
      </c>
      <c r="G542" s="90">
        <v>1.0890526075</v>
      </c>
      <c r="H542" s="84" t="str">
        <f>IF($B542="N/A","N/A",IF(G542&gt;2,"No",IF(G542&lt;0.9,"No","Yes")))</f>
        <v>Yes</v>
      </c>
      <c r="I542" s="85">
        <v>1.2330000000000001</v>
      </c>
      <c r="J542" s="85">
        <v>7.891</v>
      </c>
      <c r="K542" s="86" t="s">
        <v>112</v>
      </c>
      <c r="L542" s="87" t="str">
        <f t="shared" si="163"/>
        <v>Yes</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v>80.300184541999997</v>
      </c>
      <c r="D544" s="84" t="str">
        <f>IF($B544="N/A","N/A",IF(C544&gt;10,"No",IF(C544&lt;-10,"No","Yes")))</f>
        <v>N/A</v>
      </c>
      <c r="E544" s="88">
        <v>82.735461999999998</v>
      </c>
      <c r="F544" s="84" t="str">
        <f>IF($B544="N/A","N/A",IF(E544&gt;10,"No",IF(E544&lt;-10,"No","Yes")))</f>
        <v>N/A</v>
      </c>
      <c r="G544" s="88">
        <v>84.535652218999999</v>
      </c>
      <c r="H544" s="84" t="str">
        <f>IF($B544="N/A","N/A",IF(G544&gt;10,"No",IF(G544&lt;-10,"No","Yes")))</f>
        <v>N/A</v>
      </c>
      <c r="I544" s="85">
        <v>3.0329999999999999</v>
      </c>
      <c r="J544" s="85">
        <v>2.1760000000000002</v>
      </c>
      <c r="K544" s="86" t="s">
        <v>112</v>
      </c>
      <c r="L544" s="87" t="str">
        <f t="shared" si="163"/>
        <v>Yes</v>
      </c>
    </row>
    <row r="545" spans="1:12">
      <c r="A545" s="144" t="s">
        <v>593</v>
      </c>
      <c r="B545" s="82" t="s">
        <v>50</v>
      </c>
      <c r="C545" s="88">
        <v>138.92697547</v>
      </c>
      <c r="D545" s="84" t="str">
        <f>IF($B545="N/A","N/A",IF(C545&gt;10,"No",IF(C545&lt;-10,"No","Yes")))</f>
        <v>N/A</v>
      </c>
      <c r="E545" s="88">
        <v>143.85821494999999</v>
      </c>
      <c r="F545" s="84" t="str">
        <f>IF($B545="N/A","N/A",IF(E545&gt;10,"No",IF(E545&lt;-10,"No","Yes")))</f>
        <v>N/A</v>
      </c>
      <c r="G545" s="88">
        <v>142.15676346999999</v>
      </c>
      <c r="H545" s="84" t="str">
        <f>IF($B545="N/A","N/A",IF(G545&gt;10,"No",IF(G545&lt;-10,"No","Yes")))</f>
        <v>N/A</v>
      </c>
      <c r="I545" s="85">
        <v>3.55</v>
      </c>
      <c r="J545" s="85">
        <v>-1.18</v>
      </c>
      <c r="K545" s="86" t="s">
        <v>112</v>
      </c>
      <c r="L545" s="87" t="str">
        <f t="shared" si="163"/>
        <v>Yes</v>
      </c>
    </row>
    <row r="546" spans="1:12">
      <c r="A546" s="161" t="s">
        <v>594</v>
      </c>
      <c r="B546" s="82" t="s">
        <v>50</v>
      </c>
      <c r="C546" s="88">
        <v>3.3227860021</v>
      </c>
      <c r="D546" s="84" t="str">
        <f>IF($B546="N/A","N/A",IF(C546&gt;10,"No",IF(C546&lt;-10,"No","Yes")))</f>
        <v>N/A</v>
      </c>
      <c r="E546" s="88">
        <v>4.0376143559999997</v>
      </c>
      <c r="F546" s="84" t="str">
        <f>IF($B546="N/A","N/A",IF(E546&gt;10,"No",IF(E546&lt;-10,"No","Yes")))</f>
        <v>N/A</v>
      </c>
      <c r="G546" s="88">
        <v>4.35621043</v>
      </c>
      <c r="H546" s="84" t="str">
        <f>IF($B546="N/A","N/A",IF(G546&gt;10,"No",IF(G546&lt;-10,"No","Yes")))</f>
        <v>N/A</v>
      </c>
      <c r="I546" s="85">
        <v>21.51</v>
      </c>
      <c r="J546" s="85">
        <v>7.891</v>
      </c>
      <c r="K546" s="86" t="s">
        <v>112</v>
      </c>
      <c r="L546" s="87" t="str">
        <f t="shared" si="163"/>
        <v>Yes</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99.109106953999998</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99.686766918999993</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99.102090188999995</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0.66917976320000006</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7.5189989591000002</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236841</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3.2532374040000001</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3.2515485071999999</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2335317</v>
      </c>
      <c r="D584" s="134" t="str">
        <f>IF($B584="N/A","N/A",IF(C584&gt;10,"No",IF(C584&lt;-10,"No","Yes")))</f>
        <v>N/A</v>
      </c>
      <c r="E584" s="155">
        <v>2932833</v>
      </c>
      <c r="F584" s="134" t="str">
        <f>IF($B584="N/A","N/A",IF(E584&gt;10,"No",IF(E584&lt;-10,"No","Yes")))</f>
        <v>N/A</v>
      </c>
      <c r="G584" s="155">
        <v>3268892</v>
      </c>
      <c r="H584" s="134" t="str">
        <f>IF($B584="N/A","N/A",IF(G584&gt;10,"No",IF(G584&lt;-10,"No","Yes")))</f>
        <v>N/A</v>
      </c>
      <c r="I584" s="142">
        <v>25.59</v>
      </c>
      <c r="J584" s="142">
        <v>11.46</v>
      </c>
      <c r="K584" s="116" t="s">
        <v>112</v>
      </c>
      <c r="L584" s="109" t="str">
        <f>IF(J584="Div by 0", "N/A", IF(K584="N/A","N/A", IF(J584&gt;VALUE(MID(K584,1,2)), "No", IF(J584&lt;-1*VALUE(MID(K584,1,2)), "No", "Yes"))))</f>
        <v>Yes</v>
      </c>
    </row>
    <row r="585" spans="1:12">
      <c r="A585" s="137" t="s">
        <v>307</v>
      </c>
      <c r="B585" s="116" t="s">
        <v>50</v>
      </c>
      <c r="C585" s="155">
        <v>743448640</v>
      </c>
      <c r="D585" s="91" t="str">
        <f>IF($B585="N/A","N/A",IF(C585&gt;10,"No",IF(C585&lt;-10,"No","Yes")))</f>
        <v>N/A</v>
      </c>
      <c r="E585" s="155">
        <v>810830810</v>
      </c>
      <c r="F585" s="91" t="str">
        <f>IF($B585="N/A","N/A",IF(E585&gt;10,"No",IF(E585&lt;-10,"No","Yes")))</f>
        <v>N/A</v>
      </c>
      <c r="G585" s="155">
        <v>858820583</v>
      </c>
      <c r="H585" s="91" t="str">
        <f>IF($B585="N/A","N/A",IF(G585&gt;10,"No",IF(G585&lt;-10,"No","Yes")))</f>
        <v>N/A</v>
      </c>
      <c r="I585" s="99">
        <v>9.0630000000000006</v>
      </c>
      <c r="J585" s="99">
        <v>5.9189999999999996</v>
      </c>
      <c r="K585" s="116" t="s">
        <v>112</v>
      </c>
      <c r="L585" s="87" t="str">
        <f>IF(J585="Div by 0", "N/A", IF(K585="N/A","N/A", IF(J585&gt;VALUE(MID(K585,1,2)), "No", IF(J585&lt;-1*VALUE(MID(K585,1,2)), "No", "Yes"))))</f>
        <v>Yes</v>
      </c>
    </row>
    <row r="586" spans="1:12">
      <c r="A586" s="137" t="s">
        <v>598</v>
      </c>
      <c r="B586" s="94" t="s">
        <v>50</v>
      </c>
      <c r="C586" s="140">
        <v>85062</v>
      </c>
      <c r="D586" s="141" t="str">
        <f>IF($B586="N/A","N/A",IF(C586&gt;10,"No",IF(C586&lt;-10,"No","Yes")))</f>
        <v>N/A</v>
      </c>
      <c r="E586" s="140">
        <v>85375</v>
      </c>
      <c r="F586" s="141" t="str">
        <f>IF($B586="N/A","N/A",IF(E586&gt;10,"No",IF(E586&lt;-10,"No","Yes")))</f>
        <v>N/A</v>
      </c>
      <c r="G586" s="140">
        <v>89347</v>
      </c>
      <c r="H586" s="141" t="str">
        <f>IF($B586="N/A","N/A",IF(G586&gt;10,"No",IF(G586&lt;-10,"No","Yes")))</f>
        <v>N/A</v>
      </c>
      <c r="I586" s="143">
        <v>0.36799999999999999</v>
      </c>
      <c r="J586" s="143">
        <v>4.6520000000000001</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135502</v>
      </c>
      <c r="D591" s="134" t="str">
        <f t="shared" ref="D591:D608" si="172">IF($B591="N/A","N/A",IF(C591&gt;10,"No",IF(C591&lt;-10,"No","Yes")))</f>
        <v>N/A</v>
      </c>
      <c r="E591" s="172">
        <v>135903</v>
      </c>
      <c r="F591" s="134" t="str">
        <f t="shared" ref="F591:F608" si="173">IF($B591="N/A","N/A",IF(E591&gt;10,"No",IF(E591&lt;-10,"No","Yes")))</f>
        <v>N/A</v>
      </c>
      <c r="G591" s="172">
        <v>147494</v>
      </c>
      <c r="H591" s="134" t="str">
        <f t="shared" ref="H591:H608" si="174">IF($B591="N/A","N/A",IF(G591&gt;10,"No",IF(G591&lt;-10,"No","Yes")))</f>
        <v>N/A</v>
      </c>
      <c r="I591" s="108">
        <v>0.2959</v>
      </c>
      <c r="J591" s="108">
        <v>8.5289999999999999</v>
      </c>
      <c r="K591" s="171" t="s">
        <v>112</v>
      </c>
      <c r="L591" s="109" t="str">
        <f t="shared" ref="L591:L608" si="175">IF(J591="Div by 0", "N/A", IF(K591="N/A","N/A", IF(J591&gt;VALUE(MID(K591,1,2)), "No", IF(J591&lt;-1*VALUE(MID(K591,1,2)), "No", "Yes"))))</f>
        <v>Yes</v>
      </c>
    </row>
    <row r="592" spans="1:12">
      <c r="A592" s="138" t="s">
        <v>583</v>
      </c>
      <c r="B592" s="110" t="s">
        <v>50</v>
      </c>
      <c r="C592" s="93">
        <v>0</v>
      </c>
      <c r="D592" s="91" t="str">
        <f t="shared" si="172"/>
        <v>N/A</v>
      </c>
      <c r="E592" s="93">
        <v>11</v>
      </c>
      <c r="F592" s="91" t="str">
        <f t="shared" si="173"/>
        <v>N/A</v>
      </c>
      <c r="G592" s="93">
        <v>11</v>
      </c>
      <c r="H592" s="91" t="str">
        <f t="shared" si="174"/>
        <v>N/A</v>
      </c>
      <c r="I592" s="85" t="s">
        <v>1090</v>
      </c>
      <c r="J592" s="85">
        <v>-50</v>
      </c>
      <c r="K592" s="110" t="s">
        <v>110</v>
      </c>
      <c r="L592" s="87" t="str">
        <f t="shared" si="175"/>
        <v>No</v>
      </c>
    </row>
    <row r="593" spans="1:12">
      <c r="A593" s="138" t="s">
        <v>586</v>
      </c>
      <c r="B593" s="110" t="s">
        <v>50</v>
      </c>
      <c r="C593" s="93">
        <v>612</v>
      </c>
      <c r="D593" s="91" t="str">
        <f t="shared" si="172"/>
        <v>N/A</v>
      </c>
      <c r="E593" s="93">
        <v>565</v>
      </c>
      <c r="F593" s="91" t="str">
        <f t="shared" si="173"/>
        <v>N/A</v>
      </c>
      <c r="G593" s="93">
        <v>683</v>
      </c>
      <c r="H593" s="91" t="str">
        <f t="shared" si="174"/>
        <v>N/A</v>
      </c>
      <c r="I593" s="85">
        <v>-7.68</v>
      </c>
      <c r="J593" s="85">
        <v>20.88</v>
      </c>
      <c r="K593" s="110" t="s">
        <v>110</v>
      </c>
      <c r="L593" s="87" t="str">
        <f t="shared" si="175"/>
        <v>Yes</v>
      </c>
    </row>
    <row r="594" spans="1:12">
      <c r="A594" s="138" t="s">
        <v>589</v>
      </c>
      <c r="B594" s="110" t="s">
        <v>50</v>
      </c>
      <c r="C594" s="93">
        <v>102696</v>
      </c>
      <c r="D594" s="91" t="str">
        <f t="shared" si="172"/>
        <v>N/A</v>
      </c>
      <c r="E594" s="93">
        <v>102466</v>
      </c>
      <c r="F594" s="91" t="str">
        <f t="shared" si="173"/>
        <v>N/A</v>
      </c>
      <c r="G594" s="93">
        <v>110952</v>
      </c>
      <c r="H594" s="91" t="str">
        <f t="shared" si="174"/>
        <v>N/A</v>
      </c>
      <c r="I594" s="85">
        <v>-0.224</v>
      </c>
      <c r="J594" s="85">
        <v>8.282</v>
      </c>
      <c r="K594" s="110" t="s">
        <v>110</v>
      </c>
      <c r="L594" s="87" t="str">
        <f t="shared" si="175"/>
        <v>Yes</v>
      </c>
    </row>
    <row r="595" spans="1:12">
      <c r="A595" s="138" t="s">
        <v>591</v>
      </c>
      <c r="B595" s="110" t="s">
        <v>50</v>
      </c>
      <c r="C595" s="93">
        <v>32194</v>
      </c>
      <c r="D595" s="91" t="str">
        <f t="shared" si="172"/>
        <v>N/A</v>
      </c>
      <c r="E595" s="93">
        <v>32870</v>
      </c>
      <c r="F595" s="91" t="str">
        <f t="shared" si="173"/>
        <v>N/A</v>
      </c>
      <c r="G595" s="93">
        <v>35858</v>
      </c>
      <c r="H595" s="91" t="str">
        <f t="shared" si="174"/>
        <v>N/A</v>
      </c>
      <c r="I595" s="85">
        <v>2.1</v>
      </c>
      <c r="J595" s="85">
        <v>9.09</v>
      </c>
      <c r="K595" s="110" t="s">
        <v>110</v>
      </c>
      <c r="L595" s="87" t="str">
        <f t="shared" si="175"/>
        <v>Yes</v>
      </c>
    </row>
    <row r="596" spans="1:12">
      <c r="A596" s="137" t="s">
        <v>759</v>
      </c>
      <c r="B596" s="110" t="s">
        <v>50</v>
      </c>
      <c r="C596" s="93">
        <v>79339.41</v>
      </c>
      <c r="D596" s="91" t="str">
        <f t="shared" si="172"/>
        <v>N/A</v>
      </c>
      <c r="E596" s="93">
        <v>78299.91</v>
      </c>
      <c r="F596" s="91" t="str">
        <f t="shared" si="173"/>
        <v>N/A</v>
      </c>
      <c r="G596" s="93">
        <v>88017.73</v>
      </c>
      <c r="H596" s="91" t="str">
        <f t="shared" si="174"/>
        <v>N/A</v>
      </c>
      <c r="I596" s="85">
        <v>-1.31</v>
      </c>
      <c r="J596" s="85">
        <v>12.41</v>
      </c>
      <c r="K596" s="110" t="s">
        <v>110</v>
      </c>
      <c r="L596" s="87" t="str">
        <f t="shared" si="175"/>
        <v>Yes</v>
      </c>
    </row>
    <row r="597" spans="1:12">
      <c r="A597" s="137" t="s">
        <v>592</v>
      </c>
      <c r="B597" s="116" t="s">
        <v>50</v>
      </c>
      <c r="C597" s="155">
        <v>135558328</v>
      </c>
      <c r="D597" s="91" t="str">
        <f t="shared" si="172"/>
        <v>N/A</v>
      </c>
      <c r="E597" s="155">
        <v>139085566</v>
      </c>
      <c r="F597" s="91" t="str">
        <f t="shared" si="173"/>
        <v>N/A</v>
      </c>
      <c r="G597" s="155">
        <v>154966548</v>
      </c>
      <c r="H597" s="91" t="str">
        <f t="shared" si="174"/>
        <v>N/A</v>
      </c>
      <c r="I597" s="85">
        <v>2.6019999999999999</v>
      </c>
      <c r="J597" s="85">
        <v>11.42</v>
      </c>
      <c r="K597" s="116" t="s">
        <v>112</v>
      </c>
      <c r="L597" s="87" t="str">
        <f t="shared" si="175"/>
        <v>Yes</v>
      </c>
    </row>
    <row r="598" spans="1:12">
      <c r="A598" s="137" t="s">
        <v>760</v>
      </c>
      <c r="B598" s="116" t="s">
        <v>50</v>
      </c>
      <c r="C598" s="155">
        <v>1000.4156987</v>
      </c>
      <c r="D598" s="91" t="str">
        <f t="shared" si="172"/>
        <v>N/A</v>
      </c>
      <c r="E598" s="155">
        <v>1023.4179231000001</v>
      </c>
      <c r="F598" s="91" t="str">
        <f t="shared" si="173"/>
        <v>N/A</v>
      </c>
      <c r="G598" s="155">
        <v>1050.6634033</v>
      </c>
      <c r="H598" s="91" t="str">
        <f t="shared" si="174"/>
        <v>N/A</v>
      </c>
      <c r="I598" s="85">
        <v>2.2989999999999999</v>
      </c>
      <c r="J598" s="85">
        <v>2.6619999999999999</v>
      </c>
      <c r="K598" s="116" t="s">
        <v>112</v>
      </c>
      <c r="L598" s="87" t="str">
        <f t="shared" si="175"/>
        <v>Yes</v>
      </c>
    </row>
    <row r="599" spans="1:12">
      <c r="A599" s="138" t="s">
        <v>583</v>
      </c>
      <c r="B599" s="116" t="s">
        <v>50</v>
      </c>
      <c r="C599" s="155" t="s">
        <v>1090</v>
      </c>
      <c r="D599" s="91" t="str">
        <f t="shared" si="172"/>
        <v>N/A</v>
      </c>
      <c r="E599" s="155">
        <v>1513</v>
      </c>
      <c r="F599" s="91" t="str">
        <f t="shared" si="173"/>
        <v>N/A</v>
      </c>
      <c r="G599" s="155">
        <v>236</v>
      </c>
      <c r="H599" s="91" t="str">
        <f t="shared" si="174"/>
        <v>N/A</v>
      </c>
      <c r="I599" s="85" t="s">
        <v>1090</v>
      </c>
      <c r="J599" s="85">
        <v>-84.4</v>
      </c>
      <c r="K599" s="116" t="s">
        <v>112</v>
      </c>
      <c r="L599" s="87" t="str">
        <f t="shared" si="175"/>
        <v>No</v>
      </c>
    </row>
    <row r="600" spans="1:12">
      <c r="A600" s="138" t="s">
        <v>586</v>
      </c>
      <c r="B600" s="116" t="s">
        <v>50</v>
      </c>
      <c r="C600" s="155">
        <v>778.69607842999994</v>
      </c>
      <c r="D600" s="91" t="str">
        <f t="shared" si="172"/>
        <v>N/A</v>
      </c>
      <c r="E600" s="155">
        <v>829.50088496000001</v>
      </c>
      <c r="F600" s="91" t="str">
        <f t="shared" si="173"/>
        <v>N/A</v>
      </c>
      <c r="G600" s="155">
        <v>861.58565153999996</v>
      </c>
      <c r="H600" s="91" t="str">
        <f t="shared" si="174"/>
        <v>N/A</v>
      </c>
      <c r="I600" s="85">
        <v>6.524</v>
      </c>
      <c r="J600" s="85">
        <v>3.8679999999999999</v>
      </c>
      <c r="K600" s="116" t="s">
        <v>112</v>
      </c>
      <c r="L600" s="87" t="str">
        <f t="shared" si="175"/>
        <v>Yes</v>
      </c>
    </row>
    <row r="601" spans="1:12">
      <c r="A601" s="138" t="s">
        <v>589</v>
      </c>
      <c r="B601" s="116" t="s">
        <v>50</v>
      </c>
      <c r="C601" s="155">
        <v>907.75234673</v>
      </c>
      <c r="D601" s="91" t="str">
        <f t="shared" si="172"/>
        <v>N/A</v>
      </c>
      <c r="E601" s="155">
        <v>927.99644760000001</v>
      </c>
      <c r="F601" s="91" t="str">
        <f t="shared" si="173"/>
        <v>N/A</v>
      </c>
      <c r="G601" s="155">
        <v>961.24639483999999</v>
      </c>
      <c r="H601" s="91" t="str">
        <f t="shared" si="174"/>
        <v>N/A</v>
      </c>
      <c r="I601" s="85">
        <v>2.23</v>
      </c>
      <c r="J601" s="85">
        <v>3.5830000000000002</v>
      </c>
      <c r="K601" s="116" t="s">
        <v>112</v>
      </c>
      <c r="L601" s="87" t="str">
        <f t="shared" si="175"/>
        <v>Yes</v>
      </c>
    </row>
    <row r="602" spans="1:12">
      <c r="A602" s="138" t="s">
        <v>591</v>
      </c>
      <c r="B602" s="116" t="s">
        <v>50</v>
      </c>
      <c r="C602" s="155">
        <v>1300.2183947000001</v>
      </c>
      <c r="D602" s="91" t="str">
        <f t="shared" si="172"/>
        <v>N/A</v>
      </c>
      <c r="E602" s="155">
        <v>1324.1797383999999</v>
      </c>
      <c r="F602" s="91" t="str">
        <f t="shared" si="173"/>
        <v>N/A</v>
      </c>
      <c r="G602" s="155">
        <v>1330.9621004999999</v>
      </c>
      <c r="H602" s="91" t="str">
        <f t="shared" si="174"/>
        <v>N/A</v>
      </c>
      <c r="I602" s="85">
        <v>1.843</v>
      </c>
      <c r="J602" s="85">
        <v>0.51219999999999999</v>
      </c>
      <c r="K602" s="116" t="s">
        <v>112</v>
      </c>
      <c r="L602" s="87" t="str">
        <f t="shared" si="175"/>
        <v>Yes</v>
      </c>
    </row>
    <row r="603" spans="1:12">
      <c r="A603" s="164" t="s">
        <v>761</v>
      </c>
      <c r="B603" s="145" t="s">
        <v>50</v>
      </c>
      <c r="C603" s="159">
        <v>63308004</v>
      </c>
      <c r="D603" s="84" t="str">
        <f t="shared" si="172"/>
        <v>N/A</v>
      </c>
      <c r="E603" s="159">
        <v>67545421</v>
      </c>
      <c r="F603" s="84" t="str">
        <f t="shared" si="173"/>
        <v>N/A</v>
      </c>
      <c r="G603" s="159">
        <v>67787089</v>
      </c>
      <c r="H603" s="84" t="str">
        <f t="shared" si="174"/>
        <v>N/A</v>
      </c>
      <c r="I603" s="85">
        <v>6.6929999999999996</v>
      </c>
      <c r="J603" s="85">
        <v>0.35780000000000001</v>
      </c>
      <c r="K603" s="118" t="s">
        <v>112</v>
      </c>
      <c r="L603" s="87" t="str">
        <f t="shared" si="175"/>
        <v>Yes</v>
      </c>
    </row>
    <row r="604" spans="1:12">
      <c r="A604" s="164" t="s">
        <v>762</v>
      </c>
      <c r="B604" s="82" t="s">
        <v>50</v>
      </c>
      <c r="C604" s="88">
        <v>467.21084560000003</v>
      </c>
      <c r="D604" s="84" t="str">
        <f t="shared" si="172"/>
        <v>N/A</v>
      </c>
      <c r="E604" s="88">
        <v>497.01199385000001</v>
      </c>
      <c r="F604" s="84" t="str">
        <f t="shared" si="173"/>
        <v>N/A</v>
      </c>
      <c r="G604" s="88">
        <v>459.59218002</v>
      </c>
      <c r="H604" s="84" t="str">
        <f t="shared" si="174"/>
        <v>N/A</v>
      </c>
      <c r="I604" s="85">
        <v>6.3789999999999996</v>
      </c>
      <c r="J604" s="85">
        <v>-7.53</v>
      </c>
      <c r="K604" s="86" t="s">
        <v>112</v>
      </c>
      <c r="L604" s="87" t="str">
        <f t="shared" si="175"/>
        <v>Yes</v>
      </c>
    </row>
    <row r="605" spans="1:12">
      <c r="A605" s="138" t="s">
        <v>583</v>
      </c>
      <c r="B605" s="116" t="s">
        <v>50</v>
      </c>
      <c r="C605" s="155" t="s">
        <v>1090</v>
      </c>
      <c r="D605" s="91" t="str">
        <f t="shared" si="172"/>
        <v>N/A</v>
      </c>
      <c r="E605" s="155">
        <v>203.5</v>
      </c>
      <c r="F605" s="91" t="str">
        <f t="shared" si="173"/>
        <v>N/A</v>
      </c>
      <c r="G605" s="155">
        <v>7620</v>
      </c>
      <c r="H605" s="91" t="str">
        <f t="shared" si="174"/>
        <v>N/A</v>
      </c>
      <c r="I605" s="85" t="s">
        <v>1090</v>
      </c>
      <c r="J605" s="85">
        <v>3644</v>
      </c>
      <c r="K605" s="116" t="s">
        <v>112</v>
      </c>
      <c r="L605" s="87" t="str">
        <f t="shared" si="175"/>
        <v>No</v>
      </c>
    </row>
    <row r="606" spans="1:12">
      <c r="A606" s="138" t="s">
        <v>586</v>
      </c>
      <c r="B606" s="116" t="s">
        <v>50</v>
      </c>
      <c r="C606" s="155">
        <v>8687.9771242000006</v>
      </c>
      <c r="D606" s="91" t="str">
        <f t="shared" si="172"/>
        <v>N/A</v>
      </c>
      <c r="E606" s="155">
        <v>10402.389381000001</v>
      </c>
      <c r="F606" s="91" t="str">
        <f t="shared" si="173"/>
        <v>N/A</v>
      </c>
      <c r="G606" s="155">
        <v>10502.420205</v>
      </c>
      <c r="H606" s="91" t="str">
        <f t="shared" si="174"/>
        <v>N/A</v>
      </c>
      <c r="I606" s="85">
        <v>19.73</v>
      </c>
      <c r="J606" s="85">
        <v>0.96160000000000001</v>
      </c>
      <c r="K606" s="116" t="s">
        <v>112</v>
      </c>
      <c r="L606" s="87" t="str">
        <f t="shared" si="175"/>
        <v>Yes</v>
      </c>
    </row>
    <row r="607" spans="1:12">
      <c r="A607" s="138" t="s">
        <v>589</v>
      </c>
      <c r="B607" s="116" t="s">
        <v>50</v>
      </c>
      <c r="C607" s="155">
        <v>403.11378243000001</v>
      </c>
      <c r="D607" s="91" t="str">
        <f t="shared" si="172"/>
        <v>N/A</v>
      </c>
      <c r="E607" s="155">
        <v>412.77644292000002</v>
      </c>
      <c r="F607" s="91" t="str">
        <f t="shared" si="173"/>
        <v>N/A</v>
      </c>
      <c r="G607" s="155">
        <v>362.28355505000002</v>
      </c>
      <c r="H607" s="91" t="str">
        <f t="shared" si="174"/>
        <v>N/A</v>
      </c>
      <c r="I607" s="85">
        <v>2.3969999999999998</v>
      </c>
      <c r="J607" s="85">
        <v>-12.2</v>
      </c>
      <c r="K607" s="116" t="s">
        <v>112</v>
      </c>
      <c r="L607" s="87" t="str">
        <f t="shared" si="175"/>
        <v>Yes</v>
      </c>
    </row>
    <row r="608" spans="1:12">
      <c r="A608" s="138" t="s">
        <v>591</v>
      </c>
      <c r="B608" s="171" t="s">
        <v>50</v>
      </c>
      <c r="C608" s="173">
        <v>515.40004349000003</v>
      </c>
      <c r="D608" s="141" t="str">
        <f t="shared" si="172"/>
        <v>N/A</v>
      </c>
      <c r="E608" s="173">
        <v>589.35543048</v>
      </c>
      <c r="F608" s="141" t="str">
        <f t="shared" si="173"/>
        <v>N/A</v>
      </c>
      <c r="G608" s="173">
        <v>569.19602320000001</v>
      </c>
      <c r="H608" s="141" t="str">
        <f t="shared" si="174"/>
        <v>N/A</v>
      </c>
      <c r="I608" s="104">
        <v>14.35</v>
      </c>
      <c r="J608" s="104">
        <v>-3.42</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26366502</v>
      </c>
      <c r="D610" s="134" t="str">
        <f>IF($B610="N/A","N/A",IF(C610&gt;10,"No",IF(C610&lt;-10,"No","Yes")))</f>
        <v>N/A</v>
      </c>
      <c r="E610" s="155">
        <v>27624434</v>
      </c>
      <c r="F610" s="134" t="str">
        <f>IF($B610="N/A","N/A",IF(E610&gt;10,"No",IF(E610&lt;-10,"No","Yes")))</f>
        <v>N/A</v>
      </c>
      <c r="G610" s="155">
        <v>24064686</v>
      </c>
      <c r="H610" s="134" t="str">
        <f>IF($B610="N/A","N/A",IF(G610&gt;10,"No",IF(G610&lt;-10,"No","Yes")))</f>
        <v>N/A</v>
      </c>
      <c r="I610" s="108">
        <v>4.7709999999999999</v>
      </c>
      <c r="J610" s="108">
        <v>-12.9</v>
      </c>
      <c r="K610" s="116" t="s">
        <v>112</v>
      </c>
      <c r="L610" s="109" t="str">
        <f>IF(J610="Div by 0", "N/A", IF(K610="N/A","N/A", IF(J610&gt;VALUE(MID(K610,1,2)), "No", IF(J610&lt;-1*VALUE(MID(K610,1,2)), "No", "Yes"))))</f>
        <v>Yes</v>
      </c>
    </row>
    <row r="611" spans="1:12">
      <c r="A611" s="138" t="s">
        <v>600</v>
      </c>
      <c r="B611" s="110" t="s">
        <v>50</v>
      </c>
      <c r="C611" s="156">
        <v>1593498</v>
      </c>
      <c r="D611" s="91" t="str">
        <f>IF($B611="N/A","N/A",IF(C611&gt;10,"No",IF(C611&lt;-10,"No","Yes")))</f>
        <v>N/A</v>
      </c>
      <c r="E611" s="156">
        <v>2336675</v>
      </c>
      <c r="F611" s="91" t="str">
        <f>IF($B611="N/A","N/A",IF(E611&gt;10,"No",IF(E611&lt;-10,"No","Yes")))</f>
        <v>N/A</v>
      </c>
      <c r="G611" s="156">
        <v>3437003</v>
      </c>
      <c r="H611" s="91" t="str">
        <f>IF($B611="N/A","N/A",IF(G611&gt;10,"No",IF(G611&lt;-10,"No","Yes")))</f>
        <v>N/A</v>
      </c>
      <c r="I611" s="85">
        <v>46.64</v>
      </c>
      <c r="J611" s="85">
        <v>47.09</v>
      </c>
      <c r="K611" s="110" t="s">
        <v>112</v>
      </c>
      <c r="L611" s="87" t="str">
        <f>IF(J611="Div by 0", "N/A", IF(K611="N/A","N/A", IF(J611&gt;VALUE(MID(K611,1,2)), "No", IF(J611&lt;-1*VALUE(MID(K611,1,2)), "No", "Yes"))))</f>
        <v>No</v>
      </c>
    </row>
    <row r="612" spans="1:12">
      <c r="A612" s="138" t="s">
        <v>601</v>
      </c>
      <c r="B612" s="110" t="s">
        <v>50</v>
      </c>
      <c r="C612" s="156">
        <v>2692698</v>
      </c>
      <c r="D612" s="91" t="str">
        <f>IF($B612="N/A","N/A",IF(C612&gt;10,"No",IF(C612&lt;-10,"No","Yes")))</f>
        <v>N/A</v>
      </c>
      <c r="E612" s="156">
        <v>2940390</v>
      </c>
      <c r="F612" s="91" t="str">
        <f>IF($B612="N/A","N/A",IF(E612&gt;10,"No",IF(E612&lt;-10,"No","Yes")))</f>
        <v>N/A</v>
      </c>
      <c r="G612" s="156">
        <v>3511872</v>
      </c>
      <c r="H612" s="91" t="str">
        <f>IF($B612="N/A","N/A",IF(G612&gt;10,"No",IF(G612&lt;-10,"No","Yes")))</f>
        <v>N/A</v>
      </c>
      <c r="I612" s="85">
        <v>9.1989999999999998</v>
      </c>
      <c r="J612" s="85">
        <v>19.440000000000001</v>
      </c>
      <c r="K612" s="110" t="s">
        <v>112</v>
      </c>
      <c r="L612" s="87" t="str">
        <f>IF(J612="Div by 0", "N/A", IF(K612="N/A","N/A", IF(J612&gt;VALUE(MID(K612,1,2)), "No", IF(J612&lt;-1*VALUE(MID(K612,1,2)), "No", "Yes"))))</f>
        <v>No</v>
      </c>
    </row>
    <row r="613" spans="1:12">
      <c r="A613" s="138" t="s">
        <v>602</v>
      </c>
      <c r="B613" s="94" t="s">
        <v>50</v>
      </c>
      <c r="C613" s="102">
        <v>32655306</v>
      </c>
      <c r="D613" s="141" t="str">
        <f>IF($B613="N/A","N/A",IF(C613&gt;10,"No",IF(C613&lt;-10,"No","Yes")))</f>
        <v>N/A</v>
      </c>
      <c r="E613" s="102">
        <v>34643922</v>
      </c>
      <c r="F613" s="141" t="str">
        <f>IF($B613="N/A","N/A",IF(E613&gt;10,"No",IF(E613&lt;-10,"No","Yes")))</f>
        <v>N/A</v>
      </c>
      <c r="G613" s="102">
        <v>36773528</v>
      </c>
      <c r="H613" s="141" t="str">
        <f>IF($B613="N/A","N/A",IF(G613&gt;10,"No",IF(G613&lt;-10,"No","Yes")))</f>
        <v>N/A</v>
      </c>
      <c r="I613" s="104">
        <v>6.09</v>
      </c>
      <c r="J613" s="104">
        <v>6.1470000000000002</v>
      </c>
      <c r="K613" s="94" t="s">
        <v>112</v>
      </c>
      <c r="L613" s="96" t="str">
        <f>IF(J613="Div by 0", "N/A", IF(K613="N/A","N/A", IF(J613&gt;VALUE(MID(K613,1,2)), "No", IF(J613&lt;-1*VALUE(MID(K613,1,2)), "No", "Yes"))))</f>
        <v>Yes</v>
      </c>
    </row>
    <row r="614" spans="1:12">
      <c r="A614" s="265" t="s">
        <v>764</v>
      </c>
      <c r="B614" s="266"/>
      <c r="C614" s="266"/>
      <c r="D614" s="266"/>
      <c r="E614" s="266"/>
      <c r="F614" s="266"/>
      <c r="G614" s="266"/>
      <c r="H614" s="266"/>
      <c r="I614" s="266"/>
      <c r="J614" s="266"/>
      <c r="K614" s="266"/>
      <c r="L614" s="267"/>
    </row>
    <row r="615" spans="1:12">
      <c r="A615" s="144" t="s">
        <v>599</v>
      </c>
      <c r="B615" s="145" t="s">
        <v>50</v>
      </c>
      <c r="C615" s="159">
        <v>194.58385853999999</v>
      </c>
      <c r="D615" s="107" t="str">
        <f>IF($B615="N/A","N/A",IF(C615&gt;10,"No",IF(C615&lt;-10,"No","Yes")))</f>
        <v>N/A</v>
      </c>
      <c r="E615" s="159">
        <v>203.26581458999999</v>
      </c>
      <c r="F615" s="107" t="str">
        <f>IF($B615="N/A","N/A",IF(E615&gt;10,"No",IF(E615&lt;-10,"No","Yes")))</f>
        <v>N/A</v>
      </c>
      <c r="G615" s="159">
        <v>163.15705045999999</v>
      </c>
      <c r="H615" s="107" t="str">
        <f>IF($B615="N/A","N/A",IF(G615&gt;10,"No",IF(G615&lt;-10,"No","Yes")))</f>
        <v>N/A</v>
      </c>
      <c r="I615" s="108">
        <v>4.4619999999999997</v>
      </c>
      <c r="J615" s="108">
        <v>-19.7</v>
      </c>
      <c r="K615" s="118" t="s">
        <v>112</v>
      </c>
      <c r="L615" s="109" t="str">
        <f>IF(J615="Div by 0", "N/A", IF(K615="N/A","N/A", IF(J615&gt;VALUE(MID(K615,1,2)), "No", IF(J615&lt;-1*VALUE(MID(K615,1,2)), "No", "Yes"))))</f>
        <v>No</v>
      </c>
    </row>
    <row r="616" spans="1:12">
      <c r="A616" s="144" t="s">
        <v>600</v>
      </c>
      <c r="B616" s="82" t="s">
        <v>50</v>
      </c>
      <c r="C616" s="88">
        <v>11.759959263000001</v>
      </c>
      <c r="D616" s="84" t="str">
        <f>IF($B616="N/A","N/A",IF(C616&gt;10,"No",IF(C616&lt;-10,"No","Yes")))</f>
        <v>N/A</v>
      </c>
      <c r="E616" s="88">
        <v>17.193696975000002</v>
      </c>
      <c r="F616" s="84" t="str">
        <f>IF($B616="N/A","N/A",IF(E616&gt;10,"No",IF(E616&lt;-10,"No","Yes")))</f>
        <v>N/A</v>
      </c>
      <c r="G616" s="88">
        <v>23.302663159000002</v>
      </c>
      <c r="H616" s="84" t="str">
        <f>IF($B616="N/A","N/A",IF(G616&gt;10,"No",IF(G616&lt;-10,"No","Yes")))</f>
        <v>N/A</v>
      </c>
      <c r="I616" s="85">
        <v>46.21</v>
      </c>
      <c r="J616" s="85">
        <v>35.53</v>
      </c>
      <c r="K616" s="86" t="s">
        <v>112</v>
      </c>
      <c r="L616" s="87" t="str">
        <f>IF(J616="Div by 0", "N/A", IF(K616="N/A","N/A", IF(J616&gt;VALUE(MID(K616,1,2)), "No", IF(J616&lt;-1*VALUE(MID(K616,1,2)), "No", "Yes"))))</f>
        <v>No</v>
      </c>
    </row>
    <row r="617" spans="1:12">
      <c r="A617" s="144" t="s">
        <v>601</v>
      </c>
      <c r="B617" s="82" t="s">
        <v>50</v>
      </c>
      <c r="C617" s="88">
        <v>19.872016648999999</v>
      </c>
      <c r="D617" s="84" t="str">
        <f>IF($B617="N/A","N/A",IF(C617&gt;10,"No",IF(C617&lt;-10,"No","Yes")))</f>
        <v>N/A</v>
      </c>
      <c r="E617" s="88">
        <v>21.635946226000002</v>
      </c>
      <c r="F617" s="84" t="str">
        <f>IF($B617="N/A","N/A",IF(E617&gt;10,"No",IF(E617&lt;-10,"No","Yes")))</f>
        <v>N/A</v>
      </c>
      <c r="G617" s="88">
        <v>23.810270247999998</v>
      </c>
      <c r="H617" s="84" t="str">
        <f>IF($B617="N/A","N/A",IF(G617&gt;10,"No",IF(G617&lt;-10,"No","Yes")))</f>
        <v>N/A</v>
      </c>
      <c r="I617" s="85">
        <v>8.8759999999999994</v>
      </c>
      <c r="J617" s="85">
        <v>10.050000000000001</v>
      </c>
      <c r="K617" s="86" t="s">
        <v>112</v>
      </c>
      <c r="L617" s="87" t="str">
        <f>IF(J617="Div by 0", "N/A", IF(K617="N/A","N/A", IF(J617&gt;VALUE(MID(K617,1,2)), "No", IF(J617&lt;-1*VALUE(MID(K617,1,2)), "No", "Yes"))))</f>
        <v>Yes</v>
      </c>
    </row>
    <row r="618" spans="1:12">
      <c r="A618" s="138" t="s">
        <v>602</v>
      </c>
      <c r="B618" s="94" t="s">
        <v>50</v>
      </c>
      <c r="C618" s="102">
        <v>240.99501114</v>
      </c>
      <c r="D618" s="91" t="str">
        <f>IF($B618="N/A","N/A",IF(C618&gt;10,"No",IF(C618&lt;-10,"No","Yes")))</f>
        <v>N/A</v>
      </c>
      <c r="E618" s="102">
        <v>254.91653606</v>
      </c>
      <c r="F618" s="91" t="str">
        <f>IF($B618="N/A","N/A",IF(E618&gt;10,"No",IF(E618&lt;-10,"No","Yes")))</f>
        <v>N/A</v>
      </c>
      <c r="G618" s="102">
        <v>249.32219616</v>
      </c>
      <c r="H618" s="91" t="str">
        <f>IF($B618="N/A","N/A",IF(G618&gt;10,"No",IF(G618&lt;-10,"No","Yes")))</f>
        <v>N/A</v>
      </c>
      <c r="I618" s="99">
        <v>5.7770000000000001</v>
      </c>
      <c r="J618" s="99">
        <v>-2.19</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74894</v>
      </c>
      <c r="D620" s="91" t="str">
        <f t="shared" ref="D620:D652" si="176">IF($B620="N/A","N/A",IF(C620&gt;10,"No",IF(C620&lt;-10,"No","Yes")))</f>
        <v>N/A</v>
      </c>
      <c r="E620" s="105">
        <v>76234</v>
      </c>
      <c r="F620" s="91" t="str">
        <f t="shared" ref="F620:F652" si="177">IF($B620="N/A","N/A",IF(E620&gt;10,"No",IF(E620&lt;-10,"No","Yes")))</f>
        <v>N/A</v>
      </c>
      <c r="G620" s="105">
        <v>82884</v>
      </c>
      <c r="H620" s="91" t="str">
        <f t="shared" ref="H620:H652" si="178">IF($B620="N/A","N/A",IF(G620&gt;10,"No",IF(G620&lt;-10,"No","Yes")))</f>
        <v>N/A</v>
      </c>
      <c r="I620" s="99">
        <v>1.7889999999999999</v>
      </c>
      <c r="J620" s="99">
        <v>8.7230000000000008</v>
      </c>
      <c r="K620" s="116" t="s">
        <v>112</v>
      </c>
      <c r="L620" s="87" t="str">
        <f t="shared" ref="L620:L652" si="179">IF(J620="Div by 0", "N/A", IF(K620="N/A","N/A", IF(J620&gt;VALUE(MID(K620,1,2)), "No", IF(J620&lt;-1*VALUE(MID(K620,1,2)), "No", "Yes"))))</f>
        <v>Yes</v>
      </c>
    </row>
    <row r="621" spans="1:12">
      <c r="A621" s="164" t="s">
        <v>32</v>
      </c>
      <c r="B621" s="82" t="s">
        <v>50</v>
      </c>
      <c r="C621" s="83">
        <v>54271</v>
      </c>
      <c r="D621" s="84" t="str">
        <f t="shared" si="176"/>
        <v>N/A</v>
      </c>
      <c r="E621" s="83">
        <v>55106</v>
      </c>
      <c r="F621" s="84" t="str">
        <f t="shared" si="177"/>
        <v>N/A</v>
      </c>
      <c r="G621" s="83">
        <v>59226</v>
      </c>
      <c r="H621" s="84" t="str">
        <f t="shared" si="178"/>
        <v>N/A</v>
      </c>
      <c r="I621" s="85">
        <v>1.5389999999999999</v>
      </c>
      <c r="J621" s="85">
        <v>7.476</v>
      </c>
      <c r="K621" s="86" t="s">
        <v>112</v>
      </c>
      <c r="L621" s="87" t="str">
        <f t="shared" si="179"/>
        <v>Yes</v>
      </c>
    </row>
    <row r="622" spans="1:12">
      <c r="A622" s="164" t="s">
        <v>399</v>
      </c>
      <c r="B622" s="82" t="s">
        <v>50</v>
      </c>
      <c r="C622" s="83">
        <v>45707.09</v>
      </c>
      <c r="D622" s="84" t="str">
        <f t="shared" si="176"/>
        <v>N/A</v>
      </c>
      <c r="E622" s="83">
        <v>46519.45</v>
      </c>
      <c r="F622" s="84" t="str">
        <f t="shared" si="177"/>
        <v>N/A</v>
      </c>
      <c r="G622" s="83">
        <v>49441.68</v>
      </c>
      <c r="H622" s="84" t="str">
        <f t="shared" si="178"/>
        <v>N/A</v>
      </c>
      <c r="I622" s="85">
        <v>1.7769999999999999</v>
      </c>
      <c r="J622" s="85">
        <v>6.282</v>
      </c>
      <c r="K622" s="86" t="s">
        <v>112</v>
      </c>
      <c r="L622" s="87" t="str">
        <f t="shared" si="179"/>
        <v>Yes</v>
      </c>
    </row>
    <row r="623" spans="1:12">
      <c r="A623" s="81" t="s">
        <v>582</v>
      </c>
      <c r="B623" s="82" t="s">
        <v>50</v>
      </c>
      <c r="C623" s="83">
        <v>387</v>
      </c>
      <c r="D623" s="84" t="str">
        <f t="shared" si="176"/>
        <v>N/A</v>
      </c>
      <c r="E623" s="83">
        <v>420</v>
      </c>
      <c r="F623" s="84" t="str">
        <f t="shared" si="177"/>
        <v>N/A</v>
      </c>
      <c r="G623" s="83">
        <v>418</v>
      </c>
      <c r="H623" s="84" t="str">
        <f t="shared" si="178"/>
        <v>N/A</v>
      </c>
      <c r="I623" s="85">
        <v>8.5269999999999992</v>
      </c>
      <c r="J623" s="85">
        <v>-0.47599999999999998</v>
      </c>
      <c r="K623" s="86" t="s">
        <v>111</v>
      </c>
      <c r="L623" s="87" t="str">
        <f t="shared" si="179"/>
        <v>Yes</v>
      </c>
    </row>
    <row r="624" spans="1:12">
      <c r="A624" s="144" t="s">
        <v>768</v>
      </c>
      <c r="B624" s="82" t="s">
        <v>50</v>
      </c>
      <c r="C624" s="83">
        <v>274</v>
      </c>
      <c r="D624" s="84" t="str">
        <f t="shared" si="176"/>
        <v>N/A</v>
      </c>
      <c r="E624" s="83">
        <v>270</v>
      </c>
      <c r="F624" s="84" t="str">
        <f t="shared" si="177"/>
        <v>N/A</v>
      </c>
      <c r="G624" s="83">
        <v>310</v>
      </c>
      <c r="H624" s="84" t="str">
        <f t="shared" si="178"/>
        <v>N/A</v>
      </c>
      <c r="I624" s="85">
        <v>-1.46</v>
      </c>
      <c r="J624" s="85">
        <v>14.81</v>
      </c>
      <c r="K624" s="86" t="s">
        <v>111</v>
      </c>
      <c r="L624" s="87" t="str">
        <f t="shared" si="179"/>
        <v>No</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56</v>
      </c>
      <c r="D626" s="84" t="str">
        <f t="shared" si="176"/>
        <v>N/A</v>
      </c>
      <c r="E626" s="83">
        <v>61</v>
      </c>
      <c r="F626" s="84" t="str">
        <f t="shared" si="177"/>
        <v>N/A</v>
      </c>
      <c r="G626" s="83">
        <v>41</v>
      </c>
      <c r="H626" s="84" t="str">
        <f t="shared" si="178"/>
        <v>N/A</v>
      </c>
      <c r="I626" s="85">
        <v>8.9290000000000003</v>
      </c>
      <c r="J626" s="85">
        <v>-32.799999999999997</v>
      </c>
      <c r="K626" s="86" t="s">
        <v>111</v>
      </c>
      <c r="L626" s="87" t="str">
        <f t="shared" si="179"/>
        <v>No</v>
      </c>
    </row>
    <row r="627" spans="1:12">
      <c r="A627" s="144" t="s">
        <v>771</v>
      </c>
      <c r="B627" s="82" t="s">
        <v>50</v>
      </c>
      <c r="C627" s="83">
        <v>57</v>
      </c>
      <c r="D627" s="84" t="str">
        <f t="shared" si="176"/>
        <v>N/A</v>
      </c>
      <c r="E627" s="83">
        <v>89</v>
      </c>
      <c r="F627" s="84" t="str">
        <f t="shared" si="177"/>
        <v>N/A</v>
      </c>
      <c r="G627" s="83">
        <v>67</v>
      </c>
      <c r="H627" s="84" t="str">
        <f t="shared" si="178"/>
        <v>N/A</v>
      </c>
      <c r="I627" s="85">
        <v>56.14</v>
      </c>
      <c r="J627" s="85">
        <v>-24.7</v>
      </c>
      <c r="K627" s="86" t="s">
        <v>111</v>
      </c>
      <c r="L627" s="87" t="str">
        <f t="shared" si="179"/>
        <v>No</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21907</v>
      </c>
      <c r="D629" s="84" t="str">
        <f t="shared" si="176"/>
        <v>N/A</v>
      </c>
      <c r="E629" s="83">
        <v>22797</v>
      </c>
      <c r="F629" s="84" t="str">
        <f t="shared" si="177"/>
        <v>N/A</v>
      </c>
      <c r="G629" s="83">
        <v>23800</v>
      </c>
      <c r="H629" s="84" t="str">
        <f t="shared" si="178"/>
        <v>N/A</v>
      </c>
      <c r="I629" s="85">
        <v>4.0629999999999997</v>
      </c>
      <c r="J629" s="85">
        <v>4.4000000000000004</v>
      </c>
      <c r="K629" s="86" t="s">
        <v>111</v>
      </c>
      <c r="L629" s="87" t="str">
        <f t="shared" si="179"/>
        <v>Yes</v>
      </c>
    </row>
    <row r="630" spans="1:12">
      <c r="A630" s="144" t="s">
        <v>773</v>
      </c>
      <c r="B630" s="82" t="s">
        <v>50</v>
      </c>
      <c r="C630" s="83">
        <v>20004</v>
      </c>
      <c r="D630" s="84" t="str">
        <f t="shared" si="176"/>
        <v>N/A</v>
      </c>
      <c r="E630" s="83">
        <v>20717</v>
      </c>
      <c r="F630" s="84" t="str">
        <f t="shared" si="177"/>
        <v>N/A</v>
      </c>
      <c r="G630" s="83">
        <v>21674</v>
      </c>
      <c r="H630" s="84" t="str">
        <f t="shared" si="178"/>
        <v>N/A</v>
      </c>
      <c r="I630" s="85">
        <v>3.5640000000000001</v>
      </c>
      <c r="J630" s="85">
        <v>4.6189999999999998</v>
      </c>
      <c r="K630" s="86" t="s">
        <v>111</v>
      </c>
      <c r="L630" s="87" t="str">
        <f t="shared" si="179"/>
        <v>Yes</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214</v>
      </c>
      <c r="D632" s="84" t="str">
        <f t="shared" si="176"/>
        <v>N/A</v>
      </c>
      <c r="E632" s="83">
        <v>262</v>
      </c>
      <c r="F632" s="84" t="str">
        <f t="shared" si="177"/>
        <v>N/A</v>
      </c>
      <c r="G632" s="83">
        <v>285</v>
      </c>
      <c r="H632" s="84" t="str">
        <f t="shared" si="178"/>
        <v>N/A</v>
      </c>
      <c r="I632" s="85">
        <v>22.43</v>
      </c>
      <c r="J632" s="85">
        <v>8.7789999999999999</v>
      </c>
      <c r="K632" s="86" t="s">
        <v>111</v>
      </c>
      <c r="L632" s="87" t="str">
        <f t="shared" si="179"/>
        <v>Yes</v>
      </c>
    </row>
    <row r="633" spans="1:12">
      <c r="A633" s="144" t="s">
        <v>789</v>
      </c>
      <c r="B633" s="82" t="s">
        <v>50</v>
      </c>
      <c r="C633" s="83">
        <v>1689</v>
      </c>
      <c r="D633" s="84" t="str">
        <f t="shared" si="176"/>
        <v>N/A</v>
      </c>
      <c r="E633" s="83">
        <v>1818</v>
      </c>
      <c r="F633" s="84" t="str">
        <f t="shared" si="177"/>
        <v>N/A</v>
      </c>
      <c r="G633" s="83">
        <v>1841</v>
      </c>
      <c r="H633" s="84" t="str">
        <f t="shared" si="178"/>
        <v>N/A</v>
      </c>
      <c r="I633" s="85">
        <v>7.6379999999999999</v>
      </c>
      <c r="J633" s="85">
        <v>1.2649999999999999</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39593</v>
      </c>
      <c r="D635" s="84" t="str">
        <f t="shared" si="176"/>
        <v>N/A</v>
      </c>
      <c r="E635" s="83">
        <v>39669</v>
      </c>
      <c r="F635" s="84" t="str">
        <f t="shared" si="177"/>
        <v>N/A</v>
      </c>
      <c r="G635" s="83">
        <v>44097</v>
      </c>
      <c r="H635" s="84" t="str">
        <f t="shared" si="178"/>
        <v>N/A</v>
      </c>
      <c r="I635" s="85">
        <v>0.192</v>
      </c>
      <c r="J635" s="85">
        <v>11.16</v>
      </c>
      <c r="K635" s="86" t="s">
        <v>111</v>
      </c>
      <c r="L635" s="87" t="str">
        <f t="shared" si="179"/>
        <v>No</v>
      </c>
    </row>
    <row r="636" spans="1:12">
      <c r="A636" s="144" t="s">
        <v>776</v>
      </c>
      <c r="B636" s="82" t="s">
        <v>50</v>
      </c>
      <c r="C636" s="83">
        <v>16924</v>
      </c>
      <c r="D636" s="84" t="str">
        <f t="shared" si="176"/>
        <v>N/A</v>
      </c>
      <c r="E636" s="83">
        <v>18397</v>
      </c>
      <c r="F636" s="84" t="str">
        <f t="shared" si="177"/>
        <v>N/A</v>
      </c>
      <c r="G636" s="83">
        <v>20482</v>
      </c>
      <c r="H636" s="84" t="str">
        <f t="shared" si="178"/>
        <v>N/A</v>
      </c>
      <c r="I636" s="85">
        <v>8.7040000000000006</v>
      </c>
      <c r="J636" s="85">
        <v>11.33</v>
      </c>
      <c r="K636" s="86" t="s">
        <v>111</v>
      </c>
      <c r="L636" s="87" t="str">
        <f t="shared" si="179"/>
        <v>No</v>
      </c>
    </row>
    <row r="637" spans="1:12">
      <c r="A637" s="144" t="s">
        <v>777</v>
      </c>
      <c r="B637" s="82" t="s">
        <v>50</v>
      </c>
      <c r="C637" s="83">
        <v>391</v>
      </c>
      <c r="D637" s="84" t="str">
        <f t="shared" si="176"/>
        <v>N/A</v>
      </c>
      <c r="E637" s="83">
        <v>60</v>
      </c>
      <c r="F637" s="84" t="str">
        <f t="shared" si="177"/>
        <v>N/A</v>
      </c>
      <c r="G637" s="83">
        <v>0</v>
      </c>
      <c r="H637" s="84" t="str">
        <f t="shared" si="178"/>
        <v>N/A</v>
      </c>
      <c r="I637" s="85">
        <v>-84.7</v>
      </c>
      <c r="J637" s="85">
        <v>-100</v>
      </c>
      <c r="K637" s="86" t="s">
        <v>111</v>
      </c>
      <c r="L637" s="87" t="str">
        <f t="shared" si="179"/>
        <v>No</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9517</v>
      </c>
      <c r="D639" s="84" t="str">
        <f t="shared" si="176"/>
        <v>N/A</v>
      </c>
      <c r="E639" s="83">
        <v>9722</v>
      </c>
      <c r="F639" s="84" t="str">
        <f t="shared" si="177"/>
        <v>N/A</v>
      </c>
      <c r="G639" s="83">
        <v>12437</v>
      </c>
      <c r="H639" s="84" t="str">
        <f t="shared" si="178"/>
        <v>N/A</v>
      </c>
      <c r="I639" s="85">
        <v>2.1539999999999999</v>
      </c>
      <c r="J639" s="85">
        <v>27.93</v>
      </c>
      <c r="K639" s="86" t="s">
        <v>111</v>
      </c>
      <c r="L639" s="87" t="str">
        <f t="shared" si="179"/>
        <v>No</v>
      </c>
    </row>
    <row r="640" spans="1:12">
      <c r="A640" s="144" t="s">
        <v>780</v>
      </c>
      <c r="B640" s="82" t="s">
        <v>50</v>
      </c>
      <c r="C640" s="83">
        <v>3473</v>
      </c>
      <c r="D640" s="84" t="str">
        <f t="shared" si="176"/>
        <v>N/A</v>
      </c>
      <c r="E640" s="83">
        <v>2039</v>
      </c>
      <c r="F640" s="84" t="str">
        <f t="shared" si="177"/>
        <v>N/A</v>
      </c>
      <c r="G640" s="83">
        <v>1438</v>
      </c>
      <c r="H640" s="84" t="str">
        <f t="shared" si="178"/>
        <v>N/A</v>
      </c>
      <c r="I640" s="85">
        <v>-41.3</v>
      </c>
      <c r="J640" s="85">
        <v>-29.5</v>
      </c>
      <c r="K640" s="86" t="s">
        <v>111</v>
      </c>
      <c r="L640" s="87" t="str">
        <f t="shared" si="179"/>
        <v>No</v>
      </c>
    </row>
    <row r="641" spans="1:12">
      <c r="A641" s="144" t="s">
        <v>781</v>
      </c>
      <c r="B641" s="82" t="s">
        <v>50</v>
      </c>
      <c r="C641" s="83">
        <v>9250</v>
      </c>
      <c r="D641" s="84" t="str">
        <f t="shared" si="176"/>
        <v>N/A</v>
      </c>
      <c r="E641" s="83">
        <v>9451</v>
      </c>
      <c r="F641" s="84" t="str">
        <f t="shared" si="177"/>
        <v>N/A</v>
      </c>
      <c r="G641" s="83">
        <v>9740</v>
      </c>
      <c r="H641" s="84" t="str">
        <f t="shared" si="178"/>
        <v>N/A</v>
      </c>
      <c r="I641" s="85">
        <v>2.173</v>
      </c>
      <c r="J641" s="85">
        <v>3.0579999999999998</v>
      </c>
      <c r="K641" s="86" t="s">
        <v>111</v>
      </c>
      <c r="L641" s="87" t="str">
        <f t="shared" si="179"/>
        <v>Yes</v>
      </c>
    </row>
    <row r="642" spans="1:12">
      <c r="A642" s="144" t="s">
        <v>782</v>
      </c>
      <c r="B642" s="82" t="s">
        <v>50</v>
      </c>
      <c r="C642" s="83">
        <v>38</v>
      </c>
      <c r="D642" s="84" t="str">
        <f t="shared" si="176"/>
        <v>N/A</v>
      </c>
      <c r="E642" s="83">
        <v>0</v>
      </c>
      <c r="F642" s="84" t="str">
        <f t="shared" si="177"/>
        <v>N/A</v>
      </c>
      <c r="G642" s="83">
        <v>0</v>
      </c>
      <c r="H642" s="84" t="str">
        <f t="shared" si="178"/>
        <v>N/A</v>
      </c>
      <c r="I642" s="85">
        <v>-100</v>
      </c>
      <c r="J642" s="85" t="s">
        <v>1090</v>
      </c>
      <c r="K642" s="86" t="s">
        <v>111</v>
      </c>
      <c r="L642" s="87" t="str">
        <f t="shared" si="179"/>
        <v>N/A</v>
      </c>
    </row>
    <row r="643" spans="1:12">
      <c r="A643" s="81" t="s">
        <v>590</v>
      </c>
      <c r="B643" s="82" t="s">
        <v>50</v>
      </c>
      <c r="C643" s="83">
        <v>13007</v>
      </c>
      <c r="D643" s="84" t="str">
        <f t="shared" si="176"/>
        <v>N/A</v>
      </c>
      <c r="E643" s="83">
        <v>13348</v>
      </c>
      <c r="F643" s="84" t="str">
        <f t="shared" si="177"/>
        <v>N/A</v>
      </c>
      <c r="G643" s="83">
        <v>14569</v>
      </c>
      <c r="H643" s="84" t="str">
        <f t="shared" si="178"/>
        <v>N/A</v>
      </c>
      <c r="I643" s="85">
        <v>2.6219999999999999</v>
      </c>
      <c r="J643" s="85">
        <v>9.1470000000000002</v>
      </c>
      <c r="K643" s="86" t="s">
        <v>111</v>
      </c>
      <c r="L643" s="87" t="str">
        <f t="shared" si="179"/>
        <v>Yes</v>
      </c>
    </row>
    <row r="644" spans="1:12">
      <c r="A644" s="144" t="s">
        <v>783</v>
      </c>
      <c r="B644" s="82" t="s">
        <v>50</v>
      </c>
      <c r="C644" s="83">
        <v>8775</v>
      </c>
      <c r="D644" s="84" t="str">
        <f t="shared" si="176"/>
        <v>N/A</v>
      </c>
      <c r="E644" s="83">
        <v>10556</v>
      </c>
      <c r="F644" s="84" t="str">
        <f t="shared" si="177"/>
        <v>N/A</v>
      </c>
      <c r="G644" s="83">
        <v>12257</v>
      </c>
      <c r="H644" s="84" t="str">
        <f t="shared" si="178"/>
        <v>N/A</v>
      </c>
      <c r="I644" s="85">
        <v>20.3</v>
      </c>
      <c r="J644" s="85">
        <v>16.11</v>
      </c>
      <c r="K644" s="86" t="s">
        <v>111</v>
      </c>
      <c r="L644" s="87" t="str">
        <f t="shared" si="179"/>
        <v>No</v>
      </c>
    </row>
    <row r="645" spans="1:12">
      <c r="A645" s="144" t="s">
        <v>784</v>
      </c>
      <c r="B645" s="82" t="s">
        <v>50</v>
      </c>
      <c r="C645" s="83">
        <v>478</v>
      </c>
      <c r="D645" s="84" t="str">
        <f t="shared" si="176"/>
        <v>N/A</v>
      </c>
      <c r="E645" s="83">
        <v>116</v>
      </c>
      <c r="F645" s="84" t="str">
        <f t="shared" si="177"/>
        <v>N/A</v>
      </c>
      <c r="G645" s="83">
        <v>0</v>
      </c>
      <c r="H645" s="84" t="str">
        <f t="shared" si="178"/>
        <v>N/A</v>
      </c>
      <c r="I645" s="85">
        <v>-75.7</v>
      </c>
      <c r="J645" s="85">
        <v>-100</v>
      </c>
      <c r="K645" s="86" t="s">
        <v>111</v>
      </c>
      <c r="L645" s="87" t="str">
        <f t="shared" si="179"/>
        <v>No</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1760</v>
      </c>
      <c r="D647" s="84" t="str">
        <f t="shared" si="176"/>
        <v>N/A</v>
      </c>
      <c r="E647" s="83">
        <v>1882</v>
      </c>
      <c r="F647" s="84" t="str">
        <f t="shared" si="177"/>
        <v>N/A</v>
      </c>
      <c r="G647" s="83">
        <v>2051</v>
      </c>
      <c r="H647" s="84" t="str">
        <f t="shared" si="178"/>
        <v>N/A</v>
      </c>
      <c r="I647" s="85">
        <v>6.9320000000000004</v>
      </c>
      <c r="J647" s="85">
        <v>8.98</v>
      </c>
      <c r="K647" s="86" t="s">
        <v>111</v>
      </c>
      <c r="L647" s="87" t="str">
        <f t="shared" si="179"/>
        <v>Yes</v>
      </c>
    </row>
    <row r="648" spans="1:12">
      <c r="A648" s="144" t="s">
        <v>787</v>
      </c>
      <c r="B648" s="82" t="s">
        <v>50</v>
      </c>
      <c r="C648" s="83">
        <v>1959</v>
      </c>
      <c r="D648" s="84" t="str">
        <f t="shared" si="176"/>
        <v>N/A</v>
      </c>
      <c r="E648" s="83">
        <v>794</v>
      </c>
      <c r="F648" s="84" t="str">
        <f t="shared" si="177"/>
        <v>N/A</v>
      </c>
      <c r="G648" s="83">
        <v>261</v>
      </c>
      <c r="H648" s="84" t="str">
        <f t="shared" si="178"/>
        <v>N/A</v>
      </c>
      <c r="I648" s="85">
        <v>-59.5</v>
      </c>
      <c r="J648" s="85">
        <v>-67.099999999999994</v>
      </c>
      <c r="K648" s="86" t="s">
        <v>111</v>
      </c>
      <c r="L648" s="87" t="str">
        <f t="shared" si="179"/>
        <v>No</v>
      </c>
    </row>
    <row r="649" spans="1:12">
      <c r="A649" s="144" t="s">
        <v>788</v>
      </c>
      <c r="B649" s="82" t="s">
        <v>50</v>
      </c>
      <c r="C649" s="83">
        <v>35</v>
      </c>
      <c r="D649" s="84" t="str">
        <f t="shared" si="176"/>
        <v>N/A</v>
      </c>
      <c r="E649" s="83">
        <v>0</v>
      </c>
      <c r="F649" s="84" t="str">
        <f t="shared" si="177"/>
        <v>N/A</v>
      </c>
      <c r="G649" s="83">
        <v>0</v>
      </c>
      <c r="H649" s="84" t="str">
        <f t="shared" si="178"/>
        <v>N/A</v>
      </c>
      <c r="I649" s="85">
        <v>-100</v>
      </c>
      <c r="J649" s="85" t="s">
        <v>1090</v>
      </c>
      <c r="K649" s="86" t="s">
        <v>111</v>
      </c>
      <c r="L649" s="87" t="str">
        <f t="shared" si="179"/>
        <v>N/A</v>
      </c>
    </row>
    <row r="650" spans="1:12" ht="12.75" customHeight="1">
      <c r="A650" s="81" t="s">
        <v>809</v>
      </c>
      <c r="B650" s="82" t="s">
        <v>50</v>
      </c>
      <c r="C650" s="83">
        <v>314</v>
      </c>
      <c r="D650" s="84" t="str">
        <f t="shared" si="176"/>
        <v>N/A</v>
      </c>
      <c r="E650" s="83">
        <v>280</v>
      </c>
      <c r="F650" s="84" t="str">
        <f t="shared" si="177"/>
        <v>N/A</v>
      </c>
      <c r="G650" s="83">
        <v>223</v>
      </c>
      <c r="H650" s="84" t="str">
        <f t="shared" si="178"/>
        <v>N/A</v>
      </c>
      <c r="I650" s="85">
        <v>-10.8</v>
      </c>
      <c r="J650" s="85">
        <v>-20.399999999999999</v>
      </c>
      <c r="K650" s="86" t="s">
        <v>111</v>
      </c>
      <c r="L650" s="87" t="str">
        <f t="shared" si="179"/>
        <v>No</v>
      </c>
    </row>
    <row r="651" spans="1:12">
      <c r="A651" s="164" t="s">
        <v>400</v>
      </c>
      <c r="B651" s="82" t="s">
        <v>50</v>
      </c>
      <c r="C651" s="88">
        <v>489571763</v>
      </c>
      <c r="D651" s="84" t="str">
        <f t="shared" si="176"/>
        <v>N/A</v>
      </c>
      <c r="E651" s="88">
        <v>536110834</v>
      </c>
      <c r="F651" s="84" t="str">
        <f t="shared" si="177"/>
        <v>N/A</v>
      </c>
      <c r="G651" s="88">
        <v>576389552</v>
      </c>
      <c r="H651" s="84" t="str">
        <f t="shared" si="178"/>
        <v>N/A</v>
      </c>
      <c r="I651" s="85">
        <v>9.5060000000000002</v>
      </c>
      <c r="J651" s="85">
        <v>7.5129999999999999</v>
      </c>
      <c r="K651" s="86" t="s">
        <v>112</v>
      </c>
      <c r="L651" s="87" t="str">
        <f t="shared" si="179"/>
        <v>Yes</v>
      </c>
    </row>
    <row r="652" spans="1:12">
      <c r="A652" s="164" t="s">
        <v>401</v>
      </c>
      <c r="B652" s="82" t="s">
        <v>50</v>
      </c>
      <c r="C652" s="88">
        <v>6536.8622720000003</v>
      </c>
      <c r="D652" s="84" t="str">
        <f t="shared" si="176"/>
        <v>N/A</v>
      </c>
      <c r="E652" s="88">
        <v>7032.4374164000001</v>
      </c>
      <c r="F652" s="84" t="str">
        <f t="shared" si="177"/>
        <v>N/A</v>
      </c>
      <c r="G652" s="88">
        <v>6954.1715168000001</v>
      </c>
      <c r="H652" s="84" t="str">
        <f t="shared" si="178"/>
        <v>N/A</v>
      </c>
      <c r="I652" s="85">
        <v>7.5810000000000004</v>
      </c>
      <c r="J652" s="85">
        <v>-1.1100000000000001</v>
      </c>
      <c r="K652" s="86" t="s">
        <v>112</v>
      </c>
      <c r="L652" s="87" t="str">
        <f t="shared" si="179"/>
        <v>Yes</v>
      </c>
    </row>
    <row r="653" spans="1:12" ht="12.75" customHeight="1">
      <c r="A653" s="164" t="s">
        <v>402</v>
      </c>
      <c r="B653" s="101" t="s">
        <v>50</v>
      </c>
      <c r="C653" s="98">
        <v>9020.8723442999999</v>
      </c>
      <c r="D653" s="103" t="str">
        <f>IF($B653="N/A","N/A",IF(C653&gt;10,"No",IF(C653&lt;-10,"No","Yes")))</f>
        <v>N/A</v>
      </c>
      <c r="E653" s="98">
        <v>9728.7198126999992</v>
      </c>
      <c r="F653" s="103" t="str">
        <f>IF($B653="N/A","N/A",IF(E653&gt;10,"No",IF(E653&lt;-10,"No","Yes")))</f>
        <v>N/A</v>
      </c>
      <c r="G653" s="98">
        <v>9732.0357951000005</v>
      </c>
      <c r="H653" s="103" t="str">
        <f>IF($B653="N/A","N/A",IF(G653&gt;10,"No",IF(G653&lt;-10,"No","Yes")))</f>
        <v>N/A</v>
      </c>
      <c r="I653" s="104">
        <v>7.8470000000000004</v>
      </c>
      <c r="J653" s="104">
        <v>3.4099999999999998E-2</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2068869</v>
      </c>
      <c r="F654" s="84" t="str">
        <f t="shared" ref="F654:F657" si="181">IF($B654="N/A","N/A",IF(E654&gt;10,"No",IF(E654&lt;-10,"No","Yes")))</f>
        <v>N/A</v>
      </c>
      <c r="G654" s="88">
        <v>2308496</v>
      </c>
      <c r="H654" s="84" t="str">
        <f t="shared" ref="H654:H657" si="182">IF($B654="N/A","N/A",IF(G654&gt;10,"No",IF(G654&lt;-10,"No","Yes")))</f>
        <v>N/A</v>
      </c>
      <c r="I654" s="85" t="s">
        <v>50</v>
      </c>
      <c r="J654" s="85">
        <v>11.58</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249</v>
      </c>
      <c r="F655" s="84" t="str">
        <f>IF($B655="N/A","N/A",IF(E655&gt;0,"No",IF(E655&lt;0,"No","Yes")))</f>
        <v>No</v>
      </c>
      <c r="G655" s="93">
        <v>310</v>
      </c>
      <c r="H655" s="84" t="str">
        <f>IF($B655="N/A","N/A",IF(G655&gt;0,"No",IF(G655&lt;0,"No","Yes")))</f>
        <v>No</v>
      </c>
      <c r="I655" s="85" t="s">
        <v>50</v>
      </c>
      <c r="J655" s="85">
        <v>24.5</v>
      </c>
      <c r="K655" s="86" t="s">
        <v>111</v>
      </c>
      <c r="L655" s="87" t="str">
        <f t="shared" si="183"/>
        <v>No</v>
      </c>
    </row>
    <row r="656" spans="1:12">
      <c r="A656" s="165" t="s">
        <v>917</v>
      </c>
      <c r="B656" s="82" t="s">
        <v>50</v>
      </c>
      <c r="C656" s="88" t="s">
        <v>50</v>
      </c>
      <c r="D656" s="84" t="str">
        <f t="shared" si="180"/>
        <v>N/A</v>
      </c>
      <c r="E656" s="88">
        <v>167685</v>
      </c>
      <c r="F656" s="84" t="str">
        <f t="shared" si="181"/>
        <v>N/A</v>
      </c>
      <c r="G656" s="88">
        <v>130892</v>
      </c>
      <c r="H656" s="84" t="str">
        <f t="shared" si="182"/>
        <v>N/A</v>
      </c>
      <c r="I656" s="85" t="s">
        <v>50</v>
      </c>
      <c r="J656" s="85">
        <v>-21.9</v>
      </c>
      <c r="K656" s="86" t="s">
        <v>112</v>
      </c>
      <c r="L656" s="87" t="str">
        <f t="shared" si="183"/>
        <v>No</v>
      </c>
    </row>
    <row r="657" spans="1:12">
      <c r="A657" s="174" t="s">
        <v>1057</v>
      </c>
      <c r="B657" s="82" t="s">
        <v>50</v>
      </c>
      <c r="C657" s="175" t="s">
        <v>50</v>
      </c>
      <c r="D657" s="84" t="str">
        <f t="shared" si="180"/>
        <v>N/A</v>
      </c>
      <c r="E657" s="175" t="s">
        <v>50</v>
      </c>
      <c r="F657" s="84" t="str">
        <f t="shared" si="181"/>
        <v>N/A</v>
      </c>
      <c r="G657" s="175">
        <v>422.23225805999999</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14363.540052</v>
      </c>
      <c r="D659" s="107" t="str">
        <f t="shared" ref="D659:D685" si="184">IF($B659="N/A","N/A",IF(C659&gt;10,"No",IF(C659&lt;-10,"No","Yes")))</f>
        <v>N/A</v>
      </c>
      <c r="E659" s="159">
        <v>16144.742856999999</v>
      </c>
      <c r="F659" s="107" t="str">
        <f t="shared" ref="F659:F685" si="185">IF($B659="N/A","N/A",IF(E659&gt;10,"No",IF(E659&lt;-10,"No","Yes")))</f>
        <v>N/A</v>
      </c>
      <c r="G659" s="159">
        <v>16346.184211</v>
      </c>
      <c r="H659" s="107" t="str">
        <f t="shared" ref="H659:H685" si="186">IF($B659="N/A","N/A",IF(G659&gt;10,"No",IF(G659&lt;-10,"No","Yes")))</f>
        <v>N/A</v>
      </c>
      <c r="I659" s="108">
        <v>12.4</v>
      </c>
      <c r="J659" s="108">
        <v>1.248</v>
      </c>
      <c r="K659" s="118" t="s">
        <v>112</v>
      </c>
      <c r="L659" s="109" t="str">
        <f t="shared" ref="L659:L685" si="187">IF(J659="Div by 0", "N/A", IF(K659="N/A","N/A", IF(J659&gt;VALUE(MID(K659,1,2)), "No", IF(J659&lt;-1*VALUE(MID(K659,1,2)), "No", "Yes"))))</f>
        <v>Yes</v>
      </c>
    </row>
    <row r="660" spans="1:12">
      <c r="A660" s="144" t="s">
        <v>768</v>
      </c>
      <c r="B660" s="82" t="s">
        <v>50</v>
      </c>
      <c r="C660" s="88">
        <v>15856.29927</v>
      </c>
      <c r="D660" s="84" t="str">
        <f t="shared" si="184"/>
        <v>N/A</v>
      </c>
      <c r="E660" s="88">
        <v>18597.618519</v>
      </c>
      <c r="F660" s="84" t="str">
        <f t="shared" si="185"/>
        <v>N/A</v>
      </c>
      <c r="G660" s="88">
        <v>17054.103225999999</v>
      </c>
      <c r="H660" s="84" t="str">
        <f t="shared" si="186"/>
        <v>N/A</v>
      </c>
      <c r="I660" s="85">
        <v>17.29</v>
      </c>
      <c r="J660" s="85">
        <v>-8.3000000000000007</v>
      </c>
      <c r="K660" s="86" t="s">
        <v>112</v>
      </c>
      <c r="L660" s="87" t="str">
        <f t="shared" si="187"/>
        <v>Yes</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338.375</v>
      </c>
      <c r="D662" s="84" t="str">
        <f t="shared" si="184"/>
        <v>N/A</v>
      </c>
      <c r="E662" s="88">
        <v>1078.0819672</v>
      </c>
      <c r="F662" s="84" t="str">
        <f t="shared" si="185"/>
        <v>N/A</v>
      </c>
      <c r="G662" s="88">
        <v>61.951219512000002</v>
      </c>
      <c r="H662" s="84" t="str">
        <f t="shared" si="186"/>
        <v>N/A</v>
      </c>
      <c r="I662" s="85">
        <v>218.6</v>
      </c>
      <c r="J662" s="85">
        <v>-94.3</v>
      </c>
      <c r="K662" s="86" t="s">
        <v>112</v>
      </c>
      <c r="L662" s="87" t="str">
        <f t="shared" si="187"/>
        <v>No</v>
      </c>
    </row>
    <row r="663" spans="1:12">
      <c r="A663" s="144" t="s">
        <v>771</v>
      </c>
      <c r="B663" s="82" t="s">
        <v>50</v>
      </c>
      <c r="C663" s="88">
        <v>20966.929824999999</v>
      </c>
      <c r="D663" s="84" t="str">
        <f t="shared" si="184"/>
        <v>N/A</v>
      </c>
      <c r="E663" s="88">
        <v>19030.022472000001</v>
      </c>
      <c r="F663" s="84" t="str">
        <f t="shared" si="185"/>
        <v>N/A</v>
      </c>
      <c r="G663" s="88">
        <v>23035.716418</v>
      </c>
      <c r="H663" s="84" t="str">
        <f t="shared" si="186"/>
        <v>N/A</v>
      </c>
      <c r="I663" s="85">
        <v>-9.24</v>
      </c>
      <c r="J663" s="85">
        <v>21.05</v>
      </c>
      <c r="K663" s="86" t="s">
        <v>112</v>
      </c>
      <c r="L663" s="87" t="str">
        <f t="shared" si="187"/>
        <v>No</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16101.175332000001</v>
      </c>
      <c r="D665" s="84" t="str">
        <f t="shared" si="184"/>
        <v>N/A</v>
      </c>
      <c r="E665" s="88">
        <v>16502.588761999999</v>
      </c>
      <c r="F665" s="84" t="str">
        <f t="shared" si="185"/>
        <v>N/A</v>
      </c>
      <c r="G665" s="88">
        <v>16251.083823999999</v>
      </c>
      <c r="H665" s="84" t="str">
        <f t="shared" si="186"/>
        <v>N/A</v>
      </c>
      <c r="I665" s="85">
        <v>2.4929999999999999</v>
      </c>
      <c r="J665" s="85">
        <v>-1.52</v>
      </c>
      <c r="K665" s="86" t="s">
        <v>112</v>
      </c>
      <c r="L665" s="87" t="str">
        <f t="shared" si="187"/>
        <v>Yes</v>
      </c>
    </row>
    <row r="666" spans="1:12">
      <c r="A666" s="144" t="s">
        <v>773</v>
      </c>
      <c r="B666" s="82" t="s">
        <v>50</v>
      </c>
      <c r="C666" s="88">
        <v>13828.210858</v>
      </c>
      <c r="D666" s="84" t="str">
        <f t="shared" si="184"/>
        <v>N/A</v>
      </c>
      <c r="E666" s="88">
        <v>14381.238162</v>
      </c>
      <c r="F666" s="84" t="str">
        <f t="shared" si="185"/>
        <v>N/A</v>
      </c>
      <c r="G666" s="88">
        <v>14161.79833</v>
      </c>
      <c r="H666" s="84" t="str">
        <f t="shared" si="186"/>
        <v>N/A</v>
      </c>
      <c r="I666" s="85">
        <v>3.9990000000000001</v>
      </c>
      <c r="J666" s="85">
        <v>-1.53</v>
      </c>
      <c r="K666" s="86" t="s">
        <v>112</v>
      </c>
      <c r="L666" s="87" t="str">
        <f t="shared" si="187"/>
        <v>Yes</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13519.785046999999</v>
      </c>
      <c r="D668" s="84" t="str">
        <f t="shared" si="184"/>
        <v>N/A</v>
      </c>
      <c r="E668" s="88">
        <v>14426.931298</v>
      </c>
      <c r="F668" s="84" t="str">
        <f t="shared" si="185"/>
        <v>N/A</v>
      </c>
      <c r="G668" s="88">
        <v>10273.038596</v>
      </c>
      <c r="H668" s="84" t="str">
        <f t="shared" si="186"/>
        <v>N/A</v>
      </c>
      <c r="I668" s="85">
        <v>6.71</v>
      </c>
      <c r="J668" s="85">
        <v>-28.8</v>
      </c>
      <c r="K668" s="86" t="s">
        <v>112</v>
      </c>
      <c r="L668" s="87" t="str">
        <f t="shared" si="187"/>
        <v>No</v>
      </c>
    </row>
    <row r="669" spans="1:12">
      <c r="A669" s="144" t="s">
        <v>789</v>
      </c>
      <c r="B669" s="82" t="s">
        <v>50</v>
      </c>
      <c r="C669" s="88">
        <v>43348.539964000003</v>
      </c>
      <c r="D669" s="84" t="str">
        <f t="shared" si="184"/>
        <v>N/A</v>
      </c>
      <c r="E669" s="88">
        <v>40975.549505000003</v>
      </c>
      <c r="F669" s="84" t="str">
        <f t="shared" si="185"/>
        <v>N/A</v>
      </c>
      <c r="G669" s="88">
        <v>41773.580663000001</v>
      </c>
      <c r="H669" s="84" t="str">
        <f t="shared" si="186"/>
        <v>N/A</v>
      </c>
      <c r="I669" s="85">
        <v>-5.47</v>
      </c>
      <c r="J669" s="85">
        <v>1.948</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2624.2019549000001</v>
      </c>
      <c r="D671" s="84" t="str">
        <f t="shared" si="184"/>
        <v>N/A</v>
      </c>
      <c r="E671" s="88">
        <v>3147.7780131</v>
      </c>
      <c r="F671" s="84" t="str">
        <f t="shared" si="185"/>
        <v>N/A</v>
      </c>
      <c r="G671" s="88">
        <v>3557.0996893000001</v>
      </c>
      <c r="H671" s="84" t="str">
        <f t="shared" si="186"/>
        <v>N/A</v>
      </c>
      <c r="I671" s="85">
        <v>19.95</v>
      </c>
      <c r="J671" s="85">
        <v>13</v>
      </c>
      <c r="K671" s="86" t="s">
        <v>112</v>
      </c>
      <c r="L671" s="87" t="str">
        <f t="shared" si="187"/>
        <v>Yes</v>
      </c>
    </row>
    <row r="672" spans="1:12">
      <c r="A672" s="144" t="s">
        <v>776</v>
      </c>
      <c r="B672" s="82" t="s">
        <v>50</v>
      </c>
      <c r="C672" s="88">
        <v>1202.5948948</v>
      </c>
      <c r="D672" s="84" t="str">
        <f t="shared" si="184"/>
        <v>N/A</v>
      </c>
      <c r="E672" s="88">
        <v>1286.9936946</v>
      </c>
      <c r="F672" s="84" t="str">
        <f t="shared" si="185"/>
        <v>N/A</v>
      </c>
      <c r="G672" s="88">
        <v>1304.0735768</v>
      </c>
      <c r="H672" s="84" t="str">
        <f t="shared" si="186"/>
        <v>N/A</v>
      </c>
      <c r="I672" s="85">
        <v>7.0179999999999998</v>
      </c>
      <c r="J672" s="85">
        <v>1.327</v>
      </c>
      <c r="K672" s="86" t="s">
        <v>112</v>
      </c>
      <c r="L672" s="87" t="str">
        <f t="shared" si="187"/>
        <v>Yes</v>
      </c>
    </row>
    <row r="673" spans="1:12">
      <c r="A673" s="144" t="s">
        <v>777</v>
      </c>
      <c r="B673" s="82" t="s">
        <v>50</v>
      </c>
      <c r="C673" s="88">
        <v>1572.2583119999999</v>
      </c>
      <c r="D673" s="84" t="str">
        <f t="shared" si="184"/>
        <v>N/A</v>
      </c>
      <c r="E673" s="88">
        <v>846</v>
      </c>
      <c r="F673" s="84" t="str">
        <f t="shared" si="185"/>
        <v>N/A</v>
      </c>
      <c r="G673" s="88" t="s">
        <v>1090</v>
      </c>
      <c r="H673" s="84" t="str">
        <f t="shared" si="186"/>
        <v>N/A</v>
      </c>
      <c r="I673" s="85">
        <v>-46.2</v>
      </c>
      <c r="J673" s="85" t="s">
        <v>1090</v>
      </c>
      <c r="K673" s="86" t="s">
        <v>112</v>
      </c>
      <c r="L673" s="87" t="str">
        <f t="shared" si="187"/>
        <v>N/A</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1271.1944940999999</v>
      </c>
      <c r="D675" s="84" t="str">
        <f t="shared" si="184"/>
        <v>N/A</v>
      </c>
      <c r="E675" s="88">
        <v>1307.7321539</v>
      </c>
      <c r="F675" s="84" t="str">
        <f t="shared" si="185"/>
        <v>N/A</v>
      </c>
      <c r="G675" s="88">
        <v>1177.5585752</v>
      </c>
      <c r="H675" s="84" t="str">
        <f t="shared" si="186"/>
        <v>N/A</v>
      </c>
      <c r="I675" s="85">
        <v>2.8740000000000001</v>
      </c>
      <c r="J675" s="85">
        <v>-9.9499999999999993</v>
      </c>
      <c r="K675" s="86" t="s">
        <v>112</v>
      </c>
      <c r="L675" s="87" t="str">
        <f t="shared" si="187"/>
        <v>Yes</v>
      </c>
    </row>
    <row r="676" spans="1:12">
      <c r="A676" s="144" t="s">
        <v>780</v>
      </c>
      <c r="B676" s="82" t="s">
        <v>50</v>
      </c>
      <c r="C676" s="88">
        <v>1894.4195219999999</v>
      </c>
      <c r="D676" s="84" t="str">
        <f t="shared" si="184"/>
        <v>N/A</v>
      </c>
      <c r="E676" s="88">
        <v>2356.7013241999998</v>
      </c>
      <c r="F676" s="84" t="str">
        <f t="shared" si="185"/>
        <v>N/A</v>
      </c>
      <c r="G676" s="88">
        <v>2463.0319889000002</v>
      </c>
      <c r="H676" s="84" t="str">
        <f t="shared" si="186"/>
        <v>N/A</v>
      </c>
      <c r="I676" s="85">
        <v>24.4</v>
      </c>
      <c r="J676" s="85">
        <v>4.5119999999999996</v>
      </c>
      <c r="K676" s="86" t="s">
        <v>112</v>
      </c>
      <c r="L676" s="87" t="str">
        <f t="shared" si="187"/>
        <v>Yes</v>
      </c>
    </row>
    <row r="677" spans="1:12">
      <c r="A677" s="144" t="s">
        <v>781</v>
      </c>
      <c r="B677" s="82" t="s">
        <v>50</v>
      </c>
      <c r="C677" s="88">
        <v>6946.4668107999996</v>
      </c>
      <c r="D677" s="84" t="str">
        <f t="shared" si="184"/>
        <v>N/A</v>
      </c>
      <c r="E677" s="88">
        <v>8848.0094169999993</v>
      </c>
      <c r="F677" s="84" t="str">
        <f t="shared" si="185"/>
        <v>N/A</v>
      </c>
      <c r="G677" s="88">
        <v>11494.892608</v>
      </c>
      <c r="H677" s="84" t="str">
        <f t="shared" si="186"/>
        <v>N/A</v>
      </c>
      <c r="I677" s="85">
        <v>27.37</v>
      </c>
      <c r="J677" s="85">
        <v>29.92</v>
      </c>
      <c r="K677" s="86" t="s">
        <v>112</v>
      </c>
      <c r="L677" s="87" t="str">
        <f t="shared" si="187"/>
        <v>No</v>
      </c>
    </row>
    <row r="678" spans="1:12">
      <c r="A678" s="144" t="s">
        <v>782</v>
      </c>
      <c r="B678" s="82" t="s">
        <v>50</v>
      </c>
      <c r="C678" s="88">
        <v>12.210526315999999</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2105.3737987</v>
      </c>
      <c r="D679" s="84" t="str">
        <f t="shared" si="184"/>
        <v>N/A</v>
      </c>
      <c r="E679" s="88">
        <v>2116.5208271000001</v>
      </c>
      <c r="F679" s="84" t="str">
        <f t="shared" si="185"/>
        <v>N/A</v>
      </c>
      <c r="G679" s="88">
        <v>1779.3690027</v>
      </c>
      <c r="H679" s="84" t="str">
        <f t="shared" si="186"/>
        <v>N/A</v>
      </c>
      <c r="I679" s="85">
        <v>0.52949999999999997</v>
      </c>
      <c r="J679" s="85">
        <v>-15.9</v>
      </c>
      <c r="K679" s="86" t="s">
        <v>112</v>
      </c>
      <c r="L679" s="87" t="str">
        <f t="shared" si="187"/>
        <v>No</v>
      </c>
    </row>
    <row r="680" spans="1:12">
      <c r="A680" s="144" t="s">
        <v>783</v>
      </c>
      <c r="B680" s="82" t="s">
        <v>50</v>
      </c>
      <c r="C680" s="88">
        <v>2109.8574358999999</v>
      </c>
      <c r="D680" s="84" t="str">
        <f t="shared" si="184"/>
        <v>N/A</v>
      </c>
      <c r="E680" s="88">
        <v>2038.5997537000001</v>
      </c>
      <c r="F680" s="84" t="str">
        <f t="shared" si="185"/>
        <v>N/A</v>
      </c>
      <c r="G680" s="88">
        <v>1653.2534877999999</v>
      </c>
      <c r="H680" s="84" t="str">
        <f t="shared" si="186"/>
        <v>N/A</v>
      </c>
      <c r="I680" s="85">
        <v>-3.38</v>
      </c>
      <c r="J680" s="85">
        <v>-18.899999999999999</v>
      </c>
      <c r="K680" s="86" t="s">
        <v>112</v>
      </c>
      <c r="L680" s="87" t="str">
        <f t="shared" si="187"/>
        <v>No</v>
      </c>
    </row>
    <row r="681" spans="1:12">
      <c r="A681" s="144" t="s">
        <v>784</v>
      </c>
      <c r="B681" s="82" t="s">
        <v>50</v>
      </c>
      <c r="C681" s="88">
        <v>1151.4623431</v>
      </c>
      <c r="D681" s="84" t="str">
        <f t="shared" si="184"/>
        <v>N/A</v>
      </c>
      <c r="E681" s="88">
        <v>1458.4827585999999</v>
      </c>
      <c r="F681" s="84" t="str">
        <f t="shared" si="185"/>
        <v>N/A</v>
      </c>
      <c r="G681" s="88" t="s">
        <v>1090</v>
      </c>
      <c r="H681" s="84" t="str">
        <f t="shared" si="186"/>
        <v>N/A</v>
      </c>
      <c r="I681" s="85">
        <v>26.66</v>
      </c>
      <c r="J681" s="85" t="s">
        <v>1090</v>
      </c>
      <c r="K681" s="86" t="s">
        <v>112</v>
      </c>
      <c r="L681" s="87" t="str">
        <f t="shared" si="187"/>
        <v>N/A</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v>2414.7232954999999</v>
      </c>
      <c r="D683" s="84" t="str">
        <f t="shared" si="184"/>
        <v>N/A</v>
      </c>
      <c r="E683" s="88">
        <v>2549.1179596000002</v>
      </c>
      <c r="F683" s="84" t="str">
        <f t="shared" si="185"/>
        <v>N/A</v>
      </c>
      <c r="G683" s="88">
        <v>2349.7606046000001</v>
      </c>
      <c r="H683" s="84" t="str">
        <f t="shared" si="186"/>
        <v>N/A</v>
      </c>
      <c r="I683" s="85">
        <v>5.5659999999999998</v>
      </c>
      <c r="J683" s="85">
        <v>-7.82</v>
      </c>
      <c r="K683" s="86" t="s">
        <v>112</v>
      </c>
      <c r="L683" s="87" t="str">
        <f t="shared" si="187"/>
        <v>Yes</v>
      </c>
    </row>
    <row r="684" spans="1:12">
      <c r="A684" s="144" t="s">
        <v>787</v>
      </c>
      <c r="B684" s="82" t="s">
        <v>50</v>
      </c>
      <c r="C684" s="88">
        <v>2073.8044921000001</v>
      </c>
      <c r="D684" s="84" t="str">
        <f t="shared" si="184"/>
        <v>N/A</v>
      </c>
      <c r="E684" s="88">
        <v>2223.2204029999998</v>
      </c>
      <c r="F684" s="84" t="str">
        <f t="shared" si="185"/>
        <v>N/A</v>
      </c>
      <c r="G684" s="88">
        <v>3219.6934866000001</v>
      </c>
      <c r="H684" s="84" t="str">
        <f t="shared" si="186"/>
        <v>N/A</v>
      </c>
      <c r="I684" s="85">
        <v>7.2050000000000001</v>
      </c>
      <c r="J684" s="85">
        <v>44.82</v>
      </c>
      <c r="K684" s="86" t="s">
        <v>112</v>
      </c>
      <c r="L684" s="87" t="str">
        <f t="shared" si="187"/>
        <v>No</v>
      </c>
    </row>
    <row r="685" spans="1:12">
      <c r="A685" s="144" t="s">
        <v>788</v>
      </c>
      <c r="B685" s="101" t="s">
        <v>50</v>
      </c>
      <c r="C685" s="98">
        <v>220.08571429</v>
      </c>
      <c r="D685" s="103" t="str">
        <f t="shared" si="184"/>
        <v>N/A</v>
      </c>
      <c r="E685" s="98" t="s">
        <v>1090</v>
      </c>
      <c r="F685" s="103" t="str">
        <f t="shared" si="185"/>
        <v>N/A</v>
      </c>
      <c r="G685" s="98" t="s">
        <v>1090</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109645348</v>
      </c>
      <c r="D687" s="107" t="str">
        <f t="shared" ref="D687:D756" si="188">IF($B687="N/A","N/A",IF(C687&gt;10,"No",IF(C687&lt;-10,"No","Yes")))</f>
        <v>N/A</v>
      </c>
      <c r="E687" s="159">
        <v>107905549</v>
      </c>
      <c r="F687" s="107" t="str">
        <f t="shared" ref="F687:F756" si="189">IF($B687="N/A","N/A",IF(E687&gt;10,"No",IF(E687&lt;-10,"No","Yes")))</f>
        <v>N/A</v>
      </c>
      <c r="G687" s="159">
        <v>100649508</v>
      </c>
      <c r="H687" s="107" t="str">
        <f t="shared" ref="H687:H756" si="190">IF($B687="N/A","N/A",IF(G687&gt;10,"No",IF(G687&lt;-10,"No","Yes")))</f>
        <v>N/A</v>
      </c>
      <c r="I687" s="108">
        <v>-1.59</v>
      </c>
      <c r="J687" s="108">
        <v>-6.72</v>
      </c>
      <c r="K687" s="118" t="s">
        <v>112</v>
      </c>
      <c r="L687" s="109" t="str">
        <f t="shared" ref="L687:L718" si="191">IF(J687="Div by 0", "N/A", IF(K687="N/A","N/A", IF(J687&gt;VALUE(MID(K687,1,2)), "No", IF(J687&lt;-1*VALUE(MID(K687,1,2)), "No", "Yes"))))</f>
        <v>Yes</v>
      </c>
    </row>
    <row r="688" spans="1:12">
      <c r="A688" s="164" t="s">
        <v>97</v>
      </c>
      <c r="B688" s="82" t="s">
        <v>50</v>
      </c>
      <c r="C688" s="83">
        <v>9971</v>
      </c>
      <c r="D688" s="84" t="str">
        <f t="shared" si="188"/>
        <v>N/A</v>
      </c>
      <c r="E688" s="83">
        <v>9733</v>
      </c>
      <c r="F688" s="84" t="str">
        <f t="shared" si="189"/>
        <v>N/A</v>
      </c>
      <c r="G688" s="83">
        <v>9885</v>
      </c>
      <c r="H688" s="84" t="str">
        <f t="shared" si="190"/>
        <v>N/A</v>
      </c>
      <c r="I688" s="85">
        <v>-2.39</v>
      </c>
      <c r="J688" s="85">
        <v>1.5620000000000001</v>
      </c>
      <c r="K688" s="86" t="s">
        <v>112</v>
      </c>
      <c r="L688" s="87" t="str">
        <f t="shared" si="191"/>
        <v>Yes</v>
      </c>
    </row>
    <row r="689" spans="1:12">
      <c r="A689" s="164" t="s">
        <v>406</v>
      </c>
      <c r="B689" s="82" t="s">
        <v>50</v>
      </c>
      <c r="C689" s="88">
        <v>10996.424430999999</v>
      </c>
      <c r="D689" s="84" t="str">
        <f t="shared" si="188"/>
        <v>N/A</v>
      </c>
      <c r="E689" s="88">
        <v>11086.566218</v>
      </c>
      <c r="F689" s="84" t="str">
        <f t="shared" si="189"/>
        <v>N/A</v>
      </c>
      <c r="G689" s="88">
        <v>10182.044309999999</v>
      </c>
      <c r="H689" s="84" t="str">
        <f t="shared" si="190"/>
        <v>N/A</v>
      </c>
      <c r="I689" s="85">
        <v>0.81969999999999998</v>
      </c>
      <c r="J689" s="85">
        <v>-8.16</v>
      </c>
      <c r="K689" s="86" t="s">
        <v>112</v>
      </c>
      <c r="L689" s="87" t="str">
        <f t="shared" si="191"/>
        <v>Yes</v>
      </c>
    </row>
    <row r="690" spans="1:12">
      <c r="A690" s="164" t="s">
        <v>407</v>
      </c>
      <c r="B690" s="82" t="s">
        <v>50</v>
      </c>
      <c r="C690" s="83">
        <v>8.8631029987000005</v>
      </c>
      <c r="D690" s="84" t="str">
        <f t="shared" si="188"/>
        <v>N/A</v>
      </c>
      <c r="E690" s="83">
        <v>9.1103462447000005</v>
      </c>
      <c r="F690" s="84" t="str">
        <f t="shared" si="189"/>
        <v>N/A</v>
      </c>
      <c r="G690" s="83">
        <v>8.7981790592000007</v>
      </c>
      <c r="H690" s="84" t="str">
        <f t="shared" si="190"/>
        <v>N/A</v>
      </c>
      <c r="I690" s="85">
        <v>2.79</v>
      </c>
      <c r="J690" s="85">
        <v>-3.43</v>
      </c>
      <c r="K690" s="86" t="s">
        <v>112</v>
      </c>
      <c r="L690" s="87" t="str">
        <f t="shared" si="191"/>
        <v>Yes</v>
      </c>
    </row>
    <row r="691" spans="1:12">
      <c r="A691" s="164" t="s">
        <v>408</v>
      </c>
      <c r="B691" s="82" t="s">
        <v>50</v>
      </c>
      <c r="C691" s="88">
        <v>1380</v>
      </c>
      <c r="D691" s="84" t="str">
        <f t="shared" si="188"/>
        <v>N/A</v>
      </c>
      <c r="E691" s="88">
        <v>0</v>
      </c>
      <c r="F691" s="84" t="str">
        <f t="shared" si="189"/>
        <v>N/A</v>
      </c>
      <c r="G691" s="88">
        <v>0</v>
      </c>
      <c r="H691" s="84" t="str">
        <f t="shared" si="190"/>
        <v>N/A</v>
      </c>
      <c r="I691" s="85">
        <v>-100</v>
      </c>
      <c r="J691" s="85" t="s">
        <v>1090</v>
      </c>
      <c r="K691" s="86" t="s">
        <v>112</v>
      </c>
      <c r="L691" s="87" t="str">
        <f t="shared" si="191"/>
        <v>N/A</v>
      </c>
    </row>
    <row r="692" spans="1:12">
      <c r="A692" s="164" t="s">
        <v>98</v>
      </c>
      <c r="B692" s="82" t="s">
        <v>50</v>
      </c>
      <c r="C692" s="83">
        <v>11</v>
      </c>
      <c r="D692" s="84" t="str">
        <f t="shared" si="188"/>
        <v>N/A</v>
      </c>
      <c r="E692" s="83">
        <v>0</v>
      </c>
      <c r="F692" s="84" t="str">
        <f t="shared" si="189"/>
        <v>N/A</v>
      </c>
      <c r="G692" s="83">
        <v>0</v>
      </c>
      <c r="H692" s="84" t="str">
        <f t="shared" si="190"/>
        <v>N/A</v>
      </c>
      <c r="I692" s="85">
        <v>-100</v>
      </c>
      <c r="J692" s="85" t="s">
        <v>1090</v>
      </c>
      <c r="K692" s="86" t="s">
        <v>112</v>
      </c>
      <c r="L692" s="87" t="str">
        <f t="shared" si="191"/>
        <v>N/A</v>
      </c>
    </row>
    <row r="693" spans="1:12">
      <c r="A693" s="164" t="s">
        <v>409</v>
      </c>
      <c r="B693" s="82" t="s">
        <v>50</v>
      </c>
      <c r="C693" s="88">
        <v>1380</v>
      </c>
      <c r="D693" s="84" t="str">
        <f t="shared" si="188"/>
        <v>N/A</v>
      </c>
      <c r="E693" s="88" t="s">
        <v>1090</v>
      </c>
      <c r="F693" s="84" t="str">
        <f t="shared" si="189"/>
        <v>N/A</v>
      </c>
      <c r="G693" s="88" t="s">
        <v>1090</v>
      </c>
      <c r="H693" s="84" t="str">
        <f t="shared" si="190"/>
        <v>N/A</v>
      </c>
      <c r="I693" s="85" t="s">
        <v>1090</v>
      </c>
      <c r="J693" s="85" t="s">
        <v>1090</v>
      </c>
      <c r="K693" s="86" t="s">
        <v>112</v>
      </c>
      <c r="L693" s="87" t="str">
        <f t="shared" si="191"/>
        <v>N/A</v>
      </c>
    </row>
    <row r="694" spans="1:12">
      <c r="A694" s="164" t="s">
        <v>410</v>
      </c>
      <c r="B694" s="82" t="s">
        <v>50</v>
      </c>
      <c r="C694" s="88">
        <v>22796593</v>
      </c>
      <c r="D694" s="84" t="str">
        <f t="shared" si="188"/>
        <v>N/A</v>
      </c>
      <c r="E694" s="88">
        <v>30076794</v>
      </c>
      <c r="F694" s="84" t="str">
        <f t="shared" si="189"/>
        <v>N/A</v>
      </c>
      <c r="G694" s="88">
        <v>35581141</v>
      </c>
      <c r="H694" s="84" t="str">
        <f t="shared" si="190"/>
        <v>N/A</v>
      </c>
      <c r="I694" s="85">
        <v>31.94</v>
      </c>
      <c r="J694" s="85">
        <v>18.3</v>
      </c>
      <c r="K694" s="86" t="s">
        <v>112</v>
      </c>
      <c r="L694" s="87" t="str">
        <f t="shared" si="191"/>
        <v>No</v>
      </c>
    </row>
    <row r="695" spans="1:12">
      <c r="A695" s="164" t="s">
        <v>411</v>
      </c>
      <c r="B695" s="82" t="s">
        <v>50</v>
      </c>
      <c r="C695" s="83">
        <v>785</v>
      </c>
      <c r="D695" s="84" t="str">
        <f t="shared" si="188"/>
        <v>N/A</v>
      </c>
      <c r="E695" s="83">
        <v>879</v>
      </c>
      <c r="F695" s="84" t="str">
        <f t="shared" si="189"/>
        <v>N/A</v>
      </c>
      <c r="G695" s="83">
        <v>986</v>
      </c>
      <c r="H695" s="84" t="str">
        <f t="shared" si="190"/>
        <v>N/A</v>
      </c>
      <c r="I695" s="85">
        <v>11.97</v>
      </c>
      <c r="J695" s="85">
        <v>12.17</v>
      </c>
      <c r="K695" s="86" t="s">
        <v>112</v>
      </c>
      <c r="L695" s="87" t="str">
        <f t="shared" si="191"/>
        <v>Yes</v>
      </c>
    </row>
    <row r="696" spans="1:12">
      <c r="A696" s="164" t="s">
        <v>810</v>
      </c>
      <c r="B696" s="82" t="s">
        <v>50</v>
      </c>
      <c r="C696" s="88">
        <v>29040.245859999999</v>
      </c>
      <c r="D696" s="84" t="str">
        <f t="shared" si="188"/>
        <v>N/A</v>
      </c>
      <c r="E696" s="88">
        <v>34217.058019999997</v>
      </c>
      <c r="F696" s="84" t="str">
        <f t="shared" si="189"/>
        <v>N/A</v>
      </c>
      <c r="G696" s="88">
        <v>36086.349899000001</v>
      </c>
      <c r="H696" s="84" t="str">
        <f t="shared" si="190"/>
        <v>N/A</v>
      </c>
      <c r="I696" s="85">
        <v>17.829999999999998</v>
      </c>
      <c r="J696" s="85">
        <v>5.4630000000000001</v>
      </c>
      <c r="K696" s="86" t="s">
        <v>112</v>
      </c>
      <c r="L696" s="87" t="str">
        <f t="shared" si="191"/>
        <v>Yes</v>
      </c>
    </row>
    <row r="697" spans="1:12">
      <c r="A697" s="164" t="s">
        <v>412</v>
      </c>
      <c r="B697" s="82" t="s">
        <v>50</v>
      </c>
      <c r="C697" s="88">
        <v>13472565</v>
      </c>
      <c r="D697" s="84" t="str">
        <f t="shared" si="188"/>
        <v>N/A</v>
      </c>
      <c r="E697" s="88">
        <v>12898324</v>
      </c>
      <c r="F697" s="84" t="str">
        <f t="shared" si="189"/>
        <v>N/A</v>
      </c>
      <c r="G697" s="88">
        <v>12419145</v>
      </c>
      <c r="H697" s="84" t="str">
        <f t="shared" si="190"/>
        <v>N/A</v>
      </c>
      <c r="I697" s="85">
        <v>-4.26</v>
      </c>
      <c r="J697" s="85">
        <v>-3.72</v>
      </c>
      <c r="K697" s="86" t="s">
        <v>112</v>
      </c>
      <c r="L697" s="87" t="str">
        <f t="shared" si="191"/>
        <v>Yes</v>
      </c>
    </row>
    <row r="698" spans="1:12">
      <c r="A698" s="164" t="s">
        <v>99</v>
      </c>
      <c r="B698" s="82" t="s">
        <v>50</v>
      </c>
      <c r="C698" s="83">
        <v>106</v>
      </c>
      <c r="D698" s="84" t="str">
        <f t="shared" si="188"/>
        <v>N/A</v>
      </c>
      <c r="E698" s="83">
        <v>95</v>
      </c>
      <c r="F698" s="84" t="str">
        <f t="shared" si="189"/>
        <v>N/A</v>
      </c>
      <c r="G698" s="83">
        <v>84</v>
      </c>
      <c r="H698" s="84" t="str">
        <f t="shared" si="190"/>
        <v>N/A</v>
      </c>
      <c r="I698" s="85">
        <v>-10.4</v>
      </c>
      <c r="J698" s="85">
        <v>-11.6</v>
      </c>
      <c r="K698" s="86" t="s">
        <v>112</v>
      </c>
      <c r="L698" s="87" t="str">
        <f t="shared" si="191"/>
        <v>Yes</v>
      </c>
    </row>
    <row r="699" spans="1:12">
      <c r="A699" s="164" t="s">
        <v>413</v>
      </c>
      <c r="B699" s="82" t="s">
        <v>50</v>
      </c>
      <c r="C699" s="88">
        <v>127099.66981000001</v>
      </c>
      <c r="D699" s="84" t="str">
        <f t="shared" si="188"/>
        <v>N/A</v>
      </c>
      <c r="E699" s="88">
        <v>135771.83158</v>
      </c>
      <c r="F699" s="84" t="str">
        <f t="shared" si="189"/>
        <v>N/A</v>
      </c>
      <c r="G699" s="88">
        <v>147846.96429</v>
      </c>
      <c r="H699" s="84" t="str">
        <f t="shared" si="190"/>
        <v>N/A</v>
      </c>
      <c r="I699" s="85">
        <v>6.8230000000000004</v>
      </c>
      <c r="J699" s="85">
        <v>8.8940000000000001</v>
      </c>
      <c r="K699" s="86" t="s">
        <v>112</v>
      </c>
      <c r="L699" s="87" t="str">
        <f t="shared" si="191"/>
        <v>Yes</v>
      </c>
    </row>
    <row r="700" spans="1:12">
      <c r="A700" s="164" t="s">
        <v>414</v>
      </c>
      <c r="B700" s="82" t="s">
        <v>50</v>
      </c>
      <c r="C700" s="88">
        <v>22551435</v>
      </c>
      <c r="D700" s="84" t="str">
        <f t="shared" si="188"/>
        <v>N/A</v>
      </c>
      <c r="E700" s="88">
        <v>24633020</v>
      </c>
      <c r="F700" s="84" t="str">
        <f t="shared" si="189"/>
        <v>N/A</v>
      </c>
      <c r="G700" s="88">
        <v>25359339</v>
      </c>
      <c r="H700" s="84" t="str">
        <f t="shared" si="190"/>
        <v>N/A</v>
      </c>
      <c r="I700" s="85">
        <v>9.23</v>
      </c>
      <c r="J700" s="85">
        <v>2.9489999999999998</v>
      </c>
      <c r="K700" s="86" t="s">
        <v>112</v>
      </c>
      <c r="L700" s="87" t="str">
        <f t="shared" si="191"/>
        <v>Yes</v>
      </c>
    </row>
    <row r="701" spans="1:12">
      <c r="A701" s="164" t="s">
        <v>415</v>
      </c>
      <c r="B701" s="82" t="s">
        <v>50</v>
      </c>
      <c r="C701" s="83">
        <v>674</v>
      </c>
      <c r="D701" s="84" t="str">
        <f t="shared" si="188"/>
        <v>N/A</v>
      </c>
      <c r="E701" s="83">
        <v>721</v>
      </c>
      <c r="F701" s="84" t="str">
        <f t="shared" si="189"/>
        <v>N/A</v>
      </c>
      <c r="G701" s="83">
        <v>733</v>
      </c>
      <c r="H701" s="84" t="str">
        <f t="shared" si="190"/>
        <v>N/A</v>
      </c>
      <c r="I701" s="85">
        <v>6.9729999999999999</v>
      </c>
      <c r="J701" s="85">
        <v>1.6639999999999999</v>
      </c>
      <c r="K701" s="86" t="s">
        <v>112</v>
      </c>
      <c r="L701" s="87" t="str">
        <f t="shared" si="191"/>
        <v>Yes</v>
      </c>
    </row>
    <row r="702" spans="1:12">
      <c r="A702" s="164" t="s">
        <v>416</v>
      </c>
      <c r="B702" s="82" t="s">
        <v>50</v>
      </c>
      <c r="C702" s="88">
        <v>33459.102374000002</v>
      </c>
      <c r="D702" s="84" t="str">
        <f t="shared" si="188"/>
        <v>N/A</v>
      </c>
      <c r="E702" s="88">
        <v>34165.076283000002</v>
      </c>
      <c r="F702" s="84" t="str">
        <f t="shared" si="189"/>
        <v>N/A</v>
      </c>
      <c r="G702" s="88">
        <v>34596.642565000002</v>
      </c>
      <c r="H702" s="84" t="str">
        <f t="shared" si="190"/>
        <v>N/A</v>
      </c>
      <c r="I702" s="85">
        <v>2.11</v>
      </c>
      <c r="J702" s="85">
        <v>1.2629999999999999</v>
      </c>
      <c r="K702" s="86" t="s">
        <v>112</v>
      </c>
      <c r="L702" s="87" t="str">
        <f t="shared" si="191"/>
        <v>Yes</v>
      </c>
    </row>
    <row r="703" spans="1:12">
      <c r="A703" s="164" t="s">
        <v>417</v>
      </c>
      <c r="B703" s="82" t="s">
        <v>50</v>
      </c>
      <c r="C703" s="88">
        <v>40337575</v>
      </c>
      <c r="D703" s="84" t="str">
        <f t="shared" si="188"/>
        <v>N/A</v>
      </c>
      <c r="E703" s="88">
        <v>42915593</v>
      </c>
      <c r="F703" s="84" t="str">
        <f t="shared" si="189"/>
        <v>N/A</v>
      </c>
      <c r="G703" s="88">
        <v>43252261</v>
      </c>
      <c r="H703" s="84" t="str">
        <f t="shared" si="190"/>
        <v>N/A</v>
      </c>
      <c r="I703" s="85">
        <v>6.391</v>
      </c>
      <c r="J703" s="85">
        <v>0.78449999999999998</v>
      </c>
      <c r="K703" s="86" t="s">
        <v>112</v>
      </c>
      <c r="L703" s="87" t="str">
        <f t="shared" si="191"/>
        <v>Yes</v>
      </c>
    </row>
    <row r="704" spans="1:12">
      <c r="A704" s="164" t="s">
        <v>100</v>
      </c>
      <c r="B704" s="82" t="s">
        <v>50</v>
      </c>
      <c r="C704" s="83">
        <v>39923</v>
      </c>
      <c r="D704" s="84" t="str">
        <f t="shared" si="188"/>
        <v>N/A</v>
      </c>
      <c r="E704" s="83">
        <v>40474</v>
      </c>
      <c r="F704" s="84" t="str">
        <f t="shared" si="189"/>
        <v>N/A</v>
      </c>
      <c r="G704" s="83">
        <v>43023</v>
      </c>
      <c r="H704" s="84" t="str">
        <f t="shared" si="190"/>
        <v>N/A</v>
      </c>
      <c r="I704" s="85">
        <v>1.38</v>
      </c>
      <c r="J704" s="85">
        <v>6.298</v>
      </c>
      <c r="K704" s="86" t="s">
        <v>112</v>
      </c>
      <c r="L704" s="87" t="str">
        <f t="shared" si="191"/>
        <v>Yes</v>
      </c>
    </row>
    <row r="705" spans="1:12">
      <c r="A705" s="164" t="s">
        <v>418</v>
      </c>
      <c r="B705" s="82" t="s">
        <v>50</v>
      </c>
      <c r="C705" s="88">
        <v>1010.3843649</v>
      </c>
      <c r="D705" s="84" t="str">
        <f t="shared" si="188"/>
        <v>N/A</v>
      </c>
      <c r="E705" s="88">
        <v>1060.3249741</v>
      </c>
      <c r="F705" s="84" t="str">
        <f t="shared" si="189"/>
        <v>N/A</v>
      </c>
      <c r="G705" s="88">
        <v>1005.3288009</v>
      </c>
      <c r="H705" s="84" t="str">
        <f t="shared" si="190"/>
        <v>N/A</v>
      </c>
      <c r="I705" s="85">
        <v>4.9429999999999996</v>
      </c>
      <c r="J705" s="85">
        <v>-5.19</v>
      </c>
      <c r="K705" s="86" t="s">
        <v>112</v>
      </c>
      <c r="L705" s="87" t="str">
        <f t="shared" si="191"/>
        <v>Yes</v>
      </c>
    </row>
    <row r="706" spans="1:12">
      <c r="A706" s="164" t="s">
        <v>419</v>
      </c>
      <c r="B706" s="82" t="s">
        <v>50</v>
      </c>
      <c r="C706" s="88">
        <v>7741575</v>
      </c>
      <c r="D706" s="84" t="str">
        <f t="shared" si="188"/>
        <v>N/A</v>
      </c>
      <c r="E706" s="88">
        <v>8389998</v>
      </c>
      <c r="F706" s="84" t="str">
        <f t="shared" si="189"/>
        <v>N/A</v>
      </c>
      <c r="G706" s="88">
        <v>9753139</v>
      </c>
      <c r="H706" s="84" t="str">
        <f t="shared" si="190"/>
        <v>N/A</v>
      </c>
      <c r="I706" s="85">
        <v>8.3759999999999994</v>
      </c>
      <c r="J706" s="85">
        <v>16.25</v>
      </c>
      <c r="K706" s="86" t="s">
        <v>112</v>
      </c>
      <c r="L706" s="87" t="str">
        <f t="shared" si="191"/>
        <v>No</v>
      </c>
    </row>
    <row r="707" spans="1:12">
      <c r="A707" s="164" t="s">
        <v>101</v>
      </c>
      <c r="B707" s="82" t="s">
        <v>50</v>
      </c>
      <c r="C707" s="83">
        <v>14366</v>
      </c>
      <c r="D707" s="84" t="str">
        <f t="shared" si="188"/>
        <v>N/A</v>
      </c>
      <c r="E707" s="83">
        <v>15582</v>
      </c>
      <c r="F707" s="84" t="str">
        <f t="shared" si="189"/>
        <v>N/A</v>
      </c>
      <c r="G707" s="83">
        <v>18076</v>
      </c>
      <c r="H707" s="84" t="str">
        <f t="shared" si="190"/>
        <v>N/A</v>
      </c>
      <c r="I707" s="85">
        <v>8.4640000000000004</v>
      </c>
      <c r="J707" s="85">
        <v>16.010000000000002</v>
      </c>
      <c r="K707" s="86" t="s">
        <v>112</v>
      </c>
      <c r="L707" s="87" t="str">
        <f t="shared" si="191"/>
        <v>No</v>
      </c>
    </row>
    <row r="708" spans="1:12">
      <c r="A708" s="164" t="s">
        <v>420</v>
      </c>
      <c r="B708" s="82" t="s">
        <v>50</v>
      </c>
      <c r="C708" s="88">
        <v>538.88173465</v>
      </c>
      <c r="D708" s="84" t="str">
        <f t="shared" si="188"/>
        <v>N/A</v>
      </c>
      <c r="E708" s="88">
        <v>538.44166345999997</v>
      </c>
      <c r="F708" s="84" t="str">
        <f t="shared" si="189"/>
        <v>N/A</v>
      </c>
      <c r="G708" s="88">
        <v>539.56290107999996</v>
      </c>
      <c r="H708" s="84" t="str">
        <f t="shared" si="190"/>
        <v>N/A</v>
      </c>
      <c r="I708" s="85">
        <v>-8.2000000000000003E-2</v>
      </c>
      <c r="J708" s="85">
        <v>0.2082</v>
      </c>
      <c r="K708" s="86" t="s">
        <v>112</v>
      </c>
      <c r="L708" s="87" t="str">
        <f t="shared" si="191"/>
        <v>Yes</v>
      </c>
    </row>
    <row r="709" spans="1:12">
      <c r="A709" s="164" t="s">
        <v>421</v>
      </c>
      <c r="B709" s="82" t="s">
        <v>50</v>
      </c>
      <c r="C709" s="88">
        <v>1404369</v>
      </c>
      <c r="D709" s="84" t="str">
        <f t="shared" si="188"/>
        <v>N/A</v>
      </c>
      <c r="E709" s="88">
        <v>1678431</v>
      </c>
      <c r="F709" s="84" t="str">
        <f t="shared" si="189"/>
        <v>N/A</v>
      </c>
      <c r="G709" s="88">
        <v>1692734</v>
      </c>
      <c r="H709" s="84" t="str">
        <f t="shared" si="190"/>
        <v>N/A</v>
      </c>
      <c r="I709" s="85">
        <v>19.510000000000002</v>
      </c>
      <c r="J709" s="85">
        <v>0.85219999999999996</v>
      </c>
      <c r="K709" s="86" t="s">
        <v>112</v>
      </c>
      <c r="L709" s="87" t="str">
        <f t="shared" si="191"/>
        <v>Yes</v>
      </c>
    </row>
    <row r="710" spans="1:12">
      <c r="A710" s="164" t="s">
        <v>102</v>
      </c>
      <c r="B710" s="82" t="s">
        <v>50</v>
      </c>
      <c r="C710" s="83">
        <v>7281</v>
      </c>
      <c r="D710" s="84" t="str">
        <f t="shared" si="188"/>
        <v>N/A</v>
      </c>
      <c r="E710" s="83">
        <v>7991</v>
      </c>
      <c r="F710" s="84" t="str">
        <f t="shared" si="189"/>
        <v>N/A</v>
      </c>
      <c r="G710" s="83">
        <v>8539</v>
      </c>
      <c r="H710" s="84" t="str">
        <f t="shared" si="190"/>
        <v>N/A</v>
      </c>
      <c r="I710" s="85">
        <v>9.7509999999999994</v>
      </c>
      <c r="J710" s="85">
        <v>6.8579999999999997</v>
      </c>
      <c r="K710" s="86" t="s">
        <v>112</v>
      </c>
      <c r="L710" s="87" t="str">
        <f t="shared" si="191"/>
        <v>Yes</v>
      </c>
    </row>
    <row r="711" spans="1:12">
      <c r="A711" s="164" t="s">
        <v>422</v>
      </c>
      <c r="B711" s="82" t="s">
        <v>50</v>
      </c>
      <c r="C711" s="88">
        <v>192.88133497999999</v>
      </c>
      <c r="D711" s="84" t="str">
        <f t="shared" si="188"/>
        <v>N/A</v>
      </c>
      <c r="E711" s="88">
        <v>210.04017019</v>
      </c>
      <c r="F711" s="84" t="str">
        <f t="shared" si="189"/>
        <v>N/A</v>
      </c>
      <c r="G711" s="88">
        <v>198.23562477999999</v>
      </c>
      <c r="H711" s="84" t="str">
        <f t="shared" si="190"/>
        <v>N/A</v>
      </c>
      <c r="I711" s="85">
        <v>8.8960000000000008</v>
      </c>
      <c r="J711" s="85">
        <v>-5.62</v>
      </c>
      <c r="K711" s="86" t="s">
        <v>112</v>
      </c>
      <c r="L711" s="87" t="str">
        <f t="shared" si="191"/>
        <v>Yes</v>
      </c>
    </row>
    <row r="712" spans="1:12">
      <c r="A712" s="164" t="s">
        <v>423</v>
      </c>
      <c r="B712" s="82" t="s">
        <v>50</v>
      </c>
      <c r="C712" s="88">
        <v>20879587</v>
      </c>
      <c r="D712" s="84" t="str">
        <f t="shared" si="188"/>
        <v>N/A</v>
      </c>
      <c r="E712" s="88">
        <v>22285556</v>
      </c>
      <c r="F712" s="84" t="str">
        <f t="shared" si="189"/>
        <v>N/A</v>
      </c>
      <c r="G712" s="88">
        <v>14155770</v>
      </c>
      <c r="H712" s="84" t="str">
        <f t="shared" si="190"/>
        <v>N/A</v>
      </c>
      <c r="I712" s="85">
        <v>6.734</v>
      </c>
      <c r="J712" s="85">
        <v>-36.5</v>
      </c>
      <c r="K712" s="86" t="s">
        <v>112</v>
      </c>
      <c r="L712" s="87" t="str">
        <f t="shared" si="191"/>
        <v>No</v>
      </c>
    </row>
    <row r="713" spans="1:12">
      <c r="A713" s="164" t="s">
        <v>424</v>
      </c>
      <c r="B713" s="82" t="s">
        <v>50</v>
      </c>
      <c r="C713" s="83">
        <v>18446</v>
      </c>
      <c r="D713" s="84" t="str">
        <f t="shared" si="188"/>
        <v>N/A</v>
      </c>
      <c r="E713" s="83">
        <v>19176</v>
      </c>
      <c r="F713" s="84" t="str">
        <f t="shared" si="189"/>
        <v>N/A</v>
      </c>
      <c r="G713" s="83">
        <v>19832</v>
      </c>
      <c r="H713" s="84" t="str">
        <f t="shared" si="190"/>
        <v>N/A</v>
      </c>
      <c r="I713" s="85">
        <v>3.9569999999999999</v>
      </c>
      <c r="J713" s="85">
        <v>3.4209999999999998</v>
      </c>
      <c r="K713" s="86" t="s">
        <v>112</v>
      </c>
      <c r="L713" s="87" t="str">
        <f t="shared" si="191"/>
        <v>Yes</v>
      </c>
    </row>
    <row r="714" spans="1:12">
      <c r="A714" s="164" t="s">
        <v>425</v>
      </c>
      <c r="B714" s="82" t="s">
        <v>50</v>
      </c>
      <c r="C714" s="88">
        <v>1131.9303371999999</v>
      </c>
      <c r="D714" s="84" t="str">
        <f t="shared" si="188"/>
        <v>N/A</v>
      </c>
      <c r="E714" s="88">
        <v>1162.1587400999999</v>
      </c>
      <c r="F714" s="84" t="str">
        <f t="shared" si="189"/>
        <v>N/A</v>
      </c>
      <c r="G714" s="88">
        <v>713.78428801999996</v>
      </c>
      <c r="H714" s="84" t="str">
        <f t="shared" si="190"/>
        <v>N/A</v>
      </c>
      <c r="I714" s="85">
        <v>2.6709999999999998</v>
      </c>
      <c r="J714" s="85">
        <v>-38.6</v>
      </c>
      <c r="K714" s="86" t="s">
        <v>112</v>
      </c>
      <c r="L714" s="87" t="str">
        <f t="shared" si="191"/>
        <v>No</v>
      </c>
    </row>
    <row r="715" spans="1:12">
      <c r="A715" s="164" t="s">
        <v>426</v>
      </c>
      <c r="B715" s="82" t="s">
        <v>50</v>
      </c>
      <c r="C715" s="88">
        <v>22986465</v>
      </c>
      <c r="D715" s="84" t="str">
        <f t="shared" si="188"/>
        <v>N/A</v>
      </c>
      <c r="E715" s="88">
        <v>23557688</v>
      </c>
      <c r="F715" s="84" t="str">
        <f t="shared" si="189"/>
        <v>N/A</v>
      </c>
      <c r="G715" s="88">
        <v>20848837</v>
      </c>
      <c r="H715" s="84" t="str">
        <f t="shared" si="190"/>
        <v>N/A</v>
      </c>
      <c r="I715" s="85">
        <v>2.4849999999999999</v>
      </c>
      <c r="J715" s="85">
        <v>-11.5</v>
      </c>
      <c r="K715" s="86" t="s">
        <v>112</v>
      </c>
      <c r="L715" s="87" t="str">
        <f t="shared" si="191"/>
        <v>Yes</v>
      </c>
    </row>
    <row r="716" spans="1:12">
      <c r="A716" s="164" t="s">
        <v>103</v>
      </c>
      <c r="B716" s="82" t="s">
        <v>50</v>
      </c>
      <c r="C716" s="83">
        <v>9667</v>
      </c>
      <c r="D716" s="84" t="str">
        <f t="shared" si="188"/>
        <v>N/A</v>
      </c>
      <c r="E716" s="83">
        <v>11605</v>
      </c>
      <c r="F716" s="84" t="str">
        <f t="shared" si="189"/>
        <v>N/A</v>
      </c>
      <c r="G716" s="83">
        <v>13650</v>
      </c>
      <c r="H716" s="84" t="str">
        <f t="shared" si="190"/>
        <v>N/A</v>
      </c>
      <c r="I716" s="85">
        <v>20.05</v>
      </c>
      <c r="J716" s="85">
        <v>17.62</v>
      </c>
      <c r="K716" s="86" t="s">
        <v>112</v>
      </c>
      <c r="L716" s="87" t="str">
        <f t="shared" si="191"/>
        <v>No</v>
      </c>
    </row>
    <row r="717" spans="1:12">
      <c r="A717" s="164" t="s">
        <v>427</v>
      </c>
      <c r="B717" s="82" t="s">
        <v>50</v>
      </c>
      <c r="C717" s="88">
        <v>2377.8281783000002</v>
      </c>
      <c r="D717" s="84" t="str">
        <f t="shared" si="188"/>
        <v>N/A</v>
      </c>
      <c r="E717" s="88">
        <v>2029.9601895999999</v>
      </c>
      <c r="F717" s="84" t="str">
        <f t="shared" si="189"/>
        <v>N/A</v>
      </c>
      <c r="G717" s="88">
        <v>1527.387326</v>
      </c>
      <c r="H717" s="84" t="str">
        <f t="shared" si="190"/>
        <v>N/A</v>
      </c>
      <c r="I717" s="85">
        <v>-14.6</v>
      </c>
      <c r="J717" s="85">
        <v>-24.8</v>
      </c>
      <c r="K717" s="86" t="s">
        <v>112</v>
      </c>
      <c r="L717" s="87" t="str">
        <f t="shared" si="191"/>
        <v>No</v>
      </c>
    </row>
    <row r="718" spans="1:12">
      <c r="A718" s="164" t="s">
        <v>428</v>
      </c>
      <c r="B718" s="82" t="s">
        <v>50</v>
      </c>
      <c r="C718" s="88">
        <v>2707567</v>
      </c>
      <c r="D718" s="84" t="str">
        <f t="shared" si="188"/>
        <v>N/A</v>
      </c>
      <c r="E718" s="88">
        <v>2790929</v>
      </c>
      <c r="F718" s="84" t="str">
        <f t="shared" si="189"/>
        <v>N/A</v>
      </c>
      <c r="G718" s="88">
        <v>2657968</v>
      </c>
      <c r="H718" s="84" t="str">
        <f t="shared" si="190"/>
        <v>N/A</v>
      </c>
      <c r="I718" s="85">
        <v>3.0790000000000002</v>
      </c>
      <c r="J718" s="85">
        <v>-4.76</v>
      </c>
      <c r="K718" s="86" t="s">
        <v>112</v>
      </c>
      <c r="L718" s="87" t="str">
        <f t="shared" si="191"/>
        <v>Yes</v>
      </c>
    </row>
    <row r="719" spans="1:12">
      <c r="A719" s="164" t="s">
        <v>429</v>
      </c>
      <c r="B719" s="82" t="s">
        <v>50</v>
      </c>
      <c r="C719" s="83">
        <v>575</v>
      </c>
      <c r="D719" s="84" t="str">
        <f t="shared" si="188"/>
        <v>N/A</v>
      </c>
      <c r="E719" s="83">
        <v>609</v>
      </c>
      <c r="F719" s="84" t="str">
        <f t="shared" si="189"/>
        <v>N/A</v>
      </c>
      <c r="G719" s="83">
        <v>534</v>
      </c>
      <c r="H719" s="84" t="str">
        <f t="shared" si="190"/>
        <v>N/A</v>
      </c>
      <c r="I719" s="85">
        <v>5.9130000000000003</v>
      </c>
      <c r="J719" s="85">
        <v>-12.3</v>
      </c>
      <c r="K719" s="86" t="s">
        <v>112</v>
      </c>
      <c r="L719" s="87" t="str">
        <f t="shared" ref="L719:L756" si="192">IF(J719="Div by 0", "N/A", IF(K719="N/A","N/A", IF(J719&gt;VALUE(MID(K719,1,2)), "No", IF(J719&lt;-1*VALUE(MID(K719,1,2)), "No", "Yes"))))</f>
        <v>Yes</v>
      </c>
    </row>
    <row r="720" spans="1:12">
      <c r="A720" s="164" t="s">
        <v>430</v>
      </c>
      <c r="B720" s="82" t="s">
        <v>50</v>
      </c>
      <c r="C720" s="88">
        <v>4708.8121738999998</v>
      </c>
      <c r="D720" s="84" t="str">
        <f t="shared" si="188"/>
        <v>N/A</v>
      </c>
      <c r="E720" s="88">
        <v>4582.8062397000003</v>
      </c>
      <c r="F720" s="84" t="str">
        <f t="shared" si="189"/>
        <v>N/A</v>
      </c>
      <c r="G720" s="88">
        <v>4977.4681647999996</v>
      </c>
      <c r="H720" s="84" t="str">
        <f t="shared" si="190"/>
        <v>N/A</v>
      </c>
      <c r="I720" s="85">
        <v>-2.68</v>
      </c>
      <c r="J720" s="85">
        <v>8.6120000000000001</v>
      </c>
      <c r="K720" s="86" t="s">
        <v>112</v>
      </c>
      <c r="L720" s="87" t="str">
        <f t="shared" si="192"/>
        <v>Yes</v>
      </c>
    </row>
    <row r="721" spans="1:12">
      <c r="A721" s="164" t="s">
        <v>431</v>
      </c>
      <c r="B721" s="82" t="s">
        <v>50</v>
      </c>
      <c r="C721" s="88">
        <v>23543613</v>
      </c>
      <c r="D721" s="84" t="str">
        <f t="shared" si="188"/>
        <v>N/A</v>
      </c>
      <c r="E721" s="88">
        <v>23316034</v>
      </c>
      <c r="F721" s="84" t="str">
        <f t="shared" si="189"/>
        <v>N/A</v>
      </c>
      <c r="G721" s="88">
        <v>24924532</v>
      </c>
      <c r="H721" s="84" t="str">
        <f t="shared" si="190"/>
        <v>N/A</v>
      </c>
      <c r="I721" s="85">
        <v>-0.96699999999999997</v>
      </c>
      <c r="J721" s="85">
        <v>6.899</v>
      </c>
      <c r="K721" s="86" t="s">
        <v>112</v>
      </c>
      <c r="L721" s="87" t="str">
        <f t="shared" si="192"/>
        <v>Yes</v>
      </c>
    </row>
    <row r="722" spans="1:12">
      <c r="A722" s="164" t="s">
        <v>104</v>
      </c>
      <c r="B722" s="82" t="s">
        <v>50</v>
      </c>
      <c r="C722" s="83">
        <v>33440</v>
      </c>
      <c r="D722" s="84" t="str">
        <f t="shared" si="188"/>
        <v>N/A</v>
      </c>
      <c r="E722" s="83">
        <v>33329</v>
      </c>
      <c r="F722" s="84" t="str">
        <f t="shared" si="189"/>
        <v>N/A</v>
      </c>
      <c r="G722" s="83">
        <v>35644</v>
      </c>
      <c r="H722" s="84" t="str">
        <f t="shared" si="190"/>
        <v>N/A</v>
      </c>
      <c r="I722" s="85">
        <v>-0.33200000000000002</v>
      </c>
      <c r="J722" s="85">
        <v>6.9459999999999997</v>
      </c>
      <c r="K722" s="86" t="s">
        <v>112</v>
      </c>
      <c r="L722" s="87" t="str">
        <f t="shared" si="192"/>
        <v>Yes</v>
      </c>
    </row>
    <row r="723" spans="1:12">
      <c r="A723" s="164" t="s">
        <v>432</v>
      </c>
      <c r="B723" s="82" t="s">
        <v>50</v>
      </c>
      <c r="C723" s="88">
        <v>704.05541268000002</v>
      </c>
      <c r="D723" s="84" t="str">
        <f t="shared" si="188"/>
        <v>N/A</v>
      </c>
      <c r="E723" s="88">
        <v>699.57196436000004</v>
      </c>
      <c r="F723" s="84" t="str">
        <f t="shared" si="189"/>
        <v>N/A</v>
      </c>
      <c r="G723" s="88">
        <v>699.26304567</v>
      </c>
      <c r="H723" s="84" t="str">
        <f t="shared" si="190"/>
        <v>N/A</v>
      </c>
      <c r="I723" s="85">
        <v>-0.63700000000000001</v>
      </c>
      <c r="J723" s="85">
        <v>-4.3999999999999997E-2</v>
      </c>
      <c r="K723" s="86" t="s">
        <v>112</v>
      </c>
      <c r="L723" s="87" t="str">
        <f t="shared" si="192"/>
        <v>Yes</v>
      </c>
    </row>
    <row r="724" spans="1:12">
      <c r="A724" s="164" t="s">
        <v>433</v>
      </c>
      <c r="B724" s="82" t="s">
        <v>50</v>
      </c>
      <c r="C724" s="88">
        <v>70374212</v>
      </c>
      <c r="D724" s="84" t="str">
        <f t="shared" si="188"/>
        <v>N/A</v>
      </c>
      <c r="E724" s="88">
        <v>75968225</v>
      </c>
      <c r="F724" s="84" t="str">
        <f t="shared" si="189"/>
        <v>N/A</v>
      </c>
      <c r="G724" s="88">
        <v>83730305</v>
      </c>
      <c r="H724" s="84" t="str">
        <f t="shared" si="190"/>
        <v>N/A</v>
      </c>
      <c r="I724" s="85">
        <v>7.9489999999999998</v>
      </c>
      <c r="J724" s="85">
        <v>10.220000000000001</v>
      </c>
      <c r="K724" s="86" t="s">
        <v>112</v>
      </c>
      <c r="L724" s="87" t="str">
        <f t="shared" si="192"/>
        <v>Yes</v>
      </c>
    </row>
    <row r="725" spans="1:12">
      <c r="A725" s="164" t="s">
        <v>105</v>
      </c>
      <c r="B725" s="82" t="s">
        <v>50</v>
      </c>
      <c r="C725" s="83">
        <v>37927</v>
      </c>
      <c r="D725" s="84" t="str">
        <f t="shared" si="188"/>
        <v>N/A</v>
      </c>
      <c r="E725" s="83">
        <v>38701</v>
      </c>
      <c r="F725" s="84" t="str">
        <f t="shared" si="189"/>
        <v>N/A</v>
      </c>
      <c r="G725" s="83">
        <v>41302</v>
      </c>
      <c r="H725" s="84" t="str">
        <f t="shared" si="190"/>
        <v>N/A</v>
      </c>
      <c r="I725" s="85">
        <v>2.0409999999999999</v>
      </c>
      <c r="J725" s="85">
        <v>6.7210000000000001</v>
      </c>
      <c r="K725" s="86" t="s">
        <v>112</v>
      </c>
      <c r="L725" s="87" t="str">
        <f t="shared" si="192"/>
        <v>Yes</v>
      </c>
    </row>
    <row r="726" spans="1:12">
      <c r="A726" s="164" t="s">
        <v>434</v>
      </c>
      <c r="B726" s="82" t="s">
        <v>50</v>
      </c>
      <c r="C726" s="88">
        <v>1855.5174941</v>
      </c>
      <c r="D726" s="84" t="str">
        <f t="shared" si="188"/>
        <v>N/A</v>
      </c>
      <c r="E726" s="88">
        <v>1962.9525077000001</v>
      </c>
      <c r="F726" s="84" t="str">
        <f t="shared" si="189"/>
        <v>N/A</v>
      </c>
      <c r="G726" s="88">
        <v>2027.2699869</v>
      </c>
      <c r="H726" s="84" t="str">
        <f t="shared" si="190"/>
        <v>N/A</v>
      </c>
      <c r="I726" s="85">
        <v>5.79</v>
      </c>
      <c r="J726" s="85">
        <v>3.2770000000000001</v>
      </c>
      <c r="K726" s="86" t="s">
        <v>112</v>
      </c>
      <c r="L726" s="87" t="str">
        <f t="shared" si="192"/>
        <v>Yes</v>
      </c>
    </row>
    <row r="727" spans="1:12">
      <c r="A727" s="164" t="s">
        <v>435</v>
      </c>
      <c r="B727" s="82" t="s">
        <v>50</v>
      </c>
      <c r="C727" s="88">
        <v>6261015</v>
      </c>
      <c r="D727" s="84" t="str">
        <f t="shared" si="188"/>
        <v>N/A</v>
      </c>
      <c r="E727" s="88">
        <v>7923342</v>
      </c>
      <c r="F727" s="84" t="str">
        <f t="shared" si="189"/>
        <v>N/A</v>
      </c>
      <c r="G727" s="88">
        <v>11976417</v>
      </c>
      <c r="H727" s="84" t="str">
        <f t="shared" si="190"/>
        <v>N/A</v>
      </c>
      <c r="I727" s="85">
        <v>26.55</v>
      </c>
      <c r="J727" s="85">
        <v>51.15</v>
      </c>
      <c r="K727" s="86" t="s">
        <v>112</v>
      </c>
      <c r="L727" s="87" t="str">
        <f t="shared" si="192"/>
        <v>No</v>
      </c>
    </row>
    <row r="728" spans="1:12">
      <c r="A728" s="164" t="s">
        <v>689</v>
      </c>
      <c r="B728" s="82" t="s">
        <v>50</v>
      </c>
      <c r="C728" s="83">
        <v>2280</v>
      </c>
      <c r="D728" s="84" t="str">
        <f t="shared" si="188"/>
        <v>N/A</v>
      </c>
      <c r="E728" s="83">
        <v>2637</v>
      </c>
      <c r="F728" s="84" t="str">
        <f t="shared" si="189"/>
        <v>N/A</v>
      </c>
      <c r="G728" s="83">
        <v>2872</v>
      </c>
      <c r="H728" s="84" t="str">
        <f t="shared" si="190"/>
        <v>N/A</v>
      </c>
      <c r="I728" s="85">
        <v>15.66</v>
      </c>
      <c r="J728" s="85">
        <v>8.9120000000000008</v>
      </c>
      <c r="K728" s="86" t="s">
        <v>112</v>
      </c>
      <c r="L728" s="87" t="str">
        <f t="shared" si="192"/>
        <v>Yes</v>
      </c>
    </row>
    <row r="729" spans="1:12">
      <c r="A729" s="164" t="s">
        <v>436</v>
      </c>
      <c r="B729" s="82" t="s">
        <v>50</v>
      </c>
      <c r="C729" s="88">
        <v>2746.0592105000001</v>
      </c>
      <c r="D729" s="84" t="str">
        <f t="shared" si="188"/>
        <v>N/A</v>
      </c>
      <c r="E729" s="88">
        <v>3004.6803184999999</v>
      </c>
      <c r="F729" s="84" t="str">
        <f t="shared" si="189"/>
        <v>N/A</v>
      </c>
      <c r="G729" s="88">
        <v>4170.0616295</v>
      </c>
      <c r="H729" s="84" t="str">
        <f t="shared" si="190"/>
        <v>N/A</v>
      </c>
      <c r="I729" s="85">
        <v>9.4179999999999993</v>
      </c>
      <c r="J729" s="85">
        <v>38.79</v>
      </c>
      <c r="K729" s="86" t="s">
        <v>112</v>
      </c>
      <c r="L729" s="87" t="str">
        <f t="shared" si="192"/>
        <v>No</v>
      </c>
    </row>
    <row r="730" spans="1:12">
      <c r="A730" s="164" t="s">
        <v>437</v>
      </c>
      <c r="B730" s="82" t="s">
        <v>50</v>
      </c>
      <c r="C730" s="88">
        <v>4226188</v>
      </c>
      <c r="D730" s="84" t="str">
        <f t="shared" si="188"/>
        <v>N/A</v>
      </c>
      <c r="E730" s="88">
        <v>4473730</v>
      </c>
      <c r="F730" s="84" t="str">
        <f t="shared" si="189"/>
        <v>N/A</v>
      </c>
      <c r="G730" s="88">
        <v>4916540</v>
      </c>
      <c r="H730" s="84" t="str">
        <f t="shared" si="190"/>
        <v>N/A</v>
      </c>
      <c r="I730" s="85">
        <v>5.8570000000000002</v>
      </c>
      <c r="J730" s="85">
        <v>9.8979999999999997</v>
      </c>
      <c r="K730" s="86" t="s">
        <v>112</v>
      </c>
      <c r="L730" s="87" t="str">
        <f t="shared" si="192"/>
        <v>Yes</v>
      </c>
    </row>
    <row r="731" spans="1:12">
      <c r="A731" s="164" t="s">
        <v>39</v>
      </c>
      <c r="B731" s="82" t="s">
        <v>50</v>
      </c>
      <c r="C731" s="83">
        <v>4785</v>
      </c>
      <c r="D731" s="84" t="str">
        <f t="shared" si="188"/>
        <v>N/A</v>
      </c>
      <c r="E731" s="83">
        <v>5051</v>
      </c>
      <c r="F731" s="84" t="str">
        <f t="shared" si="189"/>
        <v>N/A</v>
      </c>
      <c r="G731" s="83">
        <v>5369</v>
      </c>
      <c r="H731" s="84" t="str">
        <f t="shared" si="190"/>
        <v>N/A</v>
      </c>
      <c r="I731" s="85">
        <v>5.5590000000000002</v>
      </c>
      <c r="J731" s="85">
        <v>6.2960000000000003</v>
      </c>
      <c r="K731" s="86" t="s">
        <v>112</v>
      </c>
      <c r="L731" s="87" t="str">
        <f t="shared" si="192"/>
        <v>Yes</v>
      </c>
    </row>
    <row r="732" spans="1:12">
      <c r="A732" s="164" t="s">
        <v>438</v>
      </c>
      <c r="B732" s="82" t="s">
        <v>50</v>
      </c>
      <c r="C732" s="88">
        <v>883.21588297000005</v>
      </c>
      <c r="D732" s="84" t="str">
        <f t="shared" si="188"/>
        <v>N/A</v>
      </c>
      <c r="E732" s="88">
        <v>885.71174025000005</v>
      </c>
      <c r="F732" s="84" t="str">
        <f t="shared" si="189"/>
        <v>N/A</v>
      </c>
      <c r="G732" s="88">
        <v>915.72732352000003</v>
      </c>
      <c r="H732" s="84" t="str">
        <f t="shared" si="190"/>
        <v>N/A</v>
      </c>
      <c r="I732" s="85">
        <v>0.28260000000000002</v>
      </c>
      <c r="J732" s="85">
        <v>3.3889999999999998</v>
      </c>
      <c r="K732" s="86" t="s">
        <v>112</v>
      </c>
      <c r="L732" s="87" t="str">
        <f t="shared" si="192"/>
        <v>Yes</v>
      </c>
    </row>
    <row r="733" spans="1:12" ht="12.75" customHeight="1">
      <c r="A733" s="164" t="s">
        <v>439</v>
      </c>
      <c r="B733" s="82" t="s">
        <v>50</v>
      </c>
      <c r="C733" s="88">
        <v>17079135</v>
      </c>
      <c r="D733" s="84" t="str">
        <f t="shared" si="188"/>
        <v>N/A</v>
      </c>
      <c r="E733" s="88">
        <v>20028637</v>
      </c>
      <c r="F733" s="84" t="str">
        <f t="shared" si="189"/>
        <v>N/A</v>
      </c>
      <c r="G733" s="88">
        <v>22047228</v>
      </c>
      <c r="H733" s="84" t="str">
        <f t="shared" si="190"/>
        <v>N/A</v>
      </c>
      <c r="I733" s="85">
        <v>17.27</v>
      </c>
      <c r="J733" s="85">
        <v>10.08</v>
      </c>
      <c r="K733" s="86" t="s">
        <v>112</v>
      </c>
      <c r="L733" s="87" t="str">
        <f t="shared" si="192"/>
        <v>Yes</v>
      </c>
    </row>
    <row r="734" spans="1:12">
      <c r="A734" s="164" t="s">
        <v>440</v>
      </c>
      <c r="B734" s="82" t="s">
        <v>50</v>
      </c>
      <c r="C734" s="83">
        <v>1378</v>
      </c>
      <c r="D734" s="84" t="str">
        <f t="shared" si="188"/>
        <v>N/A</v>
      </c>
      <c r="E734" s="83">
        <v>1540</v>
      </c>
      <c r="F734" s="84" t="str">
        <f t="shared" si="189"/>
        <v>N/A</v>
      </c>
      <c r="G734" s="83">
        <v>1710</v>
      </c>
      <c r="H734" s="84" t="str">
        <f t="shared" si="190"/>
        <v>N/A</v>
      </c>
      <c r="I734" s="85">
        <v>11.76</v>
      </c>
      <c r="J734" s="85">
        <v>11.04</v>
      </c>
      <c r="K734" s="86" t="s">
        <v>112</v>
      </c>
      <c r="L734" s="87" t="str">
        <f t="shared" si="192"/>
        <v>Yes</v>
      </c>
    </row>
    <row r="735" spans="1:12">
      <c r="A735" s="164" t="s">
        <v>441</v>
      </c>
      <c r="B735" s="82" t="s">
        <v>50</v>
      </c>
      <c r="C735" s="88">
        <v>12394.147315</v>
      </c>
      <c r="D735" s="84" t="str">
        <f t="shared" si="188"/>
        <v>N/A</v>
      </c>
      <c r="E735" s="88">
        <v>13005.608442000001</v>
      </c>
      <c r="F735" s="84" t="str">
        <f t="shared" si="189"/>
        <v>N/A</v>
      </c>
      <c r="G735" s="88">
        <v>12893.115788999999</v>
      </c>
      <c r="H735" s="84" t="str">
        <f t="shared" si="190"/>
        <v>N/A</v>
      </c>
      <c r="I735" s="85">
        <v>4.9329999999999998</v>
      </c>
      <c r="J735" s="85">
        <v>-0.86499999999999999</v>
      </c>
      <c r="K735" s="86" t="s">
        <v>112</v>
      </c>
      <c r="L735" s="87" t="str">
        <f t="shared" si="192"/>
        <v>Yes</v>
      </c>
    </row>
    <row r="736" spans="1:12" ht="12.75" customHeight="1">
      <c r="A736" s="164" t="s">
        <v>442</v>
      </c>
      <c r="B736" s="82" t="s">
        <v>50</v>
      </c>
      <c r="C736" s="88">
        <v>12997605</v>
      </c>
      <c r="D736" s="84" t="str">
        <f t="shared" si="188"/>
        <v>N/A</v>
      </c>
      <c r="E736" s="88">
        <v>16573930</v>
      </c>
      <c r="F736" s="84" t="str">
        <f t="shared" si="189"/>
        <v>N/A</v>
      </c>
      <c r="G736" s="88">
        <v>17294924</v>
      </c>
      <c r="H736" s="84" t="str">
        <f t="shared" si="190"/>
        <v>N/A</v>
      </c>
      <c r="I736" s="85">
        <v>27.52</v>
      </c>
      <c r="J736" s="85">
        <v>4.3499999999999996</v>
      </c>
      <c r="K736" s="86" t="s">
        <v>112</v>
      </c>
      <c r="L736" s="87" t="str">
        <f t="shared" si="192"/>
        <v>Yes</v>
      </c>
    </row>
    <row r="737" spans="1:12">
      <c r="A737" s="164" t="s">
        <v>443</v>
      </c>
      <c r="B737" s="82" t="s">
        <v>50</v>
      </c>
      <c r="C737" s="83">
        <v>6125</v>
      </c>
      <c r="D737" s="84" t="str">
        <f t="shared" si="188"/>
        <v>N/A</v>
      </c>
      <c r="E737" s="83">
        <v>7227</v>
      </c>
      <c r="F737" s="84" t="str">
        <f t="shared" si="189"/>
        <v>N/A</v>
      </c>
      <c r="G737" s="83">
        <v>7402</v>
      </c>
      <c r="H737" s="84" t="str">
        <f t="shared" si="190"/>
        <v>N/A</v>
      </c>
      <c r="I737" s="85">
        <v>17.989999999999998</v>
      </c>
      <c r="J737" s="85">
        <v>2.4209999999999998</v>
      </c>
      <c r="K737" s="86" t="s">
        <v>112</v>
      </c>
      <c r="L737" s="87" t="str">
        <f t="shared" si="192"/>
        <v>Yes</v>
      </c>
    </row>
    <row r="738" spans="1:12">
      <c r="A738" s="164" t="s">
        <v>444</v>
      </c>
      <c r="B738" s="82" t="s">
        <v>50</v>
      </c>
      <c r="C738" s="88">
        <v>2122.0579591999999</v>
      </c>
      <c r="D738" s="84" t="str">
        <f t="shared" si="188"/>
        <v>N/A</v>
      </c>
      <c r="E738" s="88">
        <v>2293.3347170000002</v>
      </c>
      <c r="F738" s="84" t="str">
        <f t="shared" si="189"/>
        <v>N/A</v>
      </c>
      <c r="G738" s="88">
        <v>2336.5203999</v>
      </c>
      <c r="H738" s="84" t="str">
        <f t="shared" si="190"/>
        <v>N/A</v>
      </c>
      <c r="I738" s="85">
        <v>8.0709999999999997</v>
      </c>
      <c r="J738" s="85">
        <v>1.883</v>
      </c>
      <c r="K738" s="86" t="s">
        <v>112</v>
      </c>
      <c r="L738" s="87" t="str">
        <f t="shared" si="192"/>
        <v>Yes</v>
      </c>
    </row>
    <row r="739" spans="1:12">
      <c r="A739" s="164" t="s">
        <v>445</v>
      </c>
      <c r="B739" s="82" t="s">
        <v>50</v>
      </c>
      <c r="C739" s="88">
        <v>15282061</v>
      </c>
      <c r="D739" s="84" t="str">
        <f t="shared" si="188"/>
        <v>N/A</v>
      </c>
      <c r="E739" s="88">
        <v>20206856</v>
      </c>
      <c r="F739" s="84" t="str">
        <f t="shared" si="189"/>
        <v>N/A</v>
      </c>
      <c r="G739" s="88">
        <v>32754690</v>
      </c>
      <c r="H739" s="84" t="str">
        <f t="shared" si="190"/>
        <v>N/A</v>
      </c>
      <c r="I739" s="85">
        <v>32.229999999999997</v>
      </c>
      <c r="J739" s="85">
        <v>62.1</v>
      </c>
      <c r="K739" s="86" t="s">
        <v>112</v>
      </c>
      <c r="L739" s="87" t="str">
        <f t="shared" si="192"/>
        <v>No</v>
      </c>
    </row>
    <row r="740" spans="1:12">
      <c r="A740" s="164" t="s">
        <v>446</v>
      </c>
      <c r="B740" s="82" t="s">
        <v>50</v>
      </c>
      <c r="C740" s="83">
        <v>3937</v>
      </c>
      <c r="D740" s="84" t="str">
        <f t="shared" si="188"/>
        <v>N/A</v>
      </c>
      <c r="E740" s="83">
        <v>4297</v>
      </c>
      <c r="F740" s="84" t="str">
        <f t="shared" si="189"/>
        <v>N/A</v>
      </c>
      <c r="G740" s="83">
        <v>4557</v>
      </c>
      <c r="H740" s="84" t="str">
        <f t="shared" si="190"/>
        <v>N/A</v>
      </c>
      <c r="I740" s="85">
        <v>9.1440000000000001</v>
      </c>
      <c r="J740" s="85">
        <v>6.0510000000000002</v>
      </c>
      <c r="K740" s="86" t="s">
        <v>112</v>
      </c>
      <c r="L740" s="87" t="str">
        <f t="shared" si="192"/>
        <v>Yes</v>
      </c>
    </row>
    <row r="741" spans="1:12">
      <c r="A741" s="164" t="s">
        <v>447</v>
      </c>
      <c r="B741" s="82" t="s">
        <v>50</v>
      </c>
      <c r="C741" s="88">
        <v>3881.6512573</v>
      </c>
      <c r="D741" s="84" t="str">
        <f t="shared" si="188"/>
        <v>N/A</v>
      </c>
      <c r="E741" s="88">
        <v>4702.5496857999997</v>
      </c>
      <c r="F741" s="84" t="str">
        <f t="shared" si="189"/>
        <v>N/A</v>
      </c>
      <c r="G741" s="88">
        <v>7187.7748518999997</v>
      </c>
      <c r="H741" s="84" t="str">
        <f t="shared" si="190"/>
        <v>N/A</v>
      </c>
      <c r="I741" s="85">
        <v>21.15</v>
      </c>
      <c r="J741" s="85">
        <v>52.85</v>
      </c>
      <c r="K741" s="86" t="s">
        <v>112</v>
      </c>
      <c r="L741" s="87" t="str">
        <f t="shared" si="192"/>
        <v>No</v>
      </c>
    </row>
    <row r="742" spans="1:12" ht="12.75" customHeight="1">
      <c r="A742" s="164" t="s">
        <v>448</v>
      </c>
      <c r="B742" s="82" t="s">
        <v>50</v>
      </c>
      <c r="C742" s="88">
        <v>3536177</v>
      </c>
      <c r="D742" s="84" t="str">
        <f t="shared" si="188"/>
        <v>N/A</v>
      </c>
      <c r="E742" s="88">
        <v>4134904</v>
      </c>
      <c r="F742" s="84" t="str">
        <f t="shared" si="189"/>
        <v>N/A</v>
      </c>
      <c r="G742" s="88">
        <v>4587857</v>
      </c>
      <c r="H742" s="84" t="str">
        <f t="shared" si="190"/>
        <v>N/A</v>
      </c>
      <c r="I742" s="85">
        <v>16.93</v>
      </c>
      <c r="J742" s="85">
        <v>10.95</v>
      </c>
      <c r="K742" s="86" t="s">
        <v>112</v>
      </c>
      <c r="L742" s="87" t="str">
        <f t="shared" si="192"/>
        <v>Yes</v>
      </c>
    </row>
    <row r="743" spans="1:12">
      <c r="A743" s="164" t="s">
        <v>690</v>
      </c>
      <c r="B743" s="82" t="s">
        <v>50</v>
      </c>
      <c r="C743" s="83">
        <v>1974</v>
      </c>
      <c r="D743" s="84" t="str">
        <f t="shared" si="188"/>
        <v>N/A</v>
      </c>
      <c r="E743" s="83">
        <v>2075</v>
      </c>
      <c r="F743" s="84" t="str">
        <f t="shared" si="189"/>
        <v>N/A</v>
      </c>
      <c r="G743" s="83">
        <v>2411</v>
      </c>
      <c r="H743" s="84" t="str">
        <f t="shared" si="190"/>
        <v>N/A</v>
      </c>
      <c r="I743" s="85">
        <v>5.117</v>
      </c>
      <c r="J743" s="85">
        <v>16.190000000000001</v>
      </c>
      <c r="K743" s="86" t="s">
        <v>112</v>
      </c>
      <c r="L743" s="87" t="str">
        <f t="shared" si="192"/>
        <v>No</v>
      </c>
    </row>
    <row r="744" spans="1:12">
      <c r="A744" s="164" t="s">
        <v>449</v>
      </c>
      <c r="B744" s="82" t="s">
        <v>50</v>
      </c>
      <c r="C744" s="88">
        <v>1791.3763931000001</v>
      </c>
      <c r="D744" s="84" t="str">
        <f t="shared" si="188"/>
        <v>N/A</v>
      </c>
      <c r="E744" s="88">
        <v>1992.7248193</v>
      </c>
      <c r="F744" s="84" t="str">
        <f t="shared" si="189"/>
        <v>N/A</v>
      </c>
      <c r="G744" s="88">
        <v>1902.8855246999999</v>
      </c>
      <c r="H744" s="84" t="str">
        <f t="shared" si="190"/>
        <v>N/A</v>
      </c>
      <c r="I744" s="85">
        <v>11.24</v>
      </c>
      <c r="J744" s="85">
        <v>-4.51</v>
      </c>
      <c r="K744" s="86" t="s">
        <v>112</v>
      </c>
      <c r="L744" s="87" t="str">
        <f t="shared" si="192"/>
        <v>Yes</v>
      </c>
    </row>
    <row r="745" spans="1:12">
      <c r="A745" s="164" t="s">
        <v>450</v>
      </c>
      <c r="B745" s="82" t="s">
        <v>50</v>
      </c>
      <c r="C745" s="88">
        <v>1981402</v>
      </c>
      <c r="D745" s="84" t="str">
        <f t="shared" si="188"/>
        <v>N/A</v>
      </c>
      <c r="E745" s="88">
        <v>1875192</v>
      </c>
      <c r="F745" s="84" t="str">
        <f t="shared" si="189"/>
        <v>N/A</v>
      </c>
      <c r="G745" s="88">
        <v>1351164</v>
      </c>
      <c r="H745" s="84" t="str">
        <f t="shared" si="190"/>
        <v>N/A</v>
      </c>
      <c r="I745" s="85">
        <v>-5.36</v>
      </c>
      <c r="J745" s="85">
        <v>-27.9</v>
      </c>
      <c r="K745" s="86" t="s">
        <v>112</v>
      </c>
      <c r="L745" s="87" t="str">
        <f t="shared" si="192"/>
        <v>No</v>
      </c>
    </row>
    <row r="746" spans="1:12">
      <c r="A746" s="164" t="s">
        <v>141</v>
      </c>
      <c r="B746" s="82" t="s">
        <v>50</v>
      </c>
      <c r="C746" s="83">
        <v>162</v>
      </c>
      <c r="D746" s="84" t="str">
        <f t="shared" si="188"/>
        <v>N/A</v>
      </c>
      <c r="E746" s="83">
        <v>178</v>
      </c>
      <c r="F746" s="84" t="str">
        <f t="shared" si="189"/>
        <v>N/A</v>
      </c>
      <c r="G746" s="83">
        <v>149</v>
      </c>
      <c r="H746" s="84" t="str">
        <f t="shared" si="190"/>
        <v>N/A</v>
      </c>
      <c r="I746" s="85">
        <v>9.8770000000000007</v>
      </c>
      <c r="J746" s="85">
        <v>-16.3</v>
      </c>
      <c r="K746" s="86" t="s">
        <v>112</v>
      </c>
      <c r="L746" s="87" t="str">
        <f t="shared" si="192"/>
        <v>No</v>
      </c>
    </row>
    <row r="747" spans="1:12">
      <c r="A747" s="164" t="s">
        <v>451</v>
      </c>
      <c r="B747" s="82" t="s">
        <v>50</v>
      </c>
      <c r="C747" s="88">
        <v>12230.876543</v>
      </c>
      <c r="D747" s="84" t="str">
        <f t="shared" si="188"/>
        <v>N/A</v>
      </c>
      <c r="E747" s="88">
        <v>10534.786517</v>
      </c>
      <c r="F747" s="84" t="str">
        <f t="shared" si="189"/>
        <v>N/A</v>
      </c>
      <c r="G747" s="88">
        <v>9068.2147650999996</v>
      </c>
      <c r="H747" s="84" t="str">
        <f t="shared" si="190"/>
        <v>N/A</v>
      </c>
      <c r="I747" s="85">
        <v>-13.9</v>
      </c>
      <c r="J747" s="85">
        <v>-13.9</v>
      </c>
      <c r="K747" s="86" t="s">
        <v>112</v>
      </c>
      <c r="L747" s="87" t="str">
        <f t="shared" si="192"/>
        <v>Yes</v>
      </c>
    </row>
    <row r="748" spans="1:12">
      <c r="A748" s="166" t="s">
        <v>1058</v>
      </c>
      <c r="B748" s="82" t="s">
        <v>50</v>
      </c>
      <c r="C748" s="88" t="s">
        <v>50</v>
      </c>
      <c r="D748" s="84" t="str">
        <f t="shared" si="188"/>
        <v>N/A</v>
      </c>
      <c r="E748" s="88" t="s">
        <v>50</v>
      </c>
      <c r="F748" s="84" t="str">
        <f t="shared" si="189"/>
        <v>N/A</v>
      </c>
      <c r="G748" s="88">
        <v>1096418</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7562</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144.99047870999999</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14303439</v>
      </c>
      <c r="D754" s="84" t="str">
        <f t="shared" si="188"/>
        <v>N/A</v>
      </c>
      <c r="E754" s="88">
        <v>15791338</v>
      </c>
      <c r="F754" s="84" t="str">
        <f t="shared" si="189"/>
        <v>N/A</v>
      </c>
      <c r="G754" s="88">
        <v>15608621</v>
      </c>
      <c r="H754" s="84" t="str">
        <f t="shared" si="190"/>
        <v>N/A</v>
      </c>
      <c r="I754" s="85">
        <v>10.4</v>
      </c>
      <c r="J754" s="85">
        <v>-1.1599999999999999</v>
      </c>
      <c r="K754" s="86" t="s">
        <v>112</v>
      </c>
      <c r="L754" s="87" t="str">
        <f t="shared" si="192"/>
        <v>Yes</v>
      </c>
    </row>
    <row r="755" spans="1:12">
      <c r="A755" s="164" t="s">
        <v>453</v>
      </c>
      <c r="B755" s="82" t="s">
        <v>50</v>
      </c>
      <c r="C755" s="83">
        <v>14434</v>
      </c>
      <c r="D755" s="84" t="str">
        <f t="shared" si="188"/>
        <v>N/A</v>
      </c>
      <c r="E755" s="83">
        <v>15316</v>
      </c>
      <c r="F755" s="84" t="str">
        <f t="shared" si="189"/>
        <v>N/A</v>
      </c>
      <c r="G755" s="83">
        <v>15469</v>
      </c>
      <c r="H755" s="84" t="str">
        <f t="shared" si="190"/>
        <v>N/A</v>
      </c>
      <c r="I755" s="85">
        <v>6.1109999999999998</v>
      </c>
      <c r="J755" s="85">
        <v>0.999</v>
      </c>
      <c r="K755" s="86" t="s">
        <v>112</v>
      </c>
      <c r="L755" s="87" t="str">
        <f t="shared" si="192"/>
        <v>Yes</v>
      </c>
    </row>
    <row r="756" spans="1:12">
      <c r="A756" s="164" t="s">
        <v>454</v>
      </c>
      <c r="B756" s="82" t="s">
        <v>50</v>
      </c>
      <c r="C756" s="88">
        <v>990.95462103</v>
      </c>
      <c r="D756" s="84" t="str">
        <f t="shared" si="188"/>
        <v>N/A</v>
      </c>
      <c r="E756" s="88">
        <v>1031.0353878000001</v>
      </c>
      <c r="F756" s="84" t="str">
        <f t="shared" si="189"/>
        <v>N/A</v>
      </c>
      <c r="G756" s="88">
        <v>1009.0258582</v>
      </c>
      <c r="H756" s="84" t="str">
        <f t="shared" si="190"/>
        <v>N/A</v>
      </c>
      <c r="I756" s="85">
        <v>4.0449999999999999</v>
      </c>
      <c r="J756" s="85">
        <v>-2.13</v>
      </c>
      <c r="K756" s="86" t="s">
        <v>112</v>
      </c>
      <c r="L756" s="87" t="str">
        <f t="shared" si="192"/>
        <v>Yes</v>
      </c>
    </row>
    <row r="757" spans="1:12">
      <c r="A757" s="164" t="s">
        <v>455</v>
      </c>
      <c r="B757" s="82" t="s">
        <v>50</v>
      </c>
      <c r="C757" s="88">
        <v>21929679</v>
      </c>
      <c r="D757" s="84" t="str">
        <f t="shared" ref="D757:D765" si="194">IF($B757="N/A","N/A",IF(C757&gt;10,"No",IF(C757&lt;-10,"No","Yes")))</f>
        <v>N/A</v>
      </c>
      <c r="E757" s="88">
        <v>24122593</v>
      </c>
      <c r="F757" s="84" t="str">
        <f t="shared" ref="F757:F765" si="195">IF($B757="N/A","N/A",IF(E757&gt;10,"No",IF(E757&lt;-10,"No","Yes")))</f>
        <v>N/A</v>
      </c>
      <c r="G757" s="88">
        <v>24611902</v>
      </c>
      <c r="H757" s="84" t="str">
        <f t="shared" ref="H757:H765" si="196">IF($B757="N/A","N/A",IF(G757&gt;10,"No",IF(G757&lt;-10,"No","Yes")))</f>
        <v>N/A</v>
      </c>
      <c r="I757" s="85">
        <v>10</v>
      </c>
      <c r="J757" s="85">
        <v>2.028</v>
      </c>
      <c r="K757" s="86" t="s">
        <v>112</v>
      </c>
      <c r="L757" s="87" t="str">
        <f t="shared" ref="L757:L765" si="197">IF(J757="Div by 0", "N/A", IF(K757="N/A","N/A", IF(J757&gt;VALUE(MID(K757,1,2)), "No", IF(J757&lt;-1*VALUE(MID(K757,1,2)), "No", "Yes"))))</f>
        <v>Yes</v>
      </c>
    </row>
    <row r="758" spans="1:12">
      <c r="A758" s="164" t="s">
        <v>142</v>
      </c>
      <c r="B758" s="82" t="s">
        <v>50</v>
      </c>
      <c r="C758" s="83">
        <v>540</v>
      </c>
      <c r="D758" s="84" t="str">
        <f t="shared" si="194"/>
        <v>N/A</v>
      </c>
      <c r="E758" s="83">
        <v>564</v>
      </c>
      <c r="F758" s="84" t="str">
        <f t="shared" si="195"/>
        <v>N/A</v>
      </c>
      <c r="G758" s="83">
        <v>596</v>
      </c>
      <c r="H758" s="84" t="str">
        <f t="shared" si="196"/>
        <v>N/A</v>
      </c>
      <c r="I758" s="85">
        <v>4.444</v>
      </c>
      <c r="J758" s="85">
        <v>5.6740000000000004</v>
      </c>
      <c r="K758" s="86" t="s">
        <v>112</v>
      </c>
      <c r="L758" s="87" t="str">
        <f t="shared" si="197"/>
        <v>Yes</v>
      </c>
    </row>
    <row r="759" spans="1:12">
      <c r="A759" s="164" t="s">
        <v>456</v>
      </c>
      <c r="B759" s="82" t="s">
        <v>50</v>
      </c>
      <c r="C759" s="88">
        <v>40610.516667000004</v>
      </c>
      <c r="D759" s="84" t="str">
        <f t="shared" si="194"/>
        <v>N/A</v>
      </c>
      <c r="E759" s="88">
        <v>42770.554965000003</v>
      </c>
      <c r="F759" s="84" t="str">
        <f t="shared" si="195"/>
        <v>N/A</v>
      </c>
      <c r="G759" s="88">
        <v>41295.137583999996</v>
      </c>
      <c r="H759" s="84" t="str">
        <f t="shared" si="196"/>
        <v>N/A</v>
      </c>
      <c r="I759" s="85">
        <v>5.319</v>
      </c>
      <c r="J759" s="85">
        <v>-3.45</v>
      </c>
      <c r="K759" s="86" t="s">
        <v>112</v>
      </c>
      <c r="L759" s="87" t="str">
        <f t="shared" si="197"/>
        <v>Yes</v>
      </c>
    </row>
    <row r="760" spans="1:12">
      <c r="A760" s="164" t="s">
        <v>457</v>
      </c>
      <c r="B760" s="82" t="s">
        <v>50</v>
      </c>
      <c r="C760" s="88">
        <v>31111141</v>
      </c>
      <c r="D760" s="84" t="str">
        <f t="shared" si="194"/>
        <v>N/A</v>
      </c>
      <c r="E760" s="88">
        <v>42298189</v>
      </c>
      <c r="F760" s="84" t="str">
        <f t="shared" si="195"/>
        <v>N/A</v>
      </c>
      <c r="G760" s="88">
        <v>63890791</v>
      </c>
      <c r="H760" s="84" t="str">
        <f t="shared" si="196"/>
        <v>N/A</v>
      </c>
      <c r="I760" s="85">
        <v>35.96</v>
      </c>
      <c r="J760" s="85">
        <v>51.05</v>
      </c>
      <c r="K760" s="86" t="s">
        <v>112</v>
      </c>
      <c r="L760" s="87" t="str">
        <f t="shared" si="197"/>
        <v>No</v>
      </c>
    </row>
    <row r="761" spans="1:12">
      <c r="A761" s="164" t="s">
        <v>458</v>
      </c>
      <c r="B761" s="82" t="s">
        <v>50</v>
      </c>
      <c r="C761" s="83">
        <v>11107</v>
      </c>
      <c r="D761" s="84" t="str">
        <f t="shared" si="194"/>
        <v>N/A</v>
      </c>
      <c r="E761" s="83">
        <v>12406</v>
      </c>
      <c r="F761" s="84" t="str">
        <f t="shared" si="195"/>
        <v>N/A</v>
      </c>
      <c r="G761" s="83">
        <v>13916</v>
      </c>
      <c r="H761" s="84" t="str">
        <f t="shared" si="196"/>
        <v>N/A</v>
      </c>
      <c r="I761" s="85">
        <v>11.7</v>
      </c>
      <c r="J761" s="85">
        <v>12.17</v>
      </c>
      <c r="K761" s="86" t="s">
        <v>112</v>
      </c>
      <c r="L761" s="87" t="str">
        <f t="shared" si="197"/>
        <v>Yes</v>
      </c>
    </row>
    <row r="762" spans="1:12">
      <c r="A762" s="164" t="s">
        <v>459</v>
      </c>
      <c r="B762" s="82" t="s">
        <v>50</v>
      </c>
      <c r="C762" s="88">
        <v>2801.0390745</v>
      </c>
      <c r="D762" s="84" t="str">
        <f t="shared" si="194"/>
        <v>N/A</v>
      </c>
      <c r="E762" s="88">
        <v>3409.4945188000002</v>
      </c>
      <c r="F762" s="84" t="str">
        <f t="shared" si="195"/>
        <v>N/A</v>
      </c>
      <c r="G762" s="88">
        <v>4591.1749784000003</v>
      </c>
      <c r="H762" s="84" t="str">
        <f t="shared" si="196"/>
        <v>N/A</v>
      </c>
      <c r="I762" s="85">
        <v>21.72</v>
      </c>
      <c r="J762" s="85">
        <v>34.659999999999997</v>
      </c>
      <c r="K762" s="86" t="s">
        <v>112</v>
      </c>
      <c r="L762" s="87" t="str">
        <f t="shared" si="197"/>
        <v>No</v>
      </c>
    </row>
    <row r="763" spans="1:12">
      <c r="A763" s="164" t="s">
        <v>460</v>
      </c>
      <c r="B763" s="82" t="s">
        <v>50</v>
      </c>
      <c r="C763" s="88">
        <v>155410</v>
      </c>
      <c r="D763" s="84" t="str">
        <f t="shared" si="194"/>
        <v>N/A</v>
      </c>
      <c r="E763" s="88">
        <v>265397</v>
      </c>
      <c r="F763" s="84" t="str">
        <f t="shared" si="195"/>
        <v>N/A</v>
      </c>
      <c r="G763" s="88">
        <v>327687</v>
      </c>
      <c r="H763" s="84" t="str">
        <f t="shared" si="196"/>
        <v>N/A</v>
      </c>
      <c r="I763" s="85">
        <v>70.77</v>
      </c>
      <c r="J763" s="85">
        <v>23.47</v>
      </c>
      <c r="K763" s="86" t="s">
        <v>112</v>
      </c>
      <c r="L763" s="87" t="str">
        <f t="shared" si="197"/>
        <v>No</v>
      </c>
    </row>
    <row r="764" spans="1:12">
      <c r="A764" s="164" t="s">
        <v>143</v>
      </c>
      <c r="B764" s="82" t="s">
        <v>50</v>
      </c>
      <c r="C764" s="83">
        <v>27</v>
      </c>
      <c r="D764" s="84" t="str">
        <f t="shared" si="194"/>
        <v>N/A</v>
      </c>
      <c r="E764" s="83">
        <v>44</v>
      </c>
      <c r="F764" s="84" t="str">
        <f t="shared" si="195"/>
        <v>N/A</v>
      </c>
      <c r="G764" s="83">
        <v>55</v>
      </c>
      <c r="H764" s="84" t="str">
        <f t="shared" si="196"/>
        <v>N/A</v>
      </c>
      <c r="I764" s="85">
        <v>62.96</v>
      </c>
      <c r="J764" s="85">
        <v>25</v>
      </c>
      <c r="K764" s="86" t="s">
        <v>112</v>
      </c>
      <c r="L764" s="87" t="str">
        <f t="shared" si="197"/>
        <v>No</v>
      </c>
    </row>
    <row r="765" spans="1:12">
      <c r="A765" s="164" t="s">
        <v>461</v>
      </c>
      <c r="B765" s="101" t="s">
        <v>50</v>
      </c>
      <c r="C765" s="98">
        <v>5755.9259259</v>
      </c>
      <c r="D765" s="103" t="str">
        <f t="shared" si="194"/>
        <v>N/A</v>
      </c>
      <c r="E765" s="98">
        <v>6031.75</v>
      </c>
      <c r="F765" s="103" t="str">
        <f t="shared" si="195"/>
        <v>N/A</v>
      </c>
      <c r="G765" s="98">
        <v>5957.9454544999999</v>
      </c>
      <c r="H765" s="103" t="str">
        <f t="shared" si="196"/>
        <v>N/A</v>
      </c>
      <c r="I765" s="104">
        <v>4.7919999999999998</v>
      </c>
      <c r="J765" s="104">
        <v>-1.22</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1464.0071034</v>
      </c>
      <c r="D767" s="107" t="str">
        <f t="shared" ref="D767:D786" si="198">IF($B767="N/A","N/A",IF(C767&gt;10,"No",IF(C767&lt;-10,"No","Yes")))</f>
        <v>N/A</v>
      </c>
      <c r="E767" s="159">
        <v>1415.4517538</v>
      </c>
      <c r="F767" s="107" t="str">
        <f t="shared" ref="F767:F786" si="199">IF($B767="N/A","N/A",IF(E767&gt;10,"No",IF(E767&lt;-10,"No","Yes")))</f>
        <v>N/A</v>
      </c>
      <c r="G767" s="159">
        <v>1214.3418271</v>
      </c>
      <c r="H767" s="107" t="str">
        <f t="shared" ref="H767:H786" si="200">IF($B767="N/A","N/A",IF(G767&gt;10,"No",IF(G767&lt;-10,"No","Yes")))</f>
        <v>N/A</v>
      </c>
      <c r="I767" s="108">
        <v>-3.32</v>
      </c>
      <c r="J767" s="108">
        <v>-14.2</v>
      </c>
      <c r="K767" s="118" t="s">
        <v>112</v>
      </c>
      <c r="L767" s="109" t="str">
        <f t="shared" ref="L767:L786" si="201">IF(J767="Div by 0", "N/A", IF(K767="N/A","N/A", IF(J767&gt;VALUE(MID(K767,1,2)), "No", IF(J767&lt;-1*VALUE(MID(K767,1,2)), "No", "Yes"))))</f>
        <v>Yes</v>
      </c>
    </row>
    <row r="768" spans="1:12">
      <c r="A768" s="144" t="s">
        <v>583</v>
      </c>
      <c r="B768" s="82" t="s">
        <v>50</v>
      </c>
      <c r="C768" s="88">
        <v>2447.9844960999999</v>
      </c>
      <c r="D768" s="84" t="str">
        <f t="shared" si="198"/>
        <v>N/A</v>
      </c>
      <c r="E768" s="88">
        <v>5154.9380952000001</v>
      </c>
      <c r="F768" s="84" t="str">
        <f t="shared" si="199"/>
        <v>N/A</v>
      </c>
      <c r="G768" s="88">
        <v>3726.7535885000002</v>
      </c>
      <c r="H768" s="84" t="str">
        <f t="shared" si="200"/>
        <v>N/A</v>
      </c>
      <c r="I768" s="85">
        <v>110.6</v>
      </c>
      <c r="J768" s="85">
        <v>-27.7</v>
      </c>
      <c r="K768" s="86" t="s">
        <v>112</v>
      </c>
      <c r="L768" s="87" t="str">
        <f t="shared" si="201"/>
        <v>No</v>
      </c>
    </row>
    <row r="769" spans="1:12">
      <c r="A769" s="144" t="s">
        <v>586</v>
      </c>
      <c r="B769" s="82" t="s">
        <v>50</v>
      </c>
      <c r="C769" s="88">
        <v>3778.6349568999999</v>
      </c>
      <c r="D769" s="84" t="str">
        <f t="shared" si="198"/>
        <v>N/A</v>
      </c>
      <c r="E769" s="88">
        <v>3545.7912882999999</v>
      </c>
      <c r="F769" s="84" t="str">
        <f t="shared" si="199"/>
        <v>N/A</v>
      </c>
      <c r="G769" s="88">
        <v>3302.3060083999999</v>
      </c>
      <c r="H769" s="84" t="str">
        <f t="shared" si="200"/>
        <v>N/A</v>
      </c>
      <c r="I769" s="85">
        <v>-6.16</v>
      </c>
      <c r="J769" s="85">
        <v>-6.87</v>
      </c>
      <c r="K769" s="86" t="s">
        <v>112</v>
      </c>
      <c r="L769" s="87" t="str">
        <f t="shared" si="201"/>
        <v>Yes</v>
      </c>
    </row>
    <row r="770" spans="1:12">
      <c r="A770" s="144" t="s">
        <v>589</v>
      </c>
      <c r="B770" s="82" t="s">
        <v>50</v>
      </c>
      <c r="C770" s="88">
        <v>445.77528855999998</v>
      </c>
      <c r="D770" s="84" t="str">
        <f t="shared" si="198"/>
        <v>N/A</v>
      </c>
      <c r="E770" s="88">
        <v>426.81393530999998</v>
      </c>
      <c r="F770" s="84" t="str">
        <f t="shared" si="199"/>
        <v>N/A</v>
      </c>
      <c r="G770" s="88">
        <v>317.28897656999999</v>
      </c>
      <c r="H770" s="84" t="str">
        <f t="shared" si="200"/>
        <v>N/A</v>
      </c>
      <c r="I770" s="85">
        <v>-4.25</v>
      </c>
      <c r="J770" s="85">
        <v>-25.7</v>
      </c>
      <c r="K770" s="86" t="s">
        <v>112</v>
      </c>
      <c r="L770" s="87" t="str">
        <f t="shared" si="201"/>
        <v>No</v>
      </c>
    </row>
    <row r="771" spans="1:12">
      <c r="A771" s="144" t="s">
        <v>591</v>
      </c>
      <c r="B771" s="82" t="s">
        <v>50</v>
      </c>
      <c r="C771" s="88">
        <v>635.79926193999995</v>
      </c>
      <c r="D771" s="84" t="str">
        <f t="shared" si="198"/>
        <v>N/A</v>
      </c>
      <c r="E771" s="88">
        <v>597.52689541999996</v>
      </c>
      <c r="F771" s="84" t="str">
        <f t="shared" si="199"/>
        <v>N/A</v>
      </c>
      <c r="G771" s="88">
        <v>446.52000823999998</v>
      </c>
      <c r="H771" s="84" t="str">
        <f t="shared" si="200"/>
        <v>N/A</v>
      </c>
      <c r="I771" s="85">
        <v>-6.02</v>
      </c>
      <c r="J771" s="85">
        <v>-25.3</v>
      </c>
      <c r="K771" s="86" t="s">
        <v>112</v>
      </c>
      <c r="L771" s="87" t="str">
        <f t="shared" si="201"/>
        <v>No</v>
      </c>
    </row>
    <row r="772" spans="1:12">
      <c r="A772" s="164" t="s">
        <v>627</v>
      </c>
      <c r="B772" s="82" t="s">
        <v>50</v>
      </c>
      <c r="C772" s="88">
        <v>785.40300959000001</v>
      </c>
      <c r="D772" s="84" t="str">
        <f t="shared" si="198"/>
        <v>N/A</v>
      </c>
      <c r="E772" s="88">
        <v>886.85019807000003</v>
      </c>
      <c r="F772" s="84" t="str">
        <f t="shared" si="199"/>
        <v>N/A</v>
      </c>
      <c r="G772" s="88">
        <v>885.08789392000006</v>
      </c>
      <c r="H772" s="84" t="str">
        <f t="shared" si="200"/>
        <v>N/A</v>
      </c>
      <c r="I772" s="85">
        <v>12.92</v>
      </c>
      <c r="J772" s="85">
        <v>-0.19900000000000001</v>
      </c>
      <c r="K772" s="86" t="s">
        <v>112</v>
      </c>
      <c r="L772" s="87" t="str">
        <f t="shared" si="201"/>
        <v>Yes</v>
      </c>
    </row>
    <row r="773" spans="1:12">
      <c r="A773" s="144" t="s">
        <v>583</v>
      </c>
      <c r="B773" s="82" t="s">
        <v>50</v>
      </c>
      <c r="C773" s="88">
        <v>4351.3746769999998</v>
      </c>
      <c r="D773" s="84" t="str">
        <f t="shared" si="198"/>
        <v>N/A</v>
      </c>
      <c r="E773" s="88">
        <v>3530.0714286000002</v>
      </c>
      <c r="F773" s="84" t="str">
        <f t="shared" si="199"/>
        <v>N/A</v>
      </c>
      <c r="G773" s="88">
        <v>3545.5789473999998</v>
      </c>
      <c r="H773" s="84" t="str">
        <f t="shared" si="200"/>
        <v>N/A</v>
      </c>
      <c r="I773" s="85">
        <v>-18.899999999999999</v>
      </c>
      <c r="J773" s="85">
        <v>0.43930000000000002</v>
      </c>
      <c r="K773" s="86" t="s">
        <v>112</v>
      </c>
      <c r="L773" s="87" t="str">
        <f t="shared" si="201"/>
        <v>Yes</v>
      </c>
    </row>
    <row r="774" spans="1:12">
      <c r="A774" s="144" t="s">
        <v>586</v>
      </c>
      <c r="B774" s="82" t="s">
        <v>50</v>
      </c>
      <c r="C774" s="88">
        <v>1701.4889304999999</v>
      </c>
      <c r="D774" s="84" t="str">
        <f t="shared" si="198"/>
        <v>N/A</v>
      </c>
      <c r="E774" s="88">
        <v>1799.8604640999999</v>
      </c>
      <c r="F774" s="84" t="str">
        <f t="shared" si="199"/>
        <v>N/A</v>
      </c>
      <c r="G774" s="88">
        <v>1780.7853361</v>
      </c>
      <c r="H774" s="84" t="str">
        <f t="shared" si="200"/>
        <v>N/A</v>
      </c>
      <c r="I774" s="85">
        <v>5.7809999999999997</v>
      </c>
      <c r="J774" s="85">
        <v>-1.06</v>
      </c>
      <c r="K774" s="86" t="s">
        <v>112</v>
      </c>
      <c r="L774" s="87" t="str">
        <f t="shared" si="201"/>
        <v>Yes</v>
      </c>
    </row>
    <row r="775" spans="1:12">
      <c r="A775" s="144" t="s">
        <v>589</v>
      </c>
      <c r="B775" s="82" t="s">
        <v>50</v>
      </c>
      <c r="C775" s="88">
        <v>501.18003182000001</v>
      </c>
      <c r="D775" s="84" t="str">
        <f t="shared" si="198"/>
        <v>N/A</v>
      </c>
      <c r="E775" s="88">
        <v>631.96685069</v>
      </c>
      <c r="F775" s="84" t="str">
        <f t="shared" si="199"/>
        <v>N/A</v>
      </c>
      <c r="G775" s="88">
        <v>666.21323445999997</v>
      </c>
      <c r="H775" s="84" t="str">
        <f t="shared" si="200"/>
        <v>N/A</v>
      </c>
      <c r="I775" s="85">
        <v>26.1</v>
      </c>
      <c r="J775" s="85">
        <v>5.4189999999999996</v>
      </c>
      <c r="K775" s="86" t="s">
        <v>112</v>
      </c>
      <c r="L775" s="87" t="str">
        <f t="shared" si="201"/>
        <v>Yes</v>
      </c>
    </row>
    <row r="776" spans="1:12">
      <c r="A776" s="144" t="s">
        <v>591</v>
      </c>
      <c r="B776" s="82" t="s">
        <v>50</v>
      </c>
      <c r="C776" s="88">
        <v>1.557007765</v>
      </c>
      <c r="D776" s="84" t="str">
        <f t="shared" si="198"/>
        <v>N/A</v>
      </c>
      <c r="E776" s="88">
        <v>1.8426730596000001</v>
      </c>
      <c r="F776" s="84" t="str">
        <f t="shared" si="199"/>
        <v>N/A</v>
      </c>
      <c r="G776" s="88">
        <v>8.0223076394999993</v>
      </c>
      <c r="H776" s="84" t="str">
        <f t="shared" si="200"/>
        <v>N/A</v>
      </c>
      <c r="I776" s="85">
        <v>18.350000000000001</v>
      </c>
      <c r="J776" s="85">
        <v>335.4</v>
      </c>
      <c r="K776" s="86" t="s">
        <v>112</v>
      </c>
      <c r="L776" s="87" t="str">
        <f t="shared" si="201"/>
        <v>No</v>
      </c>
    </row>
    <row r="777" spans="1:12">
      <c r="A777" s="164" t="s">
        <v>240</v>
      </c>
      <c r="B777" s="82" t="s">
        <v>50</v>
      </c>
      <c r="C777" s="88">
        <v>939.65086656000005</v>
      </c>
      <c r="D777" s="84" t="str">
        <f t="shared" si="198"/>
        <v>N/A</v>
      </c>
      <c r="E777" s="88">
        <v>996.51369467999996</v>
      </c>
      <c r="F777" s="84" t="str">
        <f t="shared" si="199"/>
        <v>N/A</v>
      </c>
      <c r="G777" s="88">
        <v>1010.2107162</v>
      </c>
      <c r="H777" s="84" t="str">
        <f t="shared" si="200"/>
        <v>N/A</v>
      </c>
      <c r="I777" s="85">
        <v>6.0510000000000002</v>
      </c>
      <c r="J777" s="85">
        <v>1.3740000000000001</v>
      </c>
      <c r="K777" s="86" t="s">
        <v>112</v>
      </c>
      <c r="L777" s="87" t="str">
        <f t="shared" si="201"/>
        <v>Yes</v>
      </c>
    </row>
    <row r="778" spans="1:12">
      <c r="A778" s="144" t="s">
        <v>583</v>
      </c>
      <c r="B778" s="82" t="s">
        <v>50</v>
      </c>
      <c r="C778" s="88">
        <v>825.32816536999997</v>
      </c>
      <c r="D778" s="84" t="str">
        <f t="shared" si="198"/>
        <v>N/A</v>
      </c>
      <c r="E778" s="88">
        <v>1055.9952381000001</v>
      </c>
      <c r="F778" s="84" t="str">
        <f t="shared" si="199"/>
        <v>N/A</v>
      </c>
      <c r="G778" s="88">
        <v>1405.3564593000001</v>
      </c>
      <c r="H778" s="84" t="str">
        <f t="shared" si="200"/>
        <v>N/A</v>
      </c>
      <c r="I778" s="85">
        <v>27.95</v>
      </c>
      <c r="J778" s="85">
        <v>33.08</v>
      </c>
      <c r="K778" s="86" t="s">
        <v>112</v>
      </c>
      <c r="L778" s="87" t="str">
        <f t="shared" si="201"/>
        <v>No</v>
      </c>
    </row>
    <row r="779" spans="1:12">
      <c r="A779" s="144" t="s">
        <v>586</v>
      </c>
      <c r="B779" s="82" t="s">
        <v>50</v>
      </c>
      <c r="C779" s="88">
        <v>2682.8654311</v>
      </c>
      <c r="D779" s="84" t="str">
        <f t="shared" si="198"/>
        <v>N/A</v>
      </c>
      <c r="E779" s="88">
        <v>2758.8423038000001</v>
      </c>
      <c r="F779" s="84" t="str">
        <f t="shared" si="199"/>
        <v>N/A</v>
      </c>
      <c r="G779" s="88">
        <v>2919.0103361000001</v>
      </c>
      <c r="H779" s="84" t="str">
        <f t="shared" si="200"/>
        <v>N/A</v>
      </c>
      <c r="I779" s="85">
        <v>2.8319999999999999</v>
      </c>
      <c r="J779" s="85">
        <v>5.806</v>
      </c>
      <c r="K779" s="86" t="s">
        <v>112</v>
      </c>
      <c r="L779" s="87" t="str">
        <f t="shared" si="201"/>
        <v>Yes</v>
      </c>
    </row>
    <row r="780" spans="1:12">
      <c r="A780" s="144" t="s">
        <v>589</v>
      </c>
      <c r="B780" s="82" t="s">
        <v>50</v>
      </c>
      <c r="C780" s="88">
        <v>209.34720784000001</v>
      </c>
      <c r="D780" s="84" t="str">
        <f t="shared" si="198"/>
        <v>N/A</v>
      </c>
      <c r="E780" s="88">
        <v>233.02099876</v>
      </c>
      <c r="F780" s="84" t="str">
        <f t="shared" si="199"/>
        <v>N/A</v>
      </c>
      <c r="G780" s="88">
        <v>230.29954419000001</v>
      </c>
      <c r="H780" s="84" t="str">
        <f t="shared" si="200"/>
        <v>N/A</v>
      </c>
      <c r="I780" s="85">
        <v>11.31</v>
      </c>
      <c r="J780" s="85">
        <v>-1.17</v>
      </c>
      <c r="K780" s="86" t="s">
        <v>112</v>
      </c>
      <c r="L780" s="87" t="str">
        <f t="shared" si="201"/>
        <v>Yes</v>
      </c>
    </row>
    <row r="781" spans="1:12">
      <c r="A781" s="144" t="s">
        <v>591</v>
      </c>
      <c r="B781" s="82" t="s">
        <v>50</v>
      </c>
      <c r="C781" s="88">
        <v>230.07557469</v>
      </c>
      <c r="D781" s="84" t="str">
        <f t="shared" si="198"/>
        <v>N/A</v>
      </c>
      <c r="E781" s="88">
        <v>253.7959994</v>
      </c>
      <c r="F781" s="84" t="str">
        <f t="shared" si="199"/>
        <v>N/A</v>
      </c>
      <c r="G781" s="88">
        <v>241.2589059</v>
      </c>
      <c r="H781" s="84" t="str">
        <f t="shared" si="200"/>
        <v>N/A</v>
      </c>
      <c r="I781" s="85">
        <v>10.31</v>
      </c>
      <c r="J781" s="85">
        <v>-4.9400000000000004</v>
      </c>
      <c r="K781" s="86" t="s">
        <v>112</v>
      </c>
      <c r="L781" s="87" t="str">
        <f t="shared" si="201"/>
        <v>Yes</v>
      </c>
    </row>
    <row r="782" spans="1:12">
      <c r="A782" s="164" t="s">
        <v>628</v>
      </c>
      <c r="B782" s="82" t="s">
        <v>50</v>
      </c>
      <c r="C782" s="88">
        <v>3347.8012924999998</v>
      </c>
      <c r="D782" s="84" t="str">
        <f t="shared" si="198"/>
        <v>N/A</v>
      </c>
      <c r="E782" s="88">
        <v>3733.6217698</v>
      </c>
      <c r="F782" s="84" t="str">
        <f t="shared" si="199"/>
        <v>N/A</v>
      </c>
      <c r="G782" s="88">
        <v>3844.5310795999999</v>
      </c>
      <c r="H782" s="84" t="str">
        <f t="shared" si="200"/>
        <v>N/A</v>
      </c>
      <c r="I782" s="85">
        <v>11.52</v>
      </c>
      <c r="J782" s="85">
        <v>2.9710000000000001</v>
      </c>
      <c r="K782" s="86" t="s">
        <v>112</v>
      </c>
      <c r="L782" s="87" t="str">
        <f t="shared" si="201"/>
        <v>Yes</v>
      </c>
    </row>
    <row r="783" spans="1:12">
      <c r="A783" s="144" t="s">
        <v>583</v>
      </c>
      <c r="B783" s="82" t="s">
        <v>50</v>
      </c>
      <c r="C783" s="88">
        <v>6738.8527131999999</v>
      </c>
      <c r="D783" s="84" t="str">
        <f t="shared" si="198"/>
        <v>N/A</v>
      </c>
      <c r="E783" s="88">
        <v>6403.7380952000003</v>
      </c>
      <c r="F783" s="84" t="str">
        <f t="shared" si="199"/>
        <v>N/A</v>
      </c>
      <c r="G783" s="88">
        <v>7668.4952153000004</v>
      </c>
      <c r="H783" s="84" t="str">
        <f t="shared" si="200"/>
        <v>N/A</v>
      </c>
      <c r="I783" s="85">
        <v>-4.97</v>
      </c>
      <c r="J783" s="85">
        <v>19.75</v>
      </c>
      <c r="K783" s="86" t="s">
        <v>112</v>
      </c>
      <c r="L783" s="87" t="str">
        <f t="shared" si="201"/>
        <v>No</v>
      </c>
    </row>
    <row r="784" spans="1:12">
      <c r="A784" s="144" t="s">
        <v>586</v>
      </c>
      <c r="B784" s="82" t="s">
        <v>50</v>
      </c>
      <c r="C784" s="88">
        <v>7938.1860135999996</v>
      </c>
      <c r="D784" s="84" t="str">
        <f t="shared" si="198"/>
        <v>N/A</v>
      </c>
      <c r="E784" s="88">
        <v>8398.0947054000007</v>
      </c>
      <c r="F784" s="84" t="str">
        <f t="shared" si="199"/>
        <v>N/A</v>
      </c>
      <c r="G784" s="88">
        <v>8248.9821429000003</v>
      </c>
      <c r="H784" s="84" t="str">
        <f t="shared" si="200"/>
        <v>N/A</v>
      </c>
      <c r="I784" s="85">
        <v>5.7939999999999996</v>
      </c>
      <c r="J784" s="85">
        <v>-1.78</v>
      </c>
      <c r="K784" s="86" t="s">
        <v>112</v>
      </c>
      <c r="L784" s="87" t="str">
        <f t="shared" si="201"/>
        <v>Yes</v>
      </c>
    </row>
    <row r="785" spans="1:12">
      <c r="A785" s="144" t="s">
        <v>589</v>
      </c>
      <c r="B785" s="82" t="s">
        <v>50</v>
      </c>
      <c r="C785" s="88">
        <v>1467.8994267</v>
      </c>
      <c r="D785" s="84" t="str">
        <f t="shared" si="198"/>
        <v>N/A</v>
      </c>
      <c r="E785" s="88">
        <v>1855.9762283</v>
      </c>
      <c r="F785" s="84" t="str">
        <f t="shared" si="199"/>
        <v>N/A</v>
      </c>
      <c r="G785" s="88">
        <v>2343.2979341</v>
      </c>
      <c r="H785" s="84" t="str">
        <f t="shared" si="200"/>
        <v>N/A</v>
      </c>
      <c r="I785" s="85">
        <v>26.44</v>
      </c>
      <c r="J785" s="85">
        <v>26.26</v>
      </c>
      <c r="K785" s="86" t="s">
        <v>112</v>
      </c>
      <c r="L785" s="87" t="str">
        <f t="shared" si="201"/>
        <v>No</v>
      </c>
    </row>
    <row r="786" spans="1:12">
      <c r="A786" s="144" t="s">
        <v>591</v>
      </c>
      <c r="B786" s="101" t="s">
        <v>50</v>
      </c>
      <c r="C786" s="98">
        <v>1237.9419542999999</v>
      </c>
      <c r="D786" s="103" t="str">
        <f t="shared" si="198"/>
        <v>N/A</v>
      </c>
      <c r="E786" s="98">
        <v>1263.3552592000001</v>
      </c>
      <c r="F786" s="103" t="str">
        <f t="shared" si="199"/>
        <v>N/A</v>
      </c>
      <c r="G786" s="98">
        <v>1083.5677808999999</v>
      </c>
      <c r="H786" s="103" t="str">
        <f t="shared" si="200"/>
        <v>N/A</v>
      </c>
      <c r="I786" s="104">
        <v>2.0529999999999999</v>
      </c>
      <c r="J786" s="104">
        <v>-14.2</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13.313483056000001</v>
      </c>
      <c r="D788" s="107" t="str">
        <f t="shared" ref="D788:D819" si="202">IF($B788="N/A","N/A",IF(C788&gt;10,"No",IF(C788&lt;-10,"No","Yes")))</f>
        <v>N/A</v>
      </c>
      <c r="E788" s="117">
        <v>12.767269196999999</v>
      </c>
      <c r="F788" s="107" t="str">
        <f t="shared" ref="F788:F819" si="203">IF($B788="N/A","N/A",IF(E788&gt;10,"No",IF(E788&lt;-10,"No","Yes")))</f>
        <v>N/A</v>
      </c>
      <c r="G788" s="117">
        <v>11.926306645</v>
      </c>
      <c r="H788" s="107" t="str">
        <f t="shared" ref="H788:H819" si="204">IF($B788="N/A","N/A",IF(G788&gt;10,"No",IF(G788&lt;-10,"No","Yes")))</f>
        <v>N/A</v>
      </c>
      <c r="I788" s="108">
        <v>-4.0999999999999996</v>
      </c>
      <c r="J788" s="108">
        <v>-6.59</v>
      </c>
      <c r="K788" s="118" t="s">
        <v>112</v>
      </c>
      <c r="L788" s="109" t="str">
        <f t="shared" ref="L788:L819" si="205">IF(J788="Div by 0", "N/A", IF(K788="N/A","N/A", IF(J788&gt;VALUE(MID(K788,1,2)), "No", IF(J788&lt;-1*VALUE(MID(K788,1,2)), "No", "Yes"))))</f>
        <v>Yes</v>
      </c>
    </row>
    <row r="789" spans="1:12">
      <c r="A789" s="144" t="s">
        <v>583</v>
      </c>
      <c r="B789" s="82" t="s">
        <v>50</v>
      </c>
      <c r="C789" s="90">
        <v>13.695090438999999</v>
      </c>
      <c r="D789" s="84" t="str">
        <f t="shared" si="202"/>
        <v>N/A</v>
      </c>
      <c r="E789" s="90">
        <v>17.142857143000001</v>
      </c>
      <c r="F789" s="84" t="str">
        <f t="shared" si="203"/>
        <v>N/A</v>
      </c>
      <c r="G789" s="90">
        <v>18.899521531000001</v>
      </c>
      <c r="H789" s="84" t="str">
        <f t="shared" si="204"/>
        <v>N/A</v>
      </c>
      <c r="I789" s="85">
        <v>25.18</v>
      </c>
      <c r="J789" s="85">
        <v>10.25</v>
      </c>
      <c r="K789" s="86" t="s">
        <v>112</v>
      </c>
      <c r="L789" s="87" t="str">
        <f t="shared" si="205"/>
        <v>Yes</v>
      </c>
    </row>
    <row r="790" spans="1:12">
      <c r="A790" s="144" t="s">
        <v>586</v>
      </c>
      <c r="B790" s="82" t="s">
        <v>50</v>
      </c>
      <c r="C790" s="90">
        <v>16.419409321</v>
      </c>
      <c r="D790" s="84" t="str">
        <f t="shared" si="202"/>
        <v>N/A</v>
      </c>
      <c r="E790" s="90">
        <v>16.199499933999999</v>
      </c>
      <c r="F790" s="84" t="str">
        <f t="shared" si="203"/>
        <v>N/A</v>
      </c>
      <c r="G790" s="90">
        <v>16.210084034000001</v>
      </c>
      <c r="H790" s="84" t="str">
        <f t="shared" si="204"/>
        <v>N/A</v>
      </c>
      <c r="I790" s="85">
        <v>-1.34</v>
      </c>
      <c r="J790" s="85">
        <v>6.5299999999999997E-2</v>
      </c>
      <c r="K790" s="86" t="s">
        <v>112</v>
      </c>
      <c r="L790" s="87" t="str">
        <f t="shared" si="205"/>
        <v>Yes</v>
      </c>
    </row>
    <row r="791" spans="1:12">
      <c r="A791" s="144" t="s">
        <v>589</v>
      </c>
      <c r="B791" s="82" t="s">
        <v>50</v>
      </c>
      <c r="C791" s="90">
        <v>11.183795115000001</v>
      </c>
      <c r="D791" s="84" t="str">
        <f t="shared" si="202"/>
        <v>N/A</v>
      </c>
      <c r="E791" s="90">
        <v>10.428798305999999</v>
      </c>
      <c r="F791" s="84" t="str">
        <f t="shared" si="203"/>
        <v>N/A</v>
      </c>
      <c r="G791" s="90">
        <v>9.5063156224000007</v>
      </c>
      <c r="H791" s="84" t="str">
        <f t="shared" si="204"/>
        <v>N/A</v>
      </c>
      <c r="I791" s="85">
        <v>-6.75</v>
      </c>
      <c r="J791" s="85">
        <v>-8.85</v>
      </c>
      <c r="K791" s="86" t="s">
        <v>112</v>
      </c>
      <c r="L791" s="87" t="str">
        <f t="shared" si="205"/>
        <v>Yes</v>
      </c>
    </row>
    <row r="792" spans="1:12">
      <c r="A792" s="144" t="s">
        <v>591</v>
      </c>
      <c r="B792" s="82" t="s">
        <v>50</v>
      </c>
      <c r="C792" s="90">
        <v>14.553701853</v>
      </c>
      <c r="D792" s="84" t="str">
        <f t="shared" si="202"/>
        <v>N/A</v>
      </c>
      <c r="E792" s="90">
        <v>13.717410848</v>
      </c>
      <c r="F792" s="84" t="str">
        <f t="shared" si="203"/>
        <v>N/A</v>
      </c>
      <c r="G792" s="90">
        <v>12.052989223999999</v>
      </c>
      <c r="H792" s="84" t="str">
        <f t="shared" si="204"/>
        <v>N/A</v>
      </c>
      <c r="I792" s="85">
        <v>-5.75</v>
      </c>
      <c r="J792" s="85">
        <v>-12.1</v>
      </c>
      <c r="K792" s="86" t="s">
        <v>112</v>
      </c>
      <c r="L792" s="87" t="str">
        <f t="shared" si="205"/>
        <v>Yes</v>
      </c>
    </row>
    <row r="793" spans="1:12" ht="12.75" customHeight="1">
      <c r="A793" s="164" t="s">
        <v>465</v>
      </c>
      <c r="B793" s="82" t="s">
        <v>50</v>
      </c>
      <c r="C793" s="90">
        <v>2.0869495553999999</v>
      </c>
      <c r="D793" s="84" t="str">
        <f t="shared" si="202"/>
        <v>N/A</v>
      </c>
      <c r="E793" s="90">
        <v>2.2155468689000002</v>
      </c>
      <c r="F793" s="84" t="str">
        <f t="shared" si="203"/>
        <v>N/A</v>
      </c>
      <c r="G793" s="90">
        <v>2.1717098596</v>
      </c>
      <c r="H793" s="84" t="str">
        <f t="shared" si="204"/>
        <v>N/A</v>
      </c>
      <c r="I793" s="85">
        <v>6.1619999999999999</v>
      </c>
      <c r="J793" s="85">
        <v>-1.98</v>
      </c>
      <c r="K793" s="86" t="s">
        <v>112</v>
      </c>
      <c r="L793" s="87" t="str">
        <f t="shared" si="205"/>
        <v>Yes</v>
      </c>
    </row>
    <row r="794" spans="1:12">
      <c r="A794" s="144" t="s">
        <v>583</v>
      </c>
      <c r="B794" s="82" t="s">
        <v>50</v>
      </c>
      <c r="C794" s="90">
        <v>12.403100775</v>
      </c>
      <c r="D794" s="84" t="str">
        <f t="shared" si="202"/>
        <v>N/A</v>
      </c>
      <c r="E794" s="90">
        <v>10.714285714000001</v>
      </c>
      <c r="F794" s="84" t="str">
        <f t="shared" si="203"/>
        <v>N/A</v>
      </c>
      <c r="G794" s="90">
        <v>8.8516746411000007</v>
      </c>
      <c r="H794" s="84" t="str">
        <f t="shared" si="204"/>
        <v>N/A</v>
      </c>
      <c r="I794" s="85">
        <v>-13.6</v>
      </c>
      <c r="J794" s="85">
        <v>-17.399999999999999</v>
      </c>
      <c r="K794" s="86" t="s">
        <v>112</v>
      </c>
      <c r="L794" s="87" t="str">
        <f t="shared" si="205"/>
        <v>No</v>
      </c>
    </row>
    <row r="795" spans="1:12">
      <c r="A795" s="144" t="s">
        <v>586</v>
      </c>
      <c r="B795" s="82" t="s">
        <v>50</v>
      </c>
      <c r="C795" s="90">
        <v>4.0580636325999997</v>
      </c>
      <c r="D795" s="84" t="str">
        <f t="shared" si="202"/>
        <v>N/A</v>
      </c>
      <c r="E795" s="90">
        <v>4.1584419002999997</v>
      </c>
      <c r="F795" s="84" t="str">
        <f t="shared" si="203"/>
        <v>N/A</v>
      </c>
      <c r="G795" s="90">
        <v>4.1092436975000002</v>
      </c>
      <c r="H795" s="84" t="str">
        <f t="shared" si="204"/>
        <v>N/A</v>
      </c>
      <c r="I795" s="85">
        <v>2.4740000000000002</v>
      </c>
      <c r="J795" s="85">
        <v>-1.18</v>
      </c>
      <c r="K795" s="86" t="s">
        <v>112</v>
      </c>
      <c r="L795" s="87" t="str">
        <f t="shared" si="205"/>
        <v>Yes</v>
      </c>
    </row>
    <row r="796" spans="1:12">
      <c r="A796" s="144" t="s">
        <v>589</v>
      </c>
      <c r="B796" s="82" t="s">
        <v>50</v>
      </c>
      <c r="C796" s="90">
        <v>1.5684590709999999</v>
      </c>
      <c r="D796" s="84" t="str">
        <f t="shared" si="202"/>
        <v>N/A</v>
      </c>
      <c r="E796" s="90">
        <v>1.7444352013</v>
      </c>
      <c r="F796" s="84" t="str">
        <f t="shared" si="203"/>
        <v>N/A</v>
      </c>
      <c r="G796" s="90">
        <v>1.7642923555000001</v>
      </c>
      <c r="H796" s="84" t="str">
        <f t="shared" si="204"/>
        <v>N/A</v>
      </c>
      <c r="I796" s="85">
        <v>11.22</v>
      </c>
      <c r="J796" s="85">
        <v>1.1379999999999999</v>
      </c>
      <c r="K796" s="86" t="s">
        <v>112</v>
      </c>
      <c r="L796" s="87" t="str">
        <f t="shared" si="205"/>
        <v>Yes</v>
      </c>
    </row>
    <row r="797" spans="1:12">
      <c r="A797" s="144" t="s">
        <v>591</v>
      </c>
      <c r="B797" s="82" t="s">
        <v>50</v>
      </c>
      <c r="C797" s="90">
        <v>3.8440839499999997E-2</v>
      </c>
      <c r="D797" s="84" t="str">
        <f t="shared" si="202"/>
        <v>N/A</v>
      </c>
      <c r="E797" s="90">
        <v>2.99670363E-2</v>
      </c>
      <c r="F797" s="84" t="str">
        <f t="shared" si="203"/>
        <v>N/A</v>
      </c>
      <c r="G797" s="90">
        <v>4.8047223600000001E-2</v>
      </c>
      <c r="H797" s="84" t="str">
        <f t="shared" si="204"/>
        <v>N/A</v>
      </c>
      <c r="I797" s="85">
        <v>-22</v>
      </c>
      <c r="J797" s="85">
        <v>60.33</v>
      </c>
      <c r="K797" s="86" t="s">
        <v>112</v>
      </c>
      <c r="L797" s="87" t="str">
        <f t="shared" si="205"/>
        <v>No</v>
      </c>
    </row>
    <row r="798" spans="1:12">
      <c r="A798" s="164" t="s">
        <v>466</v>
      </c>
      <c r="B798" s="82" t="s">
        <v>50</v>
      </c>
      <c r="C798" s="90">
        <v>2.0473448496</v>
      </c>
      <c r="D798" s="84" t="str">
        <f t="shared" si="202"/>
        <v>N/A</v>
      </c>
      <c r="E798" s="90">
        <v>1.7761989343</v>
      </c>
      <c r="F798" s="84" t="str">
        <f t="shared" si="203"/>
        <v>N/A</v>
      </c>
      <c r="G798" s="90">
        <v>1.3333333332999999</v>
      </c>
      <c r="H798" s="84" t="str">
        <f t="shared" si="204"/>
        <v>N/A</v>
      </c>
      <c r="I798" s="85">
        <v>-13.2</v>
      </c>
      <c r="J798" s="85">
        <v>-24.9</v>
      </c>
      <c r="K798" s="86" t="s">
        <v>112</v>
      </c>
      <c r="L798" s="87" t="str">
        <f t="shared" si="205"/>
        <v>No</v>
      </c>
    </row>
    <row r="799" spans="1:12" ht="12.75" customHeight="1">
      <c r="A799" s="164" t="s">
        <v>467</v>
      </c>
      <c r="B799" s="82" t="s">
        <v>50</v>
      </c>
      <c r="C799" s="90">
        <v>50.640905814</v>
      </c>
      <c r="D799" s="84" t="str">
        <f t="shared" si="202"/>
        <v>N/A</v>
      </c>
      <c r="E799" s="90">
        <v>50.766062386999998</v>
      </c>
      <c r="F799" s="84" t="str">
        <f t="shared" si="203"/>
        <v>N/A</v>
      </c>
      <c r="G799" s="90">
        <v>49.831089233</v>
      </c>
      <c r="H799" s="84" t="str">
        <f t="shared" si="204"/>
        <v>N/A</v>
      </c>
      <c r="I799" s="85">
        <v>0.24709999999999999</v>
      </c>
      <c r="J799" s="85">
        <v>-1.84</v>
      </c>
      <c r="K799" s="86" t="s">
        <v>112</v>
      </c>
      <c r="L799" s="87" t="str">
        <f t="shared" si="205"/>
        <v>Yes</v>
      </c>
    </row>
    <row r="800" spans="1:12">
      <c r="A800" s="144" t="s">
        <v>583</v>
      </c>
      <c r="B800" s="82" t="s">
        <v>50</v>
      </c>
      <c r="C800" s="90">
        <v>54.005167958999998</v>
      </c>
      <c r="D800" s="84" t="str">
        <f t="shared" si="202"/>
        <v>N/A</v>
      </c>
      <c r="E800" s="90">
        <v>49.761904762</v>
      </c>
      <c r="F800" s="84" t="str">
        <f t="shared" si="203"/>
        <v>N/A</v>
      </c>
      <c r="G800" s="90">
        <v>59.808612439999997</v>
      </c>
      <c r="H800" s="84" t="str">
        <f t="shared" si="204"/>
        <v>N/A</v>
      </c>
      <c r="I800" s="85">
        <v>-7.86</v>
      </c>
      <c r="J800" s="85">
        <v>20.190000000000001</v>
      </c>
      <c r="K800" s="86" t="s">
        <v>112</v>
      </c>
      <c r="L800" s="87" t="str">
        <f t="shared" si="205"/>
        <v>No</v>
      </c>
    </row>
    <row r="801" spans="1:12">
      <c r="A801" s="144" t="s">
        <v>586</v>
      </c>
      <c r="B801" s="82" t="s">
        <v>50</v>
      </c>
      <c r="C801" s="90">
        <v>76.039622038999994</v>
      </c>
      <c r="D801" s="84" t="str">
        <f t="shared" si="202"/>
        <v>N/A</v>
      </c>
      <c r="E801" s="90">
        <v>75.356406544999999</v>
      </c>
      <c r="F801" s="84" t="str">
        <f t="shared" si="203"/>
        <v>N/A</v>
      </c>
      <c r="G801" s="90">
        <v>75.873949580000001</v>
      </c>
      <c r="H801" s="84" t="str">
        <f t="shared" si="204"/>
        <v>N/A</v>
      </c>
      <c r="I801" s="85">
        <v>-0.89800000000000002</v>
      </c>
      <c r="J801" s="85">
        <v>0.68679999999999997</v>
      </c>
      <c r="K801" s="86" t="s">
        <v>112</v>
      </c>
      <c r="L801" s="87" t="str">
        <f t="shared" si="205"/>
        <v>Yes</v>
      </c>
    </row>
    <row r="802" spans="1:12">
      <c r="A802" s="144" t="s">
        <v>589</v>
      </c>
      <c r="B802" s="82" t="s">
        <v>50</v>
      </c>
      <c r="C802" s="90">
        <v>38.582577727999997</v>
      </c>
      <c r="D802" s="84" t="str">
        <f t="shared" si="202"/>
        <v>N/A</v>
      </c>
      <c r="E802" s="90">
        <v>39.007789457999998</v>
      </c>
      <c r="F802" s="84" t="str">
        <f t="shared" si="203"/>
        <v>N/A</v>
      </c>
      <c r="G802" s="90">
        <v>38.131845704</v>
      </c>
      <c r="H802" s="84" t="str">
        <f t="shared" si="204"/>
        <v>N/A</v>
      </c>
      <c r="I802" s="85">
        <v>1.1020000000000001</v>
      </c>
      <c r="J802" s="85">
        <v>-2.25</v>
      </c>
      <c r="K802" s="86" t="s">
        <v>112</v>
      </c>
      <c r="L802" s="87" t="str">
        <f t="shared" si="205"/>
        <v>Yes</v>
      </c>
    </row>
    <row r="803" spans="1:12">
      <c r="A803" s="144" t="s">
        <v>591</v>
      </c>
      <c r="B803" s="82" t="s">
        <v>50</v>
      </c>
      <c r="C803" s="90">
        <v>44.468363189000002</v>
      </c>
      <c r="D803" s="84" t="str">
        <f t="shared" si="202"/>
        <v>N/A</v>
      </c>
      <c r="E803" s="90">
        <v>43.744381181000001</v>
      </c>
      <c r="F803" s="84" t="str">
        <f t="shared" si="203"/>
        <v>N/A</v>
      </c>
      <c r="G803" s="90">
        <v>42.411970623000002</v>
      </c>
      <c r="H803" s="84" t="str">
        <f t="shared" si="204"/>
        <v>N/A</v>
      </c>
      <c r="I803" s="85">
        <v>-1.63</v>
      </c>
      <c r="J803" s="85">
        <v>-3.05</v>
      </c>
      <c r="K803" s="86" t="s">
        <v>112</v>
      </c>
      <c r="L803" s="87" t="str">
        <f t="shared" si="205"/>
        <v>Yes</v>
      </c>
    </row>
    <row r="804" spans="1:12">
      <c r="A804" s="164" t="s">
        <v>691</v>
      </c>
      <c r="B804" s="82" t="s">
        <v>50</v>
      </c>
      <c r="C804" s="90">
        <v>70.197879670000006</v>
      </c>
      <c r="D804" s="84" t="str">
        <f t="shared" si="202"/>
        <v>N/A</v>
      </c>
      <c r="E804" s="90">
        <v>70.191777947000006</v>
      </c>
      <c r="F804" s="84" t="str">
        <f t="shared" si="203"/>
        <v>N/A</v>
      </c>
      <c r="G804" s="90">
        <v>69.434390231999998</v>
      </c>
      <c r="H804" s="84" t="str">
        <f t="shared" si="204"/>
        <v>N/A</v>
      </c>
      <c r="I804" s="85">
        <v>-8.9999999999999993E-3</v>
      </c>
      <c r="J804" s="85">
        <v>-1.08</v>
      </c>
      <c r="K804" s="86" t="s">
        <v>112</v>
      </c>
      <c r="L804" s="87" t="str">
        <f t="shared" si="205"/>
        <v>Yes</v>
      </c>
    </row>
    <row r="805" spans="1:12">
      <c r="A805" s="144" t="s">
        <v>583</v>
      </c>
      <c r="B805" s="82" t="s">
        <v>50</v>
      </c>
      <c r="C805" s="90">
        <v>65.891472867999994</v>
      </c>
      <c r="D805" s="84" t="str">
        <f t="shared" si="202"/>
        <v>N/A</v>
      </c>
      <c r="E805" s="90">
        <v>65.952380951999999</v>
      </c>
      <c r="F805" s="84" t="str">
        <f t="shared" si="203"/>
        <v>N/A</v>
      </c>
      <c r="G805" s="90">
        <v>71.052631579000007</v>
      </c>
      <c r="H805" s="84" t="str">
        <f t="shared" si="204"/>
        <v>N/A</v>
      </c>
      <c r="I805" s="85">
        <v>9.2399999999999996E-2</v>
      </c>
      <c r="J805" s="85">
        <v>7.7329999999999997</v>
      </c>
      <c r="K805" s="86" t="s">
        <v>112</v>
      </c>
      <c r="L805" s="87" t="str">
        <f t="shared" si="205"/>
        <v>Yes</v>
      </c>
    </row>
    <row r="806" spans="1:12">
      <c r="A806" s="144" t="s">
        <v>586</v>
      </c>
      <c r="B806" s="82" t="s">
        <v>50</v>
      </c>
      <c r="C806" s="90">
        <v>87.008718673999994</v>
      </c>
      <c r="D806" s="84" t="str">
        <f t="shared" si="202"/>
        <v>N/A</v>
      </c>
      <c r="E806" s="90">
        <v>86.998289248999995</v>
      </c>
      <c r="F806" s="84" t="str">
        <f t="shared" si="203"/>
        <v>N/A</v>
      </c>
      <c r="G806" s="90">
        <v>86.739495797999993</v>
      </c>
      <c r="H806" s="84" t="str">
        <f t="shared" si="204"/>
        <v>N/A</v>
      </c>
      <c r="I806" s="85">
        <v>-1.2E-2</v>
      </c>
      <c r="J806" s="85">
        <v>-0.29699999999999999</v>
      </c>
      <c r="K806" s="86" t="s">
        <v>112</v>
      </c>
      <c r="L806" s="87" t="str">
        <f t="shared" si="205"/>
        <v>Yes</v>
      </c>
    </row>
    <row r="807" spans="1:12">
      <c r="A807" s="144" t="s">
        <v>589</v>
      </c>
      <c r="B807" s="82" t="s">
        <v>50</v>
      </c>
      <c r="C807" s="90">
        <v>64.225999544999993</v>
      </c>
      <c r="D807" s="84" t="str">
        <f t="shared" si="202"/>
        <v>N/A</v>
      </c>
      <c r="E807" s="90">
        <v>64.148327409000004</v>
      </c>
      <c r="F807" s="84" t="str">
        <f t="shared" si="203"/>
        <v>N/A</v>
      </c>
      <c r="G807" s="90">
        <v>63.575753452999997</v>
      </c>
      <c r="H807" s="84" t="str">
        <f t="shared" si="204"/>
        <v>N/A</v>
      </c>
      <c r="I807" s="85">
        <v>-0.121</v>
      </c>
      <c r="J807" s="85">
        <v>-0.89300000000000002</v>
      </c>
      <c r="K807" s="86" t="s">
        <v>112</v>
      </c>
      <c r="L807" s="87" t="str">
        <f t="shared" si="205"/>
        <v>Yes</v>
      </c>
    </row>
    <row r="808" spans="1:12">
      <c r="A808" s="144" t="s">
        <v>591</v>
      </c>
      <c r="B808" s="82" t="s">
        <v>50</v>
      </c>
      <c r="C808" s="90">
        <v>60.190666563999997</v>
      </c>
      <c r="D808" s="84" t="str">
        <f t="shared" si="202"/>
        <v>N/A</v>
      </c>
      <c r="E808" s="90">
        <v>59.581959843999996</v>
      </c>
      <c r="F808" s="84" t="str">
        <f t="shared" si="203"/>
        <v>N/A</v>
      </c>
      <c r="G808" s="90">
        <v>58.850984967999999</v>
      </c>
      <c r="H808" s="84" t="str">
        <f t="shared" si="204"/>
        <v>N/A</v>
      </c>
      <c r="I808" s="85">
        <v>-1.01</v>
      </c>
      <c r="J808" s="85">
        <v>-1.23</v>
      </c>
      <c r="K808" s="86" t="s">
        <v>112</v>
      </c>
      <c r="L808" s="87" t="str">
        <f t="shared" si="205"/>
        <v>Yes</v>
      </c>
    </row>
    <row r="809" spans="1:12">
      <c r="A809" s="164" t="s">
        <v>1</v>
      </c>
      <c r="B809" s="82" t="s">
        <v>50</v>
      </c>
      <c r="C809" s="83">
        <v>8.8631029987000005</v>
      </c>
      <c r="D809" s="84" t="str">
        <f t="shared" si="202"/>
        <v>N/A</v>
      </c>
      <c r="E809" s="83">
        <v>9.1103462447000005</v>
      </c>
      <c r="F809" s="84" t="str">
        <f t="shared" si="203"/>
        <v>N/A</v>
      </c>
      <c r="G809" s="83">
        <v>8.7981790592000007</v>
      </c>
      <c r="H809" s="84" t="str">
        <f t="shared" si="204"/>
        <v>N/A</v>
      </c>
      <c r="I809" s="85">
        <v>2.79</v>
      </c>
      <c r="J809" s="85">
        <v>-3.43</v>
      </c>
      <c r="K809" s="86" t="s">
        <v>112</v>
      </c>
      <c r="L809" s="87" t="str">
        <f t="shared" si="205"/>
        <v>Yes</v>
      </c>
    </row>
    <row r="810" spans="1:12">
      <c r="A810" s="144" t="s">
        <v>583</v>
      </c>
      <c r="B810" s="82" t="s">
        <v>50</v>
      </c>
      <c r="C810" s="83">
        <v>13.622641508999999</v>
      </c>
      <c r="D810" s="84" t="str">
        <f t="shared" si="202"/>
        <v>N/A</v>
      </c>
      <c r="E810" s="83">
        <v>25.444444443999998</v>
      </c>
      <c r="F810" s="84" t="str">
        <f t="shared" si="203"/>
        <v>N/A</v>
      </c>
      <c r="G810" s="83">
        <v>15.632911392</v>
      </c>
      <c r="H810" s="84" t="str">
        <f t="shared" si="204"/>
        <v>N/A</v>
      </c>
      <c r="I810" s="85">
        <v>86.78</v>
      </c>
      <c r="J810" s="85">
        <v>-38.6</v>
      </c>
      <c r="K810" s="86" t="s">
        <v>112</v>
      </c>
      <c r="L810" s="87" t="str">
        <f t="shared" si="205"/>
        <v>No</v>
      </c>
    </row>
    <row r="811" spans="1:12">
      <c r="A811" s="144" t="s">
        <v>586</v>
      </c>
      <c r="B811" s="82" t="s">
        <v>50</v>
      </c>
      <c r="C811" s="83">
        <v>17.334723381</v>
      </c>
      <c r="D811" s="84" t="str">
        <f t="shared" si="202"/>
        <v>N/A</v>
      </c>
      <c r="E811" s="83">
        <v>17.330083943000002</v>
      </c>
      <c r="F811" s="84" t="str">
        <f t="shared" si="203"/>
        <v>N/A</v>
      </c>
      <c r="G811" s="83">
        <v>16.707102124999999</v>
      </c>
      <c r="H811" s="84" t="str">
        <f t="shared" si="204"/>
        <v>N/A</v>
      </c>
      <c r="I811" s="85">
        <v>-2.7E-2</v>
      </c>
      <c r="J811" s="85">
        <v>-3.59</v>
      </c>
      <c r="K811" s="86" t="s">
        <v>112</v>
      </c>
      <c r="L811" s="87" t="str">
        <f t="shared" si="205"/>
        <v>Yes</v>
      </c>
    </row>
    <row r="812" spans="1:12">
      <c r="A812" s="144" t="s">
        <v>589</v>
      </c>
      <c r="B812" s="82" t="s">
        <v>50</v>
      </c>
      <c r="C812" s="83">
        <v>4.2612917795999996</v>
      </c>
      <c r="D812" s="84" t="str">
        <f t="shared" si="202"/>
        <v>N/A</v>
      </c>
      <c r="E812" s="83">
        <v>4.0423011844000003</v>
      </c>
      <c r="F812" s="84" t="str">
        <f t="shared" si="203"/>
        <v>N/A</v>
      </c>
      <c r="G812" s="83">
        <v>3.7757633587999999</v>
      </c>
      <c r="H812" s="84" t="str">
        <f t="shared" si="204"/>
        <v>N/A</v>
      </c>
      <c r="I812" s="85">
        <v>-5.14</v>
      </c>
      <c r="J812" s="85">
        <v>-6.59</v>
      </c>
      <c r="K812" s="86" t="s">
        <v>112</v>
      </c>
      <c r="L812" s="87" t="str">
        <f t="shared" si="205"/>
        <v>Yes</v>
      </c>
    </row>
    <row r="813" spans="1:12">
      <c r="A813" s="144" t="s">
        <v>591</v>
      </c>
      <c r="B813" s="82" t="s">
        <v>50</v>
      </c>
      <c r="C813" s="83">
        <v>3.3967247755000001</v>
      </c>
      <c r="D813" s="84" t="str">
        <f t="shared" si="202"/>
        <v>N/A</v>
      </c>
      <c r="E813" s="83">
        <v>3.3402512288000001</v>
      </c>
      <c r="F813" s="84" t="str">
        <f t="shared" si="203"/>
        <v>N/A</v>
      </c>
      <c r="G813" s="83">
        <v>3.1042141230000002</v>
      </c>
      <c r="H813" s="84" t="str">
        <f t="shared" si="204"/>
        <v>N/A</v>
      </c>
      <c r="I813" s="85">
        <v>-1.66</v>
      </c>
      <c r="J813" s="85">
        <v>-7.07</v>
      </c>
      <c r="K813" s="86" t="s">
        <v>112</v>
      </c>
      <c r="L813" s="87" t="str">
        <f t="shared" si="205"/>
        <v>Yes</v>
      </c>
    </row>
    <row r="814" spans="1:12">
      <c r="A814" s="164" t="s">
        <v>2</v>
      </c>
      <c r="B814" s="82" t="s">
        <v>50</v>
      </c>
      <c r="C814" s="83">
        <v>139.28342929999999</v>
      </c>
      <c r="D814" s="84" t="str">
        <f t="shared" si="202"/>
        <v>N/A</v>
      </c>
      <c r="E814" s="83">
        <v>140.34162226000001</v>
      </c>
      <c r="F814" s="84" t="str">
        <f t="shared" si="203"/>
        <v>N/A</v>
      </c>
      <c r="G814" s="83">
        <v>138.55611110999999</v>
      </c>
      <c r="H814" s="84" t="str">
        <f t="shared" si="204"/>
        <v>N/A</v>
      </c>
      <c r="I814" s="85">
        <v>0.75970000000000004</v>
      </c>
      <c r="J814" s="85">
        <v>-1.27</v>
      </c>
      <c r="K814" s="86" t="s">
        <v>112</v>
      </c>
      <c r="L814" s="87" t="str">
        <f t="shared" si="205"/>
        <v>Yes</v>
      </c>
    </row>
    <row r="815" spans="1:12">
      <c r="A815" s="144" t="s">
        <v>583</v>
      </c>
      <c r="B815" s="82" t="s">
        <v>50</v>
      </c>
      <c r="C815" s="83">
        <v>195.25</v>
      </c>
      <c r="D815" s="84" t="str">
        <f t="shared" si="202"/>
        <v>N/A</v>
      </c>
      <c r="E815" s="83">
        <v>188.84444443999999</v>
      </c>
      <c r="F815" s="84" t="str">
        <f t="shared" si="203"/>
        <v>N/A</v>
      </c>
      <c r="G815" s="83">
        <v>210.43243243000001</v>
      </c>
      <c r="H815" s="84" t="str">
        <f t="shared" si="204"/>
        <v>N/A</v>
      </c>
      <c r="I815" s="85">
        <v>-3.28</v>
      </c>
      <c r="J815" s="85">
        <v>11.43</v>
      </c>
      <c r="K815" s="86" t="s">
        <v>112</v>
      </c>
      <c r="L815" s="87" t="str">
        <f t="shared" si="205"/>
        <v>Yes</v>
      </c>
    </row>
    <row r="816" spans="1:12">
      <c r="A816" s="144" t="s">
        <v>586</v>
      </c>
      <c r="B816" s="82" t="s">
        <v>50</v>
      </c>
      <c r="C816" s="83">
        <v>171.58830146</v>
      </c>
      <c r="D816" s="84" t="str">
        <f t="shared" si="202"/>
        <v>N/A</v>
      </c>
      <c r="E816" s="83">
        <v>167.84915612</v>
      </c>
      <c r="F816" s="84" t="str">
        <f t="shared" si="203"/>
        <v>N/A</v>
      </c>
      <c r="G816" s="83">
        <v>161.82106339000001</v>
      </c>
      <c r="H816" s="84" t="str">
        <f t="shared" si="204"/>
        <v>N/A</v>
      </c>
      <c r="I816" s="85">
        <v>-2.1800000000000002</v>
      </c>
      <c r="J816" s="85">
        <v>-3.59</v>
      </c>
      <c r="K816" s="86" t="s">
        <v>112</v>
      </c>
      <c r="L816" s="87" t="str">
        <f t="shared" si="205"/>
        <v>Yes</v>
      </c>
    </row>
    <row r="817" spans="1:12">
      <c r="A817" s="144" t="s">
        <v>589</v>
      </c>
      <c r="B817" s="82" t="s">
        <v>50</v>
      </c>
      <c r="C817" s="83">
        <v>89.68115942</v>
      </c>
      <c r="D817" s="84" t="str">
        <f t="shared" si="202"/>
        <v>N/A</v>
      </c>
      <c r="E817" s="83">
        <v>100.14739883999999</v>
      </c>
      <c r="F817" s="84" t="str">
        <f t="shared" si="203"/>
        <v>N/A</v>
      </c>
      <c r="G817" s="83">
        <v>106.93701799</v>
      </c>
      <c r="H817" s="84" t="str">
        <f t="shared" si="204"/>
        <v>N/A</v>
      </c>
      <c r="I817" s="85">
        <v>11.67</v>
      </c>
      <c r="J817" s="85">
        <v>6.78</v>
      </c>
      <c r="K817" s="86" t="s">
        <v>112</v>
      </c>
      <c r="L817" s="87" t="str">
        <f t="shared" si="205"/>
        <v>Yes</v>
      </c>
    </row>
    <row r="818" spans="1:12">
      <c r="A818" s="144" t="s">
        <v>591</v>
      </c>
      <c r="B818" s="82" t="s">
        <v>50</v>
      </c>
      <c r="C818" s="83">
        <v>18.8</v>
      </c>
      <c r="D818" s="84" t="str">
        <f t="shared" si="202"/>
        <v>N/A</v>
      </c>
      <c r="E818" s="83">
        <v>29</v>
      </c>
      <c r="F818" s="84" t="str">
        <f t="shared" si="203"/>
        <v>N/A</v>
      </c>
      <c r="G818" s="83">
        <v>22.428571429000002</v>
      </c>
      <c r="H818" s="84" t="str">
        <f t="shared" si="204"/>
        <v>N/A</v>
      </c>
      <c r="I818" s="85">
        <v>54.26</v>
      </c>
      <c r="J818" s="85">
        <v>-22.7</v>
      </c>
      <c r="K818" s="86" t="s">
        <v>112</v>
      </c>
      <c r="L818" s="87" t="str">
        <f t="shared" si="205"/>
        <v>No</v>
      </c>
    </row>
    <row r="819" spans="1:12">
      <c r="A819" s="164" t="s">
        <v>169</v>
      </c>
      <c r="B819" s="101" t="s">
        <v>50</v>
      </c>
      <c r="C819" s="95">
        <v>2.6437364808999999</v>
      </c>
      <c r="D819" s="103" t="str">
        <f t="shared" si="202"/>
        <v>N/A</v>
      </c>
      <c r="E819" s="95">
        <v>2.4228034735000001</v>
      </c>
      <c r="F819" s="103" t="str">
        <f t="shared" si="203"/>
        <v>N/A</v>
      </c>
      <c r="G819" s="95">
        <v>2.2018724965000001</v>
      </c>
      <c r="H819" s="103" t="str">
        <f t="shared" si="204"/>
        <v>N/A</v>
      </c>
      <c r="I819" s="104">
        <v>-8.36</v>
      </c>
      <c r="J819" s="104">
        <v>-9.1199999999999992</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0</v>
      </c>
      <c r="J821" s="85">
        <v>-50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11</v>
      </c>
      <c r="H822" s="84" t="str">
        <f t="shared" si="208"/>
        <v>N/A</v>
      </c>
      <c r="I822" s="85">
        <v>-36.4</v>
      </c>
      <c r="J822" s="85">
        <v>0</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-33.299999999999997</v>
      </c>
      <c r="J823" s="85">
        <v>50</v>
      </c>
      <c r="K823" s="155" t="s">
        <v>50</v>
      </c>
      <c r="L823" s="87" t="str">
        <f t="shared" si="209"/>
        <v>N/A</v>
      </c>
    </row>
    <row r="824" spans="1:12">
      <c r="A824" s="144" t="s">
        <v>630</v>
      </c>
      <c r="B824" s="82" t="s">
        <v>50</v>
      </c>
      <c r="C824" s="83">
        <v>20</v>
      </c>
      <c r="D824" s="84" t="str">
        <f t="shared" si="206"/>
        <v>N/A</v>
      </c>
      <c r="E824" s="83">
        <v>28</v>
      </c>
      <c r="F824" s="84" t="str">
        <f t="shared" si="207"/>
        <v>N/A</v>
      </c>
      <c r="G824" s="83">
        <v>22</v>
      </c>
      <c r="H824" s="84" t="str">
        <f t="shared" si="208"/>
        <v>N/A</v>
      </c>
      <c r="I824" s="85">
        <v>40</v>
      </c>
      <c r="J824" s="85">
        <v>-21.4</v>
      </c>
      <c r="K824" s="155" t="s">
        <v>50</v>
      </c>
      <c r="L824" s="87" t="str">
        <f t="shared" si="209"/>
        <v>N/A</v>
      </c>
    </row>
    <row r="825" spans="1:12">
      <c r="A825" s="144" t="s">
        <v>631</v>
      </c>
      <c r="B825" s="82" t="s">
        <v>50</v>
      </c>
      <c r="C825" s="83">
        <v>11</v>
      </c>
      <c r="D825" s="84" t="str">
        <f t="shared" si="206"/>
        <v>N/A</v>
      </c>
      <c r="E825" s="83">
        <v>11</v>
      </c>
      <c r="F825" s="84" t="str">
        <f t="shared" si="207"/>
        <v>N/A</v>
      </c>
      <c r="G825" s="83">
        <v>11</v>
      </c>
      <c r="H825" s="84" t="str">
        <f t="shared" si="208"/>
        <v>N/A</v>
      </c>
      <c r="I825" s="85">
        <v>0</v>
      </c>
      <c r="J825" s="85">
        <v>33.33</v>
      </c>
      <c r="K825" s="155" t="s">
        <v>50</v>
      </c>
      <c r="L825" s="87" t="str">
        <f t="shared" si="209"/>
        <v>N/A</v>
      </c>
    </row>
    <row r="826" spans="1:12">
      <c r="A826" s="144" t="s">
        <v>632</v>
      </c>
      <c r="B826" s="82" t="s">
        <v>50</v>
      </c>
      <c r="C826" s="83">
        <v>36</v>
      </c>
      <c r="D826" s="84" t="str">
        <f t="shared" si="206"/>
        <v>N/A</v>
      </c>
      <c r="E826" s="83">
        <v>40</v>
      </c>
      <c r="F826" s="84" t="str">
        <f t="shared" si="207"/>
        <v>N/A</v>
      </c>
      <c r="G826" s="83">
        <v>51</v>
      </c>
      <c r="H826" s="84" t="str">
        <f t="shared" si="208"/>
        <v>N/A</v>
      </c>
      <c r="I826" s="85">
        <v>11.11</v>
      </c>
      <c r="J826" s="85">
        <v>27.5</v>
      </c>
      <c r="K826" s="155" t="s">
        <v>50</v>
      </c>
      <c r="L826" s="87" t="str">
        <f t="shared" si="209"/>
        <v>N/A</v>
      </c>
    </row>
    <row r="827" spans="1:12">
      <c r="A827" s="164" t="s">
        <v>818</v>
      </c>
      <c r="B827" s="145" t="s">
        <v>50</v>
      </c>
      <c r="C827" s="159">
        <v>1401028</v>
      </c>
      <c r="D827" s="107" t="str">
        <f t="shared" si="206"/>
        <v>N/A</v>
      </c>
      <c r="E827" s="159">
        <v>1980403</v>
      </c>
      <c r="F827" s="107" t="str">
        <f t="shared" si="207"/>
        <v>N/A</v>
      </c>
      <c r="G827" s="159">
        <v>1517312</v>
      </c>
      <c r="H827" s="107" t="str">
        <f t="shared" si="208"/>
        <v>N/A</v>
      </c>
      <c r="I827" s="108">
        <v>41.35</v>
      </c>
      <c r="J827" s="108">
        <v>-23.4</v>
      </c>
      <c r="K827" s="155" t="s">
        <v>50</v>
      </c>
      <c r="L827" s="109" t="str">
        <f t="shared" si="209"/>
        <v>N/A</v>
      </c>
    </row>
    <row r="828" spans="1:12">
      <c r="A828" s="144" t="s">
        <v>633</v>
      </c>
      <c r="B828" s="145" t="s">
        <v>50</v>
      </c>
      <c r="C828" s="159">
        <v>1270578</v>
      </c>
      <c r="D828" s="107" t="str">
        <f t="shared" si="206"/>
        <v>N/A</v>
      </c>
      <c r="E828" s="159">
        <v>1809989</v>
      </c>
      <c r="F828" s="107" t="str">
        <f t="shared" si="207"/>
        <v>N/A</v>
      </c>
      <c r="G828" s="159">
        <v>1484613</v>
      </c>
      <c r="H828" s="107" t="str">
        <f t="shared" si="208"/>
        <v>N/A</v>
      </c>
      <c r="I828" s="108">
        <v>42.45</v>
      </c>
      <c r="J828" s="108">
        <v>-18</v>
      </c>
      <c r="K828" s="155" t="s">
        <v>50</v>
      </c>
      <c r="L828" s="109" t="str">
        <f t="shared" si="209"/>
        <v>N/A</v>
      </c>
    </row>
    <row r="829" spans="1:12">
      <c r="A829" s="144" t="s">
        <v>627</v>
      </c>
      <c r="B829" s="145" t="s">
        <v>50</v>
      </c>
      <c r="C829" s="159">
        <v>232550</v>
      </c>
      <c r="D829" s="107" t="str">
        <f t="shared" si="206"/>
        <v>N/A</v>
      </c>
      <c r="E829" s="159">
        <v>242924</v>
      </c>
      <c r="F829" s="107" t="str">
        <f t="shared" si="207"/>
        <v>N/A</v>
      </c>
      <c r="G829" s="159">
        <v>254370</v>
      </c>
      <c r="H829" s="107" t="str">
        <f t="shared" si="208"/>
        <v>N/A</v>
      </c>
      <c r="I829" s="108">
        <v>4.4610000000000003</v>
      </c>
      <c r="J829" s="108">
        <v>4.7119999999999997</v>
      </c>
      <c r="K829" s="155" t="s">
        <v>50</v>
      </c>
      <c r="L829" s="109" t="str">
        <f t="shared" si="209"/>
        <v>N/A</v>
      </c>
    </row>
    <row r="830" spans="1:12">
      <c r="A830" s="144" t="s">
        <v>240</v>
      </c>
      <c r="B830" s="145" t="s">
        <v>50</v>
      </c>
      <c r="C830" s="159">
        <v>1108696</v>
      </c>
      <c r="D830" s="107" t="str">
        <f t="shared" si="206"/>
        <v>N/A</v>
      </c>
      <c r="E830" s="159">
        <v>606415</v>
      </c>
      <c r="F830" s="107" t="str">
        <f t="shared" si="207"/>
        <v>N/A</v>
      </c>
      <c r="G830" s="159">
        <v>693783</v>
      </c>
      <c r="H830" s="107" t="str">
        <f t="shared" si="208"/>
        <v>N/A</v>
      </c>
      <c r="I830" s="108">
        <v>-45.3</v>
      </c>
      <c r="J830" s="108">
        <v>14.41</v>
      </c>
      <c r="K830" s="155" t="s">
        <v>50</v>
      </c>
      <c r="L830" s="109" t="str">
        <f t="shared" si="209"/>
        <v>N/A</v>
      </c>
    </row>
    <row r="831" spans="1:12">
      <c r="A831" s="144" t="s">
        <v>692</v>
      </c>
      <c r="B831" s="145" t="s">
        <v>50</v>
      </c>
      <c r="C831" s="159">
        <v>709227</v>
      </c>
      <c r="D831" s="107" t="str">
        <f t="shared" si="206"/>
        <v>N/A</v>
      </c>
      <c r="E831" s="159">
        <v>584988</v>
      </c>
      <c r="F831" s="107" t="str">
        <f t="shared" si="207"/>
        <v>N/A</v>
      </c>
      <c r="G831" s="159">
        <v>426264</v>
      </c>
      <c r="H831" s="107" t="str">
        <f t="shared" si="208"/>
        <v>N/A</v>
      </c>
      <c r="I831" s="108">
        <v>-17.5</v>
      </c>
      <c r="J831" s="108">
        <v>-27.1</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675706</v>
      </c>
      <c r="D833" s="107" t="str">
        <f t="shared" ref="D833:D847" si="210">IF($B833="N/A","N/A",IF(C833&gt;10,"No",IF(C833&lt;-10,"No","Yes")))</f>
        <v>N/A</v>
      </c>
      <c r="E833" s="159">
        <v>731571</v>
      </c>
      <c r="F833" s="107" t="str">
        <f t="shared" ref="F833:F847" si="211">IF($B833="N/A","N/A",IF(E833&gt;10,"No",IF(E833&lt;-10,"No","Yes")))</f>
        <v>N/A</v>
      </c>
      <c r="G833" s="159">
        <v>705861</v>
      </c>
      <c r="H833" s="107" t="str">
        <f t="shared" ref="H833:H847" si="212">IF($B833="N/A","N/A",IF(G833&gt;10,"No",IF(G833&lt;-10,"No","Yes")))</f>
        <v>N/A</v>
      </c>
      <c r="I833" s="108">
        <v>8.2680000000000007</v>
      </c>
      <c r="J833" s="108">
        <v>-3.51</v>
      </c>
      <c r="K833" s="118" t="s">
        <v>112</v>
      </c>
      <c r="L833" s="109" t="str">
        <f t="shared" ref="L833:L847" si="213">IF(J833="Div by 0", "N/A", IF(K833="N/A","N/A", IF(J833&gt;VALUE(MID(K833,1,2)), "No", IF(J833&lt;-1*VALUE(MID(K833,1,2)), "No", "Yes"))))</f>
        <v>Yes</v>
      </c>
    </row>
    <row r="834" spans="1:12">
      <c r="A834" s="164" t="s">
        <v>635</v>
      </c>
      <c r="B834" s="82" t="s">
        <v>50</v>
      </c>
      <c r="C834" s="83">
        <v>2968</v>
      </c>
      <c r="D834" s="84" t="str">
        <f t="shared" si="210"/>
        <v>N/A</v>
      </c>
      <c r="E834" s="83">
        <v>3093</v>
      </c>
      <c r="F834" s="84" t="str">
        <f t="shared" si="211"/>
        <v>N/A</v>
      </c>
      <c r="G834" s="83">
        <v>3401</v>
      </c>
      <c r="H834" s="84" t="str">
        <f t="shared" si="212"/>
        <v>N/A</v>
      </c>
      <c r="I834" s="85">
        <v>4.2119999999999997</v>
      </c>
      <c r="J834" s="85">
        <v>9.9580000000000002</v>
      </c>
      <c r="K834" s="86" t="s">
        <v>112</v>
      </c>
      <c r="L834" s="87" t="str">
        <f t="shared" si="213"/>
        <v>Yes</v>
      </c>
    </row>
    <row r="835" spans="1:12">
      <c r="A835" s="164" t="s">
        <v>636</v>
      </c>
      <c r="B835" s="82" t="s">
        <v>50</v>
      </c>
      <c r="C835" s="88">
        <v>227.66374662999999</v>
      </c>
      <c r="D835" s="84" t="str">
        <f t="shared" si="210"/>
        <v>N/A</v>
      </c>
      <c r="E835" s="88">
        <v>236.52473327000001</v>
      </c>
      <c r="F835" s="84" t="str">
        <f t="shared" si="211"/>
        <v>N/A</v>
      </c>
      <c r="G835" s="88">
        <v>207.54513377999999</v>
      </c>
      <c r="H835" s="84" t="str">
        <f t="shared" si="212"/>
        <v>N/A</v>
      </c>
      <c r="I835" s="85">
        <v>3.8919999999999999</v>
      </c>
      <c r="J835" s="85">
        <v>-12.3</v>
      </c>
      <c r="K835" s="86" t="s">
        <v>112</v>
      </c>
      <c r="L835" s="87" t="str">
        <f t="shared" si="213"/>
        <v>Yes</v>
      </c>
    </row>
    <row r="836" spans="1:12">
      <c r="A836" s="164" t="s">
        <v>637</v>
      </c>
      <c r="B836" s="82" t="s">
        <v>50</v>
      </c>
      <c r="C836" s="88">
        <v>678882</v>
      </c>
      <c r="D836" s="84" t="str">
        <f t="shared" si="210"/>
        <v>N/A</v>
      </c>
      <c r="E836" s="88">
        <v>729308</v>
      </c>
      <c r="F836" s="84" t="str">
        <f t="shared" si="211"/>
        <v>N/A</v>
      </c>
      <c r="G836" s="88">
        <v>816128</v>
      </c>
      <c r="H836" s="84" t="str">
        <f t="shared" si="212"/>
        <v>N/A</v>
      </c>
      <c r="I836" s="85">
        <v>7.4279999999999999</v>
      </c>
      <c r="J836" s="85">
        <v>11.9</v>
      </c>
      <c r="K836" s="86" t="s">
        <v>112</v>
      </c>
      <c r="L836" s="87" t="str">
        <f t="shared" si="213"/>
        <v>Yes</v>
      </c>
    </row>
    <row r="837" spans="1:12">
      <c r="A837" s="164" t="s">
        <v>638</v>
      </c>
      <c r="B837" s="82" t="s">
        <v>50</v>
      </c>
      <c r="C837" s="83">
        <v>1745</v>
      </c>
      <c r="D837" s="84" t="str">
        <f t="shared" si="210"/>
        <v>N/A</v>
      </c>
      <c r="E837" s="83">
        <v>1848</v>
      </c>
      <c r="F837" s="84" t="str">
        <f t="shared" si="211"/>
        <v>N/A</v>
      </c>
      <c r="G837" s="83">
        <v>1900</v>
      </c>
      <c r="H837" s="84" t="str">
        <f t="shared" si="212"/>
        <v>N/A</v>
      </c>
      <c r="I837" s="85">
        <v>5.9029999999999996</v>
      </c>
      <c r="J837" s="85">
        <v>2.8140000000000001</v>
      </c>
      <c r="K837" s="86" t="s">
        <v>112</v>
      </c>
      <c r="L837" s="87" t="str">
        <f t="shared" si="213"/>
        <v>Yes</v>
      </c>
    </row>
    <row r="838" spans="1:12">
      <c r="A838" s="164" t="s">
        <v>639</v>
      </c>
      <c r="B838" s="82" t="s">
        <v>50</v>
      </c>
      <c r="C838" s="88">
        <v>389.04412607</v>
      </c>
      <c r="D838" s="84" t="str">
        <f t="shared" si="210"/>
        <v>N/A</v>
      </c>
      <c r="E838" s="88">
        <v>394.64718614999998</v>
      </c>
      <c r="F838" s="84" t="str">
        <f t="shared" si="211"/>
        <v>N/A</v>
      </c>
      <c r="G838" s="88">
        <v>429.54105263000002</v>
      </c>
      <c r="H838" s="84" t="str">
        <f t="shared" si="212"/>
        <v>N/A</v>
      </c>
      <c r="I838" s="85">
        <v>1.44</v>
      </c>
      <c r="J838" s="85">
        <v>8.8420000000000005</v>
      </c>
      <c r="K838" s="86" t="s">
        <v>112</v>
      </c>
      <c r="L838" s="87" t="str">
        <f t="shared" si="213"/>
        <v>Yes</v>
      </c>
    </row>
    <row r="839" spans="1:12">
      <c r="A839" s="164" t="s">
        <v>649</v>
      </c>
      <c r="B839" s="82" t="s">
        <v>50</v>
      </c>
      <c r="C839" s="88">
        <v>1035802</v>
      </c>
      <c r="D839" s="84" t="str">
        <f t="shared" si="210"/>
        <v>N/A</v>
      </c>
      <c r="E839" s="88">
        <v>1156681</v>
      </c>
      <c r="F839" s="84" t="str">
        <f t="shared" si="211"/>
        <v>N/A</v>
      </c>
      <c r="G839" s="88">
        <v>1458679</v>
      </c>
      <c r="H839" s="84" t="str">
        <f t="shared" si="212"/>
        <v>N/A</v>
      </c>
      <c r="I839" s="85">
        <v>11.67</v>
      </c>
      <c r="J839" s="85">
        <v>26.11</v>
      </c>
      <c r="K839" s="86" t="s">
        <v>112</v>
      </c>
      <c r="L839" s="87" t="str">
        <f t="shared" si="213"/>
        <v>No</v>
      </c>
    </row>
    <row r="840" spans="1:12">
      <c r="A840" s="164" t="s">
        <v>651</v>
      </c>
      <c r="B840" s="82" t="s">
        <v>50</v>
      </c>
      <c r="C840" s="83">
        <v>3406</v>
      </c>
      <c r="D840" s="84" t="str">
        <f t="shared" si="210"/>
        <v>N/A</v>
      </c>
      <c r="E840" s="83">
        <v>3718</v>
      </c>
      <c r="F840" s="84" t="str">
        <f t="shared" si="211"/>
        <v>N/A</v>
      </c>
      <c r="G840" s="83">
        <v>4681</v>
      </c>
      <c r="H840" s="84" t="str">
        <f t="shared" si="212"/>
        <v>N/A</v>
      </c>
      <c r="I840" s="85">
        <v>9.16</v>
      </c>
      <c r="J840" s="85">
        <v>25.9</v>
      </c>
      <c r="K840" s="86" t="s">
        <v>112</v>
      </c>
      <c r="L840" s="87" t="str">
        <f t="shared" si="213"/>
        <v>No</v>
      </c>
    </row>
    <row r="841" spans="1:12">
      <c r="A841" s="164" t="s">
        <v>650</v>
      </c>
      <c r="B841" s="82" t="s">
        <v>50</v>
      </c>
      <c r="C841" s="88">
        <v>304.11098062000002</v>
      </c>
      <c r="D841" s="84" t="str">
        <f t="shared" si="210"/>
        <v>N/A</v>
      </c>
      <c r="E841" s="88">
        <v>311.10301236999999</v>
      </c>
      <c r="F841" s="84" t="str">
        <f t="shared" si="211"/>
        <v>N/A</v>
      </c>
      <c r="G841" s="88">
        <v>311.61696218999998</v>
      </c>
      <c r="H841" s="84" t="str">
        <f t="shared" si="212"/>
        <v>N/A</v>
      </c>
      <c r="I841" s="85">
        <v>2.2989999999999999</v>
      </c>
      <c r="J841" s="85">
        <v>0.16520000000000001</v>
      </c>
      <c r="K841" s="86" t="s">
        <v>112</v>
      </c>
      <c r="L841" s="87" t="str">
        <f t="shared" si="213"/>
        <v>Yes</v>
      </c>
    </row>
    <row r="842" spans="1:12">
      <c r="A842" s="164" t="s">
        <v>640</v>
      </c>
      <c r="B842" s="82" t="s">
        <v>50</v>
      </c>
      <c r="C842" s="88">
        <v>2957051</v>
      </c>
      <c r="D842" s="84" t="str">
        <f t="shared" si="210"/>
        <v>N/A</v>
      </c>
      <c r="E842" s="88">
        <v>2406313</v>
      </c>
      <c r="F842" s="84" t="str">
        <f t="shared" si="211"/>
        <v>N/A</v>
      </c>
      <c r="G842" s="88">
        <v>2977729</v>
      </c>
      <c r="H842" s="84" t="str">
        <f t="shared" si="212"/>
        <v>N/A</v>
      </c>
      <c r="I842" s="85">
        <v>-18.600000000000001</v>
      </c>
      <c r="J842" s="85">
        <v>23.75</v>
      </c>
      <c r="K842" s="86" t="s">
        <v>112</v>
      </c>
      <c r="L842" s="87" t="str">
        <f t="shared" si="213"/>
        <v>No</v>
      </c>
    </row>
    <row r="843" spans="1:12">
      <c r="A843" s="164" t="s">
        <v>641</v>
      </c>
      <c r="B843" s="82" t="s">
        <v>50</v>
      </c>
      <c r="C843" s="83">
        <v>1915</v>
      </c>
      <c r="D843" s="84" t="str">
        <f t="shared" si="210"/>
        <v>N/A</v>
      </c>
      <c r="E843" s="83">
        <v>1666</v>
      </c>
      <c r="F843" s="84" t="str">
        <f t="shared" si="211"/>
        <v>N/A</v>
      </c>
      <c r="G843" s="83">
        <v>1906</v>
      </c>
      <c r="H843" s="84" t="str">
        <f t="shared" si="212"/>
        <v>N/A</v>
      </c>
      <c r="I843" s="85">
        <v>-13</v>
      </c>
      <c r="J843" s="85">
        <v>14.41</v>
      </c>
      <c r="K843" s="86" t="s">
        <v>112</v>
      </c>
      <c r="L843" s="87" t="str">
        <f t="shared" si="213"/>
        <v>Yes</v>
      </c>
    </row>
    <row r="844" spans="1:12">
      <c r="A844" s="164" t="s">
        <v>642</v>
      </c>
      <c r="B844" s="82" t="s">
        <v>50</v>
      </c>
      <c r="C844" s="88">
        <v>1544.1519582000001</v>
      </c>
      <c r="D844" s="84" t="str">
        <f t="shared" si="210"/>
        <v>N/A</v>
      </c>
      <c r="E844" s="88">
        <v>1444.3655461999999</v>
      </c>
      <c r="F844" s="84" t="str">
        <f t="shared" si="211"/>
        <v>N/A</v>
      </c>
      <c r="G844" s="88">
        <v>1562.2922349999999</v>
      </c>
      <c r="H844" s="84" t="str">
        <f t="shared" si="212"/>
        <v>N/A</v>
      </c>
      <c r="I844" s="85">
        <v>-6.46</v>
      </c>
      <c r="J844" s="85">
        <v>8.1649999999999991</v>
      </c>
      <c r="K844" s="86" t="s">
        <v>112</v>
      </c>
      <c r="L844" s="87" t="str">
        <f t="shared" si="213"/>
        <v>Yes</v>
      </c>
    </row>
    <row r="845" spans="1:12" ht="12.75" customHeight="1">
      <c r="A845" s="164" t="s">
        <v>930</v>
      </c>
      <c r="B845" s="82" t="s">
        <v>50</v>
      </c>
      <c r="C845" s="88">
        <v>28188870</v>
      </c>
      <c r="D845" s="84" t="str">
        <f t="shared" si="210"/>
        <v>N/A</v>
      </c>
      <c r="E845" s="88">
        <v>31152813</v>
      </c>
      <c r="F845" s="84" t="str">
        <f t="shared" si="211"/>
        <v>N/A</v>
      </c>
      <c r="G845" s="88">
        <v>32573365</v>
      </c>
      <c r="H845" s="84" t="str">
        <f t="shared" si="212"/>
        <v>N/A</v>
      </c>
      <c r="I845" s="85">
        <v>10.51</v>
      </c>
      <c r="J845" s="85">
        <v>4.5599999999999996</v>
      </c>
      <c r="K845" s="86" t="s">
        <v>112</v>
      </c>
      <c r="L845" s="87" t="str">
        <f t="shared" si="213"/>
        <v>Yes</v>
      </c>
    </row>
    <row r="846" spans="1:12">
      <c r="A846" s="164" t="s">
        <v>643</v>
      </c>
      <c r="B846" s="101" t="s">
        <v>50</v>
      </c>
      <c r="C846" s="114">
        <v>820</v>
      </c>
      <c r="D846" s="103" t="str">
        <f t="shared" si="210"/>
        <v>N/A</v>
      </c>
      <c r="E846" s="114">
        <v>898</v>
      </c>
      <c r="F846" s="103" t="str">
        <f t="shared" si="211"/>
        <v>N/A</v>
      </c>
      <c r="G846" s="114">
        <v>906</v>
      </c>
      <c r="H846" s="103" t="str">
        <f t="shared" si="212"/>
        <v>N/A</v>
      </c>
      <c r="I846" s="85">
        <v>9.5120000000000005</v>
      </c>
      <c r="J846" s="85">
        <v>0.89090000000000003</v>
      </c>
      <c r="K846" s="130" t="s">
        <v>112</v>
      </c>
      <c r="L846" s="87" t="str">
        <f t="shared" si="213"/>
        <v>Yes</v>
      </c>
    </row>
    <row r="847" spans="1:12">
      <c r="A847" s="164" t="s">
        <v>644</v>
      </c>
      <c r="B847" s="101" t="s">
        <v>50</v>
      </c>
      <c r="C847" s="98">
        <v>34376.670731999999</v>
      </c>
      <c r="D847" s="103" t="str">
        <f t="shared" si="210"/>
        <v>N/A</v>
      </c>
      <c r="E847" s="98">
        <v>34691.328507999999</v>
      </c>
      <c r="F847" s="103" t="str">
        <f t="shared" si="211"/>
        <v>N/A</v>
      </c>
      <c r="G847" s="98">
        <v>35952.941501000001</v>
      </c>
      <c r="H847" s="103" t="str">
        <f t="shared" si="212"/>
        <v>N/A</v>
      </c>
      <c r="I847" s="104">
        <v>0.9153</v>
      </c>
      <c r="J847" s="104">
        <v>3.637</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48104055</v>
      </c>
      <c r="D849" s="84" t="str">
        <f t="shared" ref="D849:D872" si="214">IF($B849="N/A","N/A",IF(C849&gt;10,"No",IF(C849&lt;-10,"No","Yes")))</f>
        <v>N/A</v>
      </c>
      <c r="E849" s="176">
        <v>54204096</v>
      </c>
      <c r="F849" s="84" t="str">
        <f t="shared" ref="F849:F872" si="215">IF($B849="N/A","N/A",IF(E849&gt;10,"No",IF(E849&lt;-10,"No","Yes")))</f>
        <v>N/A</v>
      </c>
      <c r="G849" s="176">
        <v>57567728</v>
      </c>
      <c r="H849" s="84" t="str">
        <f t="shared" ref="H849:H872" si="216">IF($B849="N/A","N/A",IF(G849&gt;10,"No",IF(G849&lt;-10,"No","Yes")))</f>
        <v>N/A</v>
      </c>
      <c r="I849" s="85">
        <v>12.68</v>
      </c>
      <c r="J849" s="85">
        <v>6.2050000000000001</v>
      </c>
      <c r="K849" s="86" t="s">
        <v>112</v>
      </c>
      <c r="L849" s="87" t="str">
        <f t="shared" ref="L849:L872" si="217">IF(J849="Div by 0", "N/A", IF(K849="N/A","N/A", IF(J849&gt;VALUE(MID(K849,1,2)), "No", IF(J849&lt;-1*VALUE(MID(K849,1,2)), "No", "Yes"))))</f>
        <v>Yes</v>
      </c>
    </row>
    <row r="850" spans="1:12" ht="12.75" customHeight="1">
      <c r="A850" s="137" t="s">
        <v>469</v>
      </c>
      <c r="B850" s="82" t="s">
        <v>50</v>
      </c>
      <c r="C850" s="112">
        <v>2393</v>
      </c>
      <c r="D850" s="84" t="str">
        <f t="shared" si="214"/>
        <v>N/A</v>
      </c>
      <c r="E850" s="112">
        <v>2622</v>
      </c>
      <c r="F850" s="84" t="str">
        <f t="shared" si="215"/>
        <v>N/A</v>
      </c>
      <c r="G850" s="112">
        <v>2776</v>
      </c>
      <c r="H850" s="84" t="str">
        <f t="shared" si="216"/>
        <v>N/A</v>
      </c>
      <c r="I850" s="85">
        <v>9.57</v>
      </c>
      <c r="J850" s="85">
        <v>5.8730000000000002</v>
      </c>
      <c r="K850" s="86" t="s">
        <v>112</v>
      </c>
      <c r="L850" s="87" t="str">
        <f t="shared" si="217"/>
        <v>Yes</v>
      </c>
    </row>
    <row r="851" spans="1:12" ht="12.75" customHeight="1">
      <c r="A851" s="137" t="s">
        <v>820</v>
      </c>
      <c r="B851" s="82" t="s">
        <v>50</v>
      </c>
      <c r="C851" s="176">
        <v>20101.987045999998</v>
      </c>
      <c r="D851" s="84" t="str">
        <f t="shared" si="214"/>
        <v>N/A</v>
      </c>
      <c r="E851" s="176">
        <v>20672.805492</v>
      </c>
      <c r="F851" s="84" t="str">
        <f t="shared" si="215"/>
        <v>N/A</v>
      </c>
      <c r="G851" s="176">
        <v>20737.654179000001</v>
      </c>
      <c r="H851" s="84" t="str">
        <f t="shared" si="216"/>
        <v>N/A</v>
      </c>
      <c r="I851" s="85">
        <v>2.84</v>
      </c>
      <c r="J851" s="85">
        <v>0.31369999999999998</v>
      </c>
      <c r="K851" s="86" t="s">
        <v>112</v>
      </c>
      <c r="L851" s="87" t="str">
        <f t="shared" si="217"/>
        <v>Yes</v>
      </c>
    </row>
    <row r="852" spans="1:12">
      <c r="A852" s="144" t="s">
        <v>583</v>
      </c>
      <c r="B852" s="82" t="s">
        <v>50</v>
      </c>
      <c r="C852" s="176">
        <v>12589.013698999999</v>
      </c>
      <c r="D852" s="84" t="str">
        <f t="shared" si="214"/>
        <v>N/A</v>
      </c>
      <c r="E852" s="176">
        <v>14544.012658</v>
      </c>
      <c r="F852" s="84" t="str">
        <f t="shared" si="215"/>
        <v>N/A</v>
      </c>
      <c r="G852" s="176">
        <v>12591.462963</v>
      </c>
      <c r="H852" s="84" t="str">
        <f t="shared" si="216"/>
        <v>N/A</v>
      </c>
      <c r="I852" s="85">
        <v>15.53</v>
      </c>
      <c r="J852" s="85">
        <v>-13.4</v>
      </c>
      <c r="K852" s="86" t="s">
        <v>112</v>
      </c>
      <c r="L852" s="87" t="str">
        <f t="shared" si="217"/>
        <v>Yes</v>
      </c>
    </row>
    <row r="853" spans="1:12">
      <c r="A853" s="144" t="s">
        <v>586</v>
      </c>
      <c r="B853" s="82" t="s">
        <v>50</v>
      </c>
      <c r="C853" s="176">
        <v>20774.816883</v>
      </c>
      <c r="D853" s="84" t="str">
        <f t="shared" si="214"/>
        <v>N/A</v>
      </c>
      <c r="E853" s="176">
        <v>21173.191308000001</v>
      </c>
      <c r="F853" s="84" t="str">
        <f t="shared" si="215"/>
        <v>N/A</v>
      </c>
      <c r="G853" s="176">
        <v>21299.056283999998</v>
      </c>
      <c r="H853" s="84" t="str">
        <f t="shared" si="216"/>
        <v>N/A</v>
      </c>
      <c r="I853" s="85">
        <v>1.9179999999999999</v>
      </c>
      <c r="J853" s="85">
        <v>0.59450000000000003</v>
      </c>
      <c r="K853" s="86" t="s">
        <v>112</v>
      </c>
      <c r="L853" s="87" t="str">
        <f t="shared" si="217"/>
        <v>Yes</v>
      </c>
    </row>
    <row r="854" spans="1:12">
      <c r="A854" s="144" t="s">
        <v>589</v>
      </c>
      <c r="B854" s="82" t="s">
        <v>50</v>
      </c>
      <c r="C854" s="176">
        <v>10626.966667000001</v>
      </c>
      <c r="D854" s="84" t="str">
        <f t="shared" si="214"/>
        <v>N/A</v>
      </c>
      <c r="E854" s="176">
        <v>13993.107692</v>
      </c>
      <c r="F854" s="84" t="str">
        <f t="shared" si="215"/>
        <v>N/A</v>
      </c>
      <c r="G854" s="176">
        <v>15875.362069000001</v>
      </c>
      <c r="H854" s="84" t="str">
        <f t="shared" si="216"/>
        <v>N/A</v>
      </c>
      <c r="I854" s="85">
        <v>31.68</v>
      </c>
      <c r="J854" s="85">
        <v>13.45</v>
      </c>
      <c r="K854" s="86" t="s">
        <v>112</v>
      </c>
      <c r="L854" s="87" t="str">
        <f t="shared" si="217"/>
        <v>Yes</v>
      </c>
    </row>
    <row r="855" spans="1:12">
      <c r="A855" s="144" t="s">
        <v>591</v>
      </c>
      <c r="B855" s="82" t="s">
        <v>50</v>
      </c>
      <c r="C855" s="176">
        <v>1553.5238095</v>
      </c>
      <c r="D855" s="84" t="str">
        <f t="shared" si="214"/>
        <v>N/A</v>
      </c>
      <c r="E855" s="176">
        <v>1073.125</v>
      </c>
      <c r="F855" s="84" t="str">
        <f t="shared" si="215"/>
        <v>N/A</v>
      </c>
      <c r="G855" s="176">
        <v>2332.9375</v>
      </c>
      <c r="H855" s="84" t="str">
        <f t="shared" si="216"/>
        <v>N/A</v>
      </c>
      <c r="I855" s="85">
        <v>-30.9</v>
      </c>
      <c r="J855" s="85">
        <v>117.4</v>
      </c>
      <c r="K855" s="86" t="s">
        <v>112</v>
      </c>
      <c r="L855" s="87" t="str">
        <f t="shared" si="217"/>
        <v>No</v>
      </c>
    </row>
    <row r="856" spans="1:12" ht="12.75" customHeight="1">
      <c r="A856" s="164" t="s">
        <v>470</v>
      </c>
      <c r="B856" s="82" t="s">
        <v>50</v>
      </c>
      <c r="C856" s="84">
        <v>3.1951825245999999</v>
      </c>
      <c r="D856" s="84" t="str">
        <f t="shared" si="214"/>
        <v>N/A</v>
      </c>
      <c r="E856" s="84">
        <v>3.4394102369000001</v>
      </c>
      <c r="F856" s="84" t="str">
        <f t="shared" si="215"/>
        <v>N/A</v>
      </c>
      <c r="G856" s="84">
        <v>3.3492592056000001</v>
      </c>
      <c r="H856" s="84" t="str">
        <f t="shared" si="216"/>
        <v>N/A</v>
      </c>
      <c r="I856" s="85">
        <v>7.6440000000000001</v>
      </c>
      <c r="J856" s="85">
        <v>-2.62</v>
      </c>
      <c r="K856" s="86" t="s">
        <v>112</v>
      </c>
      <c r="L856" s="87" t="str">
        <f t="shared" si="217"/>
        <v>Yes</v>
      </c>
    </row>
    <row r="857" spans="1:12">
      <c r="A857" s="144" t="s">
        <v>583</v>
      </c>
      <c r="B857" s="82" t="s">
        <v>50</v>
      </c>
      <c r="C857" s="84">
        <v>18.863049096000001</v>
      </c>
      <c r="D857" s="84" t="str">
        <f t="shared" si="214"/>
        <v>N/A</v>
      </c>
      <c r="E857" s="84">
        <v>18.809523810000002</v>
      </c>
      <c r="F857" s="84" t="str">
        <f t="shared" si="215"/>
        <v>N/A</v>
      </c>
      <c r="G857" s="84">
        <v>25.837320574</v>
      </c>
      <c r="H857" s="84" t="str">
        <f t="shared" si="216"/>
        <v>N/A</v>
      </c>
      <c r="I857" s="85">
        <v>-0.28399999999999997</v>
      </c>
      <c r="J857" s="85">
        <v>37.36</v>
      </c>
      <c r="K857" s="86" t="s">
        <v>112</v>
      </c>
      <c r="L857" s="87" t="str">
        <f t="shared" si="217"/>
        <v>No</v>
      </c>
    </row>
    <row r="858" spans="1:12">
      <c r="A858" s="144" t="s">
        <v>586</v>
      </c>
      <c r="B858" s="82" t="s">
        <v>50</v>
      </c>
      <c r="C858" s="84">
        <v>10.220477473000001</v>
      </c>
      <c r="D858" s="84" t="str">
        <f t="shared" si="214"/>
        <v>N/A</v>
      </c>
      <c r="E858" s="84">
        <v>10.799666623</v>
      </c>
      <c r="F858" s="84" t="str">
        <f t="shared" si="215"/>
        <v>N/A</v>
      </c>
      <c r="G858" s="84">
        <v>10.899159664000001</v>
      </c>
      <c r="H858" s="84" t="str">
        <f t="shared" si="216"/>
        <v>N/A</v>
      </c>
      <c r="I858" s="85">
        <v>5.6669999999999998</v>
      </c>
      <c r="J858" s="85">
        <v>0.92130000000000001</v>
      </c>
      <c r="K858" s="86" t="s">
        <v>112</v>
      </c>
      <c r="L858" s="87" t="str">
        <f t="shared" si="217"/>
        <v>Yes</v>
      </c>
    </row>
    <row r="859" spans="1:12">
      <c r="A859" s="144" t="s">
        <v>589</v>
      </c>
      <c r="B859" s="82" t="s">
        <v>50</v>
      </c>
      <c r="C859" s="84">
        <v>0.1515419392</v>
      </c>
      <c r="D859" s="84" t="str">
        <f t="shared" si="214"/>
        <v>N/A</v>
      </c>
      <c r="E859" s="84">
        <v>0.16385590759999999</v>
      </c>
      <c r="F859" s="84" t="str">
        <f t="shared" si="215"/>
        <v>N/A</v>
      </c>
      <c r="G859" s="84">
        <v>0.13152822189999999</v>
      </c>
      <c r="H859" s="84" t="str">
        <f t="shared" si="216"/>
        <v>N/A</v>
      </c>
      <c r="I859" s="85">
        <v>8.1259999999999994</v>
      </c>
      <c r="J859" s="85">
        <v>-19.7</v>
      </c>
      <c r="K859" s="86" t="s">
        <v>112</v>
      </c>
      <c r="L859" s="87" t="str">
        <f t="shared" si="217"/>
        <v>No</v>
      </c>
    </row>
    <row r="860" spans="1:12">
      <c r="A860" s="144" t="s">
        <v>591</v>
      </c>
      <c r="B860" s="82" t="s">
        <v>50</v>
      </c>
      <c r="C860" s="84">
        <v>0.16145152609999999</v>
      </c>
      <c r="D860" s="84" t="str">
        <f t="shared" si="214"/>
        <v>N/A</v>
      </c>
      <c r="E860" s="84">
        <v>0.119868145</v>
      </c>
      <c r="F860" s="84" t="str">
        <f t="shared" si="215"/>
        <v>N/A</v>
      </c>
      <c r="G860" s="84">
        <v>0.10982222530000001</v>
      </c>
      <c r="H860" s="84" t="str">
        <f t="shared" si="216"/>
        <v>N/A</v>
      </c>
      <c r="I860" s="85">
        <v>-25.8</v>
      </c>
      <c r="J860" s="85">
        <v>-8.3800000000000008</v>
      </c>
      <c r="K860" s="86" t="s">
        <v>112</v>
      </c>
      <c r="L860" s="87" t="str">
        <f t="shared" si="217"/>
        <v>Yes</v>
      </c>
    </row>
    <row r="861" spans="1:12" ht="12.75" customHeight="1">
      <c r="A861" s="137" t="s">
        <v>821</v>
      </c>
      <c r="B861" s="82" t="s">
        <v>50</v>
      </c>
      <c r="C861" s="176">
        <v>28161943</v>
      </c>
      <c r="D861" s="84" t="str">
        <f t="shared" si="214"/>
        <v>N/A</v>
      </c>
      <c r="E861" s="176">
        <v>31119133</v>
      </c>
      <c r="F861" s="84" t="str">
        <f t="shared" si="215"/>
        <v>N/A</v>
      </c>
      <c r="G861" s="176">
        <v>32534845</v>
      </c>
      <c r="H861" s="84" t="str">
        <f t="shared" si="216"/>
        <v>N/A</v>
      </c>
      <c r="I861" s="85">
        <v>10.5</v>
      </c>
      <c r="J861" s="85">
        <v>4.5490000000000004</v>
      </c>
      <c r="K861" s="86" t="s">
        <v>112</v>
      </c>
      <c r="L861" s="87" t="str">
        <f t="shared" si="217"/>
        <v>Yes</v>
      </c>
    </row>
    <row r="862" spans="1:12" ht="12.75" customHeight="1">
      <c r="A862" s="137" t="s">
        <v>932</v>
      </c>
      <c r="B862" s="82" t="s">
        <v>50</v>
      </c>
      <c r="C862" s="112">
        <v>765</v>
      </c>
      <c r="D862" s="84" t="str">
        <f t="shared" si="214"/>
        <v>N/A</v>
      </c>
      <c r="E862" s="112">
        <v>844</v>
      </c>
      <c r="F862" s="84" t="str">
        <f t="shared" si="215"/>
        <v>N/A</v>
      </c>
      <c r="G862" s="112">
        <v>867</v>
      </c>
      <c r="H862" s="84" t="str">
        <f t="shared" si="216"/>
        <v>N/A</v>
      </c>
      <c r="I862" s="85">
        <v>10.33</v>
      </c>
      <c r="J862" s="85">
        <v>2.7250000000000001</v>
      </c>
      <c r="K862" s="86" t="s">
        <v>112</v>
      </c>
      <c r="L862" s="87" t="str">
        <f t="shared" si="217"/>
        <v>Yes</v>
      </c>
    </row>
    <row r="863" spans="1:12" ht="25.5">
      <c r="A863" s="137" t="s">
        <v>822</v>
      </c>
      <c r="B863" s="82" t="s">
        <v>50</v>
      </c>
      <c r="C863" s="176">
        <v>36812.997386000003</v>
      </c>
      <c r="D863" s="84" t="str">
        <f t="shared" si="214"/>
        <v>N/A</v>
      </c>
      <c r="E863" s="176">
        <v>36871.010664000001</v>
      </c>
      <c r="F863" s="84" t="str">
        <f t="shared" si="215"/>
        <v>N/A</v>
      </c>
      <c r="G863" s="176">
        <v>37525.772779999999</v>
      </c>
      <c r="H863" s="84" t="str">
        <f t="shared" si="216"/>
        <v>N/A</v>
      </c>
      <c r="I863" s="85">
        <v>0.15759999999999999</v>
      </c>
      <c r="J863" s="85">
        <v>1.776</v>
      </c>
      <c r="K863" s="86" t="s">
        <v>112</v>
      </c>
      <c r="L863" s="87" t="str">
        <f t="shared" si="217"/>
        <v>Yes</v>
      </c>
    </row>
    <row r="864" spans="1:12">
      <c r="A864" s="144" t="s">
        <v>583</v>
      </c>
      <c r="B864" s="82" t="s">
        <v>50</v>
      </c>
      <c r="C864" s="176">
        <v>2432.1428571000001</v>
      </c>
      <c r="D864" s="84" t="str">
        <f t="shared" si="214"/>
        <v>N/A</v>
      </c>
      <c r="E864" s="176">
        <v>3658.5</v>
      </c>
      <c r="F864" s="84" t="str">
        <f t="shared" si="215"/>
        <v>N/A</v>
      </c>
      <c r="G864" s="176">
        <v>2869.3333333</v>
      </c>
      <c r="H864" s="84" t="str">
        <f t="shared" si="216"/>
        <v>N/A</v>
      </c>
      <c r="I864" s="85">
        <v>50.42</v>
      </c>
      <c r="J864" s="85">
        <v>-21.6</v>
      </c>
      <c r="K864" s="86" t="s">
        <v>112</v>
      </c>
      <c r="L864" s="87" t="str">
        <f t="shared" si="217"/>
        <v>No</v>
      </c>
    </row>
    <row r="865" spans="1:12">
      <c r="A865" s="144" t="s">
        <v>586</v>
      </c>
      <c r="B865" s="82" t="s">
        <v>50</v>
      </c>
      <c r="C865" s="176">
        <v>37219.624500999998</v>
      </c>
      <c r="D865" s="84" t="str">
        <f t="shared" si="214"/>
        <v>N/A</v>
      </c>
      <c r="E865" s="176">
        <v>37127.090688999997</v>
      </c>
      <c r="F865" s="84" t="str">
        <f t="shared" si="215"/>
        <v>N/A</v>
      </c>
      <c r="G865" s="176">
        <v>37730.187792999997</v>
      </c>
      <c r="H865" s="84" t="str">
        <f t="shared" si="216"/>
        <v>N/A</v>
      </c>
      <c r="I865" s="85">
        <v>-0.249</v>
      </c>
      <c r="J865" s="85">
        <v>1.6240000000000001</v>
      </c>
      <c r="K865" s="86" t="s">
        <v>112</v>
      </c>
      <c r="L865" s="87" t="str">
        <f t="shared" si="217"/>
        <v>Yes</v>
      </c>
    </row>
    <row r="866" spans="1:12">
      <c r="A866" s="144" t="s">
        <v>589</v>
      </c>
      <c r="B866" s="82" t="s">
        <v>50</v>
      </c>
      <c r="C866" s="176">
        <v>31426.5</v>
      </c>
      <c r="D866" s="84" t="str">
        <f t="shared" si="214"/>
        <v>N/A</v>
      </c>
      <c r="E866" s="176">
        <v>47904.75</v>
      </c>
      <c r="F866" s="84" t="str">
        <f t="shared" si="215"/>
        <v>N/A</v>
      </c>
      <c r="G866" s="176">
        <v>41278.777778000003</v>
      </c>
      <c r="H866" s="84" t="str">
        <f t="shared" si="216"/>
        <v>N/A</v>
      </c>
      <c r="I866" s="85">
        <v>52.43</v>
      </c>
      <c r="J866" s="85">
        <v>-13.8</v>
      </c>
      <c r="K866" s="86" t="s">
        <v>112</v>
      </c>
      <c r="L866" s="87" t="str">
        <f t="shared" si="217"/>
        <v>Yes</v>
      </c>
    </row>
    <row r="867" spans="1:12">
      <c r="A867" s="144" t="s">
        <v>591</v>
      </c>
      <c r="B867" s="82" t="s">
        <v>50</v>
      </c>
      <c r="C867" s="176">
        <v>4421</v>
      </c>
      <c r="D867" s="84" t="str">
        <f t="shared" si="214"/>
        <v>N/A</v>
      </c>
      <c r="E867" s="176">
        <v>2523</v>
      </c>
      <c r="F867" s="84" t="str">
        <f t="shared" si="215"/>
        <v>N/A</v>
      </c>
      <c r="G867" s="176" t="s">
        <v>1090</v>
      </c>
      <c r="H867" s="84" t="str">
        <f t="shared" si="216"/>
        <v>N/A</v>
      </c>
      <c r="I867" s="85">
        <v>-42.9</v>
      </c>
      <c r="J867" s="85" t="s">
        <v>1090</v>
      </c>
      <c r="K867" s="86" t="s">
        <v>112</v>
      </c>
      <c r="L867" s="87" t="str">
        <f t="shared" si="217"/>
        <v>N/A</v>
      </c>
    </row>
    <row r="868" spans="1:12" ht="25.5">
      <c r="A868" s="164" t="s">
        <v>471</v>
      </c>
      <c r="B868" s="82" t="s">
        <v>50</v>
      </c>
      <c r="C868" s="84">
        <v>1.0214436403</v>
      </c>
      <c r="D868" s="84" t="str">
        <f t="shared" si="214"/>
        <v>N/A</v>
      </c>
      <c r="E868" s="84">
        <v>1.1071175591</v>
      </c>
      <c r="F868" s="84" t="str">
        <f t="shared" si="215"/>
        <v>N/A</v>
      </c>
      <c r="G868" s="84">
        <v>1.046040249</v>
      </c>
      <c r="H868" s="84" t="str">
        <f t="shared" si="216"/>
        <v>N/A</v>
      </c>
      <c r="I868" s="85">
        <v>8.3879999999999999</v>
      </c>
      <c r="J868" s="85">
        <v>-5.52</v>
      </c>
      <c r="K868" s="86" t="s">
        <v>112</v>
      </c>
      <c r="L868" s="87" t="str">
        <f t="shared" si="217"/>
        <v>Yes</v>
      </c>
    </row>
    <row r="869" spans="1:12">
      <c r="A869" s="144" t="s">
        <v>583</v>
      </c>
      <c r="B869" s="82" t="s">
        <v>50</v>
      </c>
      <c r="C869" s="84">
        <v>1.8087855296999999</v>
      </c>
      <c r="D869" s="84" t="str">
        <f t="shared" si="214"/>
        <v>N/A</v>
      </c>
      <c r="E869" s="84">
        <v>1.9047619048</v>
      </c>
      <c r="F869" s="84" t="str">
        <f t="shared" si="215"/>
        <v>N/A</v>
      </c>
      <c r="G869" s="84">
        <v>1.4354066986</v>
      </c>
      <c r="H869" s="84" t="str">
        <f t="shared" si="216"/>
        <v>N/A</v>
      </c>
      <c r="I869" s="85">
        <v>5.306</v>
      </c>
      <c r="J869" s="85">
        <v>-24.6</v>
      </c>
      <c r="K869" s="86" t="s">
        <v>112</v>
      </c>
      <c r="L869" s="87" t="str">
        <f t="shared" si="217"/>
        <v>No</v>
      </c>
    </row>
    <row r="870" spans="1:12">
      <c r="A870" s="144" t="s">
        <v>586</v>
      </c>
      <c r="B870" s="82" t="s">
        <v>50</v>
      </c>
      <c r="C870" s="84">
        <v>3.4281279956000001</v>
      </c>
      <c r="D870" s="84" t="str">
        <f t="shared" si="214"/>
        <v>N/A</v>
      </c>
      <c r="E870" s="84">
        <v>3.6276703074999999</v>
      </c>
      <c r="F870" s="84" t="str">
        <f t="shared" si="215"/>
        <v>N/A</v>
      </c>
      <c r="G870" s="84">
        <v>3.5798319327999999</v>
      </c>
      <c r="H870" s="84" t="str">
        <f t="shared" si="216"/>
        <v>N/A</v>
      </c>
      <c r="I870" s="85">
        <v>5.8209999999999997</v>
      </c>
      <c r="J870" s="85">
        <v>-1.32</v>
      </c>
      <c r="K870" s="86" t="s">
        <v>112</v>
      </c>
      <c r="L870" s="87" t="str">
        <f t="shared" si="217"/>
        <v>Yes</v>
      </c>
    </row>
    <row r="871" spans="1:12">
      <c r="A871" s="144" t="s">
        <v>589</v>
      </c>
      <c r="B871" s="82" t="s">
        <v>50</v>
      </c>
      <c r="C871" s="84">
        <v>1.51541939E-2</v>
      </c>
      <c r="D871" s="84" t="str">
        <f t="shared" si="214"/>
        <v>N/A</v>
      </c>
      <c r="E871" s="84">
        <v>2.01668809E-2</v>
      </c>
      <c r="F871" s="84" t="str">
        <f t="shared" si="215"/>
        <v>N/A</v>
      </c>
      <c r="G871" s="84">
        <v>2.04095517E-2</v>
      </c>
      <c r="H871" s="84" t="str">
        <f t="shared" si="216"/>
        <v>N/A</v>
      </c>
      <c r="I871" s="85">
        <v>33.08</v>
      </c>
      <c r="J871" s="85">
        <v>1.2030000000000001</v>
      </c>
      <c r="K871" s="86" t="s">
        <v>112</v>
      </c>
      <c r="L871" s="87" t="str">
        <f t="shared" si="217"/>
        <v>Yes</v>
      </c>
    </row>
    <row r="872" spans="1:12">
      <c r="A872" s="144" t="s">
        <v>591</v>
      </c>
      <c r="B872" s="82" t="s">
        <v>50</v>
      </c>
      <c r="C872" s="84">
        <v>7.6881679E-3</v>
      </c>
      <c r="D872" s="84" t="str">
        <f t="shared" si="214"/>
        <v>N/A</v>
      </c>
      <c r="E872" s="84">
        <v>7.4917591000000002E-3</v>
      </c>
      <c r="F872" s="84" t="str">
        <f t="shared" si="215"/>
        <v>N/A</v>
      </c>
      <c r="G872" s="84">
        <v>0</v>
      </c>
      <c r="H872" s="84" t="str">
        <f t="shared" si="216"/>
        <v>N/A</v>
      </c>
      <c r="I872" s="85">
        <v>-2.5499999999999998</v>
      </c>
      <c r="J872" s="85">
        <v>-100</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22848</v>
      </c>
      <c r="D874" s="84" t="str">
        <f t="shared" ref="D874:D904" si="218">IF($B874="N/A","N/A",IF(C874&gt;10,"No",IF(C874&lt;-10,"No","Yes")))</f>
        <v>N/A</v>
      </c>
      <c r="E874" s="106">
        <v>23117</v>
      </c>
      <c r="F874" s="84" t="str">
        <f t="shared" ref="F874:F904" si="219">IF($B874="N/A","N/A",IF(E874&gt;10,"No",IF(E874&lt;-10,"No","Yes")))</f>
        <v>N/A</v>
      </c>
      <c r="G874" s="106">
        <v>23442</v>
      </c>
      <c r="H874" s="84" t="str">
        <f t="shared" ref="H874:H904" si="220">IF($B874="N/A","N/A",IF(G874&gt;10,"No",IF(G874&lt;-10,"No","Yes")))</f>
        <v>N/A</v>
      </c>
      <c r="I874" s="85">
        <v>1.177</v>
      </c>
      <c r="J874" s="85">
        <v>1.4059999999999999</v>
      </c>
      <c r="K874" s="118" t="s">
        <v>112</v>
      </c>
      <c r="L874" s="87" t="str">
        <f t="shared" ref="L874:L906" si="221">IF(J874="Div by 0", "N/A", IF(K874="N/A","N/A", IF(J874&gt;VALUE(MID(K874,1,2)), "No", IF(J874&lt;-1*VALUE(MID(K874,1,2)), "No", "Yes"))))</f>
        <v>Yes</v>
      </c>
    </row>
    <row r="875" spans="1:12">
      <c r="A875" s="164" t="s">
        <v>34</v>
      </c>
      <c r="B875" s="82" t="s">
        <v>50</v>
      </c>
      <c r="C875" s="83">
        <v>20902</v>
      </c>
      <c r="D875" s="84" t="str">
        <f t="shared" si="218"/>
        <v>N/A</v>
      </c>
      <c r="E875" s="83">
        <v>21219</v>
      </c>
      <c r="F875" s="84" t="str">
        <f t="shared" si="219"/>
        <v>N/A</v>
      </c>
      <c r="G875" s="83">
        <v>21529</v>
      </c>
      <c r="H875" s="84" t="str">
        <f t="shared" si="220"/>
        <v>N/A</v>
      </c>
      <c r="I875" s="85">
        <v>1.5169999999999999</v>
      </c>
      <c r="J875" s="85">
        <v>1.4610000000000001</v>
      </c>
      <c r="K875" s="86" t="s">
        <v>112</v>
      </c>
      <c r="L875" s="87" t="str">
        <f t="shared" si="221"/>
        <v>Yes</v>
      </c>
    </row>
    <row r="876" spans="1:12">
      <c r="A876" s="137" t="s">
        <v>472</v>
      </c>
      <c r="B876" s="110" t="s">
        <v>50</v>
      </c>
      <c r="C876" s="93">
        <v>19471.849999999999</v>
      </c>
      <c r="D876" s="91" t="str">
        <f t="shared" si="218"/>
        <v>N/A</v>
      </c>
      <c r="E876" s="93">
        <v>19887.71</v>
      </c>
      <c r="F876" s="91" t="str">
        <f t="shared" si="219"/>
        <v>N/A</v>
      </c>
      <c r="G876" s="93">
        <v>20203.53</v>
      </c>
      <c r="H876" s="91" t="str">
        <f t="shared" si="220"/>
        <v>N/A</v>
      </c>
      <c r="I876" s="85">
        <v>2.1360000000000001</v>
      </c>
      <c r="J876" s="85">
        <v>1.5880000000000001</v>
      </c>
      <c r="K876" s="110" t="s">
        <v>112</v>
      </c>
      <c r="L876" s="87" t="str">
        <f t="shared" si="221"/>
        <v>Yes</v>
      </c>
    </row>
    <row r="877" spans="1:12">
      <c r="A877" s="144" t="s">
        <v>1087</v>
      </c>
      <c r="B877" s="82" t="s">
        <v>50</v>
      </c>
      <c r="C877" s="90">
        <v>3.0549719888000002</v>
      </c>
      <c r="D877" s="84" t="str">
        <f t="shared" si="218"/>
        <v>N/A</v>
      </c>
      <c r="E877" s="90">
        <v>3.4779599429000001</v>
      </c>
      <c r="F877" s="84" t="str">
        <f t="shared" si="219"/>
        <v>N/A</v>
      </c>
      <c r="G877" s="90">
        <v>2.5552427267</v>
      </c>
      <c r="H877" s="84" t="str">
        <f t="shared" si="220"/>
        <v>N/A</v>
      </c>
      <c r="I877" s="85">
        <v>13.85</v>
      </c>
      <c r="J877" s="85">
        <v>-26.5</v>
      </c>
      <c r="K877" s="86" t="s">
        <v>112</v>
      </c>
      <c r="L877" s="87" t="str">
        <f t="shared" si="221"/>
        <v>No</v>
      </c>
    </row>
    <row r="878" spans="1:12">
      <c r="A878" s="144" t="s">
        <v>739</v>
      </c>
      <c r="B878" s="82" t="s">
        <v>50</v>
      </c>
      <c r="C878" s="90">
        <v>2.2627801120000002</v>
      </c>
      <c r="D878" s="84" t="str">
        <f t="shared" si="218"/>
        <v>N/A</v>
      </c>
      <c r="E878" s="90">
        <v>2.2104944412999998</v>
      </c>
      <c r="F878" s="84" t="str">
        <f t="shared" si="219"/>
        <v>N/A</v>
      </c>
      <c r="G878" s="90">
        <v>2.5893695076999999</v>
      </c>
      <c r="H878" s="84" t="str">
        <f t="shared" si="220"/>
        <v>N/A</v>
      </c>
      <c r="I878" s="85">
        <v>-2.31</v>
      </c>
      <c r="J878" s="85">
        <v>17.14</v>
      </c>
      <c r="K878" s="86" t="s">
        <v>112</v>
      </c>
      <c r="L878" s="87" t="str">
        <f t="shared" si="221"/>
        <v>No</v>
      </c>
    </row>
    <row r="879" spans="1:12">
      <c r="A879" s="144" t="s">
        <v>740</v>
      </c>
      <c r="B879" s="82" t="s">
        <v>50</v>
      </c>
      <c r="C879" s="90">
        <v>70.098039216000004</v>
      </c>
      <c r="D879" s="84" t="str">
        <f t="shared" si="218"/>
        <v>N/A</v>
      </c>
      <c r="E879" s="90">
        <v>71.471211662000002</v>
      </c>
      <c r="F879" s="84" t="str">
        <f t="shared" si="219"/>
        <v>N/A</v>
      </c>
      <c r="G879" s="90">
        <v>71.615049909999996</v>
      </c>
      <c r="H879" s="84" t="str">
        <f t="shared" si="220"/>
        <v>N/A</v>
      </c>
      <c r="I879" s="85">
        <v>1.9590000000000001</v>
      </c>
      <c r="J879" s="85">
        <v>0.20130000000000001</v>
      </c>
      <c r="K879" s="86" t="s">
        <v>112</v>
      </c>
      <c r="L879" s="87" t="str">
        <f t="shared" si="221"/>
        <v>Yes</v>
      </c>
    </row>
    <row r="880" spans="1:12">
      <c r="A880" s="144" t="s">
        <v>741</v>
      </c>
      <c r="B880" s="82" t="s">
        <v>50</v>
      </c>
      <c r="C880" s="90">
        <v>0.7615546218</v>
      </c>
      <c r="D880" s="84" t="str">
        <f t="shared" si="218"/>
        <v>N/A</v>
      </c>
      <c r="E880" s="90">
        <v>0.7526928235</v>
      </c>
      <c r="F880" s="84" t="str">
        <f t="shared" si="219"/>
        <v>N/A</v>
      </c>
      <c r="G880" s="90">
        <v>0.77638426760000001</v>
      </c>
      <c r="H880" s="84" t="str">
        <f t="shared" si="220"/>
        <v>N/A</v>
      </c>
      <c r="I880" s="85">
        <v>-1.1599999999999999</v>
      </c>
      <c r="J880" s="85">
        <v>3.1480000000000001</v>
      </c>
      <c r="K880" s="86" t="s">
        <v>112</v>
      </c>
      <c r="L880" s="87" t="str">
        <f t="shared" si="221"/>
        <v>Yes</v>
      </c>
    </row>
    <row r="881" spans="1:12">
      <c r="A881" s="144" t="s">
        <v>742</v>
      </c>
      <c r="B881" s="82" t="s">
        <v>50</v>
      </c>
      <c r="C881" s="90">
        <v>6.2368697479000001</v>
      </c>
      <c r="D881" s="84" t="str">
        <f t="shared" si="218"/>
        <v>N/A</v>
      </c>
      <c r="E881" s="90">
        <v>6.2335078080999997</v>
      </c>
      <c r="F881" s="84" t="str">
        <f t="shared" si="219"/>
        <v>N/A</v>
      </c>
      <c r="G881" s="90">
        <v>6.1300230355999998</v>
      </c>
      <c r="H881" s="84" t="str">
        <f t="shared" si="220"/>
        <v>N/A</v>
      </c>
      <c r="I881" s="85">
        <v>-5.3999999999999999E-2</v>
      </c>
      <c r="J881" s="85">
        <v>-1.66</v>
      </c>
      <c r="K881" s="86" t="s">
        <v>112</v>
      </c>
      <c r="L881" s="87" t="str">
        <f t="shared" si="221"/>
        <v>Yes</v>
      </c>
    </row>
    <row r="882" spans="1:12">
      <c r="A882" s="144" t="s">
        <v>743</v>
      </c>
      <c r="B882" s="82" t="s">
        <v>50</v>
      </c>
      <c r="C882" s="90">
        <v>0</v>
      </c>
      <c r="D882" s="84" t="str">
        <f t="shared" si="218"/>
        <v>N/A</v>
      </c>
      <c r="E882" s="90">
        <v>8.6516415999999992E-3</v>
      </c>
      <c r="F882" s="84" t="str">
        <f t="shared" si="219"/>
        <v>N/A</v>
      </c>
      <c r="G882" s="90">
        <v>0</v>
      </c>
      <c r="H882" s="84" t="str">
        <f t="shared" si="220"/>
        <v>N/A</v>
      </c>
      <c r="I882" s="85" t="s">
        <v>1090</v>
      </c>
      <c r="J882" s="85">
        <v>-100</v>
      </c>
      <c r="K882" s="86" t="s">
        <v>112</v>
      </c>
      <c r="L882" s="87" t="str">
        <f t="shared" si="221"/>
        <v>No</v>
      </c>
    </row>
    <row r="883" spans="1:12">
      <c r="A883" s="144" t="s">
        <v>744</v>
      </c>
      <c r="B883" s="82" t="s">
        <v>50</v>
      </c>
      <c r="C883" s="90">
        <v>0.31512605040000002</v>
      </c>
      <c r="D883" s="84" t="str">
        <f t="shared" si="218"/>
        <v>N/A</v>
      </c>
      <c r="E883" s="90">
        <v>0.41527879919999999</v>
      </c>
      <c r="F883" s="84" t="str">
        <f t="shared" si="219"/>
        <v>N/A</v>
      </c>
      <c r="G883" s="90">
        <v>0.46497739100000002</v>
      </c>
      <c r="H883" s="84" t="str">
        <f t="shared" si="220"/>
        <v>N/A</v>
      </c>
      <c r="I883" s="85">
        <v>31.78</v>
      </c>
      <c r="J883" s="85">
        <v>11.97</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17.270658263000001</v>
      </c>
      <c r="D885" s="84" t="str">
        <f t="shared" si="218"/>
        <v>N/A</v>
      </c>
      <c r="E885" s="90">
        <v>15.430202881</v>
      </c>
      <c r="F885" s="84" t="str">
        <f t="shared" si="219"/>
        <v>N/A</v>
      </c>
      <c r="G885" s="90">
        <v>15.868953161</v>
      </c>
      <c r="H885" s="84" t="str">
        <f t="shared" si="220"/>
        <v>N/A</v>
      </c>
      <c r="I885" s="85">
        <v>-10.7</v>
      </c>
      <c r="J885" s="85">
        <v>2.843</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96.612882294000002</v>
      </c>
      <c r="F887" s="84" t="str">
        <f t="shared" ref="F887:F888" si="223">IF($B887="N/A","N/A",IF(E887&gt;10,"No",IF(E887&lt;-10,"No","Yes")))</f>
        <v>N/A</v>
      </c>
      <c r="G887" s="90">
        <v>96.169268833999993</v>
      </c>
      <c r="H887" s="84" t="str">
        <f t="shared" ref="H887:H888" si="224">IF($B887="N/A","N/A",IF(G887&gt;10,"No",IF(G887&lt;-10,"No","Yes")))</f>
        <v>N/A</v>
      </c>
      <c r="I887" s="85" t="s">
        <v>50</v>
      </c>
      <c r="J887" s="85">
        <v>-0.45900000000000002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3.3871177056000001</v>
      </c>
      <c r="F888" s="84" t="str">
        <f t="shared" si="223"/>
        <v>N/A</v>
      </c>
      <c r="G888" s="90">
        <v>3.8307311663000001</v>
      </c>
      <c r="H888" s="84" t="str">
        <f t="shared" si="224"/>
        <v>N/A</v>
      </c>
      <c r="I888" s="85" t="s">
        <v>50</v>
      </c>
      <c r="J888" s="85">
        <v>13.1</v>
      </c>
      <c r="K888" s="86" t="s">
        <v>112</v>
      </c>
      <c r="L888" s="87" t="str">
        <f t="shared" si="225"/>
        <v>Yes</v>
      </c>
    </row>
    <row r="889" spans="1:12">
      <c r="A889" s="81" t="s">
        <v>584</v>
      </c>
      <c r="B889" s="82" t="s">
        <v>50</v>
      </c>
      <c r="C889" s="83">
        <v>14204</v>
      </c>
      <c r="D889" s="84" t="str">
        <f t="shared" si="218"/>
        <v>N/A</v>
      </c>
      <c r="E889" s="83">
        <v>14361</v>
      </c>
      <c r="F889" s="84" t="str">
        <f t="shared" si="219"/>
        <v>N/A</v>
      </c>
      <c r="G889" s="83">
        <v>14670</v>
      </c>
      <c r="H889" s="84" t="str">
        <f t="shared" si="220"/>
        <v>N/A</v>
      </c>
      <c r="I889" s="85">
        <v>1.105</v>
      </c>
      <c r="J889" s="85">
        <v>2.1520000000000001</v>
      </c>
      <c r="K889" s="86" t="s">
        <v>111</v>
      </c>
      <c r="L889" s="87" t="str">
        <f t="shared" si="221"/>
        <v>Yes</v>
      </c>
    </row>
    <row r="890" spans="1:12">
      <c r="A890" s="144" t="s">
        <v>768</v>
      </c>
      <c r="B890" s="82" t="s">
        <v>50</v>
      </c>
      <c r="C890" s="83">
        <v>8529</v>
      </c>
      <c r="D890" s="84" t="str">
        <f t="shared" si="218"/>
        <v>N/A</v>
      </c>
      <c r="E890" s="83">
        <v>8714</v>
      </c>
      <c r="F890" s="84" t="str">
        <f t="shared" si="219"/>
        <v>N/A</v>
      </c>
      <c r="G890" s="83">
        <v>8896</v>
      </c>
      <c r="H890" s="84" t="str">
        <f t="shared" si="220"/>
        <v>N/A</v>
      </c>
      <c r="I890" s="85">
        <v>2.169</v>
      </c>
      <c r="J890" s="85">
        <v>2.089</v>
      </c>
      <c r="K890" s="86" t="s">
        <v>111</v>
      </c>
      <c r="L890" s="87" t="str">
        <f t="shared" si="221"/>
        <v>Yes</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268</v>
      </c>
      <c r="D892" s="84" t="str">
        <f t="shared" si="218"/>
        <v>N/A</v>
      </c>
      <c r="E892" s="83">
        <v>298</v>
      </c>
      <c r="F892" s="84" t="str">
        <f t="shared" si="219"/>
        <v>N/A</v>
      </c>
      <c r="G892" s="83">
        <v>347</v>
      </c>
      <c r="H892" s="84" t="str">
        <f t="shared" si="220"/>
        <v>N/A</v>
      </c>
      <c r="I892" s="85">
        <v>11.19</v>
      </c>
      <c r="J892" s="85">
        <v>16.440000000000001</v>
      </c>
      <c r="K892" s="86" t="s">
        <v>111</v>
      </c>
      <c r="L892" s="87" t="str">
        <f t="shared" si="221"/>
        <v>No</v>
      </c>
    </row>
    <row r="893" spans="1:12">
      <c r="A893" s="144" t="s">
        <v>771</v>
      </c>
      <c r="B893" s="82" t="s">
        <v>50</v>
      </c>
      <c r="C893" s="83">
        <v>5407</v>
      </c>
      <c r="D893" s="84" t="str">
        <f t="shared" si="218"/>
        <v>N/A</v>
      </c>
      <c r="E893" s="83">
        <v>5349</v>
      </c>
      <c r="F893" s="84" t="str">
        <f t="shared" si="219"/>
        <v>N/A</v>
      </c>
      <c r="G893" s="83">
        <v>5427</v>
      </c>
      <c r="H893" s="84" t="str">
        <f t="shared" si="220"/>
        <v>N/A</v>
      </c>
      <c r="I893" s="85">
        <v>-1.07</v>
      </c>
      <c r="J893" s="85">
        <v>1.458</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8449</v>
      </c>
      <c r="D895" s="84" t="str">
        <f t="shared" si="218"/>
        <v>N/A</v>
      </c>
      <c r="E895" s="83">
        <v>8523</v>
      </c>
      <c r="F895" s="84" t="str">
        <f t="shared" si="219"/>
        <v>N/A</v>
      </c>
      <c r="G895" s="83">
        <v>8551</v>
      </c>
      <c r="H895" s="84" t="str">
        <f t="shared" si="220"/>
        <v>N/A</v>
      </c>
      <c r="I895" s="85">
        <v>0.87580000000000002</v>
      </c>
      <c r="J895" s="85">
        <v>0.32850000000000001</v>
      </c>
      <c r="K895" s="86" t="s">
        <v>111</v>
      </c>
      <c r="L895" s="87" t="str">
        <f t="shared" si="221"/>
        <v>Yes</v>
      </c>
    </row>
    <row r="896" spans="1:12">
      <c r="A896" s="144" t="s">
        <v>773</v>
      </c>
      <c r="B896" s="82" t="s">
        <v>50</v>
      </c>
      <c r="C896" s="83">
        <v>5670</v>
      </c>
      <c r="D896" s="84" t="str">
        <f t="shared" si="218"/>
        <v>N/A</v>
      </c>
      <c r="E896" s="83">
        <v>5598</v>
      </c>
      <c r="F896" s="84" t="str">
        <f t="shared" si="219"/>
        <v>N/A</v>
      </c>
      <c r="G896" s="83">
        <v>5563</v>
      </c>
      <c r="H896" s="84" t="str">
        <f t="shared" si="220"/>
        <v>N/A</v>
      </c>
      <c r="I896" s="85">
        <v>-1.27</v>
      </c>
      <c r="J896" s="85">
        <v>-0.625</v>
      </c>
      <c r="K896" s="86" t="s">
        <v>111</v>
      </c>
      <c r="L896" s="87" t="str">
        <f t="shared" si="221"/>
        <v>Yes</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499</v>
      </c>
      <c r="D898" s="84" t="str">
        <f t="shared" si="218"/>
        <v>N/A</v>
      </c>
      <c r="E898" s="83">
        <v>493</v>
      </c>
      <c r="F898" s="84" t="str">
        <f t="shared" si="219"/>
        <v>N/A</v>
      </c>
      <c r="G898" s="83">
        <v>560</v>
      </c>
      <c r="H898" s="84" t="str">
        <f t="shared" si="220"/>
        <v>N/A</v>
      </c>
      <c r="I898" s="85">
        <v>-1.2</v>
      </c>
      <c r="J898" s="85">
        <v>13.59</v>
      </c>
      <c r="K898" s="86" t="s">
        <v>111</v>
      </c>
      <c r="L898" s="87" t="str">
        <f t="shared" si="221"/>
        <v>No</v>
      </c>
    </row>
    <row r="899" spans="1:12">
      <c r="A899" s="144" t="s">
        <v>789</v>
      </c>
      <c r="B899" s="82" t="s">
        <v>50</v>
      </c>
      <c r="C899" s="83">
        <v>2280</v>
      </c>
      <c r="D899" s="84" t="str">
        <f t="shared" si="218"/>
        <v>N/A</v>
      </c>
      <c r="E899" s="83">
        <v>2432</v>
      </c>
      <c r="F899" s="84" t="str">
        <f t="shared" si="219"/>
        <v>N/A</v>
      </c>
      <c r="G899" s="83">
        <v>2428</v>
      </c>
      <c r="H899" s="84" t="str">
        <f t="shared" si="220"/>
        <v>N/A</v>
      </c>
      <c r="I899" s="85">
        <v>6.6669999999999998</v>
      </c>
      <c r="J899" s="85">
        <v>-0.16400000000000001</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279844232</v>
      </c>
      <c r="D901" s="84" t="str">
        <f t="shared" si="218"/>
        <v>N/A</v>
      </c>
      <c r="E901" s="88">
        <v>298855400</v>
      </c>
      <c r="F901" s="84" t="str">
        <f t="shared" si="219"/>
        <v>N/A</v>
      </c>
      <c r="G901" s="88">
        <v>303635917</v>
      </c>
      <c r="H901" s="84" t="str">
        <f t="shared" si="220"/>
        <v>N/A</v>
      </c>
      <c r="I901" s="85">
        <v>6.7930000000000001</v>
      </c>
      <c r="J901" s="85">
        <v>1.6</v>
      </c>
      <c r="K901" s="86" t="s">
        <v>112</v>
      </c>
      <c r="L901" s="87" t="str">
        <f t="shared" si="221"/>
        <v>Yes</v>
      </c>
    </row>
    <row r="902" spans="1:12">
      <c r="A902" s="153" t="s">
        <v>473</v>
      </c>
      <c r="B902" s="82" t="s">
        <v>50</v>
      </c>
      <c r="C902" s="88">
        <v>12248.084384</v>
      </c>
      <c r="D902" s="84" t="str">
        <f t="shared" si="218"/>
        <v>N/A</v>
      </c>
      <c r="E902" s="88">
        <v>12927.949128</v>
      </c>
      <c r="F902" s="84" t="str">
        <f t="shared" si="219"/>
        <v>N/A</v>
      </c>
      <c r="G902" s="88">
        <v>12952.645551</v>
      </c>
      <c r="H902" s="84" t="str">
        <f t="shared" si="220"/>
        <v>N/A</v>
      </c>
      <c r="I902" s="85">
        <v>5.5510000000000002</v>
      </c>
      <c r="J902" s="85">
        <v>0.191</v>
      </c>
      <c r="K902" s="86" t="s">
        <v>112</v>
      </c>
      <c r="L902" s="87" t="str">
        <f t="shared" si="221"/>
        <v>Yes</v>
      </c>
    </row>
    <row r="903" spans="1:12" ht="12.75" customHeight="1">
      <c r="A903" s="153" t="s">
        <v>687</v>
      </c>
      <c r="B903" s="82" t="s">
        <v>50</v>
      </c>
      <c r="C903" s="88">
        <v>13388.394985999999</v>
      </c>
      <c r="D903" s="84" t="str">
        <f t="shared" si="218"/>
        <v>N/A</v>
      </c>
      <c r="E903" s="88">
        <v>14084.330082</v>
      </c>
      <c r="F903" s="84" t="str">
        <f t="shared" si="219"/>
        <v>N/A</v>
      </c>
      <c r="G903" s="88">
        <v>14103.577361</v>
      </c>
      <c r="H903" s="84" t="str">
        <f t="shared" si="220"/>
        <v>N/A</v>
      </c>
      <c r="I903" s="85">
        <v>5.1980000000000004</v>
      </c>
      <c r="J903" s="85">
        <v>0.13669999999999999</v>
      </c>
      <c r="K903" s="86" t="s">
        <v>112</v>
      </c>
      <c r="L903" s="87" t="str">
        <f t="shared" si="221"/>
        <v>Yes</v>
      </c>
    </row>
    <row r="904" spans="1:12">
      <c r="A904" s="177" t="s">
        <v>592</v>
      </c>
      <c r="B904" s="82" t="s">
        <v>50</v>
      </c>
      <c r="C904" s="88" t="s">
        <v>50</v>
      </c>
      <c r="D904" s="84" t="str">
        <f t="shared" si="218"/>
        <v>N/A</v>
      </c>
      <c r="E904" s="88">
        <v>885088</v>
      </c>
      <c r="F904" s="84" t="str">
        <f t="shared" si="219"/>
        <v>N/A</v>
      </c>
      <c r="G904" s="88">
        <v>975452</v>
      </c>
      <c r="H904" s="84" t="str">
        <f t="shared" si="220"/>
        <v>N/A</v>
      </c>
      <c r="I904" s="85" t="s">
        <v>50</v>
      </c>
      <c r="J904" s="85">
        <v>10.210000000000001</v>
      </c>
      <c r="K904" s="86" t="s">
        <v>112</v>
      </c>
      <c r="L904" s="87" t="str">
        <f t="shared" si="221"/>
        <v>Yes</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0</v>
      </c>
      <c r="H905" s="84" t="str">
        <f>IF($B905="N/A","N/A",IF(G905&gt;0,"No",IF(G905&lt;0,"No","Yes")))</f>
        <v>Yes</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0</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12309.728809</v>
      </c>
      <c r="D909" s="84" t="str">
        <f t="shared" ref="D909:D920" si="229">IF($B909="N/A","N/A",IF(C909&gt;10,"No",IF(C909&lt;-10,"No","Yes")))</f>
        <v>N/A</v>
      </c>
      <c r="E909" s="88">
        <v>12828.787549999999</v>
      </c>
      <c r="F909" s="84" t="str">
        <f t="shared" ref="F909:F920" si="230">IF($B909="N/A","N/A",IF(E909&gt;10,"No",IF(E909&lt;-10,"No","Yes")))</f>
        <v>N/A</v>
      </c>
      <c r="G909" s="88">
        <v>12867.850033999999</v>
      </c>
      <c r="H909" s="84" t="str">
        <f t="shared" ref="H909:H920" si="231">IF($B909="N/A","N/A",IF(G909&gt;10,"No",IF(G909&lt;-10,"No","Yes")))</f>
        <v>N/A</v>
      </c>
      <c r="I909" s="85">
        <v>4.2169999999999996</v>
      </c>
      <c r="J909" s="85">
        <v>0.30449999999999999</v>
      </c>
      <c r="K909" s="86" t="s">
        <v>112</v>
      </c>
      <c r="L909" s="87" t="str">
        <f t="shared" ref="L909:L920" si="232">IF(J909="Div by 0", "N/A", IF(K909="N/A","N/A", IF(J909&gt;VALUE(MID(K909,1,2)), "No", IF(J909&lt;-1*VALUE(MID(K909,1,2)), "No", "Yes"))))</f>
        <v>Yes</v>
      </c>
    </row>
    <row r="910" spans="1:12">
      <c r="A910" s="161" t="s">
        <v>768</v>
      </c>
      <c r="B910" s="82" t="s">
        <v>50</v>
      </c>
      <c r="C910" s="88">
        <v>4676.0953218000004</v>
      </c>
      <c r="D910" s="84" t="str">
        <f t="shared" si="229"/>
        <v>N/A</v>
      </c>
      <c r="E910" s="88">
        <v>5142.2619922000003</v>
      </c>
      <c r="F910" s="84" t="str">
        <f t="shared" si="230"/>
        <v>N/A</v>
      </c>
      <c r="G910" s="88">
        <v>5486.0068570000003</v>
      </c>
      <c r="H910" s="84" t="str">
        <f t="shared" si="231"/>
        <v>N/A</v>
      </c>
      <c r="I910" s="85">
        <v>9.9689999999999994</v>
      </c>
      <c r="J910" s="85">
        <v>6.6849999999999996</v>
      </c>
      <c r="K910" s="86" t="s">
        <v>112</v>
      </c>
      <c r="L910" s="87" t="str">
        <f t="shared" si="232"/>
        <v>Yes</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3909.4402985000002</v>
      </c>
      <c r="D912" s="84" t="str">
        <f t="shared" si="229"/>
        <v>N/A</v>
      </c>
      <c r="E912" s="88">
        <v>4900.8926173999998</v>
      </c>
      <c r="F912" s="84" t="str">
        <f t="shared" si="230"/>
        <v>N/A</v>
      </c>
      <c r="G912" s="88">
        <v>4289.2536023000002</v>
      </c>
      <c r="H912" s="84" t="str">
        <f t="shared" si="231"/>
        <v>N/A</v>
      </c>
      <c r="I912" s="85">
        <v>25.36</v>
      </c>
      <c r="J912" s="85">
        <v>-12.5</v>
      </c>
      <c r="K912" s="86" t="s">
        <v>112</v>
      </c>
      <c r="L912" s="87" t="str">
        <f t="shared" si="232"/>
        <v>Yes</v>
      </c>
    </row>
    <row r="913" spans="1:12">
      <c r="A913" s="144" t="s">
        <v>771</v>
      </c>
      <c r="B913" s="82" t="s">
        <v>50</v>
      </c>
      <c r="C913" s="88">
        <v>24767.383206999999</v>
      </c>
      <c r="D913" s="84" t="str">
        <f t="shared" si="229"/>
        <v>N/A</v>
      </c>
      <c r="E913" s="88">
        <v>25792.49972</v>
      </c>
      <c r="F913" s="84" t="str">
        <f t="shared" si="230"/>
        <v>N/A</v>
      </c>
      <c r="G913" s="88">
        <v>25516.762852</v>
      </c>
      <c r="H913" s="84" t="str">
        <f t="shared" si="231"/>
        <v>N/A</v>
      </c>
      <c r="I913" s="85">
        <v>4.1390000000000002</v>
      </c>
      <c r="J913" s="85">
        <v>-1.07</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12326.083914999999</v>
      </c>
      <c r="D915" s="84" t="str">
        <f t="shared" si="229"/>
        <v>N/A</v>
      </c>
      <c r="E915" s="88">
        <v>13301.607180999999</v>
      </c>
      <c r="F915" s="84" t="str">
        <f t="shared" si="230"/>
        <v>N/A</v>
      </c>
      <c r="G915" s="88">
        <v>13309.158695</v>
      </c>
      <c r="H915" s="84" t="str">
        <f t="shared" si="231"/>
        <v>N/A</v>
      </c>
      <c r="I915" s="85">
        <v>7.9139999999999997</v>
      </c>
      <c r="J915" s="85">
        <v>5.6800000000000003E-2</v>
      </c>
      <c r="K915" s="86" t="s">
        <v>112</v>
      </c>
      <c r="L915" s="87" t="str">
        <f t="shared" si="232"/>
        <v>Yes</v>
      </c>
    </row>
    <row r="916" spans="1:12">
      <c r="A916" s="138" t="s">
        <v>773</v>
      </c>
      <c r="B916" s="110" t="s">
        <v>50</v>
      </c>
      <c r="C916" s="156">
        <v>4897.8174602999998</v>
      </c>
      <c r="D916" s="91" t="str">
        <f t="shared" si="229"/>
        <v>N/A</v>
      </c>
      <c r="E916" s="156">
        <v>5232.1223651</v>
      </c>
      <c r="F916" s="91" t="str">
        <f t="shared" si="230"/>
        <v>N/A</v>
      </c>
      <c r="G916" s="156">
        <v>4869.5761279999997</v>
      </c>
      <c r="H916" s="91" t="str">
        <f t="shared" si="231"/>
        <v>N/A</v>
      </c>
      <c r="I916" s="99">
        <v>6.8259999999999996</v>
      </c>
      <c r="J916" s="99">
        <v>-6.93</v>
      </c>
      <c r="K916" s="110" t="s">
        <v>112</v>
      </c>
      <c r="L916" s="87" t="str">
        <f t="shared" si="232"/>
        <v>Yes</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3673.4829659000002</v>
      </c>
      <c r="D918" s="91" t="str">
        <f t="shared" si="229"/>
        <v>N/A</v>
      </c>
      <c r="E918" s="156">
        <v>6472.4665314000003</v>
      </c>
      <c r="F918" s="91" t="str">
        <f t="shared" si="230"/>
        <v>N/A</v>
      </c>
      <c r="G918" s="156">
        <v>4652.8571429000003</v>
      </c>
      <c r="H918" s="91" t="str">
        <f t="shared" si="231"/>
        <v>N/A</v>
      </c>
      <c r="I918" s="99">
        <v>76.19</v>
      </c>
      <c r="J918" s="99">
        <v>-28.1</v>
      </c>
      <c r="K918" s="110" t="s">
        <v>112</v>
      </c>
      <c r="L918" s="87" t="str">
        <f t="shared" si="232"/>
        <v>No</v>
      </c>
    </row>
    <row r="919" spans="1:12">
      <c r="A919" s="138" t="s">
        <v>789</v>
      </c>
      <c r="B919" s="110" t="s">
        <v>50</v>
      </c>
      <c r="C919" s="156">
        <v>32692.714911999999</v>
      </c>
      <c r="D919" s="91" t="str">
        <f t="shared" si="229"/>
        <v>N/A</v>
      </c>
      <c r="E919" s="156">
        <v>33260.382812999997</v>
      </c>
      <c r="F919" s="91" t="str">
        <f t="shared" si="230"/>
        <v>N/A</v>
      </c>
      <c r="G919" s="156">
        <v>34642.324546999997</v>
      </c>
      <c r="H919" s="91" t="str">
        <f t="shared" si="231"/>
        <v>N/A</v>
      </c>
      <c r="I919" s="99">
        <v>1.736</v>
      </c>
      <c r="J919" s="99">
        <v>4.1550000000000002</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8515796</v>
      </c>
      <c r="D922" s="107" t="str">
        <f t="shared" ref="D922:D991" si="233">IF($B922="N/A","N/A",IF(C922&gt;10,"No",IF(C922&lt;-10,"No","Yes")))</f>
        <v>N/A</v>
      </c>
      <c r="E922" s="159">
        <v>10214364</v>
      </c>
      <c r="F922" s="107" t="str">
        <f t="shared" ref="F922:F991" si="234">IF($B922="N/A","N/A",IF(E922&gt;10,"No",IF(E922&lt;-10,"No","Yes")))</f>
        <v>N/A</v>
      </c>
      <c r="G922" s="159">
        <v>9479338</v>
      </c>
      <c r="H922" s="107" t="str">
        <f t="shared" ref="H922:H991" si="235">IF($B922="N/A","N/A",IF(G922&gt;10,"No",IF(G922&lt;-10,"No","Yes")))</f>
        <v>N/A</v>
      </c>
      <c r="I922" s="108">
        <v>19.95</v>
      </c>
      <c r="J922" s="108">
        <v>-7.2</v>
      </c>
      <c r="K922" s="118" t="s">
        <v>112</v>
      </c>
      <c r="L922" s="109" t="str">
        <f t="shared" ref="L922:L953" si="236">IF(J922="Div by 0", "N/A", IF(K922="N/A","N/A", IF(J922&gt;VALUE(MID(K922,1,2)), "No", IF(J922&lt;-1*VALUE(MID(K922,1,2)), "No", "Yes"))))</f>
        <v>Yes</v>
      </c>
    </row>
    <row r="923" spans="1:12">
      <c r="A923" s="164" t="s">
        <v>97</v>
      </c>
      <c r="B923" s="82" t="s">
        <v>50</v>
      </c>
      <c r="C923" s="83">
        <v>2513</v>
      </c>
      <c r="D923" s="84" t="str">
        <f t="shared" si="233"/>
        <v>N/A</v>
      </c>
      <c r="E923" s="83">
        <v>2600</v>
      </c>
      <c r="F923" s="84" t="str">
        <f t="shared" si="234"/>
        <v>N/A</v>
      </c>
      <c r="G923" s="83">
        <v>2727</v>
      </c>
      <c r="H923" s="84" t="str">
        <f t="shared" si="235"/>
        <v>N/A</v>
      </c>
      <c r="I923" s="85">
        <v>3.4620000000000002</v>
      </c>
      <c r="J923" s="85">
        <v>4.8849999999999998</v>
      </c>
      <c r="K923" s="86" t="s">
        <v>112</v>
      </c>
      <c r="L923" s="87" t="str">
        <f t="shared" si="236"/>
        <v>Yes</v>
      </c>
    </row>
    <row r="924" spans="1:12">
      <c r="A924" s="164" t="s">
        <v>406</v>
      </c>
      <c r="B924" s="82" t="s">
        <v>50</v>
      </c>
      <c r="C924" s="88">
        <v>3388.6971746999998</v>
      </c>
      <c r="D924" s="84" t="str">
        <f t="shared" si="233"/>
        <v>N/A</v>
      </c>
      <c r="E924" s="88">
        <v>3928.6015385000001</v>
      </c>
      <c r="F924" s="84" t="str">
        <f t="shared" si="234"/>
        <v>N/A</v>
      </c>
      <c r="G924" s="88">
        <v>3476.1048771999999</v>
      </c>
      <c r="H924" s="84" t="str">
        <f t="shared" si="235"/>
        <v>N/A</v>
      </c>
      <c r="I924" s="85">
        <v>15.93</v>
      </c>
      <c r="J924" s="85">
        <v>-11.5</v>
      </c>
      <c r="K924" s="86" t="s">
        <v>112</v>
      </c>
      <c r="L924" s="87" t="str">
        <f t="shared" si="236"/>
        <v>Yes</v>
      </c>
    </row>
    <row r="925" spans="1:12">
      <c r="A925" s="164" t="s">
        <v>407</v>
      </c>
      <c r="B925" s="82" t="s">
        <v>50</v>
      </c>
      <c r="C925" s="83">
        <v>1.7544767211000001</v>
      </c>
      <c r="D925" s="84" t="str">
        <f t="shared" si="233"/>
        <v>N/A</v>
      </c>
      <c r="E925" s="83">
        <v>1.5373076923</v>
      </c>
      <c r="F925" s="84" t="str">
        <f t="shared" si="234"/>
        <v>N/A</v>
      </c>
      <c r="G925" s="83">
        <v>1.2291895855999999</v>
      </c>
      <c r="H925" s="84" t="str">
        <f t="shared" si="235"/>
        <v>N/A</v>
      </c>
      <c r="I925" s="85">
        <v>-12.4</v>
      </c>
      <c r="J925" s="85">
        <v>-20</v>
      </c>
      <c r="K925" s="86" t="s">
        <v>112</v>
      </c>
      <c r="L925" s="87" t="str">
        <f t="shared" si="236"/>
        <v>No</v>
      </c>
    </row>
    <row r="926" spans="1:12">
      <c r="A926" s="164" t="s">
        <v>408</v>
      </c>
      <c r="B926" s="82" t="s">
        <v>50</v>
      </c>
      <c r="C926" s="88">
        <v>20297</v>
      </c>
      <c r="D926" s="84" t="str">
        <f t="shared" si="233"/>
        <v>N/A</v>
      </c>
      <c r="E926" s="88">
        <v>2976</v>
      </c>
      <c r="F926" s="84" t="str">
        <f t="shared" si="234"/>
        <v>N/A</v>
      </c>
      <c r="G926" s="88">
        <v>16298</v>
      </c>
      <c r="H926" s="84" t="str">
        <f t="shared" si="235"/>
        <v>N/A</v>
      </c>
      <c r="I926" s="85">
        <v>-85.3</v>
      </c>
      <c r="J926" s="85">
        <v>447.6</v>
      </c>
      <c r="K926" s="86" t="s">
        <v>112</v>
      </c>
      <c r="L926" s="87" t="str">
        <f t="shared" si="236"/>
        <v>No</v>
      </c>
    </row>
    <row r="927" spans="1:12">
      <c r="A927" s="164" t="s">
        <v>98</v>
      </c>
      <c r="B927" s="82" t="s">
        <v>50</v>
      </c>
      <c r="C927" s="83">
        <v>11</v>
      </c>
      <c r="D927" s="84" t="str">
        <f t="shared" si="233"/>
        <v>N/A</v>
      </c>
      <c r="E927" s="83">
        <v>11</v>
      </c>
      <c r="F927" s="84" t="str">
        <f t="shared" si="234"/>
        <v>N/A</v>
      </c>
      <c r="G927" s="83">
        <v>11</v>
      </c>
      <c r="H927" s="84" t="str">
        <f t="shared" si="235"/>
        <v>N/A</v>
      </c>
      <c r="I927" s="85">
        <v>-40</v>
      </c>
      <c r="J927" s="85">
        <v>100</v>
      </c>
      <c r="K927" s="86" t="s">
        <v>112</v>
      </c>
      <c r="L927" s="87" t="str">
        <f t="shared" si="236"/>
        <v>No</v>
      </c>
    </row>
    <row r="928" spans="1:12">
      <c r="A928" s="164" t="s">
        <v>409</v>
      </c>
      <c r="B928" s="82" t="s">
        <v>50</v>
      </c>
      <c r="C928" s="88">
        <v>4059.4</v>
      </c>
      <c r="D928" s="84" t="str">
        <f t="shared" si="233"/>
        <v>N/A</v>
      </c>
      <c r="E928" s="88">
        <v>992</v>
      </c>
      <c r="F928" s="84" t="str">
        <f t="shared" si="234"/>
        <v>N/A</v>
      </c>
      <c r="G928" s="88">
        <v>2716.3333333</v>
      </c>
      <c r="H928" s="84" t="str">
        <f t="shared" si="235"/>
        <v>N/A</v>
      </c>
      <c r="I928" s="85">
        <v>-75.599999999999994</v>
      </c>
      <c r="J928" s="85">
        <v>173.8</v>
      </c>
      <c r="K928" s="86" t="s">
        <v>112</v>
      </c>
      <c r="L928" s="87" t="str">
        <f t="shared" si="236"/>
        <v>No</v>
      </c>
    </row>
    <row r="929" spans="1:12">
      <c r="A929" s="164" t="s">
        <v>410</v>
      </c>
      <c r="B929" s="82" t="s">
        <v>50</v>
      </c>
      <c r="C929" s="88">
        <v>0</v>
      </c>
      <c r="D929" s="84" t="str">
        <f t="shared" si="233"/>
        <v>N/A</v>
      </c>
      <c r="E929" s="88">
        <v>992</v>
      </c>
      <c r="F929" s="84" t="str">
        <f t="shared" si="234"/>
        <v>N/A</v>
      </c>
      <c r="G929" s="88">
        <v>24510</v>
      </c>
      <c r="H929" s="84" t="str">
        <f t="shared" si="235"/>
        <v>N/A</v>
      </c>
      <c r="I929" s="85" t="s">
        <v>1090</v>
      </c>
      <c r="J929" s="85">
        <v>2371</v>
      </c>
      <c r="K929" s="86" t="s">
        <v>112</v>
      </c>
      <c r="L929" s="87" t="str">
        <f t="shared" si="236"/>
        <v>No</v>
      </c>
    </row>
    <row r="930" spans="1:12">
      <c r="A930" s="137" t="s">
        <v>411</v>
      </c>
      <c r="B930" s="110" t="s">
        <v>50</v>
      </c>
      <c r="C930" s="93">
        <v>0</v>
      </c>
      <c r="D930" s="91" t="str">
        <f t="shared" si="233"/>
        <v>N/A</v>
      </c>
      <c r="E930" s="93">
        <v>11</v>
      </c>
      <c r="F930" s="91" t="str">
        <f t="shared" si="234"/>
        <v>N/A</v>
      </c>
      <c r="G930" s="93">
        <v>11</v>
      </c>
      <c r="H930" s="91" t="str">
        <f t="shared" si="235"/>
        <v>N/A</v>
      </c>
      <c r="I930" s="99" t="s">
        <v>1090</v>
      </c>
      <c r="J930" s="99">
        <v>200</v>
      </c>
      <c r="K930" s="110" t="s">
        <v>112</v>
      </c>
      <c r="L930" s="87" t="str">
        <f t="shared" si="236"/>
        <v>No</v>
      </c>
    </row>
    <row r="931" spans="1:12">
      <c r="A931" s="137" t="s">
        <v>810</v>
      </c>
      <c r="B931" s="110" t="s">
        <v>50</v>
      </c>
      <c r="C931" s="156" t="s">
        <v>1090</v>
      </c>
      <c r="D931" s="91" t="str">
        <f t="shared" si="233"/>
        <v>N/A</v>
      </c>
      <c r="E931" s="156">
        <v>992</v>
      </c>
      <c r="F931" s="91" t="str">
        <f t="shared" si="234"/>
        <v>N/A</v>
      </c>
      <c r="G931" s="156">
        <v>8170</v>
      </c>
      <c r="H931" s="91" t="str">
        <f t="shared" si="235"/>
        <v>N/A</v>
      </c>
      <c r="I931" s="99" t="s">
        <v>1090</v>
      </c>
      <c r="J931" s="99">
        <v>723.6</v>
      </c>
      <c r="K931" s="110" t="s">
        <v>112</v>
      </c>
      <c r="L931" s="87" t="str">
        <f t="shared" si="236"/>
        <v>No</v>
      </c>
    </row>
    <row r="932" spans="1:12">
      <c r="A932" s="137" t="s">
        <v>412</v>
      </c>
      <c r="B932" s="110" t="s">
        <v>50</v>
      </c>
      <c r="C932" s="156">
        <v>8047341</v>
      </c>
      <c r="D932" s="91" t="str">
        <f t="shared" si="233"/>
        <v>N/A</v>
      </c>
      <c r="E932" s="156">
        <v>6949133</v>
      </c>
      <c r="F932" s="91" t="str">
        <f t="shared" si="234"/>
        <v>N/A</v>
      </c>
      <c r="G932" s="156">
        <v>5111204</v>
      </c>
      <c r="H932" s="91" t="str">
        <f t="shared" si="235"/>
        <v>N/A</v>
      </c>
      <c r="I932" s="99">
        <v>-13.6</v>
      </c>
      <c r="J932" s="99">
        <v>-26.4</v>
      </c>
      <c r="K932" s="110" t="s">
        <v>112</v>
      </c>
      <c r="L932" s="87" t="str">
        <f t="shared" si="236"/>
        <v>No</v>
      </c>
    </row>
    <row r="933" spans="1:12">
      <c r="A933" s="137" t="s">
        <v>99</v>
      </c>
      <c r="B933" s="110" t="s">
        <v>50</v>
      </c>
      <c r="C933" s="93">
        <v>56</v>
      </c>
      <c r="D933" s="91" t="str">
        <f t="shared" si="233"/>
        <v>N/A</v>
      </c>
      <c r="E933" s="93">
        <v>49</v>
      </c>
      <c r="F933" s="91" t="str">
        <f t="shared" si="234"/>
        <v>N/A</v>
      </c>
      <c r="G933" s="93">
        <v>41</v>
      </c>
      <c r="H933" s="91" t="str">
        <f t="shared" si="235"/>
        <v>N/A</v>
      </c>
      <c r="I933" s="99">
        <v>-12.5</v>
      </c>
      <c r="J933" s="99">
        <v>-16.3</v>
      </c>
      <c r="K933" s="110" t="s">
        <v>112</v>
      </c>
      <c r="L933" s="87" t="str">
        <f t="shared" si="236"/>
        <v>No</v>
      </c>
    </row>
    <row r="934" spans="1:12">
      <c r="A934" s="137" t="s">
        <v>413</v>
      </c>
      <c r="B934" s="110" t="s">
        <v>50</v>
      </c>
      <c r="C934" s="156">
        <v>143702.51785999999</v>
      </c>
      <c r="D934" s="91" t="str">
        <f t="shared" si="233"/>
        <v>N/A</v>
      </c>
      <c r="E934" s="156">
        <v>141819.04081999999</v>
      </c>
      <c r="F934" s="91" t="str">
        <f t="shared" si="234"/>
        <v>N/A</v>
      </c>
      <c r="G934" s="156">
        <v>124663.5122</v>
      </c>
      <c r="H934" s="91" t="str">
        <f t="shared" si="235"/>
        <v>N/A</v>
      </c>
      <c r="I934" s="99">
        <v>-1.31</v>
      </c>
      <c r="J934" s="99">
        <v>-12.1</v>
      </c>
      <c r="K934" s="110" t="s">
        <v>112</v>
      </c>
      <c r="L934" s="87" t="str">
        <f t="shared" si="236"/>
        <v>Yes</v>
      </c>
    </row>
    <row r="935" spans="1:12">
      <c r="A935" s="137" t="s">
        <v>414</v>
      </c>
      <c r="B935" s="110" t="s">
        <v>50</v>
      </c>
      <c r="C935" s="156">
        <v>126661127</v>
      </c>
      <c r="D935" s="91" t="str">
        <f t="shared" si="233"/>
        <v>N/A</v>
      </c>
      <c r="E935" s="156">
        <v>129409747</v>
      </c>
      <c r="F935" s="91" t="str">
        <f t="shared" si="234"/>
        <v>N/A</v>
      </c>
      <c r="G935" s="156">
        <v>136726619</v>
      </c>
      <c r="H935" s="91" t="str">
        <f t="shared" si="235"/>
        <v>N/A</v>
      </c>
      <c r="I935" s="99">
        <v>2.17</v>
      </c>
      <c r="J935" s="99">
        <v>5.6539999999999999</v>
      </c>
      <c r="K935" s="110" t="s">
        <v>112</v>
      </c>
      <c r="L935" s="87" t="str">
        <f t="shared" si="236"/>
        <v>Yes</v>
      </c>
    </row>
    <row r="936" spans="1:12">
      <c r="A936" s="137" t="s">
        <v>415</v>
      </c>
      <c r="B936" s="110" t="s">
        <v>50</v>
      </c>
      <c r="C936" s="93">
        <v>3835</v>
      </c>
      <c r="D936" s="91" t="str">
        <f t="shared" si="233"/>
        <v>N/A</v>
      </c>
      <c r="E936" s="93">
        <v>3821</v>
      </c>
      <c r="F936" s="91" t="str">
        <f t="shared" si="234"/>
        <v>N/A</v>
      </c>
      <c r="G936" s="93">
        <v>3845</v>
      </c>
      <c r="H936" s="91" t="str">
        <f t="shared" si="235"/>
        <v>N/A</v>
      </c>
      <c r="I936" s="99">
        <v>-0.36499999999999999</v>
      </c>
      <c r="J936" s="99">
        <v>0.62809999999999999</v>
      </c>
      <c r="K936" s="110" t="s">
        <v>112</v>
      </c>
      <c r="L936" s="87" t="str">
        <f t="shared" si="236"/>
        <v>Yes</v>
      </c>
    </row>
    <row r="937" spans="1:12">
      <c r="A937" s="137" t="s">
        <v>416</v>
      </c>
      <c r="B937" s="110" t="s">
        <v>50</v>
      </c>
      <c r="C937" s="156">
        <v>33027.673272</v>
      </c>
      <c r="D937" s="91" t="str">
        <f t="shared" si="233"/>
        <v>N/A</v>
      </c>
      <c r="E937" s="156">
        <v>33868.031144</v>
      </c>
      <c r="F937" s="91" t="str">
        <f t="shared" si="234"/>
        <v>N/A</v>
      </c>
      <c r="G937" s="156">
        <v>35559.588817000003</v>
      </c>
      <c r="H937" s="91" t="str">
        <f t="shared" si="235"/>
        <v>N/A</v>
      </c>
      <c r="I937" s="99">
        <v>2.544</v>
      </c>
      <c r="J937" s="99">
        <v>4.9950000000000001</v>
      </c>
      <c r="K937" s="110" t="s">
        <v>112</v>
      </c>
      <c r="L937" s="87" t="str">
        <f t="shared" si="236"/>
        <v>Yes</v>
      </c>
    </row>
    <row r="938" spans="1:12">
      <c r="A938" s="137" t="s">
        <v>417</v>
      </c>
      <c r="B938" s="110" t="s">
        <v>50</v>
      </c>
      <c r="C938" s="156">
        <v>6890204</v>
      </c>
      <c r="D938" s="91" t="str">
        <f t="shared" si="233"/>
        <v>N/A</v>
      </c>
      <c r="E938" s="156">
        <v>7173059</v>
      </c>
      <c r="F938" s="91" t="str">
        <f t="shared" si="234"/>
        <v>N/A</v>
      </c>
      <c r="G938" s="156">
        <v>6435743</v>
      </c>
      <c r="H938" s="91" t="str">
        <f t="shared" si="235"/>
        <v>N/A</v>
      </c>
      <c r="I938" s="99">
        <v>4.1050000000000004</v>
      </c>
      <c r="J938" s="99">
        <v>-10.3</v>
      </c>
      <c r="K938" s="110" t="s">
        <v>112</v>
      </c>
      <c r="L938" s="87" t="str">
        <f t="shared" si="236"/>
        <v>Yes</v>
      </c>
    </row>
    <row r="939" spans="1:12">
      <c r="A939" s="137" t="s">
        <v>100</v>
      </c>
      <c r="B939" s="110" t="s">
        <v>50</v>
      </c>
      <c r="C939" s="93">
        <v>17806</v>
      </c>
      <c r="D939" s="91" t="str">
        <f t="shared" si="233"/>
        <v>N/A</v>
      </c>
      <c r="E939" s="93">
        <v>17724</v>
      </c>
      <c r="F939" s="91" t="str">
        <f t="shared" si="234"/>
        <v>N/A</v>
      </c>
      <c r="G939" s="93">
        <v>17865</v>
      </c>
      <c r="H939" s="91" t="str">
        <f t="shared" si="235"/>
        <v>N/A</v>
      </c>
      <c r="I939" s="99">
        <v>-0.46100000000000002</v>
      </c>
      <c r="J939" s="99">
        <v>0.79549999999999998</v>
      </c>
      <c r="K939" s="110" t="s">
        <v>112</v>
      </c>
      <c r="L939" s="87" t="str">
        <f t="shared" si="236"/>
        <v>Yes</v>
      </c>
    </row>
    <row r="940" spans="1:12">
      <c r="A940" s="137" t="s">
        <v>418</v>
      </c>
      <c r="B940" s="110" t="s">
        <v>50</v>
      </c>
      <c r="C940" s="156">
        <v>386.95967651000001</v>
      </c>
      <c r="D940" s="91" t="str">
        <f t="shared" si="233"/>
        <v>N/A</v>
      </c>
      <c r="E940" s="156">
        <v>404.70881291000001</v>
      </c>
      <c r="F940" s="91" t="str">
        <f t="shared" si="234"/>
        <v>N/A</v>
      </c>
      <c r="G940" s="156">
        <v>360.24310104</v>
      </c>
      <c r="H940" s="91" t="str">
        <f t="shared" si="235"/>
        <v>N/A</v>
      </c>
      <c r="I940" s="99">
        <v>4.5869999999999997</v>
      </c>
      <c r="J940" s="99">
        <v>-11</v>
      </c>
      <c r="K940" s="110" t="s">
        <v>112</v>
      </c>
      <c r="L940" s="87" t="str">
        <f t="shared" si="236"/>
        <v>Yes</v>
      </c>
    </row>
    <row r="941" spans="1:12">
      <c r="A941" s="137" t="s">
        <v>419</v>
      </c>
      <c r="B941" s="110" t="s">
        <v>50</v>
      </c>
      <c r="C941" s="156">
        <v>2434778</v>
      </c>
      <c r="D941" s="91" t="str">
        <f t="shared" si="233"/>
        <v>N/A</v>
      </c>
      <c r="E941" s="156">
        <v>2607434</v>
      </c>
      <c r="F941" s="91" t="str">
        <f t="shared" si="234"/>
        <v>N/A</v>
      </c>
      <c r="G941" s="156">
        <v>2703316</v>
      </c>
      <c r="H941" s="91" t="str">
        <f t="shared" si="235"/>
        <v>N/A</v>
      </c>
      <c r="I941" s="99">
        <v>7.0910000000000002</v>
      </c>
      <c r="J941" s="99">
        <v>3.677</v>
      </c>
      <c r="K941" s="110" t="s">
        <v>112</v>
      </c>
      <c r="L941" s="87" t="str">
        <f t="shared" si="236"/>
        <v>Yes</v>
      </c>
    </row>
    <row r="942" spans="1:12">
      <c r="A942" s="137" t="s">
        <v>101</v>
      </c>
      <c r="B942" s="110" t="s">
        <v>50</v>
      </c>
      <c r="C942" s="93">
        <v>4131</v>
      </c>
      <c r="D942" s="91" t="str">
        <f t="shared" si="233"/>
        <v>N/A</v>
      </c>
      <c r="E942" s="93">
        <v>4176</v>
      </c>
      <c r="F942" s="91" t="str">
        <f t="shared" si="234"/>
        <v>N/A</v>
      </c>
      <c r="G942" s="93">
        <v>4328</v>
      </c>
      <c r="H942" s="91" t="str">
        <f t="shared" si="235"/>
        <v>N/A</v>
      </c>
      <c r="I942" s="99">
        <v>1.089</v>
      </c>
      <c r="J942" s="99">
        <v>3.64</v>
      </c>
      <c r="K942" s="110" t="s">
        <v>112</v>
      </c>
      <c r="L942" s="87" t="str">
        <f t="shared" si="236"/>
        <v>Yes</v>
      </c>
    </row>
    <row r="943" spans="1:12">
      <c r="A943" s="137" t="s">
        <v>420</v>
      </c>
      <c r="B943" s="110" t="s">
        <v>50</v>
      </c>
      <c r="C943" s="156">
        <v>589.39191478999999</v>
      </c>
      <c r="D943" s="91" t="str">
        <f t="shared" si="233"/>
        <v>N/A</v>
      </c>
      <c r="E943" s="156">
        <v>624.38553639999998</v>
      </c>
      <c r="F943" s="91" t="str">
        <f t="shared" si="234"/>
        <v>N/A</v>
      </c>
      <c r="G943" s="156">
        <v>624.61090573000001</v>
      </c>
      <c r="H943" s="91" t="str">
        <f t="shared" si="235"/>
        <v>N/A</v>
      </c>
      <c r="I943" s="99">
        <v>5.9370000000000003</v>
      </c>
      <c r="J943" s="99">
        <v>3.61E-2</v>
      </c>
      <c r="K943" s="110" t="s">
        <v>112</v>
      </c>
      <c r="L943" s="87" t="str">
        <f t="shared" si="236"/>
        <v>Yes</v>
      </c>
    </row>
    <row r="944" spans="1:12">
      <c r="A944" s="137" t="s">
        <v>421</v>
      </c>
      <c r="B944" s="110" t="s">
        <v>50</v>
      </c>
      <c r="C944" s="156">
        <v>251299</v>
      </c>
      <c r="D944" s="91" t="str">
        <f t="shared" si="233"/>
        <v>N/A</v>
      </c>
      <c r="E944" s="156">
        <v>363004</v>
      </c>
      <c r="F944" s="91" t="str">
        <f t="shared" si="234"/>
        <v>N/A</v>
      </c>
      <c r="G944" s="156">
        <v>355160</v>
      </c>
      <c r="H944" s="91" t="str">
        <f t="shared" si="235"/>
        <v>N/A</v>
      </c>
      <c r="I944" s="99">
        <v>44.45</v>
      </c>
      <c r="J944" s="99">
        <v>-2.16</v>
      </c>
      <c r="K944" s="110" t="s">
        <v>112</v>
      </c>
      <c r="L944" s="87" t="str">
        <f t="shared" si="236"/>
        <v>Yes</v>
      </c>
    </row>
    <row r="945" spans="1:12">
      <c r="A945" s="164" t="s">
        <v>102</v>
      </c>
      <c r="B945" s="82" t="s">
        <v>50</v>
      </c>
      <c r="C945" s="83">
        <v>3089</v>
      </c>
      <c r="D945" s="84" t="str">
        <f t="shared" si="233"/>
        <v>N/A</v>
      </c>
      <c r="E945" s="83">
        <v>3704</v>
      </c>
      <c r="F945" s="84" t="str">
        <f t="shared" si="234"/>
        <v>N/A</v>
      </c>
      <c r="G945" s="83">
        <v>3428</v>
      </c>
      <c r="H945" s="84" t="str">
        <f t="shared" si="235"/>
        <v>N/A</v>
      </c>
      <c r="I945" s="85">
        <v>19.91</v>
      </c>
      <c r="J945" s="85">
        <v>-7.45</v>
      </c>
      <c r="K945" s="86" t="s">
        <v>112</v>
      </c>
      <c r="L945" s="87" t="str">
        <f t="shared" si="236"/>
        <v>Yes</v>
      </c>
    </row>
    <row r="946" spans="1:12">
      <c r="A946" s="164" t="s">
        <v>422</v>
      </c>
      <c r="B946" s="82" t="s">
        <v>50</v>
      </c>
      <c r="C946" s="88">
        <v>81.352865004999998</v>
      </c>
      <c r="D946" s="84" t="str">
        <f t="shared" si="233"/>
        <v>N/A</v>
      </c>
      <c r="E946" s="88">
        <v>98.003239741000002</v>
      </c>
      <c r="F946" s="84" t="str">
        <f t="shared" si="234"/>
        <v>N/A</v>
      </c>
      <c r="G946" s="88">
        <v>103.60560092999999</v>
      </c>
      <c r="H946" s="84" t="str">
        <f t="shared" si="235"/>
        <v>N/A</v>
      </c>
      <c r="I946" s="85">
        <v>20.47</v>
      </c>
      <c r="J946" s="85">
        <v>5.7169999999999996</v>
      </c>
      <c r="K946" s="86" t="s">
        <v>112</v>
      </c>
      <c r="L946" s="87" t="str">
        <f t="shared" si="236"/>
        <v>Yes</v>
      </c>
    </row>
    <row r="947" spans="1:12">
      <c r="A947" s="164" t="s">
        <v>423</v>
      </c>
      <c r="B947" s="82" t="s">
        <v>50</v>
      </c>
      <c r="C947" s="88">
        <v>2387680</v>
      </c>
      <c r="D947" s="84" t="str">
        <f t="shared" si="233"/>
        <v>N/A</v>
      </c>
      <c r="E947" s="88">
        <v>1980648</v>
      </c>
      <c r="F947" s="84" t="str">
        <f t="shared" si="234"/>
        <v>N/A</v>
      </c>
      <c r="G947" s="88">
        <v>1198933</v>
      </c>
      <c r="H947" s="84" t="str">
        <f t="shared" si="235"/>
        <v>N/A</v>
      </c>
      <c r="I947" s="85">
        <v>-17</v>
      </c>
      <c r="J947" s="85">
        <v>-39.5</v>
      </c>
      <c r="K947" s="86" t="s">
        <v>112</v>
      </c>
      <c r="L947" s="87" t="str">
        <f t="shared" si="236"/>
        <v>No</v>
      </c>
    </row>
    <row r="948" spans="1:12">
      <c r="A948" s="164" t="s">
        <v>424</v>
      </c>
      <c r="B948" s="82" t="s">
        <v>50</v>
      </c>
      <c r="C948" s="83">
        <v>3859</v>
      </c>
      <c r="D948" s="84" t="str">
        <f t="shared" si="233"/>
        <v>N/A</v>
      </c>
      <c r="E948" s="83">
        <v>3818</v>
      </c>
      <c r="F948" s="84" t="str">
        <f t="shared" si="234"/>
        <v>N/A</v>
      </c>
      <c r="G948" s="83">
        <v>3247</v>
      </c>
      <c r="H948" s="84" t="str">
        <f t="shared" si="235"/>
        <v>N/A</v>
      </c>
      <c r="I948" s="85">
        <v>-1.06</v>
      </c>
      <c r="J948" s="85">
        <v>-15</v>
      </c>
      <c r="K948" s="86" t="s">
        <v>112</v>
      </c>
      <c r="L948" s="87" t="str">
        <f t="shared" si="236"/>
        <v>Yes</v>
      </c>
    </row>
    <row r="949" spans="1:12">
      <c r="A949" s="164" t="s">
        <v>425</v>
      </c>
      <c r="B949" s="82" t="s">
        <v>50</v>
      </c>
      <c r="C949" s="88">
        <v>618.73024099999998</v>
      </c>
      <c r="D949" s="84" t="str">
        <f t="shared" si="233"/>
        <v>N/A</v>
      </c>
      <c r="E949" s="88">
        <v>518.76584599</v>
      </c>
      <c r="F949" s="84" t="str">
        <f t="shared" si="234"/>
        <v>N/A</v>
      </c>
      <c r="G949" s="88">
        <v>369.24330150999998</v>
      </c>
      <c r="H949" s="84" t="str">
        <f t="shared" si="235"/>
        <v>N/A</v>
      </c>
      <c r="I949" s="85">
        <v>-16.2</v>
      </c>
      <c r="J949" s="85">
        <v>-28.8</v>
      </c>
      <c r="K949" s="86" t="s">
        <v>112</v>
      </c>
      <c r="L949" s="87" t="str">
        <f t="shared" si="236"/>
        <v>No</v>
      </c>
    </row>
    <row r="950" spans="1:12">
      <c r="A950" s="164" t="s">
        <v>426</v>
      </c>
      <c r="B950" s="82" t="s">
        <v>50</v>
      </c>
      <c r="C950" s="88">
        <v>7439716</v>
      </c>
      <c r="D950" s="84" t="str">
        <f t="shared" si="233"/>
        <v>N/A</v>
      </c>
      <c r="E950" s="88">
        <v>8453161</v>
      </c>
      <c r="F950" s="84" t="str">
        <f t="shared" si="234"/>
        <v>N/A</v>
      </c>
      <c r="G950" s="88">
        <v>4792667</v>
      </c>
      <c r="H950" s="84" t="str">
        <f t="shared" si="235"/>
        <v>N/A</v>
      </c>
      <c r="I950" s="85">
        <v>13.62</v>
      </c>
      <c r="J950" s="85">
        <v>-43.3</v>
      </c>
      <c r="K950" s="86" t="s">
        <v>112</v>
      </c>
      <c r="L950" s="87" t="str">
        <f t="shared" si="236"/>
        <v>No</v>
      </c>
    </row>
    <row r="951" spans="1:12">
      <c r="A951" s="164" t="s">
        <v>103</v>
      </c>
      <c r="B951" s="82" t="s">
        <v>50</v>
      </c>
      <c r="C951" s="83">
        <v>2977</v>
      </c>
      <c r="D951" s="84" t="str">
        <f t="shared" si="233"/>
        <v>N/A</v>
      </c>
      <c r="E951" s="83">
        <v>3428</v>
      </c>
      <c r="F951" s="84" t="str">
        <f t="shared" si="234"/>
        <v>N/A</v>
      </c>
      <c r="G951" s="83">
        <v>3073</v>
      </c>
      <c r="H951" s="84" t="str">
        <f t="shared" si="235"/>
        <v>N/A</v>
      </c>
      <c r="I951" s="85">
        <v>15.15</v>
      </c>
      <c r="J951" s="85">
        <v>-10.4</v>
      </c>
      <c r="K951" s="86" t="s">
        <v>112</v>
      </c>
      <c r="L951" s="87" t="str">
        <f t="shared" si="236"/>
        <v>Yes</v>
      </c>
    </row>
    <row r="952" spans="1:12">
      <c r="A952" s="164" t="s">
        <v>427</v>
      </c>
      <c r="B952" s="82" t="s">
        <v>50</v>
      </c>
      <c r="C952" s="88">
        <v>2499.0648304000001</v>
      </c>
      <c r="D952" s="84" t="str">
        <f t="shared" si="233"/>
        <v>N/A</v>
      </c>
      <c r="E952" s="88">
        <v>2465.9162777000001</v>
      </c>
      <c r="F952" s="84" t="str">
        <f t="shared" si="234"/>
        <v>N/A</v>
      </c>
      <c r="G952" s="88">
        <v>1559.6052717</v>
      </c>
      <c r="H952" s="84" t="str">
        <f t="shared" si="235"/>
        <v>N/A</v>
      </c>
      <c r="I952" s="85">
        <v>-1.33</v>
      </c>
      <c r="J952" s="85">
        <v>-36.799999999999997</v>
      </c>
      <c r="K952" s="86" t="s">
        <v>112</v>
      </c>
      <c r="L952" s="87" t="str">
        <f t="shared" si="236"/>
        <v>No</v>
      </c>
    </row>
    <row r="953" spans="1:12">
      <c r="A953" s="164" t="s">
        <v>428</v>
      </c>
      <c r="B953" s="82" t="s">
        <v>50</v>
      </c>
      <c r="C953" s="88">
        <v>461662</v>
      </c>
      <c r="D953" s="84" t="str">
        <f t="shared" si="233"/>
        <v>N/A</v>
      </c>
      <c r="E953" s="88">
        <v>425664</v>
      </c>
      <c r="F953" s="84" t="str">
        <f t="shared" si="234"/>
        <v>N/A</v>
      </c>
      <c r="G953" s="88">
        <v>534493</v>
      </c>
      <c r="H953" s="84" t="str">
        <f t="shared" si="235"/>
        <v>N/A</v>
      </c>
      <c r="I953" s="85">
        <v>-7.8</v>
      </c>
      <c r="J953" s="85">
        <v>25.57</v>
      </c>
      <c r="K953" s="86" t="s">
        <v>112</v>
      </c>
      <c r="L953" s="87" t="str">
        <f t="shared" si="236"/>
        <v>No</v>
      </c>
    </row>
    <row r="954" spans="1:12">
      <c r="A954" s="164" t="s">
        <v>429</v>
      </c>
      <c r="B954" s="82" t="s">
        <v>50</v>
      </c>
      <c r="C954" s="83">
        <v>109</v>
      </c>
      <c r="D954" s="84" t="str">
        <f t="shared" si="233"/>
        <v>N/A</v>
      </c>
      <c r="E954" s="83">
        <v>73</v>
      </c>
      <c r="F954" s="84" t="str">
        <f t="shared" si="234"/>
        <v>N/A</v>
      </c>
      <c r="G954" s="83">
        <v>60</v>
      </c>
      <c r="H954" s="84" t="str">
        <f t="shared" si="235"/>
        <v>N/A</v>
      </c>
      <c r="I954" s="85">
        <v>-33</v>
      </c>
      <c r="J954" s="85">
        <v>-17.8</v>
      </c>
      <c r="K954" s="86" t="s">
        <v>112</v>
      </c>
      <c r="L954" s="87" t="str">
        <f t="shared" ref="L954:L991" si="237">IF(J954="Div by 0", "N/A", IF(K954="N/A","N/A", IF(J954&gt;VALUE(MID(K954,1,2)), "No", IF(J954&lt;-1*VALUE(MID(K954,1,2)), "No", "Yes"))))</f>
        <v>No</v>
      </c>
    </row>
    <row r="955" spans="1:12">
      <c r="A955" s="164" t="s">
        <v>430</v>
      </c>
      <c r="B955" s="82" t="s">
        <v>50</v>
      </c>
      <c r="C955" s="88">
        <v>4235.4311926999999</v>
      </c>
      <c r="D955" s="84" t="str">
        <f t="shared" si="233"/>
        <v>N/A</v>
      </c>
      <c r="E955" s="88">
        <v>5831.0136985999998</v>
      </c>
      <c r="F955" s="84" t="str">
        <f t="shared" si="234"/>
        <v>N/A</v>
      </c>
      <c r="G955" s="88">
        <v>8908.2166667000001</v>
      </c>
      <c r="H955" s="84" t="str">
        <f t="shared" si="235"/>
        <v>N/A</v>
      </c>
      <c r="I955" s="85">
        <v>37.67</v>
      </c>
      <c r="J955" s="85">
        <v>52.77</v>
      </c>
      <c r="K955" s="86" t="s">
        <v>112</v>
      </c>
      <c r="L955" s="87" t="str">
        <f t="shared" si="237"/>
        <v>No</v>
      </c>
    </row>
    <row r="956" spans="1:12">
      <c r="A956" s="164" t="s">
        <v>431</v>
      </c>
      <c r="B956" s="82" t="s">
        <v>50</v>
      </c>
      <c r="C956" s="88">
        <v>3879235</v>
      </c>
      <c r="D956" s="84" t="str">
        <f t="shared" si="233"/>
        <v>N/A</v>
      </c>
      <c r="E956" s="88">
        <v>3549013</v>
      </c>
      <c r="F956" s="84" t="str">
        <f t="shared" si="234"/>
        <v>N/A</v>
      </c>
      <c r="G956" s="88">
        <v>2953677</v>
      </c>
      <c r="H956" s="84" t="str">
        <f t="shared" si="235"/>
        <v>N/A</v>
      </c>
      <c r="I956" s="85">
        <v>-8.51</v>
      </c>
      <c r="J956" s="85">
        <v>-16.8</v>
      </c>
      <c r="K956" s="86" t="s">
        <v>112</v>
      </c>
      <c r="L956" s="87" t="str">
        <f t="shared" si="237"/>
        <v>No</v>
      </c>
    </row>
    <row r="957" spans="1:12">
      <c r="A957" s="164" t="s">
        <v>104</v>
      </c>
      <c r="B957" s="82" t="s">
        <v>50</v>
      </c>
      <c r="C957" s="83">
        <v>11366</v>
      </c>
      <c r="D957" s="84" t="str">
        <f t="shared" si="233"/>
        <v>N/A</v>
      </c>
      <c r="E957" s="83">
        <v>10554</v>
      </c>
      <c r="F957" s="84" t="str">
        <f t="shared" si="234"/>
        <v>N/A</v>
      </c>
      <c r="G957" s="83">
        <v>10095</v>
      </c>
      <c r="H957" s="84" t="str">
        <f t="shared" si="235"/>
        <v>N/A</v>
      </c>
      <c r="I957" s="85">
        <v>-7.14</v>
      </c>
      <c r="J957" s="85">
        <v>-4.3499999999999996</v>
      </c>
      <c r="K957" s="86" t="s">
        <v>112</v>
      </c>
      <c r="L957" s="87" t="str">
        <f t="shared" si="237"/>
        <v>Yes</v>
      </c>
    </row>
    <row r="958" spans="1:12">
      <c r="A958" s="164" t="s">
        <v>432</v>
      </c>
      <c r="B958" s="82" t="s">
        <v>50</v>
      </c>
      <c r="C958" s="88">
        <v>341.30168924999998</v>
      </c>
      <c r="D958" s="84" t="str">
        <f t="shared" si="233"/>
        <v>N/A</v>
      </c>
      <c r="E958" s="88">
        <v>336.27184005999999</v>
      </c>
      <c r="F958" s="84" t="str">
        <f t="shared" si="234"/>
        <v>N/A</v>
      </c>
      <c r="G958" s="88">
        <v>292.58811293000002</v>
      </c>
      <c r="H958" s="84" t="str">
        <f t="shared" si="235"/>
        <v>N/A</v>
      </c>
      <c r="I958" s="85">
        <v>-1.47</v>
      </c>
      <c r="J958" s="85">
        <v>-13</v>
      </c>
      <c r="K958" s="86" t="s">
        <v>112</v>
      </c>
      <c r="L958" s="87" t="str">
        <f t="shared" si="237"/>
        <v>Yes</v>
      </c>
    </row>
    <row r="959" spans="1:12">
      <c r="A959" s="164" t="s">
        <v>433</v>
      </c>
      <c r="B959" s="82" t="s">
        <v>50</v>
      </c>
      <c r="C959" s="88">
        <v>6044943</v>
      </c>
      <c r="D959" s="84" t="str">
        <f t="shared" si="233"/>
        <v>N/A</v>
      </c>
      <c r="E959" s="88">
        <v>5816483</v>
      </c>
      <c r="F959" s="84" t="str">
        <f t="shared" si="234"/>
        <v>N/A</v>
      </c>
      <c r="G959" s="88">
        <v>5765141</v>
      </c>
      <c r="H959" s="84" t="str">
        <f t="shared" si="235"/>
        <v>N/A</v>
      </c>
      <c r="I959" s="85">
        <v>-3.78</v>
      </c>
      <c r="J959" s="85">
        <v>-0.88300000000000001</v>
      </c>
      <c r="K959" s="86" t="s">
        <v>112</v>
      </c>
      <c r="L959" s="87" t="str">
        <f t="shared" si="237"/>
        <v>Yes</v>
      </c>
    </row>
    <row r="960" spans="1:12">
      <c r="A960" s="164" t="s">
        <v>105</v>
      </c>
      <c r="B960" s="82" t="s">
        <v>50</v>
      </c>
      <c r="C960" s="83">
        <v>13767</v>
      </c>
      <c r="D960" s="84" t="str">
        <f t="shared" si="233"/>
        <v>N/A</v>
      </c>
      <c r="E960" s="83">
        <v>13423</v>
      </c>
      <c r="F960" s="84" t="str">
        <f t="shared" si="234"/>
        <v>N/A</v>
      </c>
      <c r="G960" s="83">
        <v>13542</v>
      </c>
      <c r="H960" s="84" t="str">
        <f t="shared" si="235"/>
        <v>N/A</v>
      </c>
      <c r="I960" s="85">
        <v>-2.5</v>
      </c>
      <c r="J960" s="85">
        <v>0.88649999999999995</v>
      </c>
      <c r="K960" s="86" t="s">
        <v>112</v>
      </c>
      <c r="L960" s="87" t="str">
        <f t="shared" si="237"/>
        <v>Yes</v>
      </c>
    </row>
    <row r="961" spans="1:12">
      <c r="A961" s="164" t="s">
        <v>434</v>
      </c>
      <c r="B961" s="82" t="s">
        <v>50</v>
      </c>
      <c r="C961" s="88">
        <v>439.08934407999999</v>
      </c>
      <c r="D961" s="84" t="str">
        <f t="shared" si="233"/>
        <v>N/A</v>
      </c>
      <c r="E961" s="88">
        <v>433.32213365000001</v>
      </c>
      <c r="F961" s="84" t="str">
        <f t="shared" si="234"/>
        <v>N/A</v>
      </c>
      <c r="G961" s="88">
        <v>425.72300990000002</v>
      </c>
      <c r="H961" s="84" t="str">
        <f t="shared" si="235"/>
        <v>N/A</v>
      </c>
      <c r="I961" s="85">
        <v>-1.31</v>
      </c>
      <c r="J961" s="85">
        <v>-1.75</v>
      </c>
      <c r="K961" s="86" t="s">
        <v>112</v>
      </c>
      <c r="L961" s="87" t="str">
        <f t="shared" si="237"/>
        <v>Yes</v>
      </c>
    </row>
    <row r="962" spans="1:12">
      <c r="A962" s="164" t="s">
        <v>435</v>
      </c>
      <c r="B962" s="82" t="s">
        <v>50</v>
      </c>
      <c r="C962" s="88">
        <v>17140206</v>
      </c>
      <c r="D962" s="84" t="str">
        <f t="shared" si="233"/>
        <v>N/A</v>
      </c>
      <c r="E962" s="88">
        <v>19460044</v>
      </c>
      <c r="F962" s="84" t="str">
        <f t="shared" si="234"/>
        <v>N/A</v>
      </c>
      <c r="G962" s="88">
        <v>19343053</v>
      </c>
      <c r="H962" s="84" t="str">
        <f t="shared" si="235"/>
        <v>N/A</v>
      </c>
      <c r="I962" s="85">
        <v>13.53</v>
      </c>
      <c r="J962" s="85">
        <v>-0.60099999999999998</v>
      </c>
      <c r="K962" s="86" t="s">
        <v>112</v>
      </c>
      <c r="L962" s="87" t="str">
        <f t="shared" si="237"/>
        <v>Yes</v>
      </c>
    </row>
    <row r="963" spans="1:12">
      <c r="A963" s="179" t="s">
        <v>689</v>
      </c>
      <c r="B963" s="83" t="s">
        <v>50</v>
      </c>
      <c r="C963" s="83">
        <v>6679</v>
      </c>
      <c r="D963" s="84" t="str">
        <f t="shared" si="233"/>
        <v>N/A</v>
      </c>
      <c r="E963" s="83">
        <v>7677</v>
      </c>
      <c r="F963" s="84" t="str">
        <f t="shared" si="234"/>
        <v>N/A</v>
      </c>
      <c r="G963" s="83">
        <v>8306</v>
      </c>
      <c r="H963" s="84" t="str">
        <f t="shared" si="235"/>
        <v>N/A</v>
      </c>
      <c r="I963" s="85">
        <v>14.94</v>
      </c>
      <c r="J963" s="85">
        <v>8.1929999999999996</v>
      </c>
      <c r="K963" s="112" t="s">
        <v>112</v>
      </c>
      <c r="L963" s="87" t="str">
        <f t="shared" si="237"/>
        <v>Yes</v>
      </c>
    </row>
    <row r="964" spans="1:12">
      <c r="A964" s="164" t="s">
        <v>436</v>
      </c>
      <c r="B964" s="82" t="s">
        <v>50</v>
      </c>
      <c r="C964" s="88">
        <v>2566.2832758999998</v>
      </c>
      <c r="D964" s="84" t="str">
        <f t="shared" si="233"/>
        <v>N/A</v>
      </c>
      <c r="E964" s="88">
        <v>2534.8500715999999</v>
      </c>
      <c r="F964" s="84" t="str">
        <f t="shared" si="234"/>
        <v>N/A</v>
      </c>
      <c r="G964" s="88">
        <v>2328.8048398999999</v>
      </c>
      <c r="H964" s="84" t="str">
        <f t="shared" si="235"/>
        <v>N/A</v>
      </c>
      <c r="I964" s="85">
        <v>-1.22</v>
      </c>
      <c r="J964" s="85">
        <v>-8.1300000000000008</v>
      </c>
      <c r="K964" s="86" t="s">
        <v>112</v>
      </c>
      <c r="L964" s="87" t="str">
        <f t="shared" si="237"/>
        <v>Yes</v>
      </c>
    </row>
    <row r="965" spans="1:12">
      <c r="A965" s="164" t="s">
        <v>437</v>
      </c>
      <c r="B965" s="82" t="s">
        <v>50</v>
      </c>
      <c r="C965" s="88">
        <v>561918</v>
      </c>
      <c r="D965" s="84" t="str">
        <f t="shared" si="233"/>
        <v>N/A</v>
      </c>
      <c r="E965" s="88">
        <v>698284</v>
      </c>
      <c r="F965" s="84" t="str">
        <f t="shared" si="234"/>
        <v>N/A</v>
      </c>
      <c r="G965" s="88">
        <v>866262</v>
      </c>
      <c r="H965" s="84" t="str">
        <f t="shared" si="235"/>
        <v>N/A</v>
      </c>
      <c r="I965" s="85">
        <v>24.27</v>
      </c>
      <c r="J965" s="85">
        <v>24.06</v>
      </c>
      <c r="K965" s="86" t="s">
        <v>112</v>
      </c>
      <c r="L965" s="87" t="str">
        <f t="shared" si="237"/>
        <v>No</v>
      </c>
    </row>
    <row r="966" spans="1:12">
      <c r="A966" s="164" t="s">
        <v>39</v>
      </c>
      <c r="B966" s="82" t="s">
        <v>50</v>
      </c>
      <c r="C966" s="83">
        <v>1961</v>
      </c>
      <c r="D966" s="84" t="str">
        <f t="shared" si="233"/>
        <v>N/A</v>
      </c>
      <c r="E966" s="83">
        <v>2976</v>
      </c>
      <c r="F966" s="84" t="str">
        <f t="shared" si="234"/>
        <v>N/A</v>
      </c>
      <c r="G966" s="83">
        <v>3912</v>
      </c>
      <c r="H966" s="84" t="str">
        <f t="shared" si="235"/>
        <v>N/A</v>
      </c>
      <c r="I966" s="85">
        <v>51.76</v>
      </c>
      <c r="J966" s="85">
        <v>31.45</v>
      </c>
      <c r="K966" s="86" t="s">
        <v>112</v>
      </c>
      <c r="L966" s="87" t="str">
        <f t="shared" si="237"/>
        <v>No</v>
      </c>
    </row>
    <row r="967" spans="1:12">
      <c r="A967" s="164" t="s">
        <v>438</v>
      </c>
      <c r="B967" s="82" t="s">
        <v>50</v>
      </c>
      <c r="C967" s="88">
        <v>286.54665986999998</v>
      </c>
      <c r="D967" s="84" t="str">
        <f t="shared" si="233"/>
        <v>N/A</v>
      </c>
      <c r="E967" s="88">
        <v>234.63844086</v>
      </c>
      <c r="F967" s="84" t="str">
        <f t="shared" si="234"/>
        <v>N/A</v>
      </c>
      <c r="G967" s="88">
        <v>221.43711655999999</v>
      </c>
      <c r="H967" s="84" t="str">
        <f t="shared" si="235"/>
        <v>N/A</v>
      </c>
      <c r="I967" s="85">
        <v>-18.100000000000001</v>
      </c>
      <c r="J967" s="85">
        <v>-5.63</v>
      </c>
      <c r="K967" s="86" t="s">
        <v>112</v>
      </c>
      <c r="L967" s="87" t="str">
        <f t="shared" si="237"/>
        <v>Yes</v>
      </c>
    </row>
    <row r="968" spans="1:12" ht="12.75" customHeight="1">
      <c r="A968" s="164" t="s">
        <v>439</v>
      </c>
      <c r="B968" s="82" t="s">
        <v>50</v>
      </c>
      <c r="C968" s="88">
        <v>42574770</v>
      </c>
      <c r="D968" s="84" t="str">
        <f t="shared" si="233"/>
        <v>N/A</v>
      </c>
      <c r="E968" s="88">
        <v>50085300</v>
      </c>
      <c r="F968" s="84" t="str">
        <f t="shared" si="234"/>
        <v>N/A</v>
      </c>
      <c r="G968" s="88">
        <v>52645598</v>
      </c>
      <c r="H968" s="84" t="str">
        <f t="shared" si="235"/>
        <v>N/A</v>
      </c>
      <c r="I968" s="85">
        <v>17.64</v>
      </c>
      <c r="J968" s="85">
        <v>5.1120000000000001</v>
      </c>
      <c r="K968" s="86" t="s">
        <v>112</v>
      </c>
      <c r="L968" s="87" t="str">
        <f t="shared" si="237"/>
        <v>Yes</v>
      </c>
    </row>
    <row r="969" spans="1:12">
      <c r="A969" s="164" t="s">
        <v>440</v>
      </c>
      <c r="B969" s="82" t="s">
        <v>50</v>
      </c>
      <c r="C969" s="83">
        <v>4049</v>
      </c>
      <c r="D969" s="84" t="str">
        <f t="shared" si="233"/>
        <v>N/A</v>
      </c>
      <c r="E969" s="83">
        <v>4303</v>
      </c>
      <c r="F969" s="84" t="str">
        <f t="shared" si="234"/>
        <v>N/A</v>
      </c>
      <c r="G969" s="83">
        <v>4478</v>
      </c>
      <c r="H969" s="84" t="str">
        <f t="shared" si="235"/>
        <v>N/A</v>
      </c>
      <c r="I969" s="85">
        <v>6.2729999999999997</v>
      </c>
      <c r="J969" s="85">
        <v>4.0670000000000002</v>
      </c>
      <c r="K969" s="86" t="s">
        <v>112</v>
      </c>
      <c r="L969" s="87" t="str">
        <f t="shared" si="237"/>
        <v>Yes</v>
      </c>
    </row>
    <row r="970" spans="1:12">
      <c r="A970" s="164" t="s">
        <v>441</v>
      </c>
      <c r="B970" s="82" t="s">
        <v>50</v>
      </c>
      <c r="C970" s="88">
        <v>10514.885157000001</v>
      </c>
      <c r="D970" s="84" t="str">
        <f t="shared" si="233"/>
        <v>N/A</v>
      </c>
      <c r="E970" s="88">
        <v>11639.623518</v>
      </c>
      <c r="F970" s="84" t="str">
        <f t="shared" si="234"/>
        <v>N/A</v>
      </c>
      <c r="G970" s="88">
        <v>11756.49799</v>
      </c>
      <c r="H970" s="84" t="str">
        <f t="shared" si="235"/>
        <v>N/A</v>
      </c>
      <c r="I970" s="85">
        <v>10.7</v>
      </c>
      <c r="J970" s="85">
        <v>1.004</v>
      </c>
      <c r="K970" s="86" t="s">
        <v>112</v>
      </c>
      <c r="L970" s="87" t="str">
        <f t="shared" si="237"/>
        <v>Yes</v>
      </c>
    </row>
    <row r="971" spans="1:12" ht="12.75" customHeight="1">
      <c r="A971" s="164" t="s">
        <v>442</v>
      </c>
      <c r="B971" s="82" t="s">
        <v>50</v>
      </c>
      <c r="C971" s="88">
        <v>5259726</v>
      </c>
      <c r="D971" s="84" t="str">
        <f t="shared" si="233"/>
        <v>N/A</v>
      </c>
      <c r="E971" s="88">
        <v>6004278</v>
      </c>
      <c r="F971" s="84" t="str">
        <f t="shared" si="234"/>
        <v>N/A</v>
      </c>
      <c r="G971" s="88">
        <v>6483925</v>
      </c>
      <c r="H971" s="84" t="str">
        <f t="shared" si="235"/>
        <v>N/A</v>
      </c>
      <c r="I971" s="85">
        <v>14.16</v>
      </c>
      <c r="J971" s="85">
        <v>7.9880000000000004</v>
      </c>
      <c r="K971" s="86" t="s">
        <v>112</v>
      </c>
      <c r="L971" s="87" t="str">
        <f t="shared" si="237"/>
        <v>Yes</v>
      </c>
    </row>
    <row r="972" spans="1:12">
      <c r="A972" s="164" t="s">
        <v>443</v>
      </c>
      <c r="B972" s="82" t="s">
        <v>50</v>
      </c>
      <c r="C972" s="83">
        <v>1711</v>
      </c>
      <c r="D972" s="84" t="str">
        <f t="shared" si="233"/>
        <v>N/A</v>
      </c>
      <c r="E972" s="83">
        <v>1877</v>
      </c>
      <c r="F972" s="84" t="str">
        <f t="shared" si="234"/>
        <v>N/A</v>
      </c>
      <c r="G972" s="83">
        <v>1954</v>
      </c>
      <c r="H972" s="84" t="str">
        <f t="shared" si="235"/>
        <v>N/A</v>
      </c>
      <c r="I972" s="85">
        <v>9.702</v>
      </c>
      <c r="J972" s="85">
        <v>4.1020000000000003</v>
      </c>
      <c r="K972" s="86" t="s">
        <v>112</v>
      </c>
      <c r="L972" s="87" t="str">
        <f t="shared" si="237"/>
        <v>Yes</v>
      </c>
    </row>
    <row r="973" spans="1:12">
      <c r="A973" s="164" t="s">
        <v>444</v>
      </c>
      <c r="B973" s="82" t="s">
        <v>50</v>
      </c>
      <c r="C973" s="88">
        <v>3074.0654588000002</v>
      </c>
      <c r="D973" s="84" t="str">
        <f t="shared" si="233"/>
        <v>N/A</v>
      </c>
      <c r="E973" s="88">
        <v>3198.8694725999999</v>
      </c>
      <c r="F973" s="84" t="str">
        <f t="shared" si="234"/>
        <v>N/A</v>
      </c>
      <c r="G973" s="88">
        <v>3318.2830091999999</v>
      </c>
      <c r="H973" s="84" t="str">
        <f t="shared" si="235"/>
        <v>N/A</v>
      </c>
      <c r="I973" s="85">
        <v>4.0599999999999996</v>
      </c>
      <c r="J973" s="85">
        <v>3.7330000000000001</v>
      </c>
      <c r="K973" s="86" t="s">
        <v>112</v>
      </c>
      <c r="L973" s="87" t="str">
        <f t="shared" si="237"/>
        <v>Yes</v>
      </c>
    </row>
    <row r="974" spans="1:12">
      <c r="A974" s="164" t="s">
        <v>445</v>
      </c>
      <c r="B974" s="82" t="s">
        <v>50</v>
      </c>
      <c r="C974" s="88">
        <v>3821487</v>
      </c>
      <c r="D974" s="84" t="str">
        <f t="shared" si="233"/>
        <v>N/A</v>
      </c>
      <c r="E974" s="88">
        <v>4132772</v>
      </c>
      <c r="F974" s="84" t="str">
        <f t="shared" si="234"/>
        <v>N/A</v>
      </c>
      <c r="G974" s="88">
        <v>3162372</v>
      </c>
      <c r="H974" s="84" t="str">
        <f t="shared" si="235"/>
        <v>N/A</v>
      </c>
      <c r="I974" s="85">
        <v>8.1460000000000008</v>
      </c>
      <c r="J974" s="85">
        <v>-23.5</v>
      </c>
      <c r="K974" s="86" t="s">
        <v>112</v>
      </c>
      <c r="L974" s="87" t="str">
        <f t="shared" si="237"/>
        <v>No</v>
      </c>
    </row>
    <row r="975" spans="1:12">
      <c r="A975" s="164" t="s">
        <v>446</v>
      </c>
      <c r="B975" s="82" t="s">
        <v>50</v>
      </c>
      <c r="C975" s="83">
        <v>159</v>
      </c>
      <c r="D975" s="84" t="str">
        <f t="shared" si="233"/>
        <v>N/A</v>
      </c>
      <c r="E975" s="83">
        <v>182</v>
      </c>
      <c r="F975" s="84" t="str">
        <f t="shared" si="234"/>
        <v>N/A</v>
      </c>
      <c r="G975" s="83">
        <v>181</v>
      </c>
      <c r="H975" s="84" t="str">
        <f t="shared" si="235"/>
        <v>N/A</v>
      </c>
      <c r="I975" s="85">
        <v>14.47</v>
      </c>
      <c r="J975" s="85">
        <v>-0.54900000000000004</v>
      </c>
      <c r="K975" s="86" t="s">
        <v>112</v>
      </c>
      <c r="L975" s="87" t="str">
        <f t="shared" si="237"/>
        <v>Yes</v>
      </c>
    </row>
    <row r="976" spans="1:12">
      <c r="A976" s="164" t="s">
        <v>447</v>
      </c>
      <c r="B976" s="82" t="s">
        <v>50</v>
      </c>
      <c r="C976" s="88">
        <v>24034.509434</v>
      </c>
      <c r="D976" s="84" t="str">
        <f t="shared" si="233"/>
        <v>N/A</v>
      </c>
      <c r="E976" s="88">
        <v>22707.538462</v>
      </c>
      <c r="F976" s="84" t="str">
        <f t="shared" si="234"/>
        <v>N/A</v>
      </c>
      <c r="G976" s="88">
        <v>17471.668507999999</v>
      </c>
      <c r="H976" s="84" t="str">
        <f t="shared" si="235"/>
        <v>N/A</v>
      </c>
      <c r="I976" s="85">
        <v>-5.52</v>
      </c>
      <c r="J976" s="85">
        <v>-23.1</v>
      </c>
      <c r="K976" s="86" t="s">
        <v>112</v>
      </c>
      <c r="L976" s="87" t="str">
        <f t="shared" si="237"/>
        <v>No</v>
      </c>
    </row>
    <row r="977" spans="1:12" ht="12.75" customHeight="1">
      <c r="A977" s="164" t="s">
        <v>448</v>
      </c>
      <c r="B977" s="82" t="s">
        <v>50</v>
      </c>
      <c r="C977" s="88">
        <v>66196</v>
      </c>
      <c r="D977" s="84" t="str">
        <f t="shared" si="233"/>
        <v>N/A</v>
      </c>
      <c r="E977" s="88">
        <v>177600</v>
      </c>
      <c r="F977" s="84" t="str">
        <f t="shared" si="234"/>
        <v>N/A</v>
      </c>
      <c r="G977" s="88">
        <v>251635</v>
      </c>
      <c r="H977" s="84" t="str">
        <f t="shared" si="235"/>
        <v>N/A</v>
      </c>
      <c r="I977" s="85">
        <v>168.3</v>
      </c>
      <c r="J977" s="85">
        <v>41.69</v>
      </c>
      <c r="K977" s="86" t="s">
        <v>112</v>
      </c>
      <c r="L977" s="87" t="str">
        <f t="shared" si="237"/>
        <v>No</v>
      </c>
    </row>
    <row r="978" spans="1:12">
      <c r="A978" s="164" t="s">
        <v>690</v>
      </c>
      <c r="B978" s="82" t="s">
        <v>50</v>
      </c>
      <c r="C978" s="83">
        <v>454</v>
      </c>
      <c r="D978" s="84" t="str">
        <f t="shared" si="233"/>
        <v>N/A</v>
      </c>
      <c r="E978" s="83">
        <v>754</v>
      </c>
      <c r="F978" s="84" t="str">
        <f t="shared" si="234"/>
        <v>N/A</v>
      </c>
      <c r="G978" s="83">
        <v>886</v>
      </c>
      <c r="H978" s="84" t="str">
        <f t="shared" si="235"/>
        <v>N/A</v>
      </c>
      <c r="I978" s="85">
        <v>66.08</v>
      </c>
      <c r="J978" s="85">
        <v>17.510000000000002</v>
      </c>
      <c r="K978" s="86" t="s">
        <v>112</v>
      </c>
      <c r="L978" s="87" t="str">
        <f t="shared" si="237"/>
        <v>No</v>
      </c>
    </row>
    <row r="979" spans="1:12">
      <c r="A979" s="164" t="s">
        <v>449</v>
      </c>
      <c r="B979" s="82" t="s">
        <v>50</v>
      </c>
      <c r="C979" s="88">
        <v>145.80616739999999</v>
      </c>
      <c r="D979" s="84" t="str">
        <f t="shared" si="233"/>
        <v>N/A</v>
      </c>
      <c r="E979" s="88">
        <v>235.54376658000001</v>
      </c>
      <c r="F979" s="84" t="str">
        <f t="shared" si="234"/>
        <v>N/A</v>
      </c>
      <c r="G979" s="88">
        <v>284.01241535000003</v>
      </c>
      <c r="H979" s="84" t="str">
        <f t="shared" si="235"/>
        <v>N/A</v>
      </c>
      <c r="I979" s="85">
        <v>61.55</v>
      </c>
      <c r="J979" s="85">
        <v>20.58</v>
      </c>
      <c r="K979" s="86" t="s">
        <v>112</v>
      </c>
      <c r="L979" s="87" t="str">
        <f t="shared" si="237"/>
        <v>No</v>
      </c>
    </row>
    <row r="980" spans="1:12">
      <c r="A980" s="164" t="s">
        <v>450</v>
      </c>
      <c r="B980" s="82" t="s">
        <v>50</v>
      </c>
      <c r="C980" s="88">
        <v>6904788</v>
      </c>
      <c r="D980" s="84" t="str">
        <f t="shared" si="233"/>
        <v>N/A</v>
      </c>
      <c r="E980" s="88">
        <v>7588315</v>
      </c>
      <c r="F980" s="84" t="str">
        <f t="shared" si="234"/>
        <v>N/A</v>
      </c>
      <c r="G980" s="88">
        <v>8236478</v>
      </c>
      <c r="H980" s="84" t="str">
        <f t="shared" si="235"/>
        <v>N/A</v>
      </c>
      <c r="I980" s="85">
        <v>9.8989999999999991</v>
      </c>
      <c r="J980" s="85">
        <v>8.5419999999999998</v>
      </c>
      <c r="K980" s="86" t="s">
        <v>112</v>
      </c>
      <c r="L980" s="87" t="str">
        <f t="shared" si="237"/>
        <v>Yes</v>
      </c>
    </row>
    <row r="981" spans="1:12">
      <c r="A981" s="164" t="s">
        <v>141</v>
      </c>
      <c r="B981" s="82" t="s">
        <v>50</v>
      </c>
      <c r="C981" s="83">
        <v>567</v>
      </c>
      <c r="D981" s="84" t="str">
        <f t="shared" si="233"/>
        <v>N/A</v>
      </c>
      <c r="E981" s="83">
        <v>582</v>
      </c>
      <c r="F981" s="84" t="str">
        <f t="shared" si="234"/>
        <v>N/A</v>
      </c>
      <c r="G981" s="83">
        <v>639</v>
      </c>
      <c r="H981" s="84" t="str">
        <f t="shared" si="235"/>
        <v>N/A</v>
      </c>
      <c r="I981" s="85">
        <v>2.6459999999999999</v>
      </c>
      <c r="J981" s="85">
        <v>9.7940000000000005</v>
      </c>
      <c r="K981" s="86" t="s">
        <v>112</v>
      </c>
      <c r="L981" s="87" t="str">
        <f t="shared" si="237"/>
        <v>Yes</v>
      </c>
    </row>
    <row r="982" spans="1:12">
      <c r="A982" s="164" t="s">
        <v>451</v>
      </c>
      <c r="B982" s="82" t="s">
        <v>50</v>
      </c>
      <c r="C982" s="88">
        <v>12177.756614</v>
      </c>
      <c r="D982" s="84" t="str">
        <f t="shared" si="233"/>
        <v>N/A</v>
      </c>
      <c r="E982" s="88">
        <v>13038.341924</v>
      </c>
      <c r="F982" s="84" t="str">
        <f t="shared" si="234"/>
        <v>N/A</v>
      </c>
      <c r="G982" s="88">
        <v>12889.636933</v>
      </c>
      <c r="H982" s="84" t="str">
        <f t="shared" si="235"/>
        <v>N/A</v>
      </c>
      <c r="I982" s="85">
        <v>7.0670000000000002</v>
      </c>
      <c r="J982" s="85">
        <v>-1.1399999999999999</v>
      </c>
      <c r="K982" s="86" t="s">
        <v>112</v>
      </c>
      <c r="L982" s="87" t="str">
        <f t="shared" si="237"/>
        <v>Yes</v>
      </c>
    </row>
    <row r="983" spans="1:12">
      <c r="A983" s="166" t="s">
        <v>1058</v>
      </c>
      <c r="B983" s="82" t="s">
        <v>50</v>
      </c>
      <c r="C983" s="88" t="s">
        <v>50</v>
      </c>
      <c r="D983" s="84" t="str">
        <f t="shared" si="233"/>
        <v>N/A</v>
      </c>
      <c r="E983" s="88" t="s">
        <v>50</v>
      </c>
      <c r="F983" s="84" t="str">
        <f t="shared" si="234"/>
        <v>N/A</v>
      </c>
      <c r="G983" s="88">
        <v>128751</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2879</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44.720736367000001</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3354011</v>
      </c>
      <c r="D989" s="84" t="str">
        <f t="shared" si="233"/>
        <v>N/A</v>
      </c>
      <c r="E989" s="88">
        <v>3794317</v>
      </c>
      <c r="F989" s="84" t="str">
        <f t="shared" si="234"/>
        <v>N/A</v>
      </c>
      <c r="G989" s="88">
        <v>3891710</v>
      </c>
      <c r="H989" s="84" t="str">
        <f t="shared" si="235"/>
        <v>N/A</v>
      </c>
      <c r="I989" s="85">
        <v>13.13</v>
      </c>
      <c r="J989" s="85">
        <v>2.5670000000000002</v>
      </c>
      <c r="K989" s="86" t="s">
        <v>112</v>
      </c>
      <c r="L989" s="87" t="str">
        <f t="shared" si="237"/>
        <v>Yes</v>
      </c>
    </row>
    <row r="990" spans="1:12">
      <c r="A990" s="164" t="s">
        <v>453</v>
      </c>
      <c r="B990" s="82" t="s">
        <v>50</v>
      </c>
      <c r="C990" s="83">
        <v>5431</v>
      </c>
      <c r="D990" s="84" t="str">
        <f t="shared" si="233"/>
        <v>N/A</v>
      </c>
      <c r="E990" s="83">
        <v>5264</v>
      </c>
      <c r="F990" s="84" t="str">
        <f t="shared" si="234"/>
        <v>N/A</v>
      </c>
      <c r="G990" s="83">
        <v>4311</v>
      </c>
      <c r="H990" s="84" t="str">
        <f t="shared" si="235"/>
        <v>N/A</v>
      </c>
      <c r="I990" s="85">
        <v>-3.07</v>
      </c>
      <c r="J990" s="85">
        <v>-18.100000000000001</v>
      </c>
      <c r="K990" s="86" t="s">
        <v>112</v>
      </c>
      <c r="L990" s="87" t="str">
        <f t="shared" si="237"/>
        <v>No</v>
      </c>
    </row>
    <row r="991" spans="1:12">
      <c r="A991" s="164" t="s">
        <v>454</v>
      </c>
      <c r="B991" s="82" t="s">
        <v>50</v>
      </c>
      <c r="C991" s="88">
        <v>617.56785121999997</v>
      </c>
      <c r="D991" s="84" t="str">
        <f t="shared" si="233"/>
        <v>N/A</v>
      </c>
      <c r="E991" s="88">
        <v>720.80490122000003</v>
      </c>
      <c r="F991" s="84" t="str">
        <f t="shared" si="234"/>
        <v>N/A</v>
      </c>
      <c r="G991" s="88">
        <v>902.73950360000003</v>
      </c>
      <c r="H991" s="84" t="str">
        <f t="shared" si="235"/>
        <v>N/A</v>
      </c>
      <c r="I991" s="85">
        <v>16.72</v>
      </c>
      <c r="J991" s="85">
        <v>25.24</v>
      </c>
      <c r="K991" s="86" t="s">
        <v>112</v>
      </c>
      <c r="L991" s="87" t="str">
        <f t="shared" si="237"/>
        <v>No</v>
      </c>
    </row>
    <row r="992" spans="1:12">
      <c r="A992" s="164" t="s">
        <v>455</v>
      </c>
      <c r="B992" s="82" t="s">
        <v>50</v>
      </c>
      <c r="C992" s="88">
        <v>23817174</v>
      </c>
      <c r="D992" s="84" t="str">
        <f t="shared" ref="D992:D1000" si="239">IF($B992="N/A","N/A",IF(C992&gt;10,"No",IF(C992&lt;-10,"No","Yes")))</f>
        <v>N/A</v>
      </c>
      <c r="E992" s="88">
        <v>25945918</v>
      </c>
      <c r="F992" s="84" t="str">
        <f t="shared" ref="F992:F1000" si="240">IF($B992="N/A","N/A",IF(E992&gt;10,"No",IF(E992&lt;-10,"No","Yes")))</f>
        <v>N/A</v>
      </c>
      <c r="G992" s="88">
        <v>27576665</v>
      </c>
      <c r="H992" s="84" t="str">
        <f t="shared" ref="H992:H1000" si="241">IF($B992="N/A","N/A",IF(G992&gt;10,"No",IF(G992&lt;-10,"No","Yes")))</f>
        <v>N/A</v>
      </c>
      <c r="I992" s="85">
        <v>8.9380000000000006</v>
      </c>
      <c r="J992" s="85">
        <v>6.2850000000000001</v>
      </c>
      <c r="K992" s="86" t="s">
        <v>112</v>
      </c>
      <c r="L992" s="87" t="str">
        <f t="shared" ref="L992:L1000" si="242">IF(J992="Div by 0", "N/A", IF(K992="N/A","N/A", IF(J992&gt;VALUE(MID(K992,1,2)), "No", IF(J992&lt;-1*VALUE(MID(K992,1,2)), "No", "Yes"))))</f>
        <v>Yes</v>
      </c>
    </row>
    <row r="993" spans="1:12">
      <c r="A993" s="164" t="s">
        <v>142</v>
      </c>
      <c r="B993" s="82" t="s">
        <v>50</v>
      </c>
      <c r="C993" s="83">
        <v>676</v>
      </c>
      <c r="D993" s="84" t="str">
        <f t="shared" si="239"/>
        <v>N/A</v>
      </c>
      <c r="E993" s="83">
        <v>717</v>
      </c>
      <c r="F993" s="84" t="str">
        <f t="shared" si="240"/>
        <v>N/A</v>
      </c>
      <c r="G993" s="83">
        <v>758</v>
      </c>
      <c r="H993" s="84" t="str">
        <f t="shared" si="241"/>
        <v>N/A</v>
      </c>
      <c r="I993" s="85">
        <v>6.0650000000000004</v>
      </c>
      <c r="J993" s="85">
        <v>5.718</v>
      </c>
      <c r="K993" s="86" t="s">
        <v>112</v>
      </c>
      <c r="L993" s="87" t="str">
        <f t="shared" si="242"/>
        <v>Yes</v>
      </c>
    </row>
    <row r="994" spans="1:12">
      <c r="A994" s="164" t="s">
        <v>456</v>
      </c>
      <c r="B994" s="82" t="s">
        <v>50</v>
      </c>
      <c r="C994" s="88">
        <v>35232.505917000002</v>
      </c>
      <c r="D994" s="84" t="str">
        <f t="shared" si="239"/>
        <v>N/A</v>
      </c>
      <c r="E994" s="88">
        <v>36186.775453000002</v>
      </c>
      <c r="F994" s="84" t="str">
        <f t="shared" si="240"/>
        <v>N/A</v>
      </c>
      <c r="G994" s="88">
        <v>36380.824538000001</v>
      </c>
      <c r="H994" s="84" t="str">
        <f t="shared" si="241"/>
        <v>N/A</v>
      </c>
      <c r="I994" s="85">
        <v>2.7080000000000002</v>
      </c>
      <c r="J994" s="85">
        <v>0.53620000000000001</v>
      </c>
      <c r="K994" s="86" t="s">
        <v>112</v>
      </c>
      <c r="L994" s="87" t="str">
        <f t="shared" si="242"/>
        <v>Yes</v>
      </c>
    </row>
    <row r="995" spans="1:12">
      <c r="A995" s="164" t="s">
        <v>457</v>
      </c>
      <c r="B995" s="82" t="s">
        <v>50</v>
      </c>
      <c r="C995" s="88">
        <v>1477732</v>
      </c>
      <c r="D995" s="84" t="str">
        <f t="shared" si="239"/>
        <v>N/A</v>
      </c>
      <c r="E995" s="88">
        <v>1582671</v>
      </c>
      <c r="F995" s="84" t="str">
        <f t="shared" si="240"/>
        <v>N/A</v>
      </c>
      <c r="G995" s="88">
        <v>2193312</v>
      </c>
      <c r="H995" s="84" t="str">
        <f t="shared" si="241"/>
        <v>N/A</v>
      </c>
      <c r="I995" s="85">
        <v>7.101</v>
      </c>
      <c r="J995" s="85">
        <v>38.58</v>
      </c>
      <c r="K995" s="86" t="s">
        <v>112</v>
      </c>
      <c r="L995" s="87" t="str">
        <f t="shared" si="242"/>
        <v>No</v>
      </c>
    </row>
    <row r="996" spans="1:12">
      <c r="A996" s="164" t="s">
        <v>458</v>
      </c>
      <c r="B996" s="82" t="s">
        <v>50</v>
      </c>
      <c r="C996" s="83">
        <v>1223</v>
      </c>
      <c r="D996" s="84" t="str">
        <f t="shared" si="239"/>
        <v>N/A</v>
      </c>
      <c r="E996" s="83">
        <v>1182</v>
      </c>
      <c r="F996" s="84" t="str">
        <f t="shared" si="240"/>
        <v>N/A</v>
      </c>
      <c r="G996" s="83">
        <v>1260</v>
      </c>
      <c r="H996" s="84" t="str">
        <f t="shared" si="241"/>
        <v>N/A</v>
      </c>
      <c r="I996" s="85">
        <v>-3.35</v>
      </c>
      <c r="J996" s="85">
        <v>6.5990000000000002</v>
      </c>
      <c r="K996" s="86" t="s">
        <v>112</v>
      </c>
      <c r="L996" s="87" t="str">
        <f t="shared" si="242"/>
        <v>Yes</v>
      </c>
    </row>
    <row r="997" spans="1:12">
      <c r="A997" s="164" t="s">
        <v>459</v>
      </c>
      <c r="B997" s="82" t="s">
        <v>50</v>
      </c>
      <c r="C997" s="88">
        <v>1208.2845462</v>
      </c>
      <c r="D997" s="84" t="str">
        <f t="shared" si="239"/>
        <v>N/A</v>
      </c>
      <c r="E997" s="88">
        <v>1338.9771573999999</v>
      </c>
      <c r="F997" s="84" t="str">
        <f t="shared" si="240"/>
        <v>N/A</v>
      </c>
      <c r="G997" s="88">
        <v>1740.7238095</v>
      </c>
      <c r="H997" s="84" t="str">
        <f t="shared" si="241"/>
        <v>N/A</v>
      </c>
      <c r="I997" s="85">
        <v>10.82</v>
      </c>
      <c r="J997" s="85">
        <v>30</v>
      </c>
      <c r="K997" s="86" t="s">
        <v>112</v>
      </c>
      <c r="L997" s="87" t="str">
        <f t="shared" si="242"/>
        <v>No</v>
      </c>
    </row>
    <row r="998" spans="1:12">
      <c r="A998" s="164" t="s">
        <v>460</v>
      </c>
      <c r="B998" s="82" t="s">
        <v>50</v>
      </c>
      <c r="C998" s="88">
        <v>1561930</v>
      </c>
      <c r="D998" s="84" t="str">
        <f t="shared" si="239"/>
        <v>N/A</v>
      </c>
      <c r="E998" s="88">
        <v>2244870</v>
      </c>
      <c r="F998" s="84" t="str">
        <f t="shared" si="240"/>
        <v>N/A</v>
      </c>
      <c r="G998" s="88">
        <v>2710542</v>
      </c>
      <c r="H998" s="84" t="str">
        <f t="shared" si="241"/>
        <v>N/A</v>
      </c>
      <c r="I998" s="85">
        <v>43.72</v>
      </c>
      <c r="J998" s="85">
        <v>20.74</v>
      </c>
      <c r="K998" s="86" t="s">
        <v>112</v>
      </c>
      <c r="L998" s="87" t="str">
        <f t="shared" si="242"/>
        <v>No</v>
      </c>
    </row>
    <row r="999" spans="1:12">
      <c r="A999" s="164" t="s">
        <v>143</v>
      </c>
      <c r="B999" s="82" t="s">
        <v>50</v>
      </c>
      <c r="C999" s="83">
        <v>315</v>
      </c>
      <c r="D999" s="84" t="str">
        <f t="shared" si="239"/>
        <v>N/A</v>
      </c>
      <c r="E999" s="83">
        <v>386</v>
      </c>
      <c r="F999" s="84" t="str">
        <f t="shared" si="240"/>
        <v>N/A</v>
      </c>
      <c r="G999" s="83">
        <v>403</v>
      </c>
      <c r="H999" s="84" t="str">
        <f t="shared" si="241"/>
        <v>N/A</v>
      </c>
      <c r="I999" s="85">
        <v>22.54</v>
      </c>
      <c r="J999" s="85">
        <v>4.4039999999999999</v>
      </c>
      <c r="K999" s="86" t="s">
        <v>112</v>
      </c>
      <c r="L999" s="87" t="str">
        <f t="shared" si="242"/>
        <v>Yes</v>
      </c>
    </row>
    <row r="1000" spans="1:12">
      <c r="A1000" s="164" t="s">
        <v>461</v>
      </c>
      <c r="B1000" s="101" t="s">
        <v>50</v>
      </c>
      <c r="C1000" s="98">
        <v>4958.5079365000001</v>
      </c>
      <c r="D1000" s="103" t="str">
        <f t="shared" si="239"/>
        <v>N/A</v>
      </c>
      <c r="E1000" s="98">
        <v>5815.7253885999999</v>
      </c>
      <c r="F1000" s="103" t="str">
        <f t="shared" si="240"/>
        <v>N/A</v>
      </c>
      <c r="G1000" s="98">
        <v>6725.9106700000002</v>
      </c>
      <c r="H1000" s="103" t="str">
        <f t="shared" si="241"/>
        <v>N/A</v>
      </c>
      <c r="I1000" s="104">
        <v>17.29</v>
      </c>
      <c r="J1000" s="104">
        <v>15.65</v>
      </c>
      <c r="K1000" s="130" t="s">
        <v>112</v>
      </c>
      <c r="L1000" s="96" t="str">
        <f t="shared" si="242"/>
        <v>No</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372.71516106000001</v>
      </c>
      <c r="D1002" s="107" t="str">
        <f t="shared" ref="D1002:D1013" si="243">IF($B1002="N/A","N/A",IF(C1002&gt;10,"No",IF(C1002&lt;-10,"No","Yes")))</f>
        <v>N/A</v>
      </c>
      <c r="E1002" s="159">
        <v>441.85508499999997</v>
      </c>
      <c r="F1002" s="107" t="str">
        <f t="shared" ref="F1002:F1013" si="244">IF($B1002="N/A","N/A",IF(E1002&gt;10,"No",IF(E1002&lt;-10,"No","Yes")))</f>
        <v>N/A</v>
      </c>
      <c r="G1002" s="159">
        <v>404.37411484</v>
      </c>
      <c r="H1002" s="107" t="str">
        <f t="shared" ref="H1002:H1013" si="245">IF($B1002="N/A","N/A",IF(G1002&gt;10,"No",IF(G1002&lt;-10,"No","Yes")))</f>
        <v>N/A</v>
      </c>
      <c r="I1002" s="108">
        <v>18.55</v>
      </c>
      <c r="J1002" s="108">
        <v>-8.48</v>
      </c>
      <c r="K1002" s="118" t="s">
        <v>112</v>
      </c>
      <c r="L1002" s="109" t="str">
        <f t="shared" ref="L1002:L1013" si="246">IF(J1002="Div by 0", "N/A", IF(K1002="N/A","N/A", IF(J1002&gt;VALUE(MID(K1002,1,2)), "No", IF(J1002&lt;-1*VALUE(MID(K1002,1,2)), "No", "Yes"))))</f>
        <v>Yes</v>
      </c>
    </row>
    <row r="1003" spans="1:12">
      <c r="A1003" s="144" t="s">
        <v>583</v>
      </c>
      <c r="B1003" s="82" t="s">
        <v>50</v>
      </c>
      <c r="C1003" s="88">
        <v>268.64165023999999</v>
      </c>
      <c r="D1003" s="84" t="str">
        <f t="shared" si="243"/>
        <v>N/A</v>
      </c>
      <c r="E1003" s="88">
        <v>301.69577327000002</v>
      </c>
      <c r="F1003" s="84" t="str">
        <f t="shared" si="244"/>
        <v>N/A</v>
      </c>
      <c r="G1003" s="88">
        <v>265.00627129999998</v>
      </c>
      <c r="H1003" s="84" t="str">
        <f t="shared" si="245"/>
        <v>N/A</v>
      </c>
      <c r="I1003" s="85">
        <v>12.3</v>
      </c>
      <c r="J1003" s="85">
        <v>-12.2</v>
      </c>
      <c r="K1003" s="86" t="s">
        <v>112</v>
      </c>
      <c r="L1003" s="87" t="str">
        <f t="shared" si="246"/>
        <v>Yes</v>
      </c>
    </row>
    <row r="1004" spans="1:12">
      <c r="A1004" s="144" t="s">
        <v>586</v>
      </c>
      <c r="B1004" s="82" t="s">
        <v>50</v>
      </c>
      <c r="C1004" s="88">
        <v>546.13457214000005</v>
      </c>
      <c r="D1004" s="84" t="str">
        <f t="shared" si="243"/>
        <v>N/A</v>
      </c>
      <c r="E1004" s="88">
        <v>678.49078962999999</v>
      </c>
      <c r="F1004" s="84" t="str">
        <f t="shared" si="244"/>
        <v>N/A</v>
      </c>
      <c r="G1004" s="88">
        <v>639.68015436999997</v>
      </c>
      <c r="H1004" s="84" t="str">
        <f t="shared" si="245"/>
        <v>N/A</v>
      </c>
      <c r="I1004" s="85">
        <v>24.24</v>
      </c>
      <c r="J1004" s="85">
        <v>-5.72</v>
      </c>
      <c r="K1004" s="86" t="s">
        <v>112</v>
      </c>
      <c r="L1004" s="87" t="str">
        <f t="shared" si="246"/>
        <v>Yes</v>
      </c>
    </row>
    <row r="1005" spans="1:12">
      <c r="A1005" s="164" t="s">
        <v>627</v>
      </c>
      <c r="B1005" s="82" t="s">
        <v>50</v>
      </c>
      <c r="C1005" s="88">
        <v>5896.7421655999997</v>
      </c>
      <c r="D1005" s="84" t="str">
        <f t="shared" si="243"/>
        <v>N/A</v>
      </c>
      <c r="E1005" s="88">
        <v>5898.8124756999996</v>
      </c>
      <c r="F1005" s="84" t="str">
        <f t="shared" si="244"/>
        <v>N/A</v>
      </c>
      <c r="G1005" s="88">
        <v>6052.3262094000002</v>
      </c>
      <c r="H1005" s="84" t="str">
        <f t="shared" si="245"/>
        <v>N/A</v>
      </c>
      <c r="I1005" s="85">
        <v>3.5099999999999999E-2</v>
      </c>
      <c r="J1005" s="85">
        <v>2.6019999999999999</v>
      </c>
      <c r="K1005" s="86" t="s">
        <v>112</v>
      </c>
      <c r="L1005" s="87" t="str">
        <f t="shared" si="246"/>
        <v>Yes</v>
      </c>
    </row>
    <row r="1006" spans="1:12">
      <c r="A1006" s="144" t="s">
        <v>583</v>
      </c>
      <c r="B1006" s="82" t="s">
        <v>50</v>
      </c>
      <c r="C1006" s="88">
        <v>7635.2374682999998</v>
      </c>
      <c r="D1006" s="84" t="str">
        <f t="shared" si="243"/>
        <v>N/A</v>
      </c>
      <c r="E1006" s="88">
        <v>7630.5947356999995</v>
      </c>
      <c r="F1006" s="84" t="str">
        <f t="shared" si="244"/>
        <v>N/A</v>
      </c>
      <c r="G1006" s="88">
        <v>7876.7716428000003</v>
      </c>
      <c r="H1006" s="84" t="str">
        <f t="shared" si="245"/>
        <v>N/A</v>
      </c>
      <c r="I1006" s="85">
        <v>-6.0999999999999999E-2</v>
      </c>
      <c r="J1006" s="85">
        <v>3.226</v>
      </c>
      <c r="K1006" s="86" t="s">
        <v>112</v>
      </c>
      <c r="L1006" s="87" t="str">
        <f t="shared" si="246"/>
        <v>Yes</v>
      </c>
    </row>
    <row r="1007" spans="1:12">
      <c r="A1007" s="144" t="s">
        <v>586</v>
      </c>
      <c r="B1007" s="82" t="s">
        <v>50</v>
      </c>
      <c r="C1007" s="88">
        <v>3107.7831695999998</v>
      </c>
      <c r="D1007" s="84" t="str">
        <f t="shared" si="243"/>
        <v>N/A</v>
      </c>
      <c r="E1007" s="88">
        <v>3140.0664084999999</v>
      </c>
      <c r="F1007" s="84" t="str">
        <f t="shared" si="244"/>
        <v>N/A</v>
      </c>
      <c r="G1007" s="88">
        <v>3072.9577826999998</v>
      </c>
      <c r="H1007" s="84" t="str">
        <f t="shared" si="245"/>
        <v>N/A</v>
      </c>
      <c r="I1007" s="85">
        <v>1.0389999999999999</v>
      </c>
      <c r="J1007" s="85">
        <v>-2.14</v>
      </c>
      <c r="K1007" s="86" t="s">
        <v>112</v>
      </c>
      <c r="L1007" s="87" t="str">
        <f t="shared" si="246"/>
        <v>Yes</v>
      </c>
    </row>
    <row r="1008" spans="1:12">
      <c r="A1008" s="164" t="s">
        <v>240</v>
      </c>
      <c r="B1008" s="82" t="s">
        <v>50</v>
      </c>
      <c r="C1008" s="88">
        <v>264.57208508000002</v>
      </c>
      <c r="D1008" s="84" t="str">
        <f t="shared" si="243"/>
        <v>N/A</v>
      </c>
      <c r="E1008" s="88">
        <v>251.61063286999999</v>
      </c>
      <c r="F1008" s="84" t="str">
        <f t="shared" si="244"/>
        <v>N/A</v>
      </c>
      <c r="G1008" s="88">
        <v>245.93213036</v>
      </c>
      <c r="H1008" s="84" t="str">
        <f t="shared" si="245"/>
        <v>N/A</v>
      </c>
      <c r="I1008" s="85">
        <v>-4.9000000000000004</v>
      </c>
      <c r="J1008" s="85">
        <v>-2.2599999999999998</v>
      </c>
      <c r="K1008" s="86" t="s">
        <v>112</v>
      </c>
      <c r="L1008" s="87" t="str">
        <f t="shared" si="246"/>
        <v>Yes</v>
      </c>
    </row>
    <row r="1009" spans="1:12">
      <c r="A1009" s="144" t="s">
        <v>583</v>
      </c>
      <c r="B1009" s="82" t="s">
        <v>50</v>
      </c>
      <c r="C1009" s="88">
        <v>170.22894959000001</v>
      </c>
      <c r="D1009" s="84" t="str">
        <f t="shared" si="243"/>
        <v>N/A</v>
      </c>
      <c r="E1009" s="88">
        <v>160.90773623000001</v>
      </c>
      <c r="F1009" s="84" t="str">
        <f t="shared" si="244"/>
        <v>N/A</v>
      </c>
      <c r="G1009" s="88">
        <v>157.37627811999999</v>
      </c>
      <c r="H1009" s="84" t="str">
        <f t="shared" si="245"/>
        <v>N/A</v>
      </c>
      <c r="I1009" s="85">
        <v>-5.48</v>
      </c>
      <c r="J1009" s="85">
        <v>-2.19</v>
      </c>
      <c r="K1009" s="86" t="s">
        <v>112</v>
      </c>
      <c r="L1009" s="87" t="str">
        <f t="shared" si="246"/>
        <v>Yes</v>
      </c>
    </row>
    <row r="1010" spans="1:12">
      <c r="A1010" s="144" t="s">
        <v>586</v>
      </c>
      <c r="B1010" s="82" t="s">
        <v>50</v>
      </c>
      <c r="C1010" s="88">
        <v>411.51272340000003</v>
      </c>
      <c r="D1010" s="84" t="str">
        <f t="shared" si="243"/>
        <v>N/A</v>
      </c>
      <c r="E1010" s="88">
        <v>392.97477414000002</v>
      </c>
      <c r="F1010" s="84" t="str">
        <f t="shared" si="244"/>
        <v>N/A</v>
      </c>
      <c r="G1010" s="88">
        <v>384.07999064000001</v>
      </c>
      <c r="H1010" s="84" t="str">
        <f t="shared" si="245"/>
        <v>N/A</v>
      </c>
      <c r="I1010" s="85">
        <v>-4.5</v>
      </c>
      <c r="J1010" s="85">
        <v>-2.2599999999999998</v>
      </c>
      <c r="K1010" s="86" t="s">
        <v>112</v>
      </c>
      <c r="L1010" s="87" t="str">
        <f t="shared" si="246"/>
        <v>Yes</v>
      </c>
    </row>
    <row r="1011" spans="1:12">
      <c r="A1011" s="164" t="s">
        <v>692</v>
      </c>
      <c r="B1011" s="82" t="s">
        <v>50</v>
      </c>
      <c r="C1011" s="88">
        <v>5714.0549719999999</v>
      </c>
      <c r="D1011" s="84" t="str">
        <f t="shared" si="243"/>
        <v>N/A</v>
      </c>
      <c r="E1011" s="88">
        <v>6335.6709348000004</v>
      </c>
      <c r="F1011" s="84" t="str">
        <f t="shared" si="244"/>
        <v>N/A</v>
      </c>
      <c r="G1011" s="88">
        <v>6250.0130962000003</v>
      </c>
      <c r="H1011" s="84" t="str">
        <f t="shared" si="245"/>
        <v>N/A</v>
      </c>
      <c r="I1011" s="85">
        <v>10.88</v>
      </c>
      <c r="J1011" s="85">
        <v>-1.35</v>
      </c>
      <c r="K1011" s="86" t="s">
        <v>112</v>
      </c>
      <c r="L1011" s="87" t="str">
        <f t="shared" si="246"/>
        <v>Yes</v>
      </c>
    </row>
    <row r="1012" spans="1:12">
      <c r="A1012" s="144" t="s">
        <v>583</v>
      </c>
      <c r="B1012" s="82" t="s">
        <v>50</v>
      </c>
      <c r="C1012" s="88">
        <v>4235.6207406000003</v>
      </c>
      <c r="D1012" s="84" t="str">
        <f t="shared" si="243"/>
        <v>N/A</v>
      </c>
      <c r="E1012" s="88">
        <v>4735.5893044000004</v>
      </c>
      <c r="F1012" s="84" t="str">
        <f t="shared" si="244"/>
        <v>N/A</v>
      </c>
      <c r="G1012" s="88">
        <v>4568.6958419000002</v>
      </c>
      <c r="H1012" s="84" t="str">
        <f t="shared" si="245"/>
        <v>N/A</v>
      </c>
      <c r="I1012" s="85">
        <v>11.8</v>
      </c>
      <c r="J1012" s="85">
        <v>-3.52</v>
      </c>
      <c r="K1012" s="86" t="s">
        <v>112</v>
      </c>
      <c r="L1012" s="87" t="str">
        <f t="shared" si="246"/>
        <v>Yes</v>
      </c>
    </row>
    <row r="1013" spans="1:12">
      <c r="A1013" s="144" t="s">
        <v>586</v>
      </c>
      <c r="B1013" s="101" t="s">
        <v>50</v>
      </c>
      <c r="C1013" s="98">
        <v>8260.6534501000006</v>
      </c>
      <c r="D1013" s="103" t="str">
        <f t="shared" si="243"/>
        <v>N/A</v>
      </c>
      <c r="E1013" s="98">
        <v>9090.0752083000007</v>
      </c>
      <c r="F1013" s="103" t="str">
        <f t="shared" si="244"/>
        <v>N/A</v>
      </c>
      <c r="G1013" s="98">
        <v>9212.4407671999998</v>
      </c>
      <c r="H1013" s="103" t="str">
        <f t="shared" si="245"/>
        <v>N/A</v>
      </c>
      <c r="I1013" s="104">
        <v>10.039999999999999</v>
      </c>
      <c r="J1013" s="104">
        <v>1.3460000000000001</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10.998774510000001</v>
      </c>
      <c r="D1015" s="107" t="str">
        <f t="shared" ref="D1015:D1032" si="247">IF($B1015="N/A","N/A",IF(C1015&gt;10,"No",IF(C1015&lt;-10,"No","Yes")))</f>
        <v>N/A</v>
      </c>
      <c r="E1015" s="117">
        <v>11.247134144</v>
      </c>
      <c r="F1015" s="107" t="str">
        <f t="shared" ref="F1015:F1032" si="248">IF($B1015="N/A","N/A",IF(E1015&gt;10,"No",IF(E1015&lt;-10,"No","Yes")))</f>
        <v>N/A</v>
      </c>
      <c r="G1015" s="117">
        <v>11.63296647</v>
      </c>
      <c r="H1015" s="107" t="str">
        <f t="shared" ref="H1015:H1032" si="249">IF($B1015="N/A","N/A",IF(G1015&gt;10,"No",IF(G1015&lt;-10,"No","Yes")))</f>
        <v>N/A</v>
      </c>
      <c r="I1015" s="108">
        <v>2.258</v>
      </c>
      <c r="J1015" s="108">
        <v>3.43</v>
      </c>
      <c r="K1015" s="118" t="s">
        <v>112</v>
      </c>
      <c r="L1015" s="109" t="str">
        <f t="shared" ref="L1015:L1032" si="250">IF(J1015="Div by 0", "N/A", IF(K1015="N/A","N/A", IF(J1015&gt;VALUE(MID(K1015,1,2)), "No", IF(J1015&lt;-1*VALUE(MID(K1015,1,2)), "No", "Yes"))))</f>
        <v>Yes</v>
      </c>
    </row>
    <row r="1016" spans="1:12">
      <c r="A1016" s="144" t="s">
        <v>583</v>
      </c>
      <c r="B1016" s="82" t="s">
        <v>50</v>
      </c>
      <c r="C1016" s="90">
        <v>11.496761476</v>
      </c>
      <c r="D1016" s="84" t="str">
        <f t="shared" si="247"/>
        <v>N/A</v>
      </c>
      <c r="E1016" s="90">
        <v>11.440707472</v>
      </c>
      <c r="F1016" s="84" t="str">
        <f t="shared" si="248"/>
        <v>N/A</v>
      </c>
      <c r="G1016" s="90">
        <v>11.336059986</v>
      </c>
      <c r="H1016" s="84" t="str">
        <f t="shared" si="249"/>
        <v>N/A</v>
      </c>
      <c r="I1016" s="85">
        <v>-0.48799999999999999</v>
      </c>
      <c r="J1016" s="85">
        <v>-0.91500000000000004</v>
      </c>
      <c r="K1016" s="86" t="s">
        <v>112</v>
      </c>
      <c r="L1016" s="87" t="str">
        <f t="shared" si="250"/>
        <v>Yes</v>
      </c>
    </row>
    <row r="1017" spans="1:12">
      <c r="A1017" s="144" t="s">
        <v>586</v>
      </c>
      <c r="B1017" s="82" t="s">
        <v>50</v>
      </c>
      <c r="C1017" s="90">
        <v>10.131376494</v>
      </c>
      <c r="D1017" s="84" t="str">
        <f t="shared" si="247"/>
        <v>N/A</v>
      </c>
      <c r="E1017" s="90">
        <v>10.876451954</v>
      </c>
      <c r="F1017" s="84" t="str">
        <f t="shared" si="248"/>
        <v>N/A</v>
      </c>
      <c r="G1017" s="90">
        <v>12.127236581</v>
      </c>
      <c r="H1017" s="84" t="str">
        <f t="shared" si="249"/>
        <v>N/A</v>
      </c>
      <c r="I1017" s="85">
        <v>7.3540000000000001</v>
      </c>
      <c r="J1017" s="85">
        <v>11.5</v>
      </c>
      <c r="K1017" s="86" t="s">
        <v>112</v>
      </c>
      <c r="L1017" s="87" t="str">
        <f t="shared" si="250"/>
        <v>Yes</v>
      </c>
    </row>
    <row r="1018" spans="1:12">
      <c r="A1018" s="164" t="s">
        <v>478</v>
      </c>
      <c r="B1018" s="82" t="s">
        <v>50</v>
      </c>
      <c r="C1018" s="90">
        <v>17.047443978</v>
      </c>
      <c r="D1018" s="84" t="str">
        <f t="shared" si="247"/>
        <v>N/A</v>
      </c>
      <c r="E1018" s="90">
        <v>16.745252411999999</v>
      </c>
      <c r="F1018" s="84" t="str">
        <f t="shared" si="248"/>
        <v>N/A</v>
      </c>
      <c r="G1018" s="90">
        <v>16.594147256999999</v>
      </c>
      <c r="H1018" s="84" t="str">
        <f t="shared" si="249"/>
        <v>N/A</v>
      </c>
      <c r="I1018" s="85">
        <v>-1.77</v>
      </c>
      <c r="J1018" s="85">
        <v>-0.90200000000000002</v>
      </c>
      <c r="K1018" s="86" t="s">
        <v>112</v>
      </c>
      <c r="L1018" s="87" t="str">
        <f t="shared" si="250"/>
        <v>Yes</v>
      </c>
    </row>
    <row r="1019" spans="1:12">
      <c r="A1019" s="144" t="s">
        <v>583</v>
      </c>
      <c r="B1019" s="82" t="s">
        <v>50</v>
      </c>
      <c r="C1019" s="90">
        <v>23.359617009000001</v>
      </c>
      <c r="D1019" s="84" t="str">
        <f t="shared" si="247"/>
        <v>N/A</v>
      </c>
      <c r="E1019" s="90">
        <v>22.581992896999999</v>
      </c>
      <c r="F1019" s="84" t="str">
        <f t="shared" si="248"/>
        <v>N/A</v>
      </c>
      <c r="G1019" s="90">
        <v>22.508520790999999</v>
      </c>
      <c r="H1019" s="84" t="str">
        <f t="shared" si="249"/>
        <v>N/A</v>
      </c>
      <c r="I1019" s="85">
        <v>-3.33</v>
      </c>
      <c r="J1019" s="85">
        <v>-0.32500000000000001</v>
      </c>
      <c r="K1019" s="86" t="s">
        <v>112</v>
      </c>
      <c r="L1019" s="87" t="str">
        <f t="shared" si="250"/>
        <v>Yes</v>
      </c>
    </row>
    <row r="1020" spans="1:12">
      <c r="A1020" s="144" t="s">
        <v>586</v>
      </c>
      <c r="B1020" s="82" t="s">
        <v>50</v>
      </c>
      <c r="C1020" s="90">
        <v>6.8055391171000004</v>
      </c>
      <c r="D1020" s="84" t="str">
        <f t="shared" si="247"/>
        <v>N/A</v>
      </c>
      <c r="E1020" s="90">
        <v>7.3330986742000004</v>
      </c>
      <c r="F1020" s="84" t="str">
        <f t="shared" si="248"/>
        <v>N/A</v>
      </c>
      <c r="G1020" s="90">
        <v>6.8413051104999996</v>
      </c>
      <c r="H1020" s="84" t="str">
        <f t="shared" si="249"/>
        <v>N/A</v>
      </c>
      <c r="I1020" s="85">
        <v>7.7519999999999998</v>
      </c>
      <c r="J1020" s="85">
        <v>-6.71</v>
      </c>
      <c r="K1020" s="86" t="s">
        <v>112</v>
      </c>
      <c r="L1020" s="87" t="str">
        <f t="shared" si="250"/>
        <v>Yes</v>
      </c>
    </row>
    <row r="1021" spans="1:12">
      <c r="A1021" s="164" t="s">
        <v>479</v>
      </c>
      <c r="B1021" s="82" t="s">
        <v>50</v>
      </c>
      <c r="C1021" s="90">
        <v>60.254726890999997</v>
      </c>
      <c r="D1021" s="84" t="str">
        <f t="shared" si="247"/>
        <v>N/A</v>
      </c>
      <c r="E1021" s="90">
        <v>58.065492927000001</v>
      </c>
      <c r="F1021" s="84" t="str">
        <f t="shared" si="248"/>
        <v>N/A</v>
      </c>
      <c r="G1021" s="90">
        <v>57.768108523000002</v>
      </c>
      <c r="H1021" s="84" t="str">
        <f t="shared" si="249"/>
        <v>N/A</v>
      </c>
      <c r="I1021" s="85">
        <v>-3.63</v>
      </c>
      <c r="J1021" s="85">
        <v>-0.51200000000000001</v>
      </c>
      <c r="K1021" s="86" t="s">
        <v>112</v>
      </c>
      <c r="L1021" s="87" t="str">
        <f t="shared" si="250"/>
        <v>Yes</v>
      </c>
    </row>
    <row r="1022" spans="1:12">
      <c r="A1022" s="144" t="s">
        <v>583</v>
      </c>
      <c r="B1022" s="82" t="s">
        <v>50</v>
      </c>
      <c r="C1022" s="90">
        <v>58.849619824999998</v>
      </c>
      <c r="D1022" s="84" t="str">
        <f t="shared" si="247"/>
        <v>N/A</v>
      </c>
      <c r="E1022" s="90">
        <v>56.235638186999999</v>
      </c>
      <c r="F1022" s="84" t="str">
        <f t="shared" si="248"/>
        <v>N/A</v>
      </c>
      <c r="G1022" s="90">
        <v>55.691888206999998</v>
      </c>
      <c r="H1022" s="84" t="str">
        <f t="shared" si="249"/>
        <v>N/A</v>
      </c>
      <c r="I1022" s="85">
        <v>-4.4400000000000004</v>
      </c>
      <c r="J1022" s="85">
        <v>-0.96699999999999997</v>
      </c>
      <c r="K1022" s="86" t="s">
        <v>112</v>
      </c>
      <c r="L1022" s="87" t="str">
        <f t="shared" si="250"/>
        <v>Yes</v>
      </c>
    </row>
    <row r="1023" spans="1:12">
      <c r="A1023" s="144" t="s">
        <v>586</v>
      </c>
      <c r="B1023" s="82" t="s">
        <v>50</v>
      </c>
      <c r="C1023" s="90">
        <v>62.741152798999998</v>
      </c>
      <c r="D1023" s="84" t="str">
        <f t="shared" si="247"/>
        <v>N/A</v>
      </c>
      <c r="E1023" s="90">
        <v>61.433767453000002</v>
      </c>
      <c r="F1023" s="84" t="str">
        <f t="shared" si="248"/>
        <v>N/A</v>
      </c>
      <c r="G1023" s="90">
        <v>61.536662378999999</v>
      </c>
      <c r="H1023" s="84" t="str">
        <f t="shared" si="249"/>
        <v>N/A</v>
      </c>
      <c r="I1023" s="85">
        <v>-2.08</v>
      </c>
      <c r="J1023" s="85">
        <v>0.16750000000000001</v>
      </c>
      <c r="K1023" s="86" t="s">
        <v>112</v>
      </c>
      <c r="L1023" s="87" t="str">
        <f t="shared" si="250"/>
        <v>Yes</v>
      </c>
    </row>
    <row r="1024" spans="1:12">
      <c r="A1024" s="164" t="s">
        <v>693</v>
      </c>
      <c r="B1024" s="82" t="s">
        <v>50</v>
      </c>
      <c r="C1024" s="90">
        <v>88.524159663999995</v>
      </c>
      <c r="D1024" s="84" t="str">
        <f t="shared" si="247"/>
        <v>N/A</v>
      </c>
      <c r="E1024" s="90">
        <v>88.488990786000002</v>
      </c>
      <c r="F1024" s="84" t="str">
        <f t="shared" si="248"/>
        <v>N/A</v>
      </c>
      <c r="G1024" s="90">
        <v>88.315843357999995</v>
      </c>
      <c r="H1024" s="84" t="str">
        <f t="shared" si="249"/>
        <v>N/A</v>
      </c>
      <c r="I1024" s="85">
        <v>-0.04</v>
      </c>
      <c r="J1024" s="85">
        <v>-0.19600000000000001</v>
      </c>
      <c r="K1024" s="86" t="s">
        <v>112</v>
      </c>
      <c r="L1024" s="87" t="str">
        <f t="shared" si="250"/>
        <v>Yes</v>
      </c>
    </row>
    <row r="1025" spans="1:12">
      <c r="A1025" s="144" t="s">
        <v>583</v>
      </c>
      <c r="B1025" s="82" t="s">
        <v>50</v>
      </c>
      <c r="C1025" s="90">
        <v>88.468037172999999</v>
      </c>
      <c r="D1025" s="84" t="str">
        <f t="shared" si="247"/>
        <v>N/A</v>
      </c>
      <c r="E1025" s="90">
        <v>87.981338347000005</v>
      </c>
      <c r="F1025" s="84" t="str">
        <f t="shared" si="248"/>
        <v>N/A</v>
      </c>
      <c r="G1025" s="90">
        <v>87.648261758999993</v>
      </c>
      <c r="H1025" s="84" t="str">
        <f t="shared" si="249"/>
        <v>N/A</v>
      </c>
      <c r="I1025" s="85">
        <v>-0.55000000000000004</v>
      </c>
      <c r="J1025" s="85">
        <v>-0.379</v>
      </c>
      <c r="K1025" s="86" t="s">
        <v>112</v>
      </c>
      <c r="L1025" s="87" t="str">
        <f t="shared" si="250"/>
        <v>Yes</v>
      </c>
    </row>
    <row r="1026" spans="1:12">
      <c r="A1026" s="144" t="s">
        <v>586</v>
      </c>
      <c r="B1026" s="82" t="s">
        <v>50</v>
      </c>
      <c r="C1026" s="90">
        <v>88.815244407999998</v>
      </c>
      <c r="D1026" s="84" t="str">
        <f t="shared" si="247"/>
        <v>N/A</v>
      </c>
      <c r="E1026" s="90">
        <v>89.393406077999998</v>
      </c>
      <c r="F1026" s="84" t="str">
        <f t="shared" si="248"/>
        <v>N/A</v>
      </c>
      <c r="G1026" s="90">
        <v>89.580166062000004</v>
      </c>
      <c r="H1026" s="84" t="str">
        <f t="shared" si="249"/>
        <v>N/A</v>
      </c>
      <c r="I1026" s="85">
        <v>0.65100000000000002</v>
      </c>
      <c r="J1026" s="85">
        <v>0.2089</v>
      </c>
      <c r="K1026" s="86" t="s">
        <v>112</v>
      </c>
      <c r="L1026" s="87" t="str">
        <f t="shared" si="250"/>
        <v>Yes</v>
      </c>
    </row>
    <row r="1027" spans="1:12">
      <c r="A1027" s="164" t="s">
        <v>480</v>
      </c>
      <c r="B1027" s="82" t="s">
        <v>50</v>
      </c>
      <c r="C1027" s="83">
        <v>1.7544767211000001</v>
      </c>
      <c r="D1027" s="84" t="str">
        <f t="shared" si="247"/>
        <v>N/A</v>
      </c>
      <c r="E1027" s="83">
        <v>1.5373076923</v>
      </c>
      <c r="F1027" s="84" t="str">
        <f t="shared" si="248"/>
        <v>N/A</v>
      </c>
      <c r="G1027" s="83">
        <v>1.2291895855999999</v>
      </c>
      <c r="H1027" s="84" t="str">
        <f t="shared" si="249"/>
        <v>N/A</v>
      </c>
      <c r="I1027" s="85">
        <v>-12.4</v>
      </c>
      <c r="J1027" s="85">
        <v>-20</v>
      </c>
      <c r="K1027" s="86" t="s">
        <v>112</v>
      </c>
      <c r="L1027" s="87" t="str">
        <f t="shared" si="250"/>
        <v>No</v>
      </c>
    </row>
    <row r="1028" spans="1:12">
      <c r="A1028" s="144" t="s">
        <v>583</v>
      </c>
      <c r="B1028" s="82" t="s">
        <v>50</v>
      </c>
      <c r="C1028" s="83">
        <v>1.0300061237</v>
      </c>
      <c r="D1028" s="84" t="str">
        <f t="shared" si="247"/>
        <v>N/A</v>
      </c>
      <c r="E1028" s="83">
        <v>0.52647595859999996</v>
      </c>
      <c r="F1028" s="84" t="str">
        <f t="shared" si="248"/>
        <v>N/A</v>
      </c>
      <c r="G1028" s="83">
        <v>0.39506915209999999</v>
      </c>
      <c r="H1028" s="84" t="str">
        <f t="shared" si="249"/>
        <v>N/A</v>
      </c>
      <c r="I1028" s="85">
        <v>-48.9</v>
      </c>
      <c r="J1028" s="85">
        <v>-25</v>
      </c>
      <c r="K1028" s="86" t="s">
        <v>112</v>
      </c>
      <c r="L1028" s="87" t="str">
        <f t="shared" si="250"/>
        <v>No</v>
      </c>
    </row>
    <row r="1029" spans="1:12">
      <c r="A1029" s="144" t="s">
        <v>586</v>
      </c>
      <c r="B1029" s="82" t="s">
        <v>50</v>
      </c>
      <c r="C1029" s="83">
        <v>3.1273364485999999</v>
      </c>
      <c r="D1029" s="84" t="str">
        <f t="shared" si="247"/>
        <v>N/A</v>
      </c>
      <c r="E1029" s="83">
        <v>3.3074433657000002</v>
      </c>
      <c r="F1029" s="84" t="str">
        <f t="shared" si="248"/>
        <v>N/A</v>
      </c>
      <c r="G1029" s="83">
        <v>2.4783027965</v>
      </c>
      <c r="H1029" s="84" t="str">
        <f t="shared" si="249"/>
        <v>N/A</v>
      </c>
      <c r="I1029" s="85">
        <v>5.7590000000000003</v>
      </c>
      <c r="J1029" s="85">
        <v>-25.1</v>
      </c>
      <c r="K1029" s="86" t="s">
        <v>112</v>
      </c>
      <c r="L1029" s="87" t="str">
        <f t="shared" si="250"/>
        <v>No</v>
      </c>
    </row>
    <row r="1030" spans="1:12" ht="12.75" customHeight="1">
      <c r="A1030" s="164" t="s">
        <v>481</v>
      </c>
      <c r="B1030" s="82" t="s">
        <v>50</v>
      </c>
      <c r="C1030" s="83">
        <v>231.69884467</v>
      </c>
      <c r="D1030" s="84" t="str">
        <f t="shared" si="247"/>
        <v>N/A</v>
      </c>
      <c r="E1030" s="83">
        <v>231.29682252999999</v>
      </c>
      <c r="F1030" s="84" t="str">
        <f t="shared" si="248"/>
        <v>N/A</v>
      </c>
      <c r="G1030" s="83">
        <v>228.38946014999999</v>
      </c>
      <c r="H1030" s="84" t="str">
        <f t="shared" si="249"/>
        <v>N/A</v>
      </c>
      <c r="I1030" s="85">
        <v>-0.17399999999999999</v>
      </c>
      <c r="J1030" s="85">
        <v>-1.26</v>
      </c>
      <c r="K1030" s="86" t="s">
        <v>112</v>
      </c>
      <c r="L1030" s="87" t="str">
        <f t="shared" si="250"/>
        <v>Yes</v>
      </c>
    </row>
    <row r="1031" spans="1:12">
      <c r="A1031" s="144" t="s">
        <v>583</v>
      </c>
      <c r="B1031" s="82" t="s">
        <v>50</v>
      </c>
      <c r="C1031" s="83">
        <v>230.74532851000001</v>
      </c>
      <c r="D1031" s="84" t="str">
        <f t="shared" si="247"/>
        <v>N/A</v>
      </c>
      <c r="E1031" s="83">
        <v>232.57138452000001</v>
      </c>
      <c r="F1031" s="84" t="str">
        <f t="shared" si="248"/>
        <v>N/A</v>
      </c>
      <c r="G1031" s="83">
        <v>227.08055723999999</v>
      </c>
      <c r="H1031" s="84" t="str">
        <f t="shared" si="249"/>
        <v>N/A</v>
      </c>
      <c r="I1031" s="85">
        <v>0.79139999999999999</v>
      </c>
      <c r="J1031" s="85">
        <v>-2.36</v>
      </c>
      <c r="K1031" s="86" t="s">
        <v>112</v>
      </c>
      <c r="L1031" s="87" t="str">
        <f t="shared" si="250"/>
        <v>Yes</v>
      </c>
    </row>
    <row r="1032" spans="1:12">
      <c r="A1032" s="144" t="s">
        <v>586</v>
      </c>
      <c r="B1032" s="101" t="s">
        <v>50</v>
      </c>
      <c r="C1032" s="114">
        <v>237.88</v>
      </c>
      <c r="D1032" s="103" t="str">
        <f t="shared" si="247"/>
        <v>N/A</v>
      </c>
      <c r="E1032" s="114">
        <v>225.608</v>
      </c>
      <c r="F1032" s="103" t="str">
        <f t="shared" si="248"/>
        <v>N/A</v>
      </c>
      <c r="G1032" s="114">
        <v>236.42051282</v>
      </c>
      <c r="H1032" s="103" t="str">
        <f t="shared" si="249"/>
        <v>N/A</v>
      </c>
      <c r="I1032" s="104">
        <v>-5.16</v>
      </c>
      <c r="J1032" s="104">
        <v>4.7930000000000001</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0</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11</v>
      </c>
      <c r="D1037" s="84" t="str">
        <f t="shared" si="251"/>
        <v>N/A</v>
      </c>
      <c r="E1037" s="83">
        <v>11</v>
      </c>
      <c r="F1037" s="84" t="str">
        <f t="shared" si="252"/>
        <v>N/A</v>
      </c>
      <c r="G1037" s="83">
        <v>11</v>
      </c>
      <c r="H1037" s="84" t="str">
        <f t="shared" si="253"/>
        <v>N/A</v>
      </c>
      <c r="I1037" s="85">
        <v>-36.4</v>
      </c>
      <c r="J1037" s="85">
        <v>-85.7</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11</v>
      </c>
      <c r="D1039" s="84" t="str">
        <f t="shared" si="251"/>
        <v>N/A</v>
      </c>
      <c r="E1039" s="83">
        <v>11</v>
      </c>
      <c r="F1039" s="84" t="str">
        <f t="shared" si="252"/>
        <v>N/A</v>
      </c>
      <c r="G1039" s="83">
        <v>11</v>
      </c>
      <c r="H1039" s="84" t="str">
        <f t="shared" si="253"/>
        <v>N/A</v>
      </c>
      <c r="I1039" s="85">
        <v>25</v>
      </c>
      <c r="J1039" s="85">
        <v>-70</v>
      </c>
      <c r="K1039" s="155" t="s">
        <v>50</v>
      </c>
      <c r="L1039" s="87" t="str">
        <f t="shared" si="254"/>
        <v>N/A</v>
      </c>
    </row>
    <row r="1040" spans="1:12">
      <c r="A1040" s="164" t="s">
        <v>818</v>
      </c>
      <c r="B1040" s="145" t="s">
        <v>50</v>
      </c>
      <c r="C1040" s="159">
        <v>400089</v>
      </c>
      <c r="D1040" s="107" t="str">
        <f t="shared" si="251"/>
        <v>N/A</v>
      </c>
      <c r="E1040" s="159">
        <v>416890</v>
      </c>
      <c r="F1040" s="107" t="str">
        <f t="shared" si="252"/>
        <v>N/A</v>
      </c>
      <c r="G1040" s="159">
        <v>283627</v>
      </c>
      <c r="H1040" s="107" t="str">
        <f t="shared" si="253"/>
        <v>N/A</v>
      </c>
      <c r="I1040" s="108">
        <v>4.1989999999999998</v>
      </c>
      <c r="J1040" s="108">
        <v>-32</v>
      </c>
      <c r="K1040" s="155" t="s">
        <v>50</v>
      </c>
      <c r="L1040" s="109" t="str">
        <f t="shared" si="254"/>
        <v>N/A</v>
      </c>
    </row>
    <row r="1041" spans="1:12">
      <c r="A1041" s="144" t="s">
        <v>633</v>
      </c>
      <c r="B1041" s="145" t="s">
        <v>50</v>
      </c>
      <c r="C1041" s="159">
        <v>243532</v>
      </c>
      <c r="D1041" s="107" t="str">
        <f t="shared" si="251"/>
        <v>N/A</v>
      </c>
      <c r="E1041" s="159">
        <v>287120</v>
      </c>
      <c r="F1041" s="107" t="str">
        <f t="shared" si="252"/>
        <v>N/A</v>
      </c>
      <c r="G1041" s="159">
        <v>246861</v>
      </c>
      <c r="H1041" s="107" t="str">
        <f t="shared" si="253"/>
        <v>N/A</v>
      </c>
      <c r="I1041" s="108">
        <v>17.899999999999999</v>
      </c>
      <c r="J1041" s="108">
        <v>-14</v>
      </c>
      <c r="K1041" s="155" t="s">
        <v>50</v>
      </c>
      <c r="L1041" s="109" t="str">
        <f t="shared" si="254"/>
        <v>N/A</v>
      </c>
    </row>
    <row r="1042" spans="1:12">
      <c r="A1042" s="144" t="s">
        <v>627</v>
      </c>
      <c r="B1042" s="145" t="s">
        <v>50</v>
      </c>
      <c r="C1042" s="159">
        <v>232070</v>
      </c>
      <c r="D1042" s="107" t="str">
        <f t="shared" si="251"/>
        <v>N/A</v>
      </c>
      <c r="E1042" s="159">
        <v>238036</v>
      </c>
      <c r="F1042" s="107" t="str">
        <f t="shared" si="252"/>
        <v>N/A</v>
      </c>
      <c r="G1042" s="159">
        <v>208406</v>
      </c>
      <c r="H1042" s="107" t="str">
        <f t="shared" si="253"/>
        <v>N/A</v>
      </c>
      <c r="I1042" s="108">
        <v>2.5710000000000002</v>
      </c>
      <c r="J1042" s="108">
        <v>-12.4</v>
      </c>
      <c r="K1042" s="155" t="s">
        <v>50</v>
      </c>
      <c r="L1042" s="109" t="str">
        <f t="shared" si="254"/>
        <v>N/A</v>
      </c>
    </row>
    <row r="1043" spans="1:12">
      <c r="A1043" s="144" t="s">
        <v>240</v>
      </c>
      <c r="B1043" s="145" t="s">
        <v>50</v>
      </c>
      <c r="C1043" s="159">
        <v>41292</v>
      </c>
      <c r="D1043" s="107" t="str">
        <f t="shared" si="251"/>
        <v>N/A</v>
      </c>
      <c r="E1043" s="159">
        <v>109103</v>
      </c>
      <c r="F1043" s="107" t="str">
        <f t="shared" si="252"/>
        <v>N/A</v>
      </c>
      <c r="G1043" s="159">
        <v>128852</v>
      </c>
      <c r="H1043" s="107" t="str">
        <f t="shared" si="253"/>
        <v>N/A</v>
      </c>
      <c r="I1043" s="108">
        <v>164.2</v>
      </c>
      <c r="J1043" s="108">
        <v>18.100000000000001</v>
      </c>
      <c r="K1043" s="155" t="s">
        <v>50</v>
      </c>
      <c r="L1043" s="109" t="str">
        <f t="shared" si="254"/>
        <v>N/A</v>
      </c>
    </row>
    <row r="1044" spans="1:12">
      <c r="A1044" s="144" t="s">
        <v>628</v>
      </c>
      <c r="B1044" s="145" t="s">
        <v>50</v>
      </c>
      <c r="C1044" s="159">
        <v>352321</v>
      </c>
      <c r="D1044" s="107" t="str">
        <f t="shared" si="251"/>
        <v>N/A</v>
      </c>
      <c r="E1044" s="159">
        <v>326857</v>
      </c>
      <c r="F1044" s="107" t="str">
        <f t="shared" si="252"/>
        <v>N/A</v>
      </c>
      <c r="G1044" s="159">
        <v>258429</v>
      </c>
      <c r="H1044" s="107" t="str">
        <f t="shared" si="253"/>
        <v>N/A</v>
      </c>
      <c r="I1044" s="108">
        <v>-7.23</v>
      </c>
      <c r="J1044" s="108">
        <v>-20.9</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23527</v>
      </c>
      <c r="D1046" s="107" t="str">
        <f t="shared" ref="D1046:D1060" si="255">IF($B1046="N/A","N/A",IF(C1046&gt;10,"No",IF(C1046&lt;-10,"No","Yes")))</f>
        <v>N/A</v>
      </c>
      <c r="E1046" s="159">
        <v>29002</v>
      </c>
      <c r="F1046" s="107" t="str">
        <f t="shared" ref="F1046:F1060" si="256">IF($B1046="N/A","N/A",IF(E1046&gt;10,"No",IF(E1046&lt;-10,"No","Yes")))</f>
        <v>N/A</v>
      </c>
      <c r="G1046" s="159">
        <v>22341</v>
      </c>
      <c r="H1046" s="107" t="str">
        <f t="shared" ref="H1046:H1060" si="257">IF($B1046="N/A","N/A",IF(G1046&gt;10,"No",IF(G1046&lt;-10,"No","Yes")))</f>
        <v>N/A</v>
      </c>
      <c r="I1046" s="108">
        <v>23.27</v>
      </c>
      <c r="J1046" s="108">
        <v>-23</v>
      </c>
      <c r="K1046" s="118" t="s">
        <v>112</v>
      </c>
      <c r="L1046" s="109" t="str">
        <f t="shared" ref="L1046:L1060" si="258">IF(J1046="Div by 0", "N/A", IF(K1046="N/A","N/A", IF(J1046&gt;VALUE(MID(K1046,1,2)), "No", IF(J1046&lt;-1*VALUE(MID(K1046,1,2)), "No", "Yes"))))</f>
        <v>No</v>
      </c>
    </row>
    <row r="1047" spans="1:12">
      <c r="A1047" s="164" t="s">
        <v>635</v>
      </c>
      <c r="B1047" s="82" t="s">
        <v>50</v>
      </c>
      <c r="C1047" s="83">
        <v>195</v>
      </c>
      <c r="D1047" s="84" t="str">
        <f t="shared" si="255"/>
        <v>N/A</v>
      </c>
      <c r="E1047" s="83">
        <v>200</v>
      </c>
      <c r="F1047" s="84" t="str">
        <f t="shared" si="256"/>
        <v>N/A</v>
      </c>
      <c r="G1047" s="83">
        <v>184</v>
      </c>
      <c r="H1047" s="84" t="str">
        <f t="shared" si="257"/>
        <v>N/A</v>
      </c>
      <c r="I1047" s="85">
        <v>2.5640000000000001</v>
      </c>
      <c r="J1047" s="85">
        <v>-8</v>
      </c>
      <c r="K1047" s="86" t="s">
        <v>112</v>
      </c>
      <c r="L1047" s="87" t="str">
        <f t="shared" si="258"/>
        <v>Yes</v>
      </c>
    </row>
    <row r="1048" spans="1:12">
      <c r="A1048" s="164" t="s">
        <v>636</v>
      </c>
      <c r="B1048" s="82" t="s">
        <v>50</v>
      </c>
      <c r="C1048" s="88">
        <v>120.65128205000001</v>
      </c>
      <c r="D1048" s="84" t="str">
        <f t="shared" si="255"/>
        <v>N/A</v>
      </c>
      <c r="E1048" s="88">
        <v>145.01</v>
      </c>
      <c r="F1048" s="84" t="str">
        <f t="shared" si="256"/>
        <v>N/A</v>
      </c>
      <c r="G1048" s="88">
        <v>121.41847826</v>
      </c>
      <c r="H1048" s="84" t="str">
        <f t="shared" si="257"/>
        <v>N/A</v>
      </c>
      <c r="I1048" s="85">
        <v>20.190000000000001</v>
      </c>
      <c r="J1048" s="85">
        <v>-16.3</v>
      </c>
      <c r="K1048" s="86" t="s">
        <v>112</v>
      </c>
      <c r="L1048" s="87" t="str">
        <f t="shared" si="258"/>
        <v>No</v>
      </c>
    </row>
    <row r="1049" spans="1:12">
      <c r="A1049" s="164" t="s">
        <v>637</v>
      </c>
      <c r="B1049" s="82" t="s">
        <v>50</v>
      </c>
      <c r="C1049" s="88">
        <v>63175</v>
      </c>
      <c r="D1049" s="84" t="str">
        <f t="shared" si="255"/>
        <v>N/A</v>
      </c>
      <c r="E1049" s="88">
        <v>61350</v>
      </c>
      <c r="F1049" s="84" t="str">
        <f t="shared" si="256"/>
        <v>N/A</v>
      </c>
      <c r="G1049" s="88">
        <v>83725</v>
      </c>
      <c r="H1049" s="84" t="str">
        <f t="shared" si="257"/>
        <v>N/A</v>
      </c>
      <c r="I1049" s="85">
        <v>-2.89</v>
      </c>
      <c r="J1049" s="85">
        <v>36.47</v>
      </c>
      <c r="K1049" s="86" t="s">
        <v>112</v>
      </c>
      <c r="L1049" s="87" t="str">
        <f t="shared" si="258"/>
        <v>No</v>
      </c>
    </row>
    <row r="1050" spans="1:12">
      <c r="A1050" s="164" t="s">
        <v>638</v>
      </c>
      <c r="B1050" s="82" t="s">
        <v>50</v>
      </c>
      <c r="C1050" s="83">
        <v>212</v>
      </c>
      <c r="D1050" s="84" t="str">
        <f t="shared" si="255"/>
        <v>N/A</v>
      </c>
      <c r="E1050" s="83">
        <v>260</v>
      </c>
      <c r="F1050" s="84" t="str">
        <f t="shared" si="256"/>
        <v>N/A</v>
      </c>
      <c r="G1050" s="83">
        <v>308</v>
      </c>
      <c r="H1050" s="84" t="str">
        <f t="shared" si="257"/>
        <v>N/A</v>
      </c>
      <c r="I1050" s="85">
        <v>22.64</v>
      </c>
      <c r="J1050" s="85">
        <v>18.46</v>
      </c>
      <c r="K1050" s="86" t="s">
        <v>112</v>
      </c>
      <c r="L1050" s="87" t="str">
        <f t="shared" si="258"/>
        <v>No</v>
      </c>
    </row>
    <row r="1051" spans="1:12">
      <c r="A1051" s="164" t="s">
        <v>639</v>
      </c>
      <c r="B1051" s="82" t="s">
        <v>50</v>
      </c>
      <c r="C1051" s="88">
        <v>297.99528301999999</v>
      </c>
      <c r="D1051" s="84" t="str">
        <f t="shared" si="255"/>
        <v>N/A</v>
      </c>
      <c r="E1051" s="88">
        <v>235.96153846000001</v>
      </c>
      <c r="F1051" s="84" t="str">
        <f t="shared" si="256"/>
        <v>N/A</v>
      </c>
      <c r="G1051" s="88">
        <v>271.83441557999998</v>
      </c>
      <c r="H1051" s="84" t="str">
        <f t="shared" si="257"/>
        <v>N/A</v>
      </c>
      <c r="I1051" s="85">
        <v>-20.8</v>
      </c>
      <c r="J1051" s="85">
        <v>15.2</v>
      </c>
      <c r="K1051" s="86" t="s">
        <v>112</v>
      </c>
      <c r="L1051" s="87" t="str">
        <f t="shared" si="258"/>
        <v>No</v>
      </c>
    </row>
    <row r="1052" spans="1:12">
      <c r="A1052" s="164" t="s">
        <v>649</v>
      </c>
      <c r="B1052" s="82" t="s">
        <v>50</v>
      </c>
      <c r="C1052" s="88">
        <v>128316</v>
      </c>
      <c r="D1052" s="84" t="str">
        <f t="shared" si="255"/>
        <v>N/A</v>
      </c>
      <c r="E1052" s="88">
        <v>99978</v>
      </c>
      <c r="F1052" s="84" t="str">
        <f t="shared" si="256"/>
        <v>N/A</v>
      </c>
      <c r="G1052" s="88">
        <v>69857</v>
      </c>
      <c r="H1052" s="84" t="str">
        <f t="shared" si="257"/>
        <v>N/A</v>
      </c>
      <c r="I1052" s="85">
        <v>-22.1</v>
      </c>
      <c r="J1052" s="85">
        <v>-30.1</v>
      </c>
      <c r="K1052" s="86" t="s">
        <v>112</v>
      </c>
      <c r="L1052" s="87" t="str">
        <f t="shared" si="258"/>
        <v>No</v>
      </c>
    </row>
    <row r="1053" spans="1:12">
      <c r="A1053" s="164" t="s">
        <v>651</v>
      </c>
      <c r="B1053" s="82" t="s">
        <v>50</v>
      </c>
      <c r="C1053" s="83">
        <v>403</v>
      </c>
      <c r="D1053" s="84" t="str">
        <f t="shared" si="255"/>
        <v>N/A</v>
      </c>
      <c r="E1053" s="83">
        <v>491</v>
      </c>
      <c r="F1053" s="84" t="str">
        <f t="shared" si="256"/>
        <v>N/A</v>
      </c>
      <c r="G1053" s="83">
        <v>348</v>
      </c>
      <c r="H1053" s="84" t="str">
        <f t="shared" si="257"/>
        <v>N/A</v>
      </c>
      <c r="I1053" s="85">
        <v>21.84</v>
      </c>
      <c r="J1053" s="85">
        <v>-29.1</v>
      </c>
      <c r="K1053" s="86" t="s">
        <v>112</v>
      </c>
      <c r="L1053" s="87" t="str">
        <f t="shared" si="258"/>
        <v>No</v>
      </c>
    </row>
    <row r="1054" spans="1:12">
      <c r="A1054" s="164" t="s">
        <v>650</v>
      </c>
      <c r="B1054" s="82" t="s">
        <v>50</v>
      </c>
      <c r="C1054" s="88">
        <v>318.40198511</v>
      </c>
      <c r="D1054" s="84" t="str">
        <f t="shared" si="255"/>
        <v>N/A</v>
      </c>
      <c r="E1054" s="88">
        <v>203.62118125999999</v>
      </c>
      <c r="F1054" s="84" t="str">
        <f t="shared" si="256"/>
        <v>N/A</v>
      </c>
      <c r="G1054" s="88">
        <v>200.73850575</v>
      </c>
      <c r="H1054" s="84" t="str">
        <f t="shared" si="257"/>
        <v>N/A</v>
      </c>
      <c r="I1054" s="85">
        <v>-36</v>
      </c>
      <c r="J1054" s="85">
        <v>-1.42</v>
      </c>
      <c r="K1054" s="86" t="s">
        <v>112</v>
      </c>
      <c r="L1054" s="87" t="str">
        <f t="shared" si="258"/>
        <v>Yes</v>
      </c>
    </row>
    <row r="1055" spans="1:12">
      <c r="A1055" s="164" t="s">
        <v>640</v>
      </c>
      <c r="B1055" s="82" t="s">
        <v>50</v>
      </c>
      <c r="C1055" s="88">
        <v>384188</v>
      </c>
      <c r="D1055" s="84" t="str">
        <f t="shared" si="255"/>
        <v>N/A</v>
      </c>
      <c r="E1055" s="88">
        <v>377707</v>
      </c>
      <c r="F1055" s="84" t="str">
        <f t="shared" si="256"/>
        <v>N/A</v>
      </c>
      <c r="G1055" s="88">
        <v>354642</v>
      </c>
      <c r="H1055" s="84" t="str">
        <f t="shared" si="257"/>
        <v>N/A</v>
      </c>
      <c r="I1055" s="85">
        <v>-1.69</v>
      </c>
      <c r="J1055" s="85">
        <v>-6.11</v>
      </c>
      <c r="K1055" s="86" t="s">
        <v>112</v>
      </c>
      <c r="L1055" s="87" t="str">
        <f t="shared" si="258"/>
        <v>Yes</v>
      </c>
    </row>
    <row r="1056" spans="1:12">
      <c r="A1056" s="164" t="s">
        <v>641</v>
      </c>
      <c r="B1056" s="82" t="s">
        <v>50</v>
      </c>
      <c r="C1056" s="83">
        <v>177</v>
      </c>
      <c r="D1056" s="84" t="str">
        <f t="shared" si="255"/>
        <v>N/A</v>
      </c>
      <c r="E1056" s="83">
        <v>175</v>
      </c>
      <c r="F1056" s="84" t="str">
        <f t="shared" si="256"/>
        <v>N/A</v>
      </c>
      <c r="G1056" s="83">
        <v>152</v>
      </c>
      <c r="H1056" s="84" t="str">
        <f t="shared" si="257"/>
        <v>N/A</v>
      </c>
      <c r="I1056" s="85">
        <v>-1.1299999999999999</v>
      </c>
      <c r="J1056" s="85">
        <v>-13.1</v>
      </c>
      <c r="K1056" s="86" t="s">
        <v>112</v>
      </c>
      <c r="L1056" s="87" t="str">
        <f t="shared" si="258"/>
        <v>Yes</v>
      </c>
    </row>
    <row r="1057" spans="1:12">
      <c r="A1057" s="164" t="s">
        <v>642</v>
      </c>
      <c r="B1057" s="82" t="s">
        <v>50</v>
      </c>
      <c r="C1057" s="88">
        <v>2170.5536723</v>
      </c>
      <c r="D1057" s="84" t="str">
        <f t="shared" si="255"/>
        <v>N/A</v>
      </c>
      <c r="E1057" s="88">
        <v>2158.3257143000001</v>
      </c>
      <c r="F1057" s="84" t="str">
        <f t="shared" si="256"/>
        <v>N/A</v>
      </c>
      <c r="G1057" s="88">
        <v>2333.1710526000002</v>
      </c>
      <c r="H1057" s="84" t="str">
        <f t="shared" si="257"/>
        <v>N/A</v>
      </c>
      <c r="I1057" s="85">
        <v>-0.56299999999999994</v>
      </c>
      <c r="J1057" s="85">
        <v>8.1010000000000009</v>
      </c>
      <c r="K1057" s="86" t="s">
        <v>112</v>
      </c>
      <c r="L1057" s="87" t="str">
        <f t="shared" si="258"/>
        <v>Yes</v>
      </c>
    </row>
    <row r="1058" spans="1:12" ht="12.75" customHeight="1">
      <c r="A1058" s="164" t="s">
        <v>930</v>
      </c>
      <c r="B1058" s="82" t="s">
        <v>50</v>
      </c>
      <c r="C1058" s="88">
        <v>41220272</v>
      </c>
      <c r="D1058" s="84" t="str">
        <f t="shared" si="255"/>
        <v>N/A</v>
      </c>
      <c r="E1058" s="88">
        <v>44511923</v>
      </c>
      <c r="F1058" s="84" t="str">
        <f t="shared" si="256"/>
        <v>N/A</v>
      </c>
      <c r="G1058" s="88">
        <v>44720929</v>
      </c>
      <c r="H1058" s="84" t="str">
        <f t="shared" si="257"/>
        <v>N/A</v>
      </c>
      <c r="I1058" s="85">
        <v>7.9859999999999998</v>
      </c>
      <c r="J1058" s="85">
        <v>0.46960000000000002</v>
      </c>
      <c r="K1058" s="86" t="s">
        <v>112</v>
      </c>
      <c r="L1058" s="87" t="str">
        <f t="shared" si="258"/>
        <v>Yes</v>
      </c>
    </row>
    <row r="1059" spans="1:12">
      <c r="A1059" s="164" t="s">
        <v>643</v>
      </c>
      <c r="B1059" s="82" t="s">
        <v>50</v>
      </c>
      <c r="C1059" s="83">
        <v>3447</v>
      </c>
      <c r="D1059" s="84" t="str">
        <f t="shared" si="255"/>
        <v>N/A</v>
      </c>
      <c r="E1059" s="83">
        <v>3528</v>
      </c>
      <c r="F1059" s="84" t="str">
        <f t="shared" si="256"/>
        <v>N/A</v>
      </c>
      <c r="G1059" s="83">
        <v>3503</v>
      </c>
      <c r="H1059" s="84" t="str">
        <f t="shared" si="257"/>
        <v>N/A</v>
      </c>
      <c r="I1059" s="85">
        <v>2.35</v>
      </c>
      <c r="J1059" s="85">
        <v>-0.70899999999999996</v>
      </c>
      <c r="K1059" s="86" t="s">
        <v>112</v>
      </c>
      <c r="L1059" s="87" t="str">
        <f t="shared" si="258"/>
        <v>Yes</v>
      </c>
    </row>
    <row r="1060" spans="1:12">
      <c r="A1060" s="164" t="s">
        <v>644</v>
      </c>
      <c r="B1060" s="101" t="s">
        <v>50</v>
      </c>
      <c r="C1060" s="98">
        <v>11958.303452</v>
      </c>
      <c r="D1060" s="103" t="str">
        <f t="shared" si="255"/>
        <v>N/A</v>
      </c>
      <c r="E1060" s="98">
        <v>12616.75822</v>
      </c>
      <c r="F1060" s="103" t="str">
        <f t="shared" si="256"/>
        <v>N/A</v>
      </c>
      <c r="G1060" s="98">
        <v>12766.465601</v>
      </c>
      <c r="H1060" s="103" t="str">
        <f t="shared" si="257"/>
        <v>N/A</v>
      </c>
      <c r="I1060" s="104">
        <v>5.5060000000000002</v>
      </c>
      <c r="J1060" s="104">
        <v>1.1870000000000001</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85247689</v>
      </c>
      <c r="D1062" s="84" t="str">
        <f t="shared" ref="D1062:D1077" si="259">IF($B1062="N/A","N/A",IF(C1062&gt;10,"No",IF(C1062&lt;-10,"No","Yes")))</f>
        <v>N/A</v>
      </c>
      <c r="E1062" s="88">
        <v>96800168</v>
      </c>
      <c r="F1062" s="84" t="str">
        <f t="shared" ref="F1062:F1077" si="260">IF($B1062="N/A","N/A",IF(E1062&gt;10,"No",IF(E1062&lt;-10,"No","Yes")))</f>
        <v>N/A</v>
      </c>
      <c r="G1062" s="88">
        <v>100069670</v>
      </c>
      <c r="H1062" s="84" t="str">
        <f t="shared" ref="H1062:H1077" si="261">IF($B1062="N/A","N/A",IF(G1062&gt;10,"No",IF(G1062&lt;-10,"No","Yes")))</f>
        <v>N/A</v>
      </c>
      <c r="I1062" s="85">
        <v>13.55</v>
      </c>
      <c r="J1062" s="85">
        <v>3.3780000000000001</v>
      </c>
      <c r="K1062" s="86" t="s">
        <v>112</v>
      </c>
      <c r="L1062" s="87" t="str">
        <f t="shared" ref="L1062:L1077" si="262">IF(J1062="Div by 0", "N/A", IF(K1062="N/A","N/A", IF(J1062&gt;VALUE(MID(K1062,1,2)), "No", IF(J1062&lt;-1*VALUE(MID(K1062,1,2)), "No", "Yes"))))</f>
        <v>Yes</v>
      </c>
    </row>
    <row r="1063" spans="1:12">
      <c r="A1063" s="137" t="s">
        <v>483</v>
      </c>
      <c r="B1063" s="82" t="s">
        <v>50</v>
      </c>
      <c r="C1063" s="83">
        <v>5498</v>
      </c>
      <c r="D1063" s="84" t="str">
        <f t="shared" si="259"/>
        <v>N/A</v>
      </c>
      <c r="E1063" s="83">
        <v>5828</v>
      </c>
      <c r="F1063" s="84" t="str">
        <f t="shared" si="260"/>
        <v>N/A</v>
      </c>
      <c r="G1063" s="83">
        <v>6045</v>
      </c>
      <c r="H1063" s="84" t="str">
        <f t="shared" si="261"/>
        <v>N/A</v>
      </c>
      <c r="I1063" s="85">
        <v>6.0019999999999998</v>
      </c>
      <c r="J1063" s="85">
        <v>3.7229999999999999</v>
      </c>
      <c r="K1063" s="86" t="s">
        <v>112</v>
      </c>
      <c r="L1063" s="87" t="str">
        <f t="shared" si="262"/>
        <v>Yes</v>
      </c>
    </row>
    <row r="1064" spans="1:12" ht="12.75" customHeight="1">
      <c r="A1064" s="137" t="s">
        <v>825</v>
      </c>
      <c r="B1064" s="82" t="s">
        <v>50</v>
      </c>
      <c r="C1064" s="88">
        <v>15505.218079</v>
      </c>
      <c r="D1064" s="84" t="str">
        <f t="shared" si="259"/>
        <v>N/A</v>
      </c>
      <c r="E1064" s="88">
        <v>16609.500343</v>
      </c>
      <c r="F1064" s="84" t="str">
        <f t="shared" si="260"/>
        <v>N/A</v>
      </c>
      <c r="G1064" s="88">
        <v>16554.122415000002</v>
      </c>
      <c r="H1064" s="84" t="str">
        <f t="shared" si="261"/>
        <v>N/A</v>
      </c>
      <c r="I1064" s="85">
        <v>7.1219999999999999</v>
      </c>
      <c r="J1064" s="85">
        <v>-0.33300000000000002</v>
      </c>
      <c r="K1064" s="86" t="s">
        <v>112</v>
      </c>
      <c r="L1064" s="87" t="str">
        <f t="shared" si="262"/>
        <v>Yes</v>
      </c>
    </row>
    <row r="1065" spans="1:12">
      <c r="A1065" s="144" t="s">
        <v>583</v>
      </c>
      <c r="B1065" s="82" t="s">
        <v>50</v>
      </c>
      <c r="C1065" s="88">
        <v>10620.9311</v>
      </c>
      <c r="D1065" s="84" t="str">
        <f t="shared" si="259"/>
        <v>N/A</v>
      </c>
      <c r="E1065" s="88">
        <v>11710.941462999999</v>
      </c>
      <c r="F1065" s="84" t="str">
        <f t="shared" si="260"/>
        <v>N/A</v>
      </c>
      <c r="G1065" s="88">
        <v>11341.515061</v>
      </c>
      <c r="H1065" s="84" t="str">
        <f t="shared" si="261"/>
        <v>N/A</v>
      </c>
      <c r="I1065" s="85">
        <v>10.26</v>
      </c>
      <c r="J1065" s="85">
        <v>-3.15</v>
      </c>
      <c r="K1065" s="86" t="s">
        <v>112</v>
      </c>
      <c r="L1065" s="87" t="str">
        <f t="shared" si="262"/>
        <v>Yes</v>
      </c>
    </row>
    <row r="1066" spans="1:12">
      <c r="A1066" s="144" t="s">
        <v>586</v>
      </c>
      <c r="B1066" s="82" t="s">
        <v>50</v>
      </c>
      <c r="C1066" s="88">
        <v>25549.863158</v>
      </c>
      <c r="D1066" s="84" t="str">
        <f t="shared" si="259"/>
        <v>N/A</v>
      </c>
      <c r="E1066" s="88">
        <v>26556.437174999999</v>
      </c>
      <c r="F1066" s="84" t="str">
        <f t="shared" si="260"/>
        <v>N/A</v>
      </c>
      <c r="G1066" s="88">
        <v>26899.999013000001</v>
      </c>
      <c r="H1066" s="84" t="str">
        <f t="shared" si="261"/>
        <v>N/A</v>
      </c>
      <c r="I1066" s="85">
        <v>3.94</v>
      </c>
      <c r="J1066" s="85">
        <v>1.294</v>
      </c>
      <c r="K1066" s="86" t="s">
        <v>112</v>
      </c>
      <c r="L1066" s="87" t="str">
        <f t="shared" si="262"/>
        <v>Yes</v>
      </c>
    </row>
    <row r="1067" spans="1:12" ht="12.75" customHeight="1">
      <c r="A1067" s="164" t="s">
        <v>484</v>
      </c>
      <c r="B1067" s="82" t="s">
        <v>50</v>
      </c>
      <c r="C1067" s="87">
        <v>24.063375350000001</v>
      </c>
      <c r="D1067" s="84" t="str">
        <f t="shared" si="259"/>
        <v>N/A</v>
      </c>
      <c r="E1067" s="87">
        <v>25.210883764999998</v>
      </c>
      <c r="F1067" s="84" t="str">
        <f t="shared" si="260"/>
        <v>N/A</v>
      </c>
      <c r="G1067" s="87">
        <v>25.787048887000001</v>
      </c>
      <c r="H1067" s="84" t="str">
        <f t="shared" si="261"/>
        <v>N/A</v>
      </c>
      <c r="I1067" s="85">
        <v>4.7690000000000001</v>
      </c>
      <c r="J1067" s="85">
        <v>2.2850000000000001</v>
      </c>
      <c r="K1067" s="86" t="s">
        <v>112</v>
      </c>
      <c r="L1067" s="87" t="str">
        <f t="shared" si="262"/>
        <v>Yes</v>
      </c>
    </row>
    <row r="1068" spans="1:12">
      <c r="A1068" s="144" t="s">
        <v>583</v>
      </c>
      <c r="B1068" s="82" t="s">
        <v>50</v>
      </c>
      <c r="C1068" s="87">
        <v>25.851872711999999</v>
      </c>
      <c r="D1068" s="84" t="str">
        <f t="shared" si="259"/>
        <v>N/A</v>
      </c>
      <c r="E1068" s="87">
        <v>27.122066707999998</v>
      </c>
      <c r="F1068" s="84" t="str">
        <f t="shared" si="260"/>
        <v>N/A</v>
      </c>
      <c r="G1068" s="87">
        <v>27.382413088</v>
      </c>
      <c r="H1068" s="84" t="str">
        <f t="shared" si="261"/>
        <v>N/A</v>
      </c>
      <c r="I1068" s="85">
        <v>4.9130000000000003</v>
      </c>
      <c r="J1068" s="85">
        <v>0.95989999999999998</v>
      </c>
      <c r="K1068" s="86" t="s">
        <v>112</v>
      </c>
      <c r="L1068" s="87" t="str">
        <f t="shared" si="262"/>
        <v>Yes</v>
      </c>
    </row>
    <row r="1069" spans="1:12">
      <c r="A1069" s="144" t="s">
        <v>586</v>
      </c>
      <c r="B1069" s="82" t="s">
        <v>50</v>
      </c>
      <c r="C1069" s="87">
        <v>21.363474966999998</v>
      </c>
      <c r="D1069" s="84" t="str">
        <f t="shared" si="259"/>
        <v>N/A</v>
      </c>
      <c r="E1069" s="87">
        <v>22.597676874000001</v>
      </c>
      <c r="F1069" s="84" t="str">
        <f t="shared" si="260"/>
        <v>N/A</v>
      </c>
      <c r="G1069" s="87">
        <v>23.693135305999999</v>
      </c>
      <c r="H1069" s="84" t="str">
        <f t="shared" si="261"/>
        <v>N/A</v>
      </c>
      <c r="I1069" s="85">
        <v>5.7770000000000001</v>
      </c>
      <c r="J1069" s="85">
        <v>4.8479999999999999</v>
      </c>
      <c r="K1069" s="86" t="s">
        <v>112</v>
      </c>
      <c r="L1069" s="87" t="str">
        <f t="shared" si="262"/>
        <v>Yes</v>
      </c>
    </row>
    <row r="1070" spans="1:12" ht="12.75" customHeight="1">
      <c r="A1070" s="137" t="s">
        <v>821</v>
      </c>
      <c r="B1070" s="82" t="s">
        <v>50</v>
      </c>
      <c r="C1070" s="88">
        <v>41115112</v>
      </c>
      <c r="D1070" s="84" t="str">
        <f t="shared" si="259"/>
        <v>N/A</v>
      </c>
      <c r="E1070" s="88">
        <v>44381659</v>
      </c>
      <c r="F1070" s="84" t="str">
        <f t="shared" si="260"/>
        <v>N/A</v>
      </c>
      <c r="G1070" s="88">
        <v>44579185</v>
      </c>
      <c r="H1070" s="84" t="str">
        <f t="shared" si="261"/>
        <v>N/A</v>
      </c>
      <c r="I1070" s="85">
        <v>7.9450000000000003</v>
      </c>
      <c r="J1070" s="85">
        <v>0.4451</v>
      </c>
      <c r="K1070" s="86" t="s">
        <v>112</v>
      </c>
      <c r="L1070" s="87" t="str">
        <f t="shared" si="262"/>
        <v>Yes</v>
      </c>
    </row>
    <row r="1071" spans="1:12" ht="13.5" customHeight="1">
      <c r="A1071" s="137" t="s">
        <v>933</v>
      </c>
      <c r="B1071" s="82" t="s">
        <v>50</v>
      </c>
      <c r="C1071" s="83">
        <v>3299</v>
      </c>
      <c r="D1071" s="84" t="str">
        <f t="shared" si="259"/>
        <v>N/A</v>
      </c>
      <c r="E1071" s="83">
        <v>3342</v>
      </c>
      <c r="F1071" s="84" t="str">
        <f t="shared" si="260"/>
        <v>N/A</v>
      </c>
      <c r="G1071" s="83">
        <v>3312</v>
      </c>
      <c r="H1071" s="84" t="str">
        <f t="shared" si="261"/>
        <v>N/A</v>
      </c>
      <c r="I1071" s="85">
        <v>1.3029999999999999</v>
      </c>
      <c r="J1071" s="85">
        <v>-0.89800000000000002</v>
      </c>
      <c r="K1071" s="86" t="s">
        <v>112</v>
      </c>
      <c r="L1071" s="87" t="str">
        <f t="shared" si="262"/>
        <v>Yes</v>
      </c>
    </row>
    <row r="1072" spans="1:12" ht="25.5">
      <c r="A1072" s="137" t="s">
        <v>826</v>
      </c>
      <c r="B1072" s="82" t="s">
        <v>50</v>
      </c>
      <c r="C1072" s="88">
        <v>12462.901485</v>
      </c>
      <c r="D1072" s="84" t="str">
        <f t="shared" si="259"/>
        <v>N/A</v>
      </c>
      <c r="E1072" s="88">
        <v>13279.969778999999</v>
      </c>
      <c r="F1072" s="84" t="str">
        <f t="shared" si="260"/>
        <v>N/A</v>
      </c>
      <c r="G1072" s="88">
        <v>13459.898853000001</v>
      </c>
      <c r="H1072" s="84" t="str">
        <f t="shared" si="261"/>
        <v>N/A</v>
      </c>
      <c r="I1072" s="85">
        <v>6.556</v>
      </c>
      <c r="J1072" s="85">
        <v>1.355</v>
      </c>
      <c r="K1072" s="86" t="s">
        <v>112</v>
      </c>
      <c r="L1072" s="87" t="str">
        <f t="shared" si="262"/>
        <v>Yes</v>
      </c>
    </row>
    <row r="1073" spans="1:12">
      <c r="A1073" s="144" t="s">
        <v>645</v>
      </c>
      <c r="B1073" s="82" t="s">
        <v>50</v>
      </c>
      <c r="C1073" s="88">
        <v>4243.1758241999996</v>
      </c>
      <c r="D1073" s="84" t="str">
        <f t="shared" si="259"/>
        <v>N/A</v>
      </c>
      <c r="E1073" s="88">
        <v>4433.2786333000004</v>
      </c>
      <c r="F1073" s="84" t="str">
        <f t="shared" si="260"/>
        <v>N/A</v>
      </c>
      <c r="G1073" s="88">
        <v>3430.0250752000002</v>
      </c>
      <c r="H1073" s="84" t="str">
        <f t="shared" si="261"/>
        <v>N/A</v>
      </c>
      <c r="I1073" s="85">
        <v>4.4800000000000004</v>
      </c>
      <c r="J1073" s="85">
        <v>-22.6</v>
      </c>
      <c r="K1073" s="86" t="s">
        <v>112</v>
      </c>
      <c r="L1073" s="87" t="str">
        <f t="shared" si="262"/>
        <v>No</v>
      </c>
    </row>
    <row r="1074" spans="1:12">
      <c r="A1074" s="144" t="s">
        <v>646</v>
      </c>
      <c r="B1074" s="82" t="s">
        <v>50</v>
      </c>
      <c r="C1074" s="88">
        <v>26982.269907999998</v>
      </c>
      <c r="D1074" s="84" t="str">
        <f t="shared" si="259"/>
        <v>N/A</v>
      </c>
      <c r="E1074" s="88">
        <v>27908.305555999999</v>
      </c>
      <c r="F1074" s="84" t="str">
        <f t="shared" si="260"/>
        <v>N/A</v>
      </c>
      <c r="G1074" s="88">
        <v>28670.373100000001</v>
      </c>
      <c r="H1074" s="84" t="str">
        <f t="shared" si="261"/>
        <v>N/A</v>
      </c>
      <c r="I1074" s="85">
        <v>3.4319999999999999</v>
      </c>
      <c r="J1074" s="85">
        <v>2.7309999999999999</v>
      </c>
      <c r="K1074" s="86" t="s">
        <v>112</v>
      </c>
      <c r="L1074" s="87" t="str">
        <f t="shared" si="262"/>
        <v>Yes</v>
      </c>
    </row>
    <row r="1075" spans="1:12" ht="25.5">
      <c r="A1075" s="164" t="s">
        <v>485</v>
      </c>
      <c r="B1075" s="82" t="s">
        <v>50</v>
      </c>
      <c r="C1075" s="87">
        <v>14.43890056</v>
      </c>
      <c r="D1075" s="84" t="str">
        <f t="shared" si="259"/>
        <v>N/A</v>
      </c>
      <c r="E1075" s="87">
        <v>14.456893194999999</v>
      </c>
      <c r="F1075" s="84" t="str">
        <f t="shared" si="260"/>
        <v>N/A</v>
      </c>
      <c r="G1075" s="87">
        <v>14.12848733</v>
      </c>
      <c r="H1075" s="84" t="str">
        <f t="shared" si="261"/>
        <v>N/A</v>
      </c>
      <c r="I1075" s="85">
        <v>0.1246</v>
      </c>
      <c r="J1075" s="85">
        <v>-2.27</v>
      </c>
      <c r="K1075" s="86" t="s">
        <v>112</v>
      </c>
      <c r="L1075" s="87" t="str">
        <f t="shared" si="262"/>
        <v>Yes</v>
      </c>
    </row>
    <row r="1076" spans="1:12">
      <c r="A1076" s="144" t="s">
        <v>583</v>
      </c>
      <c r="B1076" s="82" t="s">
        <v>50</v>
      </c>
      <c r="C1076" s="87">
        <v>14.735285835000001</v>
      </c>
      <c r="D1076" s="84" t="str">
        <f t="shared" si="259"/>
        <v>N/A</v>
      </c>
      <c r="E1076" s="87">
        <v>14.469744447</v>
      </c>
      <c r="F1076" s="84" t="str">
        <f t="shared" si="260"/>
        <v>N/A</v>
      </c>
      <c r="G1076" s="87">
        <v>13.592365372</v>
      </c>
      <c r="H1076" s="84" t="str">
        <f t="shared" si="261"/>
        <v>N/A</v>
      </c>
      <c r="I1076" s="85">
        <v>-1.8</v>
      </c>
      <c r="J1076" s="85">
        <v>-6.06</v>
      </c>
      <c r="K1076" s="86" t="s">
        <v>112</v>
      </c>
      <c r="L1076" s="87" t="str">
        <f t="shared" si="262"/>
        <v>Yes</v>
      </c>
    </row>
    <row r="1077" spans="1:12">
      <c r="A1077" s="144" t="s">
        <v>586</v>
      </c>
      <c r="B1077" s="82" t="s">
        <v>50</v>
      </c>
      <c r="C1077" s="87">
        <v>14.120014203</v>
      </c>
      <c r="D1077" s="84" t="str">
        <f t="shared" si="259"/>
        <v>N/A</v>
      </c>
      <c r="E1077" s="87">
        <v>14.783526927</v>
      </c>
      <c r="F1077" s="84" t="str">
        <f t="shared" si="260"/>
        <v>N/A</v>
      </c>
      <c r="G1077" s="87">
        <v>15.390012863999999</v>
      </c>
      <c r="H1077" s="84" t="str">
        <f t="shared" si="261"/>
        <v>N/A</v>
      </c>
      <c r="I1077" s="85">
        <v>4.6989999999999998</v>
      </c>
      <c r="J1077" s="85">
        <v>4.1020000000000003</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97742</v>
      </c>
      <c r="D1079" s="84" t="str">
        <f>IF($B1079="N/A","N/A",IF(C1079&gt;10,"No",IF(C1079&lt;-10,"No","Yes")))</f>
        <v>N/A</v>
      </c>
      <c r="E1079" s="106">
        <v>99351</v>
      </c>
      <c r="F1079" s="84" t="str">
        <f>IF($B1079="N/A","N/A",IF(E1079&gt;10,"No",IF(E1079&lt;-10,"No","Yes")))</f>
        <v>N/A</v>
      </c>
      <c r="G1079" s="106">
        <v>106326</v>
      </c>
      <c r="H1079" s="84" t="str">
        <f>IF($B1079="N/A","N/A",IF(G1079&gt;10,"No",IF(G1079&lt;-10,"No","Yes")))</f>
        <v>N/A</v>
      </c>
      <c r="I1079" s="85">
        <v>1.6459999999999999</v>
      </c>
      <c r="J1079" s="85">
        <v>7.0209999999999999</v>
      </c>
      <c r="K1079" s="118" t="s">
        <v>112</v>
      </c>
      <c r="L1079" s="87" t="str">
        <f t="shared" ref="L1079:L1119" si="263">IF(J1079="Div by 0", "N/A", IF(K1079="N/A","N/A", IF(J1079&gt;VALUE(MID(K1079,1,2)), "No", IF(J1079&lt;-1*VALUE(MID(K1079,1,2)), "No", "Yes"))))</f>
        <v>Yes</v>
      </c>
    </row>
    <row r="1080" spans="1:12">
      <c r="A1080" s="164" t="s">
        <v>38</v>
      </c>
      <c r="B1080" s="82" t="s">
        <v>50</v>
      </c>
      <c r="C1080" s="83">
        <v>75173</v>
      </c>
      <c r="D1080" s="84" t="str">
        <f>IF($B1080="N/A","N/A",IF(C1080&gt;10,"No",IF(C1080&lt;-10,"No","Yes")))</f>
        <v>N/A</v>
      </c>
      <c r="E1080" s="83">
        <v>76325</v>
      </c>
      <c r="F1080" s="84" t="str">
        <f>IF($B1080="N/A","N/A",IF(E1080&gt;10,"No",IF(E1080&lt;-10,"No","Yes")))</f>
        <v>N/A</v>
      </c>
      <c r="G1080" s="83">
        <v>80755</v>
      </c>
      <c r="H1080" s="84" t="str">
        <f>IF($B1080="N/A","N/A",IF(G1080&gt;10,"No",IF(G1080&lt;-10,"No","Yes")))</f>
        <v>N/A</v>
      </c>
      <c r="I1080" s="85">
        <v>1.532</v>
      </c>
      <c r="J1080" s="85">
        <v>5.8040000000000003</v>
      </c>
      <c r="K1080" s="86" t="s">
        <v>112</v>
      </c>
      <c r="L1080" s="87" t="str">
        <f t="shared" si="263"/>
        <v>Yes</v>
      </c>
    </row>
    <row r="1081" spans="1:12">
      <c r="A1081" s="164" t="s">
        <v>486</v>
      </c>
      <c r="B1081" s="87" t="s">
        <v>107</v>
      </c>
      <c r="C1081" s="90">
        <v>76.909619202000002</v>
      </c>
      <c r="D1081" s="84" t="str">
        <f>IF($B1081="N/A","N/A",IF(C1081&gt;90,"No",IF(C1081&lt;65,"No","Yes")))</f>
        <v>Yes</v>
      </c>
      <c r="E1081" s="90">
        <v>76.823585066999996</v>
      </c>
      <c r="F1081" s="84" t="str">
        <f>IF($B1081="N/A","N/A",IF(E1081&gt;90,"No",IF(E1081&lt;65,"No","Yes")))</f>
        <v>Yes</v>
      </c>
      <c r="G1081" s="90">
        <v>75.950379022999996</v>
      </c>
      <c r="H1081" s="84" t="str">
        <f>IF($B1081="N/A","N/A",IF(G1081&gt;90,"No",IF(G1081&lt;65,"No","Yes")))</f>
        <v>Yes</v>
      </c>
      <c r="I1081" s="85">
        <v>-0.112</v>
      </c>
      <c r="J1081" s="85">
        <v>-1.1399999999999999</v>
      </c>
      <c r="K1081" s="86" t="s">
        <v>112</v>
      </c>
      <c r="L1081" s="87" t="str">
        <f t="shared" si="263"/>
        <v>Yes</v>
      </c>
    </row>
    <row r="1082" spans="1:12">
      <c r="A1082" s="164" t="s">
        <v>487</v>
      </c>
      <c r="B1082" s="87" t="s">
        <v>106</v>
      </c>
      <c r="C1082" s="90">
        <v>91.542731821000004</v>
      </c>
      <c r="D1082" s="84" t="str">
        <f>IF($B1082="N/A","N/A",IF(C1082&gt;100,"No",IF(C1082&lt;90,"No","Yes")))</f>
        <v>Yes</v>
      </c>
      <c r="E1082" s="90">
        <v>91.407888506000006</v>
      </c>
      <c r="F1082" s="84" t="str">
        <f>IF($B1082="N/A","N/A",IF(E1082&gt;100,"No",IF(E1082&lt;90,"No","Yes")))</f>
        <v>Yes</v>
      </c>
      <c r="G1082" s="90">
        <v>91.741781548000006</v>
      </c>
      <c r="H1082" s="84" t="str">
        <f>IF($B1082="N/A","N/A",IF(G1082&gt;100,"No",IF(G1082&lt;90,"No","Yes")))</f>
        <v>Yes</v>
      </c>
      <c r="I1082" s="85">
        <v>-0.14699999999999999</v>
      </c>
      <c r="J1082" s="85">
        <v>0.36530000000000001</v>
      </c>
      <c r="K1082" s="86" t="s">
        <v>112</v>
      </c>
      <c r="L1082" s="87" t="str">
        <f t="shared" si="263"/>
        <v>Yes</v>
      </c>
    </row>
    <row r="1083" spans="1:12">
      <c r="A1083" s="164" t="s">
        <v>488</v>
      </c>
      <c r="B1083" s="87" t="s">
        <v>108</v>
      </c>
      <c r="C1083" s="90">
        <v>89.297008829000006</v>
      </c>
      <c r="D1083" s="84" t="str">
        <f>IF($B1083="N/A","N/A",IF(C1083&gt;100,"No",IF(C1083&lt;85,"No","Yes")))</f>
        <v>Yes</v>
      </c>
      <c r="E1083" s="90">
        <v>89.399744572000003</v>
      </c>
      <c r="F1083" s="84" t="str">
        <f>IF($B1083="N/A","N/A",IF(E1083&gt;100,"No",IF(E1083&lt;85,"No","Yes")))</f>
        <v>Yes</v>
      </c>
      <c r="G1083" s="90">
        <v>89.144075916999995</v>
      </c>
      <c r="H1083" s="84" t="str">
        <f>IF($B1083="N/A","N/A",IF(G1083&gt;100,"No",IF(G1083&lt;85,"No","Yes")))</f>
        <v>Yes</v>
      </c>
      <c r="I1083" s="85">
        <v>0.115</v>
      </c>
      <c r="J1083" s="85">
        <v>-0.28599999999999998</v>
      </c>
      <c r="K1083" s="86" t="s">
        <v>112</v>
      </c>
      <c r="L1083" s="87" t="str">
        <f t="shared" si="263"/>
        <v>Yes</v>
      </c>
    </row>
    <row r="1084" spans="1:12">
      <c r="A1084" s="164" t="s">
        <v>489</v>
      </c>
      <c r="B1084" s="87" t="s">
        <v>109</v>
      </c>
      <c r="C1084" s="90">
        <v>66.505050505</v>
      </c>
      <c r="D1084" s="84" t="str">
        <f>IF($B1084="N/A","N/A",IF(C1084&gt;100,"No",IF(C1084&lt;80,"No","Yes")))</f>
        <v>No</v>
      </c>
      <c r="E1084" s="90">
        <v>66.299498399000001</v>
      </c>
      <c r="F1084" s="84" t="str">
        <f>IF($B1084="N/A","N/A",IF(E1084&gt;100,"No",IF(E1084&lt;80,"No","Yes")))</f>
        <v>No</v>
      </c>
      <c r="G1084" s="90">
        <v>65.631164826000003</v>
      </c>
      <c r="H1084" s="84" t="str">
        <f>IF($B1084="N/A","N/A",IF(G1084&gt;100,"No",IF(G1084&lt;80,"No","Yes")))</f>
        <v>No</v>
      </c>
      <c r="I1084" s="85">
        <v>-0.309</v>
      </c>
      <c r="J1084" s="85">
        <v>-1.01</v>
      </c>
      <c r="K1084" s="86" t="s">
        <v>112</v>
      </c>
      <c r="L1084" s="87" t="str">
        <f t="shared" si="263"/>
        <v>Yes</v>
      </c>
    </row>
    <row r="1085" spans="1:12">
      <c r="A1085" s="164" t="s">
        <v>490</v>
      </c>
      <c r="B1085" s="87" t="s">
        <v>109</v>
      </c>
      <c r="C1085" s="90">
        <v>63.45585449</v>
      </c>
      <c r="D1085" s="84" t="str">
        <f>IF($B1085="N/A","N/A",IF(C1085&gt;100,"No",IF(C1085&lt;80,"No","Yes")))</f>
        <v>No</v>
      </c>
      <c r="E1085" s="90">
        <v>62.686896957999998</v>
      </c>
      <c r="F1085" s="84" t="str">
        <f>IF($B1085="N/A","N/A",IF(E1085&gt;100,"No",IF(E1085&lt;80,"No","Yes")))</f>
        <v>No</v>
      </c>
      <c r="G1085" s="90">
        <v>61.747599080000001</v>
      </c>
      <c r="H1085" s="84" t="str">
        <f>IF($B1085="N/A","N/A",IF(G1085&gt;100,"No",IF(G1085&lt;80,"No","Yes")))</f>
        <v>No</v>
      </c>
      <c r="I1085" s="85">
        <v>-1.21</v>
      </c>
      <c r="J1085" s="85">
        <v>-1.5</v>
      </c>
      <c r="K1085" s="86" t="s">
        <v>112</v>
      </c>
      <c r="L1085" s="87" t="str">
        <f t="shared" si="263"/>
        <v>Yes</v>
      </c>
    </row>
    <row r="1086" spans="1:12">
      <c r="A1086" s="81" t="s">
        <v>491</v>
      </c>
      <c r="B1086" s="82" t="s">
        <v>50</v>
      </c>
      <c r="C1086" s="83">
        <v>65178.94</v>
      </c>
      <c r="D1086" s="84" t="str">
        <f t="shared" ref="D1086:D1117" si="264">IF($B1086="N/A","N/A",IF(C1086&gt;10,"No",IF(C1086&lt;-10,"No","Yes")))</f>
        <v>N/A</v>
      </c>
      <c r="E1086" s="83">
        <v>66407.16</v>
      </c>
      <c r="F1086" s="84" t="str">
        <f t="shared" ref="F1086:F1117" si="265">IF($B1086="N/A","N/A",IF(E1086&gt;10,"No",IF(E1086&lt;-10,"No","Yes")))</f>
        <v>N/A</v>
      </c>
      <c r="G1086" s="83">
        <v>69645.210000000006</v>
      </c>
      <c r="H1086" s="84" t="str">
        <f t="shared" ref="H1086:H1117" si="266">IF($B1086="N/A","N/A",IF(G1086&gt;10,"No",IF(G1086&lt;-10,"No","Yes")))</f>
        <v>N/A</v>
      </c>
      <c r="I1086" s="85">
        <v>1.8839999999999999</v>
      </c>
      <c r="J1086" s="85">
        <v>4.8760000000000003</v>
      </c>
      <c r="K1086" s="86" t="s">
        <v>112</v>
      </c>
      <c r="L1086" s="87" t="str">
        <f t="shared" si="263"/>
        <v>Yes</v>
      </c>
    </row>
    <row r="1087" spans="1:12">
      <c r="A1087" s="81" t="s">
        <v>582</v>
      </c>
      <c r="B1087" s="82" t="s">
        <v>50</v>
      </c>
      <c r="C1087" s="83">
        <v>14591</v>
      </c>
      <c r="D1087" s="84" t="str">
        <f t="shared" si="264"/>
        <v>N/A</v>
      </c>
      <c r="E1087" s="83">
        <v>14781</v>
      </c>
      <c r="F1087" s="84" t="str">
        <f t="shared" si="265"/>
        <v>N/A</v>
      </c>
      <c r="G1087" s="83">
        <v>15088</v>
      </c>
      <c r="H1087" s="84" t="str">
        <f t="shared" si="266"/>
        <v>N/A</v>
      </c>
      <c r="I1087" s="85">
        <v>1.302</v>
      </c>
      <c r="J1087" s="85">
        <v>2.077</v>
      </c>
      <c r="K1087" s="86" t="s">
        <v>111</v>
      </c>
      <c r="L1087" s="87" t="str">
        <f t="shared" si="263"/>
        <v>Yes</v>
      </c>
    </row>
    <row r="1088" spans="1:12">
      <c r="A1088" s="144" t="s">
        <v>768</v>
      </c>
      <c r="B1088" s="82" t="s">
        <v>50</v>
      </c>
      <c r="C1088" s="83">
        <v>8803</v>
      </c>
      <c r="D1088" s="84" t="str">
        <f t="shared" si="264"/>
        <v>N/A</v>
      </c>
      <c r="E1088" s="83">
        <v>8984</v>
      </c>
      <c r="F1088" s="84" t="str">
        <f t="shared" si="265"/>
        <v>N/A</v>
      </c>
      <c r="G1088" s="83">
        <v>9206</v>
      </c>
      <c r="H1088" s="84" t="str">
        <f t="shared" si="266"/>
        <v>N/A</v>
      </c>
      <c r="I1088" s="85">
        <v>2.056</v>
      </c>
      <c r="J1088" s="85">
        <v>2.4710000000000001</v>
      </c>
      <c r="K1088" s="86" t="s">
        <v>111</v>
      </c>
      <c r="L1088" s="87" t="str">
        <f t="shared" si="263"/>
        <v>Yes</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324</v>
      </c>
      <c r="D1090" s="84" t="str">
        <f t="shared" si="264"/>
        <v>N/A</v>
      </c>
      <c r="E1090" s="83">
        <v>359</v>
      </c>
      <c r="F1090" s="84" t="str">
        <f t="shared" si="265"/>
        <v>N/A</v>
      </c>
      <c r="G1090" s="83">
        <v>388</v>
      </c>
      <c r="H1090" s="84" t="str">
        <f t="shared" si="266"/>
        <v>N/A</v>
      </c>
      <c r="I1090" s="85">
        <v>10.8</v>
      </c>
      <c r="J1090" s="85">
        <v>8.0779999999999994</v>
      </c>
      <c r="K1090" s="86" t="s">
        <v>111</v>
      </c>
      <c r="L1090" s="87" t="str">
        <f t="shared" si="263"/>
        <v>Yes</v>
      </c>
    </row>
    <row r="1091" spans="1:12">
      <c r="A1091" s="144" t="s">
        <v>771</v>
      </c>
      <c r="B1091" s="82" t="s">
        <v>50</v>
      </c>
      <c r="C1091" s="83">
        <v>5464</v>
      </c>
      <c r="D1091" s="84" t="str">
        <f t="shared" si="264"/>
        <v>N/A</v>
      </c>
      <c r="E1091" s="83">
        <v>5438</v>
      </c>
      <c r="F1091" s="84" t="str">
        <f t="shared" si="265"/>
        <v>N/A</v>
      </c>
      <c r="G1091" s="83">
        <v>5494</v>
      </c>
      <c r="H1091" s="84" t="str">
        <f t="shared" si="266"/>
        <v>N/A</v>
      </c>
      <c r="I1091" s="85">
        <v>-0.47599999999999998</v>
      </c>
      <c r="J1091" s="85">
        <v>1.03</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30356</v>
      </c>
      <c r="D1093" s="84" t="str">
        <f t="shared" si="264"/>
        <v>N/A</v>
      </c>
      <c r="E1093" s="83">
        <v>31320</v>
      </c>
      <c r="F1093" s="84" t="str">
        <f t="shared" si="265"/>
        <v>N/A</v>
      </c>
      <c r="G1093" s="83">
        <v>32351</v>
      </c>
      <c r="H1093" s="84" t="str">
        <f t="shared" si="266"/>
        <v>N/A</v>
      </c>
      <c r="I1093" s="85">
        <v>3.1760000000000002</v>
      </c>
      <c r="J1093" s="85">
        <v>3.2919999999999998</v>
      </c>
      <c r="K1093" s="86" t="s">
        <v>111</v>
      </c>
      <c r="L1093" s="87" t="str">
        <f t="shared" si="263"/>
        <v>Yes</v>
      </c>
    </row>
    <row r="1094" spans="1:12">
      <c r="A1094" s="144" t="s">
        <v>773</v>
      </c>
      <c r="B1094" s="82" t="s">
        <v>50</v>
      </c>
      <c r="C1094" s="83">
        <v>25674</v>
      </c>
      <c r="D1094" s="84" t="str">
        <f t="shared" si="264"/>
        <v>N/A</v>
      </c>
      <c r="E1094" s="83">
        <v>26315</v>
      </c>
      <c r="F1094" s="84" t="str">
        <f t="shared" si="265"/>
        <v>N/A</v>
      </c>
      <c r="G1094" s="83">
        <v>27237</v>
      </c>
      <c r="H1094" s="84" t="str">
        <f t="shared" si="266"/>
        <v>N/A</v>
      </c>
      <c r="I1094" s="85">
        <v>2.4969999999999999</v>
      </c>
      <c r="J1094" s="85">
        <v>3.504</v>
      </c>
      <c r="K1094" s="86" t="s">
        <v>111</v>
      </c>
      <c r="L1094" s="87" t="str">
        <f t="shared" si="263"/>
        <v>Yes</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713</v>
      </c>
      <c r="D1096" s="84" t="str">
        <f t="shared" si="264"/>
        <v>N/A</v>
      </c>
      <c r="E1096" s="83">
        <v>755</v>
      </c>
      <c r="F1096" s="84" t="str">
        <f t="shared" si="265"/>
        <v>N/A</v>
      </c>
      <c r="G1096" s="83">
        <v>845</v>
      </c>
      <c r="H1096" s="84" t="str">
        <f t="shared" si="266"/>
        <v>N/A</v>
      </c>
      <c r="I1096" s="85">
        <v>5.891</v>
      </c>
      <c r="J1096" s="85">
        <v>11.92</v>
      </c>
      <c r="K1096" s="86" t="s">
        <v>111</v>
      </c>
      <c r="L1096" s="87" t="str">
        <f t="shared" si="263"/>
        <v>No</v>
      </c>
    </row>
    <row r="1097" spans="1:12">
      <c r="A1097" s="144" t="s">
        <v>789</v>
      </c>
      <c r="B1097" s="82" t="s">
        <v>50</v>
      </c>
      <c r="C1097" s="83">
        <v>3969</v>
      </c>
      <c r="D1097" s="84" t="str">
        <f t="shared" si="264"/>
        <v>N/A</v>
      </c>
      <c r="E1097" s="83">
        <v>4250</v>
      </c>
      <c r="F1097" s="84" t="str">
        <f t="shared" si="265"/>
        <v>N/A</v>
      </c>
      <c r="G1097" s="83">
        <v>4269</v>
      </c>
      <c r="H1097" s="84" t="str">
        <f t="shared" si="266"/>
        <v>N/A</v>
      </c>
      <c r="I1097" s="85">
        <v>7.08</v>
      </c>
      <c r="J1097" s="85">
        <v>0.4471</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39600</v>
      </c>
      <c r="D1099" s="84" t="str">
        <f t="shared" si="264"/>
        <v>N/A</v>
      </c>
      <c r="E1099" s="83">
        <v>39673</v>
      </c>
      <c r="F1099" s="84" t="str">
        <f t="shared" si="265"/>
        <v>N/A</v>
      </c>
      <c r="G1099" s="83">
        <v>44101</v>
      </c>
      <c r="H1099" s="84" t="str">
        <f t="shared" si="266"/>
        <v>N/A</v>
      </c>
      <c r="I1099" s="85">
        <v>0.18429999999999999</v>
      </c>
      <c r="J1099" s="85">
        <v>11.16</v>
      </c>
      <c r="K1099" s="86" t="s">
        <v>111</v>
      </c>
      <c r="L1099" s="87" t="str">
        <f t="shared" si="263"/>
        <v>No</v>
      </c>
    </row>
    <row r="1100" spans="1:12">
      <c r="A1100" s="144" t="s">
        <v>776</v>
      </c>
      <c r="B1100" s="82" t="s">
        <v>50</v>
      </c>
      <c r="C1100" s="83">
        <v>16926</v>
      </c>
      <c r="D1100" s="84" t="str">
        <f t="shared" si="264"/>
        <v>N/A</v>
      </c>
      <c r="E1100" s="83">
        <v>18398</v>
      </c>
      <c r="F1100" s="84" t="str">
        <f t="shared" si="265"/>
        <v>N/A</v>
      </c>
      <c r="G1100" s="83">
        <v>20483</v>
      </c>
      <c r="H1100" s="84" t="str">
        <f t="shared" si="266"/>
        <v>N/A</v>
      </c>
      <c r="I1100" s="85">
        <v>8.6969999999999992</v>
      </c>
      <c r="J1100" s="85">
        <v>11.33</v>
      </c>
      <c r="K1100" s="86" t="s">
        <v>111</v>
      </c>
      <c r="L1100" s="87" t="str">
        <f t="shared" si="263"/>
        <v>No</v>
      </c>
    </row>
    <row r="1101" spans="1:12">
      <c r="A1101" s="144" t="s">
        <v>777</v>
      </c>
      <c r="B1101" s="82" t="s">
        <v>50</v>
      </c>
      <c r="C1101" s="83">
        <v>391</v>
      </c>
      <c r="D1101" s="84" t="str">
        <f t="shared" si="264"/>
        <v>N/A</v>
      </c>
      <c r="E1101" s="83">
        <v>60</v>
      </c>
      <c r="F1101" s="84" t="str">
        <f t="shared" si="265"/>
        <v>N/A</v>
      </c>
      <c r="G1101" s="83">
        <v>0</v>
      </c>
      <c r="H1101" s="84" t="str">
        <f t="shared" si="266"/>
        <v>N/A</v>
      </c>
      <c r="I1101" s="85">
        <v>-84.7</v>
      </c>
      <c r="J1101" s="85">
        <v>-100</v>
      </c>
      <c r="K1101" s="86" t="s">
        <v>111</v>
      </c>
      <c r="L1101" s="87" t="str">
        <f t="shared" si="263"/>
        <v>No</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9518</v>
      </c>
      <c r="D1103" s="84" t="str">
        <f t="shared" si="264"/>
        <v>N/A</v>
      </c>
      <c r="E1103" s="83">
        <v>9723</v>
      </c>
      <c r="F1103" s="84" t="str">
        <f t="shared" si="265"/>
        <v>N/A</v>
      </c>
      <c r="G1103" s="83">
        <v>12438</v>
      </c>
      <c r="H1103" s="84" t="str">
        <f t="shared" si="266"/>
        <v>N/A</v>
      </c>
      <c r="I1103" s="85">
        <v>2.1539999999999999</v>
      </c>
      <c r="J1103" s="85">
        <v>27.92</v>
      </c>
      <c r="K1103" s="86" t="s">
        <v>111</v>
      </c>
      <c r="L1103" s="87" t="str">
        <f t="shared" si="263"/>
        <v>No</v>
      </c>
    </row>
    <row r="1104" spans="1:12">
      <c r="A1104" s="144" t="s">
        <v>780</v>
      </c>
      <c r="B1104" s="82" t="s">
        <v>50</v>
      </c>
      <c r="C1104" s="83">
        <v>3473</v>
      </c>
      <c r="D1104" s="84" t="str">
        <f t="shared" si="264"/>
        <v>N/A</v>
      </c>
      <c r="E1104" s="83">
        <v>2039</v>
      </c>
      <c r="F1104" s="84" t="str">
        <f t="shared" si="265"/>
        <v>N/A</v>
      </c>
      <c r="G1104" s="83">
        <v>1438</v>
      </c>
      <c r="H1104" s="84" t="str">
        <f t="shared" si="266"/>
        <v>N/A</v>
      </c>
      <c r="I1104" s="85">
        <v>-41.3</v>
      </c>
      <c r="J1104" s="85">
        <v>-29.5</v>
      </c>
      <c r="K1104" s="86" t="s">
        <v>111</v>
      </c>
      <c r="L1104" s="87" t="str">
        <f t="shared" si="263"/>
        <v>No</v>
      </c>
    </row>
    <row r="1105" spans="1:12">
      <c r="A1105" s="144" t="s">
        <v>781</v>
      </c>
      <c r="B1105" s="82" t="s">
        <v>50</v>
      </c>
      <c r="C1105" s="83">
        <v>9254</v>
      </c>
      <c r="D1105" s="84" t="str">
        <f t="shared" si="264"/>
        <v>N/A</v>
      </c>
      <c r="E1105" s="83">
        <v>9453</v>
      </c>
      <c r="F1105" s="84" t="str">
        <f t="shared" si="265"/>
        <v>N/A</v>
      </c>
      <c r="G1105" s="83">
        <v>9742</v>
      </c>
      <c r="H1105" s="84" t="str">
        <f t="shared" si="266"/>
        <v>N/A</v>
      </c>
      <c r="I1105" s="85">
        <v>2.15</v>
      </c>
      <c r="J1105" s="85">
        <v>3.0569999999999999</v>
      </c>
      <c r="K1105" s="86" t="s">
        <v>111</v>
      </c>
      <c r="L1105" s="87" t="str">
        <f t="shared" si="263"/>
        <v>Yes</v>
      </c>
    </row>
    <row r="1106" spans="1:12">
      <c r="A1106" s="144" t="s">
        <v>782</v>
      </c>
      <c r="B1106" s="82" t="s">
        <v>50</v>
      </c>
      <c r="C1106" s="83">
        <v>38</v>
      </c>
      <c r="D1106" s="84" t="str">
        <f t="shared" si="264"/>
        <v>N/A</v>
      </c>
      <c r="E1106" s="83">
        <v>0</v>
      </c>
      <c r="F1106" s="84" t="str">
        <f t="shared" si="265"/>
        <v>N/A</v>
      </c>
      <c r="G1106" s="83">
        <v>0</v>
      </c>
      <c r="H1106" s="84" t="str">
        <f t="shared" si="266"/>
        <v>N/A</v>
      </c>
      <c r="I1106" s="85">
        <v>-100</v>
      </c>
      <c r="J1106" s="85" t="s">
        <v>1090</v>
      </c>
      <c r="K1106" s="86" t="s">
        <v>111</v>
      </c>
      <c r="L1106" s="87" t="str">
        <f t="shared" si="263"/>
        <v>N/A</v>
      </c>
    </row>
    <row r="1107" spans="1:12">
      <c r="A1107" s="81" t="s">
        <v>590</v>
      </c>
      <c r="B1107" s="82" t="s">
        <v>50</v>
      </c>
      <c r="C1107" s="83">
        <v>13195</v>
      </c>
      <c r="D1107" s="84" t="str">
        <f t="shared" si="264"/>
        <v>N/A</v>
      </c>
      <c r="E1107" s="83">
        <v>13577</v>
      </c>
      <c r="F1107" s="84" t="str">
        <f t="shared" si="265"/>
        <v>N/A</v>
      </c>
      <c r="G1107" s="83">
        <v>14786</v>
      </c>
      <c r="H1107" s="84" t="str">
        <f t="shared" si="266"/>
        <v>N/A</v>
      </c>
      <c r="I1107" s="85">
        <v>2.895</v>
      </c>
      <c r="J1107" s="85">
        <v>8.9049999999999994</v>
      </c>
      <c r="K1107" s="86" t="s">
        <v>111</v>
      </c>
      <c r="L1107" s="87" t="str">
        <f t="shared" si="263"/>
        <v>Yes</v>
      </c>
    </row>
    <row r="1108" spans="1:12">
      <c r="A1108" s="144" t="s">
        <v>783</v>
      </c>
      <c r="B1108" s="82" t="s">
        <v>50</v>
      </c>
      <c r="C1108" s="83">
        <v>8916</v>
      </c>
      <c r="D1108" s="84" t="str">
        <f t="shared" si="264"/>
        <v>N/A</v>
      </c>
      <c r="E1108" s="83">
        <v>10710</v>
      </c>
      <c r="F1108" s="84" t="str">
        <f t="shared" si="265"/>
        <v>N/A</v>
      </c>
      <c r="G1108" s="83">
        <v>12413</v>
      </c>
      <c r="H1108" s="84" t="str">
        <f t="shared" si="266"/>
        <v>N/A</v>
      </c>
      <c r="I1108" s="85">
        <v>20.12</v>
      </c>
      <c r="J1108" s="85">
        <v>15.9</v>
      </c>
      <c r="K1108" s="86" t="s">
        <v>111</v>
      </c>
      <c r="L1108" s="87" t="str">
        <f t="shared" si="263"/>
        <v>No</v>
      </c>
    </row>
    <row r="1109" spans="1:12">
      <c r="A1109" s="144" t="s">
        <v>784</v>
      </c>
      <c r="B1109" s="82" t="s">
        <v>50</v>
      </c>
      <c r="C1109" s="83">
        <v>481</v>
      </c>
      <c r="D1109" s="84" t="str">
        <f t="shared" si="264"/>
        <v>N/A</v>
      </c>
      <c r="E1109" s="83">
        <v>118</v>
      </c>
      <c r="F1109" s="84" t="str">
        <f t="shared" si="265"/>
        <v>N/A</v>
      </c>
      <c r="G1109" s="83">
        <v>0</v>
      </c>
      <c r="H1109" s="84" t="str">
        <f t="shared" si="266"/>
        <v>N/A</v>
      </c>
      <c r="I1109" s="85">
        <v>-75.5</v>
      </c>
      <c r="J1109" s="85">
        <v>-100</v>
      </c>
      <c r="K1109" s="86" t="s">
        <v>111</v>
      </c>
      <c r="L1109" s="87" t="str">
        <f t="shared" si="263"/>
        <v>No</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1770</v>
      </c>
      <c r="D1111" s="84" t="str">
        <f t="shared" si="264"/>
        <v>N/A</v>
      </c>
      <c r="E1111" s="83">
        <v>1894</v>
      </c>
      <c r="F1111" s="84" t="str">
        <f t="shared" si="265"/>
        <v>N/A</v>
      </c>
      <c r="G1111" s="83">
        <v>2063</v>
      </c>
      <c r="H1111" s="84" t="str">
        <f t="shared" si="266"/>
        <v>N/A</v>
      </c>
      <c r="I1111" s="85">
        <v>7.0060000000000002</v>
      </c>
      <c r="J1111" s="85">
        <v>8.923</v>
      </c>
      <c r="K1111" s="86" t="s">
        <v>111</v>
      </c>
      <c r="L1111" s="87" t="str">
        <f t="shared" si="263"/>
        <v>Yes</v>
      </c>
    </row>
    <row r="1112" spans="1:12">
      <c r="A1112" s="144" t="s">
        <v>787</v>
      </c>
      <c r="B1112" s="82" t="s">
        <v>50</v>
      </c>
      <c r="C1112" s="83">
        <v>1991</v>
      </c>
      <c r="D1112" s="84" t="str">
        <f t="shared" si="264"/>
        <v>N/A</v>
      </c>
      <c r="E1112" s="83">
        <v>855</v>
      </c>
      <c r="F1112" s="84" t="str">
        <f t="shared" si="265"/>
        <v>N/A</v>
      </c>
      <c r="G1112" s="83">
        <v>310</v>
      </c>
      <c r="H1112" s="84" t="str">
        <f t="shared" si="266"/>
        <v>N/A</v>
      </c>
      <c r="I1112" s="85">
        <v>-57.1</v>
      </c>
      <c r="J1112" s="85">
        <v>-63.7</v>
      </c>
      <c r="K1112" s="86" t="s">
        <v>111</v>
      </c>
      <c r="L1112" s="87" t="str">
        <f t="shared" si="263"/>
        <v>No</v>
      </c>
    </row>
    <row r="1113" spans="1:12">
      <c r="A1113" s="144" t="s">
        <v>788</v>
      </c>
      <c r="B1113" s="82" t="s">
        <v>50</v>
      </c>
      <c r="C1113" s="83">
        <v>37</v>
      </c>
      <c r="D1113" s="84" t="str">
        <f t="shared" si="264"/>
        <v>N/A</v>
      </c>
      <c r="E1113" s="83">
        <v>0</v>
      </c>
      <c r="F1113" s="84" t="str">
        <f t="shared" si="265"/>
        <v>N/A</v>
      </c>
      <c r="G1113" s="83">
        <v>0</v>
      </c>
      <c r="H1113" s="84" t="str">
        <f t="shared" si="266"/>
        <v>N/A</v>
      </c>
      <c r="I1113" s="85">
        <v>-100</v>
      </c>
      <c r="J1113" s="85" t="s">
        <v>1090</v>
      </c>
      <c r="K1113" s="86" t="s">
        <v>111</v>
      </c>
      <c r="L1113" s="87" t="str">
        <f t="shared" si="263"/>
        <v>N/A</v>
      </c>
    </row>
    <row r="1114" spans="1:12">
      <c r="A1114" s="164" t="s">
        <v>400</v>
      </c>
      <c r="B1114" s="82" t="s">
        <v>50</v>
      </c>
      <c r="C1114" s="88">
        <v>769415995</v>
      </c>
      <c r="D1114" s="84" t="str">
        <f t="shared" si="264"/>
        <v>N/A</v>
      </c>
      <c r="E1114" s="88">
        <v>834966234</v>
      </c>
      <c r="F1114" s="84" t="str">
        <f t="shared" si="265"/>
        <v>N/A</v>
      </c>
      <c r="G1114" s="88">
        <v>880025469</v>
      </c>
      <c r="H1114" s="84" t="str">
        <f t="shared" si="266"/>
        <v>N/A</v>
      </c>
      <c r="I1114" s="85">
        <v>8.5190000000000001</v>
      </c>
      <c r="J1114" s="85">
        <v>5.3970000000000002</v>
      </c>
      <c r="K1114" s="86" t="s">
        <v>112</v>
      </c>
      <c r="L1114" s="87" t="str">
        <f t="shared" si="263"/>
        <v>Yes</v>
      </c>
    </row>
    <row r="1115" spans="1:12">
      <c r="A1115" s="164" t="s">
        <v>492</v>
      </c>
      <c r="B1115" s="82" t="s">
        <v>50</v>
      </c>
      <c r="C1115" s="88">
        <v>7871.9076242000001</v>
      </c>
      <c r="D1115" s="84" t="str">
        <f t="shared" si="264"/>
        <v>N/A</v>
      </c>
      <c r="E1115" s="88">
        <v>8404.2056346000008</v>
      </c>
      <c r="F1115" s="84" t="str">
        <f t="shared" si="265"/>
        <v>N/A</v>
      </c>
      <c r="G1115" s="88">
        <v>8276.6723942999997</v>
      </c>
      <c r="H1115" s="84" t="str">
        <f t="shared" si="266"/>
        <v>N/A</v>
      </c>
      <c r="I1115" s="85">
        <v>6.7619999999999996</v>
      </c>
      <c r="J1115" s="85">
        <v>-1.52</v>
      </c>
      <c r="K1115" s="86" t="s">
        <v>112</v>
      </c>
      <c r="L1115" s="87" t="str">
        <f t="shared" si="263"/>
        <v>Yes</v>
      </c>
    </row>
    <row r="1116" spans="1:12" ht="12.75" customHeight="1">
      <c r="A1116" s="164" t="s">
        <v>493</v>
      </c>
      <c r="B1116" s="101" t="s">
        <v>50</v>
      </c>
      <c r="C1116" s="98">
        <v>10235.270576000001</v>
      </c>
      <c r="D1116" s="103" t="str">
        <f t="shared" si="264"/>
        <v>N/A</v>
      </c>
      <c r="E1116" s="98">
        <v>10939.616561000001</v>
      </c>
      <c r="F1116" s="103" t="str">
        <f t="shared" si="265"/>
        <v>N/A</v>
      </c>
      <c r="G1116" s="98">
        <v>10897.473457</v>
      </c>
      <c r="H1116" s="103" t="str">
        <f t="shared" si="266"/>
        <v>N/A</v>
      </c>
      <c r="I1116" s="104">
        <v>6.8819999999999997</v>
      </c>
      <c r="J1116" s="104">
        <v>-0.38500000000000001</v>
      </c>
      <c r="K1116" s="130" t="s">
        <v>112</v>
      </c>
      <c r="L1116" s="96" t="str">
        <f t="shared" si="263"/>
        <v>Yes</v>
      </c>
    </row>
    <row r="1117" spans="1:12">
      <c r="A1117" s="157" t="s">
        <v>592</v>
      </c>
      <c r="B1117" s="82" t="s">
        <v>50</v>
      </c>
      <c r="C1117" s="88" t="s">
        <v>50</v>
      </c>
      <c r="D1117" s="84" t="str">
        <f t="shared" si="264"/>
        <v>N/A</v>
      </c>
      <c r="E1117" s="88">
        <v>2953957</v>
      </c>
      <c r="F1117" s="84" t="str">
        <f t="shared" si="265"/>
        <v>N/A</v>
      </c>
      <c r="G1117" s="88">
        <v>3283948</v>
      </c>
      <c r="H1117" s="84" t="str">
        <f t="shared" si="266"/>
        <v>N/A</v>
      </c>
      <c r="I1117" s="85" t="s">
        <v>50</v>
      </c>
      <c r="J1117" s="85">
        <v>11.17</v>
      </c>
      <c r="K1117" s="86" t="s">
        <v>112</v>
      </c>
      <c r="L1117" s="87" t="str">
        <f t="shared" si="263"/>
        <v>Yes</v>
      </c>
    </row>
    <row r="1118" spans="1:12" ht="12.75" customHeight="1">
      <c r="A1118" s="165" t="s">
        <v>931</v>
      </c>
      <c r="B1118" s="110" t="s">
        <v>127</v>
      </c>
      <c r="C1118" s="93" t="s">
        <v>50</v>
      </c>
      <c r="D1118" s="84" t="str">
        <f>IF(OR($B1118="N/A",$C1118="N/A"),"N/A",IF(C1118&gt;0,"No",IF(C1118&lt;0,"No","Yes")))</f>
        <v>N/A</v>
      </c>
      <c r="E1118" s="93">
        <v>249</v>
      </c>
      <c r="F1118" s="84" t="str">
        <f>IF($B1118="N/A","N/A",IF(E1118&gt;0,"No",IF(E1118&lt;0,"No","Yes")))</f>
        <v>No</v>
      </c>
      <c r="G1118" s="93">
        <v>310</v>
      </c>
      <c r="H1118" s="84" t="str">
        <f>IF($B1118="N/A","N/A",IF(G1118&gt;0,"No",IF(G1118&lt;0,"No","Yes")))</f>
        <v>No</v>
      </c>
      <c r="I1118" s="85" t="s">
        <v>50</v>
      </c>
      <c r="J1118" s="85">
        <v>24.5</v>
      </c>
      <c r="K1118" s="86" t="s">
        <v>111</v>
      </c>
      <c r="L1118" s="87" t="str">
        <f t="shared" si="263"/>
        <v>No</v>
      </c>
    </row>
    <row r="1119" spans="1:12">
      <c r="A1119" s="165" t="s">
        <v>917</v>
      </c>
      <c r="B1119" s="82" t="s">
        <v>50</v>
      </c>
      <c r="C1119" s="88" t="s">
        <v>50</v>
      </c>
      <c r="D1119" s="84" t="str">
        <f t="shared" ref="D1119:D1120" si="267">IF($B1119="N/A","N/A",IF(C1119&gt;10,"No",IF(C1119&lt;-10,"No","Yes")))</f>
        <v>N/A</v>
      </c>
      <c r="E1119" s="88">
        <v>167685</v>
      </c>
      <c r="F1119" s="84" t="str">
        <f t="shared" ref="F1119:F1120" si="268">IF($B1119="N/A","N/A",IF(E1119&gt;10,"No",IF(E1119&lt;-10,"No","Yes")))</f>
        <v>N/A</v>
      </c>
      <c r="G1119" s="88">
        <v>130892</v>
      </c>
      <c r="H1119" s="84" t="str">
        <f t="shared" ref="H1119:H1120" si="269">IF($B1119="N/A","N/A",IF(G1119&gt;10,"No",IF(G1119&lt;-10,"No","Yes")))</f>
        <v>N/A</v>
      </c>
      <c r="I1119" s="85" t="s">
        <v>50</v>
      </c>
      <c r="J1119" s="85">
        <v>-21.9</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422.23225805999999</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12364.202454</v>
      </c>
      <c r="D1122" s="107" t="str">
        <f t="shared" ref="D1122:D1148" si="270">IF($B1122="N/A","N/A",IF(C1122&gt;10,"No",IF(C1122&lt;-10,"No","Yes")))</f>
        <v>N/A</v>
      </c>
      <c r="E1122" s="159">
        <v>12923.009945</v>
      </c>
      <c r="F1122" s="107" t="str">
        <f t="shared" ref="F1122:F1148" si="271">IF($B1122="N/A","N/A",IF(E1122&gt;10,"No",IF(E1122&lt;-10,"No","Yes")))</f>
        <v>N/A</v>
      </c>
      <c r="G1122" s="159">
        <v>12964.214276000001</v>
      </c>
      <c r="H1122" s="107" t="str">
        <f t="shared" ref="H1122:H1148" si="272">IF($B1122="N/A","N/A",IF(G1122&gt;10,"No",IF(G1122&lt;-10,"No","Yes")))</f>
        <v>N/A</v>
      </c>
      <c r="I1122" s="108">
        <v>4.5199999999999996</v>
      </c>
      <c r="J1122" s="108">
        <v>0.31879999999999997</v>
      </c>
      <c r="K1122" s="118" t="s">
        <v>112</v>
      </c>
      <c r="L1122" s="109" t="str">
        <f t="shared" ref="L1122:L1148" si="273">IF(J1122="Div by 0", "N/A", IF(K1122="N/A","N/A", IF(J1122&gt;VALUE(MID(K1122,1,2)), "No", IF(J1122&lt;-1*VALUE(MID(K1122,1,2)), "No", "Yes"))))</f>
        <v>Yes</v>
      </c>
    </row>
    <row r="1123" spans="1:12">
      <c r="A1123" s="144" t="s">
        <v>768</v>
      </c>
      <c r="B1123" s="82" t="s">
        <v>50</v>
      </c>
      <c r="C1123" s="88">
        <v>5024.0875838000002</v>
      </c>
      <c r="D1123" s="84" t="str">
        <f t="shared" si="270"/>
        <v>N/A</v>
      </c>
      <c r="E1123" s="88">
        <v>5546.6415850000003</v>
      </c>
      <c r="F1123" s="84" t="str">
        <f t="shared" si="271"/>
        <v>N/A</v>
      </c>
      <c r="G1123" s="88">
        <v>5875.5473603999999</v>
      </c>
      <c r="H1123" s="84" t="str">
        <f t="shared" si="272"/>
        <v>N/A</v>
      </c>
      <c r="I1123" s="85">
        <v>10.4</v>
      </c>
      <c r="J1123" s="85">
        <v>5.93</v>
      </c>
      <c r="K1123" s="86" t="s">
        <v>112</v>
      </c>
      <c r="L1123" s="87" t="str">
        <f t="shared" si="273"/>
        <v>Yes</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3292.2191358</v>
      </c>
      <c r="D1125" s="84" t="str">
        <f t="shared" si="270"/>
        <v>N/A</v>
      </c>
      <c r="E1125" s="88">
        <v>4251.3342617999997</v>
      </c>
      <c r="F1125" s="84" t="str">
        <f t="shared" si="271"/>
        <v>N/A</v>
      </c>
      <c r="G1125" s="88">
        <v>3842.5541237000002</v>
      </c>
      <c r="H1125" s="84" t="str">
        <f t="shared" si="272"/>
        <v>N/A</v>
      </c>
      <c r="I1125" s="85">
        <v>29.13</v>
      </c>
      <c r="J1125" s="85">
        <v>-9.6199999999999992</v>
      </c>
      <c r="K1125" s="86" t="s">
        <v>112</v>
      </c>
      <c r="L1125" s="87" t="str">
        <f t="shared" si="273"/>
        <v>Yes</v>
      </c>
    </row>
    <row r="1126" spans="1:12">
      <c r="A1126" s="144" t="s">
        <v>771</v>
      </c>
      <c r="B1126" s="82" t="s">
        <v>50</v>
      </c>
      <c r="C1126" s="88">
        <v>24727.737188999999</v>
      </c>
      <c r="D1126" s="84" t="str">
        <f t="shared" si="270"/>
        <v>N/A</v>
      </c>
      <c r="E1126" s="88">
        <v>25681.822913</v>
      </c>
      <c r="F1126" s="84" t="str">
        <f t="shared" si="271"/>
        <v>N/A</v>
      </c>
      <c r="G1126" s="88">
        <v>25486.506189</v>
      </c>
      <c r="H1126" s="84" t="str">
        <f t="shared" si="272"/>
        <v>N/A</v>
      </c>
      <c r="I1126" s="85">
        <v>3.8580000000000001</v>
      </c>
      <c r="J1126" s="85">
        <v>-0.76100000000000001</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15050.452332000001</v>
      </c>
      <c r="D1128" s="84" t="str">
        <f t="shared" si="270"/>
        <v>N/A</v>
      </c>
      <c r="E1128" s="88">
        <v>15631.51705</v>
      </c>
      <c r="F1128" s="84" t="str">
        <f t="shared" si="271"/>
        <v>N/A</v>
      </c>
      <c r="G1128" s="88">
        <v>15473.475657999999</v>
      </c>
      <c r="H1128" s="84" t="str">
        <f t="shared" si="272"/>
        <v>N/A</v>
      </c>
      <c r="I1128" s="85">
        <v>3.8610000000000002</v>
      </c>
      <c r="J1128" s="85">
        <v>-1.01</v>
      </c>
      <c r="K1128" s="86" t="s">
        <v>112</v>
      </c>
      <c r="L1128" s="87" t="str">
        <f t="shared" si="273"/>
        <v>Yes</v>
      </c>
    </row>
    <row r="1129" spans="1:12">
      <c r="A1129" s="144" t="s">
        <v>773</v>
      </c>
      <c r="B1129" s="82" t="s">
        <v>50</v>
      </c>
      <c r="C1129" s="88">
        <v>11855.969268999999</v>
      </c>
      <c r="D1129" s="84" t="str">
        <f t="shared" si="270"/>
        <v>N/A</v>
      </c>
      <c r="E1129" s="88">
        <v>12434.943264</v>
      </c>
      <c r="F1129" s="84" t="str">
        <f t="shared" si="271"/>
        <v>N/A</v>
      </c>
      <c r="G1129" s="88">
        <v>12263.915593</v>
      </c>
      <c r="H1129" s="84" t="str">
        <f t="shared" si="272"/>
        <v>N/A</v>
      </c>
      <c r="I1129" s="85">
        <v>4.883</v>
      </c>
      <c r="J1129" s="85">
        <v>-1.38</v>
      </c>
      <c r="K1129" s="86" t="s">
        <v>112</v>
      </c>
      <c r="L1129" s="87" t="str">
        <f t="shared" si="273"/>
        <v>Yes</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6628.7545582000002</v>
      </c>
      <c r="D1131" s="84" t="str">
        <f t="shared" si="270"/>
        <v>N/A</v>
      </c>
      <c r="E1131" s="88">
        <v>9232.8238411000002</v>
      </c>
      <c r="F1131" s="84" t="str">
        <f t="shared" si="271"/>
        <v>N/A</v>
      </c>
      <c r="G1131" s="88">
        <v>6548.4213018</v>
      </c>
      <c r="H1131" s="84" t="str">
        <f t="shared" si="272"/>
        <v>N/A</v>
      </c>
      <c r="I1131" s="85">
        <v>39.28</v>
      </c>
      <c r="J1131" s="85">
        <v>-29.1</v>
      </c>
      <c r="K1131" s="86" t="s">
        <v>112</v>
      </c>
      <c r="L1131" s="87" t="str">
        <f t="shared" si="273"/>
        <v>No</v>
      </c>
    </row>
    <row r="1132" spans="1:12">
      <c r="A1132" s="144" t="s">
        <v>789</v>
      </c>
      <c r="B1132" s="82" t="s">
        <v>50</v>
      </c>
      <c r="C1132" s="88">
        <v>37227.279919000001</v>
      </c>
      <c r="D1132" s="84" t="str">
        <f t="shared" si="270"/>
        <v>N/A</v>
      </c>
      <c r="E1132" s="88">
        <v>36560.658823999998</v>
      </c>
      <c r="F1132" s="84" t="str">
        <f t="shared" si="271"/>
        <v>N/A</v>
      </c>
      <c r="G1132" s="88">
        <v>37717.668306</v>
      </c>
      <c r="H1132" s="84" t="str">
        <f t="shared" si="272"/>
        <v>N/A</v>
      </c>
      <c r="I1132" s="85">
        <v>-1.79</v>
      </c>
      <c r="J1132" s="85">
        <v>3.165</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2625.2375757999998</v>
      </c>
      <c r="D1134" s="84" t="str">
        <f t="shared" si="270"/>
        <v>N/A</v>
      </c>
      <c r="E1134" s="88">
        <v>3148.4047337000002</v>
      </c>
      <c r="F1134" s="84" t="str">
        <f t="shared" si="271"/>
        <v>N/A</v>
      </c>
      <c r="G1134" s="88">
        <v>3556.7868982999998</v>
      </c>
      <c r="H1134" s="84" t="str">
        <f t="shared" si="272"/>
        <v>N/A</v>
      </c>
      <c r="I1134" s="85">
        <v>19.93</v>
      </c>
      <c r="J1134" s="85">
        <v>12.97</v>
      </c>
      <c r="K1134" s="86" t="s">
        <v>112</v>
      </c>
      <c r="L1134" s="87" t="str">
        <f t="shared" si="273"/>
        <v>Yes</v>
      </c>
    </row>
    <row r="1135" spans="1:12">
      <c r="A1135" s="144" t="s">
        <v>776</v>
      </c>
      <c r="B1135" s="82" t="s">
        <v>50</v>
      </c>
      <c r="C1135" s="88">
        <v>1204.7373272</v>
      </c>
      <c r="D1135" s="84" t="str">
        <f t="shared" si="270"/>
        <v>N/A</v>
      </c>
      <c r="E1135" s="88">
        <v>1286.9878248</v>
      </c>
      <c r="F1135" s="84" t="str">
        <f t="shared" si="271"/>
        <v>N/A</v>
      </c>
      <c r="G1135" s="88">
        <v>1304.0131816999999</v>
      </c>
      <c r="H1135" s="84" t="str">
        <f t="shared" si="272"/>
        <v>N/A</v>
      </c>
      <c r="I1135" s="85">
        <v>6.827</v>
      </c>
      <c r="J1135" s="85">
        <v>1.323</v>
      </c>
      <c r="K1135" s="86" t="s">
        <v>112</v>
      </c>
      <c r="L1135" s="87" t="str">
        <f t="shared" si="273"/>
        <v>Yes</v>
      </c>
    </row>
    <row r="1136" spans="1:12">
      <c r="A1136" s="144" t="s">
        <v>777</v>
      </c>
      <c r="B1136" s="82" t="s">
        <v>50</v>
      </c>
      <c r="C1136" s="88">
        <v>1572.2583119999999</v>
      </c>
      <c r="D1136" s="84" t="str">
        <f t="shared" si="270"/>
        <v>N/A</v>
      </c>
      <c r="E1136" s="88">
        <v>846</v>
      </c>
      <c r="F1136" s="84" t="str">
        <f t="shared" si="271"/>
        <v>N/A</v>
      </c>
      <c r="G1136" s="88" t="s">
        <v>1090</v>
      </c>
      <c r="H1136" s="84" t="str">
        <f t="shared" si="272"/>
        <v>N/A</v>
      </c>
      <c r="I1136" s="85">
        <v>-46.2</v>
      </c>
      <c r="J1136" s="85" t="s">
        <v>1090</v>
      </c>
      <c r="K1136" s="86" t="s">
        <v>112</v>
      </c>
      <c r="L1136" s="87" t="str">
        <f t="shared" si="273"/>
        <v>N/A</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1272.1855432</v>
      </c>
      <c r="D1138" s="84" t="str">
        <f t="shared" si="270"/>
        <v>N/A</v>
      </c>
      <c r="E1138" s="88">
        <v>1308.3650107999999</v>
      </c>
      <c r="F1138" s="84" t="str">
        <f t="shared" si="271"/>
        <v>N/A</v>
      </c>
      <c r="G1138" s="88">
        <v>1177.4934072999999</v>
      </c>
      <c r="H1138" s="84" t="str">
        <f t="shared" si="272"/>
        <v>N/A</v>
      </c>
      <c r="I1138" s="85">
        <v>2.8439999999999999</v>
      </c>
      <c r="J1138" s="85">
        <v>-10</v>
      </c>
      <c r="K1138" s="86" t="s">
        <v>112</v>
      </c>
      <c r="L1138" s="87" t="str">
        <f t="shared" si="273"/>
        <v>Yes</v>
      </c>
    </row>
    <row r="1139" spans="1:12">
      <c r="A1139" s="144" t="s">
        <v>780</v>
      </c>
      <c r="B1139" s="82" t="s">
        <v>50</v>
      </c>
      <c r="C1139" s="88">
        <v>1894.4195219999999</v>
      </c>
      <c r="D1139" s="84" t="str">
        <f t="shared" si="270"/>
        <v>N/A</v>
      </c>
      <c r="E1139" s="88">
        <v>2356.7013241999998</v>
      </c>
      <c r="F1139" s="84" t="str">
        <f t="shared" si="271"/>
        <v>N/A</v>
      </c>
      <c r="G1139" s="88">
        <v>2463.0319889000002</v>
      </c>
      <c r="H1139" s="84" t="str">
        <f t="shared" si="272"/>
        <v>N/A</v>
      </c>
      <c r="I1139" s="85">
        <v>24.4</v>
      </c>
      <c r="J1139" s="85">
        <v>4.5119999999999996</v>
      </c>
      <c r="K1139" s="86" t="s">
        <v>112</v>
      </c>
      <c r="L1139" s="87" t="str">
        <f t="shared" si="273"/>
        <v>Yes</v>
      </c>
    </row>
    <row r="1140" spans="1:12">
      <c r="A1140" s="144" t="s">
        <v>781</v>
      </c>
      <c r="B1140" s="82" t="s">
        <v>50</v>
      </c>
      <c r="C1140" s="88">
        <v>6944.5457100000003</v>
      </c>
      <c r="D1140" s="84" t="str">
        <f t="shared" si="270"/>
        <v>N/A</v>
      </c>
      <c r="E1140" s="88">
        <v>8849.1856552999998</v>
      </c>
      <c r="F1140" s="84" t="str">
        <f t="shared" si="271"/>
        <v>N/A</v>
      </c>
      <c r="G1140" s="88">
        <v>11492.532745</v>
      </c>
      <c r="H1140" s="84" t="str">
        <f t="shared" si="272"/>
        <v>N/A</v>
      </c>
      <c r="I1140" s="85">
        <v>27.43</v>
      </c>
      <c r="J1140" s="85">
        <v>29.87</v>
      </c>
      <c r="K1140" s="86" t="s">
        <v>112</v>
      </c>
      <c r="L1140" s="87" t="str">
        <f t="shared" si="273"/>
        <v>No</v>
      </c>
    </row>
    <row r="1141" spans="1:12">
      <c r="A1141" s="144" t="s">
        <v>782</v>
      </c>
      <c r="B1141" s="82" t="s">
        <v>50</v>
      </c>
      <c r="C1141" s="88">
        <v>12.210526315999999</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2135.5799923999998</v>
      </c>
      <c r="D1142" s="84" t="str">
        <f t="shared" si="270"/>
        <v>N/A</v>
      </c>
      <c r="E1142" s="88">
        <v>2170.2474037000002</v>
      </c>
      <c r="F1142" s="84" t="str">
        <f t="shared" si="271"/>
        <v>N/A</v>
      </c>
      <c r="G1142" s="88">
        <v>1824.7757337999999</v>
      </c>
      <c r="H1142" s="84" t="str">
        <f t="shared" si="272"/>
        <v>N/A</v>
      </c>
      <c r="I1142" s="85">
        <v>1.623</v>
      </c>
      <c r="J1142" s="85">
        <v>-15.9</v>
      </c>
      <c r="K1142" s="86" t="s">
        <v>112</v>
      </c>
      <c r="L1142" s="87" t="str">
        <f t="shared" si="273"/>
        <v>No</v>
      </c>
    </row>
    <row r="1143" spans="1:12">
      <c r="A1143" s="144" t="s">
        <v>783</v>
      </c>
      <c r="B1143" s="82" t="s">
        <v>50</v>
      </c>
      <c r="C1143" s="88">
        <v>2135.6541050000001</v>
      </c>
      <c r="D1143" s="84" t="str">
        <f t="shared" si="270"/>
        <v>N/A</v>
      </c>
      <c r="E1143" s="88">
        <v>2071.8346405000002</v>
      </c>
      <c r="F1143" s="84" t="str">
        <f t="shared" si="271"/>
        <v>N/A</v>
      </c>
      <c r="G1143" s="88">
        <v>1682.4687827</v>
      </c>
      <c r="H1143" s="84" t="str">
        <f t="shared" si="272"/>
        <v>N/A</v>
      </c>
      <c r="I1143" s="85">
        <v>-2.99</v>
      </c>
      <c r="J1143" s="85">
        <v>-18.8</v>
      </c>
      <c r="K1143" s="86" t="s">
        <v>112</v>
      </c>
      <c r="L1143" s="87" t="str">
        <f t="shared" si="273"/>
        <v>No</v>
      </c>
    </row>
    <row r="1144" spans="1:12">
      <c r="A1144" s="144" t="s">
        <v>784</v>
      </c>
      <c r="B1144" s="82" t="s">
        <v>50</v>
      </c>
      <c r="C1144" s="88">
        <v>1153.6985447</v>
      </c>
      <c r="D1144" s="84" t="str">
        <f t="shared" si="270"/>
        <v>N/A</v>
      </c>
      <c r="E1144" s="88">
        <v>1433.7627119000001</v>
      </c>
      <c r="F1144" s="84" t="str">
        <f t="shared" si="271"/>
        <v>N/A</v>
      </c>
      <c r="G1144" s="88" t="s">
        <v>1090</v>
      </c>
      <c r="H1144" s="84" t="str">
        <f t="shared" si="272"/>
        <v>N/A</v>
      </c>
      <c r="I1144" s="85">
        <v>24.28</v>
      </c>
      <c r="J1144" s="85" t="s">
        <v>1090</v>
      </c>
      <c r="K1144" s="86" t="s">
        <v>112</v>
      </c>
      <c r="L1144" s="87" t="str">
        <f t="shared" si="273"/>
        <v>N/A</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v>2411.0920904</v>
      </c>
      <c r="D1146" s="84" t="str">
        <f t="shared" si="270"/>
        <v>N/A</v>
      </c>
      <c r="E1146" s="88">
        <v>2539.4202746000001</v>
      </c>
      <c r="F1146" s="84" t="str">
        <f t="shared" si="271"/>
        <v>N/A</v>
      </c>
      <c r="G1146" s="88">
        <v>2339.1148812000001</v>
      </c>
      <c r="H1146" s="84" t="str">
        <f t="shared" si="272"/>
        <v>N/A</v>
      </c>
      <c r="I1146" s="85">
        <v>5.3220000000000001</v>
      </c>
      <c r="J1146" s="85">
        <v>-7.89</v>
      </c>
      <c r="K1146" s="86" t="s">
        <v>112</v>
      </c>
      <c r="L1146" s="87" t="str">
        <f t="shared" si="273"/>
        <v>Yes</v>
      </c>
    </row>
    <row r="1147" spans="1:12">
      <c r="A1147" s="144" t="s">
        <v>787</v>
      </c>
      <c r="B1147" s="82" t="s">
        <v>50</v>
      </c>
      <c r="C1147" s="88">
        <v>2163.3455549999999</v>
      </c>
      <c r="D1147" s="84" t="str">
        <f t="shared" si="270"/>
        <v>N/A</v>
      </c>
      <c r="E1147" s="88">
        <v>2686.8467836</v>
      </c>
      <c r="F1147" s="84" t="str">
        <f t="shared" si="271"/>
        <v>N/A</v>
      </c>
      <c r="G1147" s="88">
        <v>4100.1774194</v>
      </c>
      <c r="H1147" s="84" t="str">
        <f t="shared" si="272"/>
        <v>N/A</v>
      </c>
      <c r="I1147" s="85">
        <v>24.2</v>
      </c>
      <c r="J1147" s="85">
        <v>52.6</v>
      </c>
      <c r="K1147" s="86" t="s">
        <v>112</v>
      </c>
      <c r="L1147" s="87" t="str">
        <f t="shared" si="273"/>
        <v>No</v>
      </c>
    </row>
    <row r="1148" spans="1:12">
      <c r="A1148" s="144" t="s">
        <v>788</v>
      </c>
      <c r="B1148" s="101" t="s">
        <v>50</v>
      </c>
      <c r="C1148" s="98">
        <v>208.18918919000001</v>
      </c>
      <c r="D1148" s="103" t="str">
        <f t="shared" si="270"/>
        <v>N/A</v>
      </c>
      <c r="E1148" s="98" t="s">
        <v>1090</v>
      </c>
      <c r="F1148" s="103" t="str">
        <f t="shared" si="271"/>
        <v>N/A</v>
      </c>
      <c r="G1148" s="98" t="s">
        <v>1090</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118161144</v>
      </c>
      <c r="D1150" s="107" t="str">
        <f t="shared" ref="D1150:D1219" si="274">IF($B1150="N/A","N/A",IF(C1150&gt;10,"No",IF(C1150&lt;-10,"No","Yes")))</f>
        <v>N/A</v>
      </c>
      <c r="E1150" s="159">
        <v>118119913</v>
      </c>
      <c r="F1150" s="107" t="str">
        <f t="shared" ref="F1150:F1219" si="275">IF($B1150="N/A","N/A",IF(E1150&gt;10,"No",IF(E1150&lt;-10,"No","Yes")))</f>
        <v>N/A</v>
      </c>
      <c r="G1150" s="159">
        <v>110128846</v>
      </c>
      <c r="H1150" s="107" t="str">
        <f t="shared" ref="H1150:H1219" si="276">IF($B1150="N/A","N/A",IF(G1150&gt;10,"No",IF(G1150&lt;-10,"No","Yes")))</f>
        <v>N/A</v>
      </c>
      <c r="I1150" s="108">
        <v>-3.5000000000000003E-2</v>
      </c>
      <c r="J1150" s="108">
        <v>-6.77</v>
      </c>
      <c r="K1150" s="118" t="s">
        <v>112</v>
      </c>
      <c r="L1150" s="109" t="str">
        <f t="shared" ref="L1150:L1181" si="277">IF(J1150="Div by 0", "N/A", IF(K1150="N/A","N/A", IF(J1150&gt;VALUE(MID(K1150,1,2)), "No", IF(J1150&lt;-1*VALUE(MID(K1150,1,2)), "No", "Yes"))))</f>
        <v>Yes</v>
      </c>
    </row>
    <row r="1151" spans="1:12">
      <c r="A1151" s="164" t="s">
        <v>97</v>
      </c>
      <c r="B1151" s="82" t="s">
        <v>50</v>
      </c>
      <c r="C1151" s="83">
        <v>12484</v>
      </c>
      <c r="D1151" s="84" t="str">
        <f t="shared" si="274"/>
        <v>N/A</v>
      </c>
      <c r="E1151" s="83">
        <v>12333</v>
      </c>
      <c r="F1151" s="84" t="str">
        <f t="shared" si="275"/>
        <v>N/A</v>
      </c>
      <c r="G1151" s="83">
        <v>12612</v>
      </c>
      <c r="H1151" s="84" t="str">
        <f t="shared" si="276"/>
        <v>N/A</v>
      </c>
      <c r="I1151" s="85">
        <v>-1.21</v>
      </c>
      <c r="J1151" s="85">
        <v>2.262</v>
      </c>
      <c r="K1151" s="86" t="s">
        <v>112</v>
      </c>
      <c r="L1151" s="87" t="str">
        <f t="shared" si="277"/>
        <v>Yes</v>
      </c>
    </row>
    <row r="1152" spans="1:12">
      <c r="A1152" s="164" t="s">
        <v>406</v>
      </c>
      <c r="B1152" s="82" t="s">
        <v>50</v>
      </c>
      <c r="C1152" s="88">
        <v>9465.0067285999994</v>
      </c>
      <c r="D1152" s="84" t="str">
        <f t="shared" si="274"/>
        <v>N/A</v>
      </c>
      <c r="E1152" s="88">
        <v>9577.5490958999999</v>
      </c>
      <c r="F1152" s="84" t="str">
        <f t="shared" si="275"/>
        <v>N/A</v>
      </c>
      <c r="G1152" s="88">
        <v>8732.0683475999995</v>
      </c>
      <c r="H1152" s="84" t="str">
        <f t="shared" si="276"/>
        <v>N/A</v>
      </c>
      <c r="I1152" s="85">
        <v>1.1890000000000001</v>
      </c>
      <c r="J1152" s="85">
        <v>-8.83</v>
      </c>
      <c r="K1152" s="86" t="s">
        <v>112</v>
      </c>
      <c r="L1152" s="87" t="str">
        <f t="shared" si="277"/>
        <v>Yes</v>
      </c>
    </row>
    <row r="1153" spans="1:12">
      <c r="A1153" s="164" t="s">
        <v>407</v>
      </c>
      <c r="B1153" s="82" t="s">
        <v>50</v>
      </c>
      <c r="C1153" s="83">
        <v>7.432153156</v>
      </c>
      <c r="D1153" s="84" t="str">
        <f t="shared" si="274"/>
        <v>N/A</v>
      </c>
      <c r="E1153" s="83">
        <v>7.5138246979999996</v>
      </c>
      <c r="F1153" s="84" t="str">
        <f t="shared" si="275"/>
        <v>N/A</v>
      </c>
      <c r="G1153" s="83">
        <v>7.1615921345000002</v>
      </c>
      <c r="H1153" s="84" t="str">
        <f t="shared" si="276"/>
        <v>N/A</v>
      </c>
      <c r="I1153" s="85">
        <v>1.099</v>
      </c>
      <c r="J1153" s="85">
        <v>-4.6900000000000004</v>
      </c>
      <c r="K1153" s="86" t="s">
        <v>112</v>
      </c>
      <c r="L1153" s="87" t="str">
        <f t="shared" si="277"/>
        <v>Yes</v>
      </c>
    </row>
    <row r="1154" spans="1:12">
      <c r="A1154" s="164" t="s">
        <v>408</v>
      </c>
      <c r="B1154" s="82" t="s">
        <v>50</v>
      </c>
      <c r="C1154" s="88">
        <v>21677</v>
      </c>
      <c r="D1154" s="84" t="str">
        <f t="shared" si="274"/>
        <v>N/A</v>
      </c>
      <c r="E1154" s="88">
        <v>2976</v>
      </c>
      <c r="F1154" s="84" t="str">
        <f t="shared" si="275"/>
        <v>N/A</v>
      </c>
      <c r="G1154" s="88">
        <v>16298</v>
      </c>
      <c r="H1154" s="84" t="str">
        <f t="shared" si="276"/>
        <v>N/A</v>
      </c>
      <c r="I1154" s="85">
        <v>-86.3</v>
      </c>
      <c r="J1154" s="85">
        <v>447.6</v>
      </c>
      <c r="K1154" s="86" t="s">
        <v>112</v>
      </c>
      <c r="L1154" s="87" t="str">
        <f t="shared" si="277"/>
        <v>No</v>
      </c>
    </row>
    <row r="1155" spans="1:12">
      <c r="A1155" s="164" t="s">
        <v>98</v>
      </c>
      <c r="B1155" s="82" t="s">
        <v>50</v>
      </c>
      <c r="C1155" s="83">
        <v>11</v>
      </c>
      <c r="D1155" s="84" t="str">
        <f t="shared" si="274"/>
        <v>N/A</v>
      </c>
      <c r="E1155" s="83">
        <v>11</v>
      </c>
      <c r="F1155" s="84" t="str">
        <f t="shared" si="275"/>
        <v>N/A</v>
      </c>
      <c r="G1155" s="83">
        <v>11</v>
      </c>
      <c r="H1155" s="84" t="str">
        <f t="shared" si="276"/>
        <v>N/A</v>
      </c>
      <c r="I1155" s="85">
        <v>-50</v>
      </c>
      <c r="J1155" s="85">
        <v>100</v>
      </c>
      <c r="K1155" s="86" t="s">
        <v>112</v>
      </c>
      <c r="L1155" s="87" t="str">
        <f t="shared" si="277"/>
        <v>No</v>
      </c>
    </row>
    <row r="1156" spans="1:12">
      <c r="A1156" s="164" t="s">
        <v>409</v>
      </c>
      <c r="B1156" s="82" t="s">
        <v>50</v>
      </c>
      <c r="C1156" s="88">
        <v>3612.8333333</v>
      </c>
      <c r="D1156" s="84" t="str">
        <f t="shared" si="274"/>
        <v>N/A</v>
      </c>
      <c r="E1156" s="88">
        <v>992</v>
      </c>
      <c r="F1156" s="84" t="str">
        <f t="shared" si="275"/>
        <v>N/A</v>
      </c>
      <c r="G1156" s="88">
        <v>2716.3333333</v>
      </c>
      <c r="H1156" s="84" t="str">
        <f t="shared" si="276"/>
        <v>N/A</v>
      </c>
      <c r="I1156" s="85">
        <v>-72.5</v>
      </c>
      <c r="J1156" s="85">
        <v>173.8</v>
      </c>
      <c r="K1156" s="86" t="s">
        <v>112</v>
      </c>
      <c r="L1156" s="87" t="str">
        <f t="shared" si="277"/>
        <v>No</v>
      </c>
    </row>
    <row r="1157" spans="1:12">
      <c r="A1157" s="164" t="s">
        <v>410</v>
      </c>
      <c r="B1157" s="82" t="s">
        <v>50</v>
      </c>
      <c r="C1157" s="88">
        <v>22796593</v>
      </c>
      <c r="D1157" s="84" t="str">
        <f t="shared" si="274"/>
        <v>N/A</v>
      </c>
      <c r="E1157" s="88">
        <v>30077786</v>
      </c>
      <c r="F1157" s="84" t="str">
        <f t="shared" si="275"/>
        <v>N/A</v>
      </c>
      <c r="G1157" s="88">
        <v>35605651</v>
      </c>
      <c r="H1157" s="84" t="str">
        <f t="shared" si="276"/>
        <v>N/A</v>
      </c>
      <c r="I1157" s="85">
        <v>31.94</v>
      </c>
      <c r="J1157" s="85">
        <v>18.38</v>
      </c>
      <c r="K1157" s="86" t="s">
        <v>112</v>
      </c>
      <c r="L1157" s="87" t="str">
        <f t="shared" si="277"/>
        <v>No</v>
      </c>
    </row>
    <row r="1158" spans="1:12">
      <c r="A1158" s="164" t="s">
        <v>411</v>
      </c>
      <c r="B1158" s="82" t="s">
        <v>50</v>
      </c>
      <c r="C1158" s="83">
        <v>785</v>
      </c>
      <c r="D1158" s="84" t="str">
        <f t="shared" si="274"/>
        <v>N/A</v>
      </c>
      <c r="E1158" s="83">
        <v>880</v>
      </c>
      <c r="F1158" s="84" t="str">
        <f t="shared" si="275"/>
        <v>N/A</v>
      </c>
      <c r="G1158" s="83">
        <v>989</v>
      </c>
      <c r="H1158" s="84" t="str">
        <f t="shared" si="276"/>
        <v>N/A</v>
      </c>
      <c r="I1158" s="85">
        <v>12.1</v>
      </c>
      <c r="J1158" s="85">
        <v>12.39</v>
      </c>
      <c r="K1158" s="86" t="s">
        <v>112</v>
      </c>
      <c r="L1158" s="87" t="str">
        <f t="shared" si="277"/>
        <v>Yes</v>
      </c>
    </row>
    <row r="1159" spans="1:12">
      <c r="A1159" s="164" t="s">
        <v>810</v>
      </c>
      <c r="B1159" s="82" t="s">
        <v>50</v>
      </c>
      <c r="C1159" s="88">
        <v>29040.245859999999</v>
      </c>
      <c r="D1159" s="84" t="str">
        <f t="shared" si="274"/>
        <v>N/A</v>
      </c>
      <c r="E1159" s="88">
        <v>34179.302273000001</v>
      </c>
      <c r="F1159" s="84" t="str">
        <f t="shared" si="275"/>
        <v>N/A</v>
      </c>
      <c r="G1159" s="88">
        <v>36001.669363000001</v>
      </c>
      <c r="H1159" s="84" t="str">
        <f t="shared" si="276"/>
        <v>N/A</v>
      </c>
      <c r="I1159" s="85">
        <v>17.7</v>
      </c>
      <c r="J1159" s="85">
        <v>5.3319999999999999</v>
      </c>
      <c r="K1159" s="86" t="s">
        <v>112</v>
      </c>
      <c r="L1159" s="87" t="str">
        <f t="shared" si="277"/>
        <v>Yes</v>
      </c>
    </row>
    <row r="1160" spans="1:12">
      <c r="A1160" s="164" t="s">
        <v>412</v>
      </c>
      <c r="B1160" s="82" t="s">
        <v>50</v>
      </c>
      <c r="C1160" s="88">
        <v>21519906</v>
      </c>
      <c r="D1160" s="84" t="str">
        <f t="shared" si="274"/>
        <v>N/A</v>
      </c>
      <c r="E1160" s="88">
        <v>19847457</v>
      </c>
      <c r="F1160" s="84" t="str">
        <f t="shared" si="275"/>
        <v>N/A</v>
      </c>
      <c r="G1160" s="88">
        <v>17530349</v>
      </c>
      <c r="H1160" s="84" t="str">
        <f t="shared" si="276"/>
        <v>N/A</v>
      </c>
      <c r="I1160" s="85">
        <v>-7.77</v>
      </c>
      <c r="J1160" s="85">
        <v>-11.7</v>
      </c>
      <c r="K1160" s="86" t="s">
        <v>112</v>
      </c>
      <c r="L1160" s="87" t="str">
        <f t="shared" si="277"/>
        <v>Yes</v>
      </c>
    </row>
    <row r="1161" spans="1:12">
      <c r="A1161" s="164" t="s">
        <v>99</v>
      </c>
      <c r="B1161" s="82" t="s">
        <v>50</v>
      </c>
      <c r="C1161" s="83">
        <v>162</v>
      </c>
      <c r="D1161" s="84" t="str">
        <f t="shared" si="274"/>
        <v>N/A</v>
      </c>
      <c r="E1161" s="83">
        <v>144</v>
      </c>
      <c r="F1161" s="84" t="str">
        <f t="shared" si="275"/>
        <v>N/A</v>
      </c>
      <c r="G1161" s="83">
        <v>125</v>
      </c>
      <c r="H1161" s="84" t="str">
        <f t="shared" si="276"/>
        <v>N/A</v>
      </c>
      <c r="I1161" s="85">
        <v>-11.1</v>
      </c>
      <c r="J1161" s="85">
        <v>-13.2</v>
      </c>
      <c r="K1161" s="86" t="s">
        <v>112</v>
      </c>
      <c r="L1161" s="87" t="str">
        <f t="shared" si="277"/>
        <v>Yes</v>
      </c>
    </row>
    <row r="1162" spans="1:12">
      <c r="A1162" s="164" t="s">
        <v>413</v>
      </c>
      <c r="B1162" s="82" t="s">
        <v>50</v>
      </c>
      <c r="C1162" s="88">
        <v>132838.92593</v>
      </c>
      <c r="D1162" s="84" t="str">
        <f t="shared" si="274"/>
        <v>N/A</v>
      </c>
      <c r="E1162" s="88">
        <v>137829.5625</v>
      </c>
      <c r="F1162" s="84" t="str">
        <f t="shared" si="275"/>
        <v>N/A</v>
      </c>
      <c r="G1162" s="88">
        <v>140242.79199999999</v>
      </c>
      <c r="H1162" s="84" t="str">
        <f t="shared" si="276"/>
        <v>N/A</v>
      </c>
      <c r="I1162" s="85">
        <v>3.7570000000000001</v>
      </c>
      <c r="J1162" s="85">
        <v>1.7509999999999999</v>
      </c>
      <c r="K1162" s="86" t="s">
        <v>112</v>
      </c>
      <c r="L1162" s="87" t="str">
        <f t="shared" si="277"/>
        <v>Yes</v>
      </c>
    </row>
    <row r="1163" spans="1:12">
      <c r="A1163" s="164" t="s">
        <v>414</v>
      </c>
      <c r="B1163" s="82" t="s">
        <v>50</v>
      </c>
      <c r="C1163" s="88">
        <v>149212562</v>
      </c>
      <c r="D1163" s="84" t="str">
        <f t="shared" si="274"/>
        <v>N/A</v>
      </c>
      <c r="E1163" s="88">
        <v>154042767</v>
      </c>
      <c r="F1163" s="84" t="str">
        <f t="shared" si="275"/>
        <v>N/A</v>
      </c>
      <c r="G1163" s="88">
        <v>162085958</v>
      </c>
      <c r="H1163" s="84" t="str">
        <f t="shared" si="276"/>
        <v>N/A</v>
      </c>
      <c r="I1163" s="85">
        <v>3.2370000000000001</v>
      </c>
      <c r="J1163" s="85">
        <v>5.2210000000000001</v>
      </c>
      <c r="K1163" s="86" t="s">
        <v>112</v>
      </c>
      <c r="L1163" s="87" t="str">
        <f t="shared" si="277"/>
        <v>Yes</v>
      </c>
    </row>
    <row r="1164" spans="1:12">
      <c r="A1164" s="179" t="s">
        <v>415</v>
      </c>
      <c r="B1164" s="83" t="s">
        <v>50</v>
      </c>
      <c r="C1164" s="83">
        <v>4509</v>
      </c>
      <c r="D1164" s="84" t="str">
        <f t="shared" si="274"/>
        <v>N/A</v>
      </c>
      <c r="E1164" s="83">
        <v>4542</v>
      </c>
      <c r="F1164" s="84" t="str">
        <f t="shared" si="275"/>
        <v>N/A</v>
      </c>
      <c r="G1164" s="83">
        <v>4578</v>
      </c>
      <c r="H1164" s="84" t="str">
        <f t="shared" si="276"/>
        <v>N/A</v>
      </c>
      <c r="I1164" s="85">
        <v>0.7319</v>
      </c>
      <c r="J1164" s="85">
        <v>0.79259999999999997</v>
      </c>
      <c r="K1164" s="112" t="s">
        <v>112</v>
      </c>
      <c r="L1164" s="87" t="str">
        <f t="shared" si="277"/>
        <v>Yes</v>
      </c>
    </row>
    <row r="1165" spans="1:12">
      <c r="A1165" s="164" t="s">
        <v>416</v>
      </c>
      <c r="B1165" s="82" t="s">
        <v>50</v>
      </c>
      <c r="C1165" s="88">
        <v>33092.162786000001</v>
      </c>
      <c r="D1165" s="84" t="str">
        <f t="shared" si="274"/>
        <v>N/A</v>
      </c>
      <c r="E1165" s="88">
        <v>33915.184280000001</v>
      </c>
      <c r="F1165" s="84" t="str">
        <f t="shared" si="275"/>
        <v>N/A</v>
      </c>
      <c r="G1165" s="88">
        <v>35405.408038000001</v>
      </c>
      <c r="H1165" s="84" t="str">
        <f t="shared" si="276"/>
        <v>N/A</v>
      </c>
      <c r="I1165" s="85">
        <v>2.4870000000000001</v>
      </c>
      <c r="J1165" s="85">
        <v>4.3940000000000001</v>
      </c>
      <c r="K1165" s="86" t="s">
        <v>112</v>
      </c>
      <c r="L1165" s="87" t="str">
        <f t="shared" si="277"/>
        <v>Yes</v>
      </c>
    </row>
    <row r="1166" spans="1:12">
      <c r="A1166" s="164" t="s">
        <v>417</v>
      </c>
      <c r="B1166" s="82" t="s">
        <v>50</v>
      </c>
      <c r="C1166" s="88">
        <v>47227779</v>
      </c>
      <c r="D1166" s="84" t="str">
        <f t="shared" si="274"/>
        <v>N/A</v>
      </c>
      <c r="E1166" s="88">
        <v>50088652</v>
      </c>
      <c r="F1166" s="84" t="str">
        <f t="shared" si="275"/>
        <v>N/A</v>
      </c>
      <c r="G1166" s="88">
        <v>49688004</v>
      </c>
      <c r="H1166" s="84" t="str">
        <f t="shared" si="276"/>
        <v>N/A</v>
      </c>
      <c r="I1166" s="85">
        <v>6.0579999999999998</v>
      </c>
      <c r="J1166" s="85">
        <v>-0.8</v>
      </c>
      <c r="K1166" s="86" t="s">
        <v>112</v>
      </c>
      <c r="L1166" s="87" t="str">
        <f t="shared" si="277"/>
        <v>Yes</v>
      </c>
    </row>
    <row r="1167" spans="1:12">
      <c r="A1167" s="164" t="s">
        <v>100</v>
      </c>
      <c r="B1167" s="82" t="s">
        <v>50</v>
      </c>
      <c r="C1167" s="83">
        <v>57729</v>
      </c>
      <c r="D1167" s="84" t="str">
        <f t="shared" si="274"/>
        <v>N/A</v>
      </c>
      <c r="E1167" s="83">
        <v>58198</v>
      </c>
      <c r="F1167" s="84" t="str">
        <f t="shared" si="275"/>
        <v>N/A</v>
      </c>
      <c r="G1167" s="83">
        <v>60888</v>
      </c>
      <c r="H1167" s="84" t="str">
        <f t="shared" si="276"/>
        <v>N/A</v>
      </c>
      <c r="I1167" s="85">
        <v>0.81240000000000001</v>
      </c>
      <c r="J1167" s="85">
        <v>4.6219999999999999</v>
      </c>
      <c r="K1167" s="86" t="s">
        <v>112</v>
      </c>
      <c r="L1167" s="87" t="str">
        <f t="shared" si="277"/>
        <v>Yes</v>
      </c>
    </row>
    <row r="1168" spans="1:12">
      <c r="A1168" s="164" t="s">
        <v>418</v>
      </c>
      <c r="B1168" s="82" t="s">
        <v>50</v>
      </c>
      <c r="C1168" s="88">
        <v>818.09452787999999</v>
      </c>
      <c r="D1168" s="84" t="str">
        <f t="shared" si="274"/>
        <v>N/A</v>
      </c>
      <c r="E1168" s="88">
        <v>860.65933537000001</v>
      </c>
      <c r="F1168" s="84" t="str">
        <f t="shared" si="275"/>
        <v>N/A</v>
      </c>
      <c r="G1168" s="88">
        <v>816.05577454000002</v>
      </c>
      <c r="H1168" s="84" t="str">
        <f t="shared" si="276"/>
        <v>N/A</v>
      </c>
      <c r="I1168" s="85">
        <v>5.2030000000000003</v>
      </c>
      <c r="J1168" s="85">
        <v>-5.18</v>
      </c>
      <c r="K1168" s="86" t="s">
        <v>112</v>
      </c>
      <c r="L1168" s="87" t="str">
        <f t="shared" si="277"/>
        <v>Yes</v>
      </c>
    </row>
    <row r="1169" spans="1:12">
      <c r="A1169" s="164" t="s">
        <v>419</v>
      </c>
      <c r="B1169" s="82" t="s">
        <v>50</v>
      </c>
      <c r="C1169" s="88">
        <v>10176353</v>
      </c>
      <c r="D1169" s="84" t="str">
        <f t="shared" si="274"/>
        <v>N/A</v>
      </c>
      <c r="E1169" s="88">
        <v>10997432</v>
      </c>
      <c r="F1169" s="84" t="str">
        <f t="shared" si="275"/>
        <v>N/A</v>
      </c>
      <c r="G1169" s="88">
        <v>12456455</v>
      </c>
      <c r="H1169" s="84" t="str">
        <f t="shared" si="276"/>
        <v>N/A</v>
      </c>
      <c r="I1169" s="85">
        <v>8.0679999999999996</v>
      </c>
      <c r="J1169" s="85">
        <v>13.27</v>
      </c>
      <c r="K1169" s="86" t="s">
        <v>112</v>
      </c>
      <c r="L1169" s="87" t="str">
        <f t="shared" si="277"/>
        <v>Yes</v>
      </c>
    </row>
    <row r="1170" spans="1:12">
      <c r="A1170" s="164" t="s">
        <v>101</v>
      </c>
      <c r="B1170" s="82" t="s">
        <v>50</v>
      </c>
      <c r="C1170" s="83">
        <v>18497</v>
      </c>
      <c r="D1170" s="84" t="str">
        <f t="shared" si="274"/>
        <v>N/A</v>
      </c>
      <c r="E1170" s="83">
        <v>19758</v>
      </c>
      <c r="F1170" s="84" t="str">
        <f t="shared" si="275"/>
        <v>N/A</v>
      </c>
      <c r="G1170" s="83">
        <v>22404</v>
      </c>
      <c r="H1170" s="84" t="str">
        <f t="shared" si="276"/>
        <v>N/A</v>
      </c>
      <c r="I1170" s="85">
        <v>6.8170000000000002</v>
      </c>
      <c r="J1170" s="85">
        <v>13.39</v>
      </c>
      <c r="K1170" s="86" t="s">
        <v>112</v>
      </c>
      <c r="L1170" s="87" t="str">
        <f t="shared" si="277"/>
        <v>Yes</v>
      </c>
    </row>
    <row r="1171" spans="1:12">
      <c r="A1171" s="164" t="s">
        <v>420</v>
      </c>
      <c r="B1171" s="82" t="s">
        <v>50</v>
      </c>
      <c r="C1171" s="88">
        <v>550.16235065000001</v>
      </c>
      <c r="D1171" s="84" t="str">
        <f t="shared" si="274"/>
        <v>N/A</v>
      </c>
      <c r="E1171" s="88">
        <v>556.60653911999998</v>
      </c>
      <c r="F1171" s="84" t="str">
        <f t="shared" si="275"/>
        <v>N/A</v>
      </c>
      <c r="G1171" s="88">
        <v>555.99245670000005</v>
      </c>
      <c r="H1171" s="84" t="str">
        <f t="shared" si="276"/>
        <v>N/A</v>
      </c>
      <c r="I1171" s="85">
        <v>1.171</v>
      </c>
      <c r="J1171" s="85">
        <v>-0.11</v>
      </c>
      <c r="K1171" s="86" t="s">
        <v>112</v>
      </c>
      <c r="L1171" s="87" t="str">
        <f t="shared" si="277"/>
        <v>Yes</v>
      </c>
    </row>
    <row r="1172" spans="1:12">
      <c r="A1172" s="164" t="s">
        <v>421</v>
      </c>
      <c r="B1172" s="82" t="s">
        <v>50</v>
      </c>
      <c r="C1172" s="88">
        <v>1655668</v>
      </c>
      <c r="D1172" s="84" t="str">
        <f t="shared" si="274"/>
        <v>N/A</v>
      </c>
      <c r="E1172" s="88">
        <v>2041435</v>
      </c>
      <c r="F1172" s="84" t="str">
        <f t="shared" si="275"/>
        <v>N/A</v>
      </c>
      <c r="G1172" s="88">
        <v>2047894</v>
      </c>
      <c r="H1172" s="84" t="str">
        <f t="shared" si="276"/>
        <v>N/A</v>
      </c>
      <c r="I1172" s="85">
        <v>23.3</v>
      </c>
      <c r="J1172" s="85">
        <v>0.31640000000000001</v>
      </c>
      <c r="K1172" s="86" t="s">
        <v>112</v>
      </c>
      <c r="L1172" s="87" t="str">
        <f t="shared" si="277"/>
        <v>Yes</v>
      </c>
    </row>
    <row r="1173" spans="1:12">
      <c r="A1173" s="164" t="s">
        <v>102</v>
      </c>
      <c r="B1173" s="82" t="s">
        <v>50</v>
      </c>
      <c r="C1173" s="83">
        <v>10370</v>
      </c>
      <c r="D1173" s="84" t="str">
        <f t="shared" si="274"/>
        <v>N/A</v>
      </c>
      <c r="E1173" s="83">
        <v>11695</v>
      </c>
      <c r="F1173" s="84" t="str">
        <f t="shared" si="275"/>
        <v>N/A</v>
      </c>
      <c r="G1173" s="83">
        <v>11967</v>
      </c>
      <c r="H1173" s="84" t="str">
        <f t="shared" si="276"/>
        <v>N/A</v>
      </c>
      <c r="I1173" s="85">
        <v>12.78</v>
      </c>
      <c r="J1173" s="85">
        <v>2.3260000000000001</v>
      </c>
      <c r="K1173" s="86" t="s">
        <v>112</v>
      </c>
      <c r="L1173" s="87" t="str">
        <f t="shared" si="277"/>
        <v>Yes</v>
      </c>
    </row>
    <row r="1174" spans="1:12">
      <c r="A1174" s="164" t="s">
        <v>422</v>
      </c>
      <c r="B1174" s="82" t="s">
        <v>50</v>
      </c>
      <c r="C1174" s="88">
        <v>159.65940212000001</v>
      </c>
      <c r="D1174" s="84" t="str">
        <f t="shared" si="274"/>
        <v>N/A</v>
      </c>
      <c r="E1174" s="88">
        <v>174.55622061</v>
      </c>
      <c r="F1174" s="84" t="str">
        <f t="shared" si="275"/>
        <v>N/A</v>
      </c>
      <c r="G1174" s="88">
        <v>171.12843652999999</v>
      </c>
      <c r="H1174" s="84" t="str">
        <f t="shared" si="276"/>
        <v>N/A</v>
      </c>
      <c r="I1174" s="85">
        <v>9.33</v>
      </c>
      <c r="J1174" s="85">
        <v>-1.96</v>
      </c>
      <c r="K1174" s="86" t="s">
        <v>112</v>
      </c>
      <c r="L1174" s="87" t="str">
        <f t="shared" si="277"/>
        <v>Yes</v>
      </c>
    </row>
    <row r="1175" spans="1:12">
      <c r="A1175" s="164" t="s">
        <v>423</v>
      </c>
      <c r="B1175" s="82" t="s">
        <v>50</v>
      </c>
      <c r="C1175" s="88">
        <v>23267267</v>
      </c>
      <c r="D1175" s="84" t="str">
        <f t="shared" si="274"/>
        <v>N/A</v>
      </c>
      <c r="E1175" s="88">
        <v>24266204</v>
      </c>
      <c r="F1175" s="84" t="str">
        <f t="shared" si="275"/>
        <v>N/A</v>
      </c>
      <c r="G1175" s="88">
        <v>15354703</v>
      </c>
      <c r="H1175" s="84" t="str">
        <f t="shared" si="276"/>
        <v>N/A</v>
      </c>
      <c r="I1175" s="85">
        <v>4.2930000000000001</v>
      </c>
      <c r="J1175" s="85">
        <v>-36.700000000000003</v>
      </c>
      <c r="K1175" s="86" t="s">
        <v>112</v>
      </c>
      <c r="L1175" s="87" t="str">
        <f t="shared" si="277"/>
        <v>No</v>
      </c>
    </row>
    <row r="1176" spans="1:12">
      <c r="A1176" s="164" t="s">
        <v>424</v>
      </c>
      <c r="B1176" s="82" t="s">
        <v>50</v>
      </c>
      <c r="C1176" s="83">
        <v>22305</v>
      </c>
      <c r="D1176" s="84" t="str">
        <f t="shared" si="274"/>
        <v>N/A</v>
      </c>
      <c r="E1176" s="83">
        <v>22994</v>
      </c>
      <c r="F1176" s="84" t="str">
        <f t="shared" si="275"/>
        <v>N/A</v>
      </c>
      <c r="G1176" s="83">
        <v>23079</v>
      </c>
      <c r="H1176" s="84" t="str">
        <f t="shared" si="276"/>
        <v>N/A</v>
      </c>
      <c r="I1176" s="85">
        <v>3.089</v>
      </c>
      <c r="J1176" s="85">
        <v>0.36969999999999997</v>
      </c>
      <c r="K1176" s="86" t="s">
        <v>112</v>
      </c>
      <c r="L1176" s="87" t="str">
        <f t="shared" si="277"/>
        <v>Yes</v>
      </c>
    </row>
    <row r="1177" spans="1:12">
      <c r="A1177" s="164" t="s">
        <v>425</v>
      </c>
      <c r="B1177" s="82" t="s">
        <v>50</v>
      </c>
      <c r="C1177" s="88">
        <v>1043.1413136000001</v>
      </c>
      <c r="D1177" s="84" t="str">
        <f t="shared" si="274"/>
        <v>N/A</v>
      </c>
      <c r="E1177" s="88">
        <v>1055.3276507</v>
      </c>
      <c r="F1177" s="84" t="str">
        <f t="shared" si="275"/>
        <v>N/A</v>
      </c>
      <c r="G1177" s="88">
        <v>665.31058538000002</v>
      </c>
      <c r="H1177" s="84" t="str">
        <f t="shared" si="276"/>
        <v>N/A</v>
      </c>
      <c r="I1177" s="85">
        <v>1.1679999999999999</v>
      </c>
      <c r="J1177" s="85">
        <v>-37</v>
      </c>
      <c r="K1177" s="86" t="s">
        <v>112</v>
      </c>
      <c r="L1177" s="87" t="str">
        <f t="shared" si="277"/>
        <v>No</v>
      </c>
    </row>
    <row r="1178" spans="1:12">
      <c r="A1178" s="164" t="s">
        <v>426</v>
      </c>
      <c r="B1178" s="82" t="s">
        <v>50</v>
      </c>
      <c r="C1178" s="88">
        <v>30426181</v>
      </c>
      <c r="D1178" s="84" t="str">
        <f t="shared" si="274"/>
        <v>N/A</v>
      </c>
      <c r="E1178" s="88">
        <v>32010849</v>
      </c>
      <c r="F1178" s="84" t="str">
        <f t="shared" si="275"/>
        <v>N/A</v>
      </c>
      <c r="G1178" s="88">
        <v>25641504</v>
      </c>
      <c r="H1178" s="84" t="str">
        <f t="shared" si="276"/>
        <v>N/A</v>
      </c>
      <c r="I1178" s="85">
        <v>5.2080000000000002</v>
      </c>
      <c r="J1178" s="85">
        <v>-19.899999999999999</v>
      </c>
      <c r="K1178" s="86" t="s">
        <v>112</v>
      </c>
      <c r="L1178" s="87" t="str">
        <f t="shared" si="277"/>
        <v>No</v>
      </c>
    </row>
    <row r="1179" spans="1:12">
      <c r="A1179" s="164" t="s">
        <v>103</v>
      </c>
      <c r="B1179" s="82" t="s">
        <v>50</v>
      </c>
      <c r="C1179" s="83">
        <v>12644</v>
      </c>
      <c r="D1179" s="84" t="str">
        <f t="shared" si="274"/>
        <v>N/A</v>
      </c>
      <c r="E1179" s="83">
        <v>15033</v>
      </c>
      <c r="F1179" s="84" t="str">
        <f t="shared" si="275"/>
        <v>N/A</v>
      </c>
      <c r="G1179" s="83">
        <v>16723</v>
      </c>
      <c r="H1179" s="84" t="str">
        <f t="shared" si="276"/>
        <v>N/A</v>
      </c>
      <c r="I1179" s="85">
        <v>18.89</v>
      </c>
      <c r="J1179" s="85">
        <v>11.24</v>
      </c>
      <c r="K1179" s="86" t="s">
        <v>112</v>
      </c>
      <c r="L1179" s="87" t="str">
        <f t="shared" si="277"/>
        <v>Yes</v>
      </c>
    </row>
    <row r="1180" spans="1:12">
      <c r="A1180" s="164" t="s">
        <v>427</v>
      </c>
      <c r="B1180" s="82" t="s">
        <v>50</v>
      </c>
      <c r="C1180" s="88">
        <v>2406.3730623000001</v>
      </c>
      <c r="D1180" s="84" t="str">
        <f t="shared" si="274"/>
        <v>N/A</v>
      </c>
      <c r="E1180" s="88">
        <v>2129.3719815999998</v>
      </c>
      <c r="F1180" s="84" t="str">
        <f t="shared" si="275"/>
        <v>N/A</v>
      </c>
      <c r="G1180" s="88">
        <v>1533.3076601</v>
      </c>
      <c r="H1180" s="84" t="str">
        <f t="shared" si="276"/>
        <v>N/A</v>
      </c>
      <c r="I1180" s="85">
        <v>-11.5</v>
      </c>
      <c r="J1180" s="85">
        <v>-28</v>
      </c>
      <c r="K1180" s="86" t="s">
        <v>112</v>
      </c>
      <c r="L1180" s="87" t="str">
        <f t="shared" si="277"/>
        <v>No</v>
      </c>
    </row>
    <row r="1181" spans="1:12">
      <c r="A1181" s="164" t="s">
        <v>428</v>
      </c>
      <c r="B1181" s="82" t="s">
        <v>50</v>
      </c>
      <c r="C1181" s="88">
        <v>3169229</v>
      </c>
      <c r="D1181" s="84" t="str">
        <f t="shared" si="274"/>
        <v>N/A</v>
      </c>
      <c r="E1181" s="88">
        <v>3216593</v>
      </c>
      <c r="F1181" s="84" t="str">
        <f t="shared" si="275"/>
        <v>N/A</v>
      </c>
      <c r="G1181" s="88">
        <v>3192461</v>
      </c>
      <c r="H1181" s="84" t="str">
        <f t="shared" si="276"/>
        <v>N/A</v>
      </c>
      <c r="I1181" s="85">
        <v>1.494</v>
      </c>
      <c r="J1181" s="85">
        <v>-0.75</v>
      </c>
      <c r="K1181" s="86" t="s">
        <v>112</v>
      </c>
      <c r="L1181" s="87" t="str">
        <f t="shared" si="277"/>
        <v>Yes</v>
      </c>
    </row>
    <row r="1182" spans="1:12">
      <c r="A1182" s="164" t="s">
        <v>429</v>
      </c>
      <c r="B1182" s="82" t="s">
        <v>50</v>
      </c>
      <c r="C1182" s="83">
        <v>684</v>
      </c>
      <c r="D1182" s="84" t="str">
        <f t="shared" si="274"/>
        <v>N/A</v>
      </c>
      <c r="E1182" s="83">
        <v>682</v>
      </c>
      <c r="F1182" s="84" t="str">
        <f t="shared" si="275"/>
        <v>N/A</v>
      </c>
      <c r="G1182" s="83">
        <v>594</v>
      </c>
      <c r="H1182" s="84" t="str">
        <f t="shared" si="276"/>
        <v>N/A</v>
      </c>
      <c r="I1182" s="85">
        <v>-0.29199999999999998</v>
      </c>
      <c r="J1182" s="85">
        <v>-12.9</v>
      </c>
      <c r="K1182" s="86" t="s">
        <v>112</v>
      </c>
      <c r="L1182" s="87" t="str">
        <f t="shared" ref="L1182:L1219" si="278">IF(J1182="Div by 0", "N/A", IF(K1182="N/A","N/A", IF(J1182&gt;VALUE(MID(K1182,1,2)), "No", IF(J1182&lt;-1*VALUE(MID(K1182,1,2)), "No", "Yes"))))</f>
        <v>Yes</v>
      </c>
    </row>
    <row r="1183" spans="1:12">
      <c r="A1183" s="164" t="s">
        <v>430</v>
      </c>
      <c r="B1183" s="82" t="s">
        <v>50</v>
      </c>
      <c r="C1183" s="88">
        <v>4633.3757310000001</v>
      </c>
      <c r="D1183" s="84" t="str">
        <f t="shared" si="274"/>
        <v>N/A</v>
      </c>
      <c r="E1183" s="88">
        <v>4716.4120235</v>
      </c>
      <c r="F1183" s="84" t="str">
        <f t="shared" si="275"/>
        <v>N/A</v>
      </c>
      <c r="G1183" s="88">
        <v>5374.5134680000001</v>
      </c>
      <c r="H1183" s="84" t="str">
        <f t="shared" si="276"/>
        <v>N/A</v>
      </c>
      <c r="I1183" s="85">
        <v>1.792</v>
      </c>
      <c r="J1183" s="85">
        <v>13.95</v>
      </c>
      <c r="K1183" s="86" t="s">
        <v>112</v>
      </c>
      <c r="L1183" s="87" t="str">
        <f t="shared" si="278"/>
        <v>Yes</v>
      </c>
    </row>
    <row r="1184" spans="1:12">
      <c r="A1184" s="164" t="s">
        <v>431</v>
      </c>
      <c r="B1184" s="82" t="s">
        <v>50</v>
      </c>
      <c r="C1184" s="88">
        <v>27422848</v>
      </c>
      <c r="D1184" s="84" t="str">
        <f t="shared" si="274"/>
        <v>N/A</v>
      </c>
      <c r="E1184" s="88">
        <v>26865047</v>
      </c>
      <c r="F1184" s="84" t="str">
        <f t="shared" si="275"/>
        <v>N/A</v>
      </c>
      <c r="G1184" s="88">
        <v>27878209</v>
      </c>
      <c r="H1184" s="84" t="str">
        <f t="shared" si="276"/>
        <v>N/A</v>
      </c>
      <c r="I1184" s="85">
        <v>-2.0299999999999998</v>
      </c>
      <c r="J1184" s="85">
        <v>3.7709999999999999</v>
      </c>
      <c r="K1184" s="86" t="s">
        <v>112</v>
      </c>
      <c r="L1184" s="87" t="str">
        <f t="shared" si="278"/>
        <v>Yes</v>
      </c>
    </row>
    <row r="1185" spans="1:12">
      <c r="A1185" s="164" t="s">
        <v>104</v>
      </c>
      <c r="B1185" s="82" t="s">
        <v>50</v>
      </c>
      <c r="C1185" s="83">
        <v>44806</v>
      </c>
      <c r="D1185" s="84" t="str">
        <f t="shared" si="274"/>
        <v>N/A</v>
      </c>
      <c r="E1185" s="83">
        <v>43883</v>
      </c>
      <c r="F1185" s="84" t="str">
        <f t="shared" si="275"/>
        <v>N/A</v>
      </c>
      <c r="G1185" s="83">
        <v>45739</v>
      </c>
      <c r="H1185" s="84" t="str">
        <f t="shared" si="276"/>
        <v>N/A</v>
      </c>
      <c r="I1185" s="85">
        <v>-2.06</v>
      </c>
      <c r="J1185" s="85">
        <v>4.2290000000000001</v>
      </c>
      <c r="K1185" s="86" t="s">
        <v>112</v>
      </c>
      <c r="L1185" s="87" t="str">
        <f t="shared" si="278"/>
        <v>Yes</v>
      </c>
    </row>
    <row r="1186" spans="1:12">
      <c r="A1186" s="164" t="s">
        <v>432</v>
      </c>
      <c r="B1186" s="82" t="s">
        <v>50</v>
      </c>
      <c r="C1186" s="88">
        <v>612.03517385999999</v>
      </c>
      <c r="D1186" s="84" t="str">
        <f t="shared" si="274"/>
        <v>N/A</v>
      </c>
      <c r="E1186" s="88">
        <v>612.19713783999998</v>
      </c>
      <c r="F1186" s="84" t="str">
        <f t="shared" si="275"/>
        <v>N/A</v>
      </c>
      <c r="G1186" s="88">
        <v>609.50630752999996</v>
      </c>
      <c r="H1186" s="84" t="str">
        <f t="shared" si="276"/>
        <v>N/A</v>
      </c>
      <c r="I1186" s="85">
        <v>2.6499999999999999E-2</v>
      </c>
      <c r="J1186" s="85">
        <v>-0.44</v>
      </c>
      <c r="K1186" s="86" t="s">
        <v>112</v>
      </c>
      <c r="L1186" s="87" t="str">
        <f t="shared" si="278"/>
        <v>Yes</v>
      </c>
    </row>
    <row r="1187" spans="1:12">
      <c r="A1187" s="164" t="s">
        <v>433</v>
      </c>
      <c r="B1187" s="82" t="s">
        <v>50</v>
      </c>
      <c r="C1187" s="88">
        <v>76419155</v>
      </c>
      <c r="D1187" s="84" t="str">
        <f t="shared" si="274"/>
        <v>N/A</v>
      </c>
      <c r="E1187" s="88">
        <v>81784708</v>
      </c>
      <c r="F1187" s="84" t="str">
        <f t="shared" si="275"/>
        <v>N/A</v>
      </c>
      <c r="G1187" s="88">
        <v>89495446</v>
      </c>
      <c r="H1187" s="84" t="str">
        <f t="shared" si="276"/>
        <v>N/A</v>
      </c>
      <c r="I1187" s="85">
        <v>7.0209999999999999</v>
      </c>
      <c r="J1187" s="85">
        <v>9.4280000000000008</v>
      </c>
      <c r="K1187" s="86" t="s">
        <v>112</v>
      </c>
      <c r="L1187" s="87" t="str">
        <f t="shared" si="278"/>
        <v>Yes</v>
      </c>
    </row>
    <row r="1188" spans="1:12">
      <c r="A1188" s="164" t="s">
        <v>105</v>
      </c>
      <c r="B1188" s="82" t="s">
        <v>50</v>
      </c>
      <c r="C1188" s="83">
        <v>51694</v>
      </c>
      <c r="D1188" s="84" t="str">
        <f t="shared" si="274"/>
        <v>N/A</v>
      </c>
      <c r="E1188" s="83">
        <v>52124</v>
      </c>
      <c r="F1188" s="84" t="str">
        <f t="shared" si="275"/>
        <v>N/A</v>
      </c>
      <c r="G1188" s="83">
        <v>54844</v>
      </c>
      <c r="H1188" s="84" t="str">
        <f t="shared" si="276"/>
        <v>N/A</v>
      </c>
      <c r="I1188" s="85">
        <v>0.83179999999999998</v>
      </c>
      <c r="J1188" s="85">
        <v>5.218</v>
      </c>
      <c r="K1188" s="86" t="s">
        <v>112</v>
      </c>
      <c r="L1188" s="87" t="str">
        <f t="shared" si="278"/>
        <v>Yes</v>
      </c>
    </row>
    <row r="1189" spans="1:12">
      <c r="A1189" s="164" t="s">
        <v>434</v>
      </c>
      <c r="B1189" s="82" t="s">
        <v>50</v>
      </c>
      <c r="C1189" s="88">
        <v>1478.2983518000001</v>
      </c>
      <c r="D1189" s="84" t="str">
        <f t="shared" si="274"/>
        <v>N/A</v>
      </c>
      <c r="E1189" s="88">
        <v>1569.0412862000001</v>
      </c>
      <c r="F1189" s="84" t="str">
        <f t="shared" si="275"/>
        <v>N/A</v>
      </c>
      <c r="G1189" s="88">
        <v>1631.8183575</v>
      </c>
      <c r="H1189" s="84" t="str">
        <f t="shared" si="276"/>
        <v>N/A</v>
      </c>
      <c r="I1189" s="85">
        <v>6.1379999999999999</v>
      </c>
      <c r="J1189" s="85">
        <v>4.0010000000000003</v>
      </c>
      <c r="K1189" s="86" t="s">
        <v>112</v>
      </c>
      <c r="L1189" s="87" t="str">
        <f t="shared" si="278"/>
        <v>Yes</v>
      </c>
    </row>
    <row r="1190" spans="1:12">
      <c r="A1190" s="164" t="s">
        <v>435</v>
      </c>
      <c r="B1190" s="82" t="s">
        <v>50</v>
      </c>
      <c r="C1190" s="88">
        <v>23401221</v>
      </c>
      <c r="D1190" s="84" t="str">
        <f t="shared" si="274"/>
        <v>N/A</v>
      </c>
      <c r="E1190" s="88">
        <v>27383386</v>
      </c>
      <c r="F1190" s="84" t="str">
        <f t="shared" si="275"/>
        <v>N/A</v>
      </c>
      <c r="G1190" s="88">
        <v>31319470</v>
      </c>
      <c r="H1190" s="84" t="str">
        <f t="shared" si="276"/>
        <v>N/A</v>
      </c>
      <c r="I1190" s="85">
        <v>17.02</v>
      </c>
      <c r="J1190" s="85">
        <v>14.37</v>
      </c>
      <c r="K1190" s="86" t="s">
        <v>112</v>
      </c>
      <c r="L1190" s="87" t="str">
        <f t="shared" si="278"/>
        <v>Yes</v>
      </c>
    </row>
    <row r="1191" spans="1:12">
      <c r="A1191" s="179" t="s">
        <v>689</v>
      </c>
      <c r="B1191" s="83" t="s">
        <v>50</v>
      </c>
      <c r="C1191" s="83">
        <v>8959</v>
      </c>
      <c r="D1191" s="84" t="str">
        <f t="shared" si="274"/>
        <v>N/A</v>
      </c>
      <c r="E1191" s="83">
        <v>10314</v>
      </c>
      <c r="F1191" s="84" t="str">
        <f t="shared" si="275"/>
        <v>N/A</v>
      </c>
      <c r="G1191" s="83">
        <v>11178</v>
      </c>
      <c r="H1191" s="84" t="str">
        <f t="shared" si="276"/>
        <v>N/A</v>
      </c>
      <c r="I1191" s="85">
        <v>15.12</v>
      </c>
      <c r="J1191" s="85">
        <v>8.3770000000000007</v>
      </c>
      <c r="K1191" s="112" t="s">
        <v>112</v>
      </c>
      <c r="L1191" s="87" t="str">
        <f t="shared" si="278"/>
        <v>Yes</v>
      </c>
    </row>
    <row r="1192" spans="1:12">
      <c r="A1192" s="164" t="s">
        <v>436</v>
      </c>
      <c r="B1192" s="82" t="s">
        <v>50</v>
      </c>
      <c r="C1192" s="88">
        <v>2612.0349369</v>
      </c>
      <c r="D1192" s="84" t="str">
        <f t="shared" si="274"/>
        <v>N/A</v>
      </c>
      <c r="E1192" s="88">
        <v>2654.9724646</v>
      </c>
      <c r="F1192" s="84" t="str">
        <f t="shared" si="275"/>
        <v>N/A</v>
      </c>
      <c r="G1192" s="88">
        <v>2801.8849525999999</v>
      </c>
      <c r="H1192" s="84" t="str">
        <f t="shared" si="276"/>
        <v>N/A</v>
      </c>
      <c r="I1192" s="85">
        <v>1.6439999999999999</v>
      </c>
      <c r="J1192" s="85">
        <v>5.5330000000000004</v>
      </c>
      <c r="K1192" s="86" t="s">
        <v>112</v>
      </c>
      <c r="L1192" s="87" t="str">
        <f t="shared" si="278"/>
        <v>Yes</v>
      </c>
    </row>
    <row r="1193" spans="1:12">
      <c r="A1193" s="164" t="s">
        <v>437</v>
      </c>
      <c r="B1193" s="82" t="s">
        <v>50</v>
      </c>
      <c r="C1193" s="88">
        <v>4788106</v>
      </c>
      <c r="D1193" s="84" t="str">
        <f t="shared" si="274"/>
        <v>N/A</v>
      </c>
      <c r="E1193" s="88">
        <v>5172014</v>
      </c>
      <c r="F1193" s="84" t="str">
        <f t="shared" si="275"/>
        <v>N/A</v>
      </c>
      <c r="G1193" s="88">
        <v>5782802</v>
      </c>
      <c r="H1193" s="84" t="str">
        <f t="shared" si="276"/>
        <v>N/A</v>
      </c>
      <c r="I1193" s="85">
        <v>8.0180000000000007</v>
      </c>
      <c r="J1193" s="85">
        <v>11.81</v>
      </c>
      <c r="K1193" s="86" t="s">
        <v>112</v>
      </c>
      <c r="L1193" s="87" t="str">
        <f t="shared" si="278"/>
        <v>Yes</v>
      </c>
    </row>
    <row r="1194" spans="1:12">
      <c r="A1194" s="164" t="s">
        <v>39</v>
      </c>
      <c r="B1194" s="82" t="s">
        <v>50</v>
      </c>
      <c r="C1194" s="83">
        <v>6746</v>
      </c>
      <c r="D1194" s="84" t="str">
        <f t="shared" si="274"/>
        <v>N/A</v>
      </c>
      <c r="E1194" s="83">
        <v>8027</v>
      </c>
      <c r="F1194" s="84" t="str">
        <f t="shared" si="275"/>
        <v>N/A</v>
      </c>
      <c r="G1194" s="83">
        <v>9281</v>
      </c>
      <c r="H1194" s="84" t="str">
        <f t="shared" si="276"/>
        <v>N/A</v>
      </c>
      <c r="I1194" s="85">
        <v>18.989999999999998</v>
      </c>
      <c r="J1194" s="85">
        <v>15.62</v>
      </c>
      <c r="K1194" s="86" t="s">
        <v>112</v>
      </c>
      <c r="L1194" s="87" t="str">
        <f t="shared" si="278"/>
        <v>No</v>
      </c>
    </row>
    <row r="1195" spans="1:12">
      <c r="A1195" s="164" t="s">
        <v>438</v>
      </c>
      <c r="B1195" s="82" t="s">
        <v>50</v>
      </c>
      <c r="C1195" s="88">
        <v>709.76964126999997</v>
      </c>
      <c r="D1195" s="84" t="str">
        <f t="shared" si="274"/>
        <v>N/A</v>
      </c>
      <c r="E1195" s="88">
        <v>644.32714587999999</v>
      </c>
      <c r="F1195" s="84" t="str">
        <f t="shared" si="275"/>
        <v>N/A</v>
      </c>
      <c r="G1195" s="88">
        <v>623.07962504</v>
      </c>
      <c r="H1195" s="84" t="str">
        <f t="shared" si="276"/>
        <v>N/A</v>
      </c>
      <c r="I1195" s="85">
        <v>-9.2200000000000006</v>
      </c>
      <c r="J1195" s="85">
        <v>-3.3</v>
      </c>
      <c r="K1195" s="86" t="s">
        <v>112</v>
      </c>
      <c r="L1195" s="87" t="str">
        <f t="shared" si="278"/>
        <v>Yes</v>
      </c>
    </row>
    <row r="1196" spans="1:12" ht="12.75" customHeight="1">
      <c r="A1196" s="164" t="s">
        <v>439</v>
      </c>
      <c r="B1196" s="82" t="s">
        <v>50</v>
      </c>
      <c r="C1196" s="88">
        <v>59653905</v>
      </c>
      <c r="D1196" s="84" t="str">
        <f t="shared" si="274"/>
        <v>N/A</v>
      </c>
      <c r="E1196" s="88">
        <v>70113937</v>
      </c>
      <c r="F1196" s="84" t="str">
        <f t="shared" si="275"/>
        <v>N/A</v>
      </c>
      <c r="G1196" s="88">
        <v>74692826</v>
      </c>
      <c r="H1196" s="84" t="str">
        <f t="shared" si="276"/>
        <v>N/A</v>
      </c>
      <c r="I1196" s="85">
        <v>17.53</v>
      </c>
      <c r="J1196" s="85">
        <v>6.5309999999999997</v>
      </c>
      <c r="K1196" s="86" t="s">
        <v>112</v>
      </c>
      <c r="L1196" s="87" t="str">
        <f t="shared" si="278"/>
        <v>Yes</v>
      </c>
    </row>
    <row r="1197" spans="1:12">
      <c r="A1197" s="164" t="s">
        <v>440</v>
      </c>
      <c r="B1197" s="82" t="s">
        <v>50</v>
      </c>
      <c r="C1197" s="83">
        <v>5427</v>
      </c>
      <c r="D1197" s="84" t="str">
        <f t="shared" si="274"/>
        <v>N/A</v>
      </c>
      <c r="E1197" s="83">
        <v>5843</v>
      </c>
      <c r="F1197" s="84" t="str">
        <f t="shared" si="275"/>
        <v>N/A</v>
      </c>
      <c r="G1197" s="83">
        <v>6188</v>
      </c>
      <c r="H1197" s="84" t="str">
        <f t="shared" si="276"/>
        <v>N/A</v>
      </c>
      <c r="I1197" s="85">
        <v>7.665</v>
      </c>
      <c r="J1197" s="85">
        <v>5.9050000000000002</v>
      </c>
      <c r="K1197" s="86" t="s">
        <v>112</v>
      </c>
      <c r="L1197" s="87" t="str">
        <f t="shared" si="278"/>
        <v>Yes</v>
      </c>
    </row>
    <row r="1198" spans="1:12">
      <c r="A1198" s="164" t="s">
        <v>441</v>
      </c>
      <c r="B1198" s="82" t="s">
        <v>50</v>
      </c>
      <c r="C1198" s="88">
        <v>10992.059149000001</v>
      </c>
      <c r="D1198" s="84" t="str">
        <f t="shared" si="274"/>
        <v>N/A</v>
      </c>
      <c r="E1198" s="88">
        <v>11999.646928</v>
      </c>
      <c r="F1198" s="84" t="str">
        <f t="shared" si="275"/>
        <v>N/A</v>
      </c>
      <c r="G1198" s="88">
        <v>12070.592436999999</v>
      </c>
      <c r="H1198" s="84" t="str">
        <f t="shared" si="276"/>
        <v>N/A</v>
      </c>
      <c r="I1198" s="85">
        <v>9.1669999999999998</v>
      </c>
      <c r="J1198" s="85">
        <v>0.59119999999999995</v>
      </c>
      <c r="K1198" s="86" t="s">
        <v>112</v>
      </c>
      <c r="L1198" s="87" t="str">
        <f t="shared" si="278"/>
        <v>Yes</v>
      </c>
    </row>
    <row r="1199" spans="1:12" ht="12.75" customHeight="1">
      <c r="A1199" s="164" t="s">
        <v>442</v>
      </c>
      <c r="B1199" s="82" t="s">
        <v>50</v>
      </c>
      <c r="C1199" s="88">
        <v>18257331</v>
      </c>
      <c r="D1199" s="84" t="str">
        <f t="shared" si="274"/>
        <v>N/A</v>
      </c>
      <c r="E1199" s="88">
        <v>22578208</v>
      </c>
      <c r="F1199" s="84" t="str">
        <f t="shared" si="275"/>
        <v>N/A</v>
      </c>
      <c r="G1199" s="88">
        <v>23778849</v>
      </c>
      <c r="H1199" s="84" t="str">
        <f t="shared" si="276"/>
        <v>N/A</v>
      </c>
      <c r="I1199" s="85">
        <v>23.67</v>
      </c>
      <c r="J1199" s="85">
        <v>5.3179999999999996</v>
      </c>
      <c r="K1199" s="86" t="s">
        <v>112</v>
      </c>
      <c r="L1199" s="87" t="str">
        <f t="shared" si="278"/>
        <v>Yes</v>
      </c>
    </row>
    <row r="1200" spans="1:12">
      <c r="A1200" s="164" t="s">
        <v>443</v>
      </c>
      <c r="B1200" s="82" t="s">
        <v>50</v>
      </c>
      <c r="C1200" s="83">
        <v>7836</v>
      </c>
      <c r="D1200" s="84" t="str">
        <f t="shared" si="274"/>
        <v>N/A</v>
      </c>
      <c r="E1200" s="83">
        <v>9104</v>
      </c>
      <c r="F1200" s="84" t="str">
        <f t="shared" si="275"/>
        <v>N/A</v>
      </c>
      <c r="G1200" s="83">
        <v>9356</v>
      </c>
      <c r="H1200" s="84" t="str">
        <f t="shared" si="276"/>
        <v>N/A</v>
      </c>
      <c r="I1200" s="85">
        <v>16.18</v>
      </c>
      <c r="J1200" s="85">
        <v>2.7679999999999998</v>
      </c>
      <c r="K1200" s="86" t="s">
        <v>112</v>
      </c>
      <c r="L1200" s="87" t="str">
        <f t="shared" si="278"/>
        <v>Yes</v>
      </c>
    </row>
    <row r="1201" spans="1:12">
      <c r="A1201" s="164" t="s">
        <v>444</v>
      </c>
      <c r="B1201" s="82" t="s">
        <v>50</v>
      </c>
      <c r="C1201" s="88">
        <v>2329.9299387000001</v>
      </c>
      <c r="D1201" s="84" t="str">
        <f t="shared" si="274"/>
        <v>N/A</v>
      </c>
      <c r="E1201" s="88">
        <v>2480.0316343999998</v>
      </c>
      <c r="F1201" s="84" t="str">
        <f t="shared" si="275"/>
        <v>N/A</v>
      </c>
      <c r="G1201" s="88">
        <v>2541.5614578999998</v>
      </c>
      <c r="H1201" s="84" t="str">
        <f t="shared" si="276"/>
        <v>N/A</v>
      </c>
      <c r="I1201" s="85">
        <v>6.4420000000000002</v>
      </c>
      <c r="J1201" s="85">
        <v>2.4809999999999999</v>
      </c>
      <c r="K1201" s="86" t="s">
        <v>112</v>
      </c>
      <c r="L1201" s="87" t="str">
        <f t="shared" si="278"/>
        <v>Yes</v>
      </c>
    </row>
    <row r="1202" spans="1:12">
      <c r="A1202" s="164" t="s">
        <v>445</v>
      </c>
      <c r="B1202" s="82" t="s">
        <v>50</v>
      </c>
      <c r="C1202" s="88">
        <v>19103548</v>
      </c>
      <c r="D1202" s="84" t="str">
        <f t="shared" si="274"/>
        <v>N/A</v>
      </c>
      <c r="E1202" s="88">
        <v>24339628</v>
      </c>
      <c r="F1202" s="84" t="str">
        <f t="shared" si="275"/>
        <v>N/A</v>
      </c>
      <c r="G1202" s="88">
        <v>35917062</v>
      </c>
      <c r="H1202" s="84" t="str">
        <f t="shared" si="276"/>
        <v>N/A</v>
      </c>
      <c r="I1202" s="85">
        <v>27.41</v>
      </c>
      <c r="J1202" s="85">
        <v>47.57</v>
      </c>
      <c r="K1202" s="86" t="s">
        <v>112</v>
      </c>
      <c r="L1202" s="87" t="str">
        <f t="shared" si="278"/>
        <v>No</v>
      </c>
    </row>
    <row r="1203" spans="1:12">
      <c r="A1203" s="164" t="s">
        <v>446</v>
      </c>
      <c r="B1203" s="82" t="s">
        <v>50</v>
      </c>
      <c r="C1203" s="83">
        <v>4096</v>
      </c>
      <c r="D1203" s="84" t="str">
        <f t="shared" si="274"/>
        <v>N/A</v>
      </c>
      <c r="E1203" s="83">
        <v>4479</v>
      </c>
      <c r="F1203" s="84" t="str">
        <f t="shared" si="275"/>
        <v>N/A</v>
      </c>
      <c r="G1203" s="83">
        <v>4738</v>
      </c>
      <c r="H1203" s="84" t="str">
        <f t="shared" si="276"/>
        <v>N/A</v>
      </c>
      <c r="I1203" s="85">
        <v>9.3510000000000009</v>
      </c>
      <c r="J1203" s="85">
        <v>5.7830000000000004</v>
      </c>
      <c r="K1203" s="86" t="s">
        <v>112</v>
      </c>
      <c r="L1203" s="87" t="str">
        <f t="shared" si="278"/>
        <v>Yes</v>
      </c>
    </row>
    <row r="1204" spans="1:12">
      <c r="A1204" s="164" t="s">
        <v>447</v>
      </c>
      <c r="B1204" s="82" t="s">
        <v>50</v>
      </c>
      <c r="C1204" s="88">
        <v>4663.9521483999997</v>
      </c>
      <c r="D1204" s="84" t="str">
        <f t="shared" si="274"/>
        <v>N/A</v>
      </c>
      <c r="E1204" s="88">
        <v>5434.1656620000003</v>
      </c>
      <c r="F1204" s="84" t="str">
        <f t="shared" si="275"/>
        <v>N/A</v>
      </c>
      <c r="G1204" s="88">
        <v>7580.6378218999998</v>
      </c>
      <c r="H1204" s="84" t="str">
        <f t="shared" si="276"/>
        <v>N/A</v>
      </c>
      <c r="I1204" s="85">
        <v>16.510000000000002</v>
      </c>
      <c r="J1204" s="85">
        <v>39.5</v>
      </c>
      <c r="K1204" s="86" t="s">
        <v>112</v>
      </c>
      <c r="L1204" s="87" t="str">
        <f t="shared" si="278"/>
        <v>No</v>
      </c>
    </row>
    <row r="1205" spans="1:12" ht="12.75" customHeight="1">
      <c r="A1205" s="164" t="s">
        <v>448</v>
      </c>
      <c r="B1205" s="82" t="s">
        <v>50</v>
      </c>
      <c r="C1205" s="88">
        <v>3602373</v>
      </c>
      <c r="D1205" s="84" t="str">
        <f t="shared" si="274"/>
        <v>N/A</v>
      </c>
      <c r="E1205" s="88">
        <v>4312504</v>
      </c>
      <c r="F1205" s="84" t="str">
        <f t="shared" si="275"/>
        <v>N/A</v>
      </c>
      <c r="G1205" s="88">
        <v>4839492</v>
      </c>
      <c r="H1205" s="84" t="str">
        <f t="shared" si="276"/>
        <v>N/A</v>
      </c>
      <c r="I1205" s="85">
        <v>19.71</v>
      </c>
      <c r="J1205" s="85">
        <v>12.22</v>
      </c>
      <c r="K1205" s="86" t="s">
        <v>112</v>
      </c>
      <c r="L1205" s="87" t="str">
        <f t="shared" si="278"/>
        <v>Yes</v>
      </c>
    </row>
    <row r="1206" spans="1:12">
      <c r="A1206" s="164" t="s">
        <v>690</v>
      </c>
      <c r="B1206" s="82" t="s">
        <v>50</v>
      </c>
      <c r="C1206" s="83">
        <v>2428</v>
      </c>
      <c r="D1206" s="84" t="str">
        <f t="shared" si="274"/>
        <v>N/A</v>
      </c>
      <c r="E1206" s="83">
        <v>2829</v>
      </c>
      <c r="F1206" s="84" t="str">
        <f t="shared" si="275"/>
        <v>N/A</v>
      </c>
      <c r="G1206" s="83">
        <v>3297</v>
      </c>
      <c r="H1206" s="84" t="str">
        <f t="shared" si="276"/>
        <v>N/A</v>
      </c>
      <c r="I1206" s="85">
        <v>16.52</v>
      </c>
      <c r="J1206" s="85">
        <v>16.54</v>
      </c>
      <c r="K1206" s="86" t="s">
        <v>112</v>
      </c>
      <c r="L1206" s="87" t="str">
        <f t="shared" si="278"/>
        <v>No</v>
      </c>
    </row>
    <row r="1207" spans="1:12">
      <c r="A1207" s="164" t="s">
        <v>449</v>
      </c>
      <c r="B1207" s="82" t="s">
        <v>50</v>
      </c>
      <c r="C1207" s="88">
        <v>1483.6791598</v>
      </c>
      <c r="D1207" s="84" t="str">
        <f t="shared" si="274"/>
        <v>N/A</v>
      </c>
      <c r="E1207" s="88">
        <v>1524.3916578000001</v>
      </c>
      <c r="F1207" s="84" t="str">
        <f t="shared" si="275"/>
        <v>N/A</v>
      </c>
      <c r="G1207" s="88">
        <v>1467.8471337999999</v>
      </c>
      <c r="H1207" s="84" t="str">
        <f t="shared" si="276"/>
        <v>N/A</v>
      </c>
      <c r="I1207" s="85">
        <v>2.7440000000000002</v>
      </c>
      <c r="J1207" s="85">
        <v>-3.71</v>
      </c>
      <c r="K1207" s="86" t="s">
        <v>112</v>
      </c>
      <c r="L1207" s="87" t="str">
        <f t="shared" si="278"/>
        <v>Yes</v>
      </c>
    </row>
    <row r="1208" spans="1:12">
      <c r="A1208" s="164" t="s">
        <v>450</v>
      </c>
      <c r="B1208" s="82" t="s">
        <v>50</v>
      </c>
      <c r="C1208" s="88">
        <v>8886190</v>
      </c>
      <c r="D1208" s="84" t="str">
        <f t="shared" si="274"/>
        <v>N/A</v>
      </c>
      <c r="E1208" s="88">
        <v>9463507</v>
      </c>
      <c r="F1208" s="84" t="str">
        <f t="shared" si="275"/>
        <v>N/A</v>
      </c>
      <c r="G1208" s="88">
        <v>9587642</v>
      </c>
      <c r="H1208" s="84" t="str">
        <f t="shared" si="276"/>
        <v>N/A</v>
      </c>
      <c r="I1208" s="85">
        <v>6.4969999999999999</v>
      </c>
      <c r="J1208" s="85">
        <v>1.3120000000000001</v>
      </c>
      <c r="K1208" s="86" t="s">
        <v>112</v>
      </c>
      <c r="L1208" s="87" t="str">
        <f t="shared" si="278"/>
        <v>Yes</v>
      </c>
    </row>
    <row r="1209" spans="1:12">
      <c r="A1209" s="164" t="s">
        <v>141</v>
      </c>
      <c r="B1209" s="82" t="s">
        <v>50</v>
      </c>
      <c r="C1209" s="83">
        <v>729</v>
      </c>
      <c r="D1209" s="84" t="str">
        <f t="shared" si="274"/>
        <v>N/A</v>
      </c>
      <c r="E1209" s="83">
        <v>760</v>
      </c>
      <c r="F1209" s="84" t="str">
        <f t="shared" si="275"/>
        <v>N/A</v>
      </c>
      <c r="G1209" s="83">
        <v>788</v>
      </c>
      <c r="H1209" s="84" t="str">
        <f t="shared" si="276"/>
        <v>N/A</v>
      </c>
      <c r="I1209" s="85">
        <v>4.2519999999999998</v>
      </c>
      <c r="J1209" s="85">
        <v>3.6840000000000002</v>
      </c>
      <c r="K1209" s="86" t="s">
        <v>112</v>
      </c>
      <c r="L1209" s="87" t="str">
        <f t="shared" si="278"/>
        <v>Yes</v>
      </c>
    </row>
    <row r="1210" spans="1:12">
      <c r="A1210" s="164" t="s">
        <v>451</v>
      </c>
      <c r="B1210" s="82" t="s">
        <v>50</v>
      </c>
      <c r="C1210" s="88">
        <v>12189.561043</v>
      </c>
      <c r="D1210" s="84" t="str">
        <f t="shared" si="274"/>
        <v>N/A</v>
      </c>
      <c r="E1210" s="88">
        <v>12451.982894999999</v>
      </c>
      <c r="F1210" s="84" t="str">
        <f t="shared" si="275"/>
        <v>N/A</v>
      </c>
      <c r="G1210" s="88">
        <v>12167.058376000001</v>
      </c>
      <c r="H1210" s="84" t="str">
        <f t="shared" si="276"/>
        <v>N/A</v>
      </c>
      <c r="I1210" s="85">
        <v>2.153</v>
      </c>
      <c r="J1210" s="85">
        <v>-2.29</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1225169</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10441</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117.34211282</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17657450</v>
      </c>
      <c r="D1217" s="84" t="str">
        <f t="shared" si="274"/>
        <v>N/A</v>
      </c>
      <c r="E1217" s="88">
        <v>19585655</v>
      </c>
      <c r="F1217" s="84" t="str">
        <f t="shared" si="275"/>
        <v>N/A</v>
      </c>
      <c r="G1217" s="88">
        <v>19500331</v>
      </c>
      <c r="H1217" s="84" t="str">
        <f t="shared" si="276"/>
        <v>N/A</v>
      </c>
      <c r="I1217" s="85">
        <v>10.92</v>
      </c>
      <c r="J1217" s="85">
        <v>-0.436</v>
      </c>
      <c r="K1217" s="86" t="s">
        <v>112</v>
      </c>
      <c r="L1217" s="87" t="str">
        <f t="shared" si="278"/>
        <v>Yes</v>
      </c>
    </row>
    <row r="1218" spans="1:12">
      <c r="A1218" s="164" t="s">
        <v>453</v>
      </c>
      <c r="B1218" s="82" t="s">
        <v>50</v>
      </c>
      <c r="C1218" s="83">
        <v>19865</v>
      </c>
      <c r="D1218" s="84" t="str">
        <f t="shared" si="274"/>
        <v>N/A</v>
      </c>
      <c r="E1218" s="83">
        <v>20580</v>
      </c>
      <c r="F1218" s="84" t="str">
        <f t="shared" si="275"/>
        <v>N/A</v>
      </c>
      <c r="G1218" s="83">
        <v>19780</v>
      </c>
      <c r="H1218" s="84" t="str">
        <f t="shared" si="276"/>
        <v>N/A</v>
      </c>
      <c r="I1218" s="85">
        <v>3.5990000000000002</v>
      </c>
      <c r="J1218" s="85">
        <v>-3.89</v>
      </c>
      <c r="K1218" s="86" t="s">
        <v>112</v>
      </c>
      <c r="L1218" s="87" t="str">
        <f t="shared" si="278"/>
        <v>Yes</v>
      </c>
    </row>
    <row r="1219" spans="1:12">
      <c r="A1219" s="164" t="s">
        <v>454</v>
      </c>
      <c r="B1219" s="82" t="s">
        <v>50</v>
      </c>
      <c r="C1219" s="88">
        <v>888.87238862000004</v>
      </c>
      <c r="D1219" s="84" t="str">
        <f t="shared" si="274"/>
        <v>N/A</v>
      </c>
      <c r="E1219" s="88">
        <v>951.68391641999995</v>
      </c>
      <c r="F1219" s="84" t="str">
        <f t="shared" si="275"/>
        <v>N/A</v>
      </c>
      <c r="G1219" s="88">
        <v>985.86102123000001</v>
      </c>
      <c r="H1219" s="84" t="str">
        <f t="shared" si="276"/>
        <v>N/A</v>
      </c>
      <c r="I1219" s="85">
        <v>7.0659999999999998</v>
      </c>
      <c r="J1219" s="85">
        <v>3.5910000000000002</v>
      </c>
      <c r="K1219" s="86" t="s">
        <v>112</v>
      </c>
      <c r="L1219" s="87" t="str">
        <f t="shared" si="278"/>
        <v>Yes</v>
      </c>
    </row>
    <row r="1220" spans="1:12">
      <c r="A1220" s="164" t="s">
        <v>455</v>
      </c>
      <c r="B1220" s="82" t="s">
        <v>50</v>
      </c>
      <c r="C1220" s="88">
        <v>45746853</v>
      </c>
      <c r="D1220" s="84" t="str">
        <f t="shared" ref="D1220:D1228" si="280">IF($B1220="N/A","N/A",IF(C1220&gt;10,"No",IF(C1220&lt;-10,"No","Yes")))</f>
        <v>N/A</v>
      </c>
      <c r="E1220" s="88">
        <v>50068511</v>
      </c>
      <c r="F1220" s="84" t="str">
        <f t="shared" ref="F1220:F1228" si="281">IF($B1220="N/A","N/A",IF(E1220&gt;10,"No",IF(E1220&lt;-10,"No","Yes")))</f>
        <v>N/A</v>
      </c>
      <c r="G1220" s="88">
        <v>52188567</v>
      </c>
      <c r="H1220" s="84" t="str">
        <f t="shared" ref="H1220:H1228" si="282">IF($B1220="N/A","N/A",IF(G1220&gt;10,"No",IF(G1220&lt;-10,"No","Yes")))</f>
        <v>N/A</v>
      </c>
      <c r="I1220" s="85">
        <v>9.4469999999999992</v>
      </c>
      <c r="J1220" s="85">
        <v>4.234</v>
      </c>
      <c r="K1220" s="86" t="s">
        <v>112</v>
      </c>
      <c r="L1220" s="87" t="str">
        <f t="shared" ref="L1220:L1228" si="283">IF(J1220="Div by 0", "N/A", IF(K1220="N/A","N/A", IF(J1220&gt;VALUE(MID(K1220,1,2)), "No", IF(J1220&lt;-1*VALUE(MID(K1220,1,2)), "No", "Yes"))))</f>
        <v>Yes</v>
      </c>
    </row>
    <row r="1221" spans="1:12">
      <c r="A1221" s="164" t="s">
        <v>142</v>
      </c>
      <c r="B1221" s="82" t="s">
        <v>50</v>
      </c>
      <c r="C1221" s="83">
        <v>1216</v>
      </c>
      <c r="D1221" s="84" t="str">
        <f t="shared" si="280"/>
        <v>N/A</v>
      </c>
      <c r="E1221" s="83">
        <v>1281</v>
      </c>
      <c r="F1221" s="84" t="str">
        <f t="shared" si="281"/>
        <v>N/A</v>
      </c>
      <c r="G1221" s="83">
        <v>1354</v>
      </c>
      <c r="H1221" s="84" t="str">
        <f t="shared" si="282"/>
        <v>N/A</v>
      </c>
      <c r="I1221" s="85">
        <v>5.3449999999999998</v>
      </c>
      <c r="J1221" s="85">
        <v>5.6989999999999998</v>
      </c>
      <c r="K1221" s="86" t="s">
        <v>112</v>
      </c>
      <c r="L1221" s="87" t="str">
        <f t="shared" si="283"/>
        <v>Yes</v>
      </c>
    </row>
    <row r="1222" spans="1:12">
      <c r="A1222" s="164" t="s">
        <v>456</v>
      </c>
      <c r="B1222" s="82" t="s">
        <v>50</v>
      </c>
      <c r="C1222" s="88">
        <v>37620.767269999997</v>
      </c>
      <c r="D1222" s="84" t="str">
        <f t="shared" si="280"/>
        <v>N/A</v>
      </c>
      <c r="E1222" s="88">
        <v>39085.488681000003</v>
      </c>
      <c r="F1222" s="84" t="str">
        <f t="shared" si="281"/>
        <v>N/A</v>
      </c>
      <c r="G1222" s="88">
        <v>38543.993352999998</v>
      </c>
      <c r="H1222" s="84" t="str">
        <f t="shared" si="282"/>
        <v>N/A</v>
      </c>
      <c r="I1222" s="85">
        <v>3.8929999999999998</v>
      </c>
      <c r="J1222" s="85">
        <v>-1.39</v>
      </c>
      <c r="K1222" s="86" t="s">
        <v>112</v>
      </c>
      <c r="L1222" s="87" t="str">
        <f t="shared" si="283"/>
        <v>Yes</v>
      </c>
    </row>
    <row r="1223" spans="1:12">
      <c r="A1223" s="164" t="s">
        <v>457</v>
      </c>
      <c r="B1223" s="82" t="s">
        <v>50</v>
      </c>
      <c r="C1223" s="88">
        <v>32588873</v>
      </c>
      <c r="D1223" s="84" t="str">
        <f t="shared" si="280"/>
        <v>N/A</v>
      </c>
      <c r="E1223" s="88">
        <v>43880860</v>
      </c>
      <c r="F1223" s="84" t="str">
        <f t="shared" si="281"/>
        <v>N/A</v>
      </c>
      <c r="G1223" s="88">
        <v>66084103</v>
      </c>
      <c r="H1223" s="84" t="str">
        <f t="shared" si="282"/>
        <v>N/A</v>
      </c>
      <c r="I1223" s="85">
        <v>34.65</v>
      </c>
      <c r="J1223" s="85">
        <v>50.6</v>
      </c>
      <c r="K1223" s="86" t="s">
        <v>112</v>
      </c>
      <c r="L1223" s="87" t="str">
        <f t="shared" si="283"/>
        <v>No</v>
      </c>
    </row>
    <row r="1224" spans="1:12">
      <c r="A1224" s="164" t="s">
        <v>458</v>
      </c>
      <c r="B1224" s="82" t="s">
        <v>50</v>
      </c>
      <c r="C1224" s="83">
        <v>12330</v>
      </c>
      <c r="D1224" s="84" t="str">
        <f t="shared" si="280"/>
        <v>N/A</v>
      </c>
      <c r="E1224" s="83">
        <v>13588</v>
      </c>
      <c r="F1224" s="84" t="str">
        <f t="shared" si="281"/>
        <v>N/A</v>
      </c>
      <c r="G1224" s="83">
        <v>15176</v>
      </c>
      <c r="H1224" s="84" t="str">
        <f t="shared" si="282"/>
        <v>N/A</v>
      </c>
      <c r="I1224" s="85">
        <v>10.199999999999999</v>
      </c>
      <c r="J1224" s="85">
        <v>11.69</v>
      </c>
      <c r="K1224" s="86" t="s">
        <v>112</v>
      </c>
      <c r="L1224" s="87" t="str">
        <f t="shared" si="283"/>
        <v>Yes</v>
      </c>
    </row>
    <row r="1225" spans="1:12">
      <c r="A1225" s="164" t="s">
        <v>459</v>
      </c>
      <c r="B1225" s="82" t="s">
        <v>50</v>
      </c>
      <c r="C1225" s="88">
        <v>2643.0553933000001</v>
      </c>
      <c r="D1225" s="84" t="str">
        <f t="shared" si="280"/>
        <v>N/A</v>
      </c>
      <c r="E1225" s="88">
        <v>3229.3832794</v>
      </c>
      <c r="F1225" s="84" t="str">
        <f t="shared" si="281"/>
        <v>N/A</v>
      </c>
      <c r="G1225" s="88">
        <v>4354.5139035000002</v>
      </c>
      <c r="H1225" s="84" t="str">
        <f t="shared" si="282"/>
        <v>N/A</v>
      </c>
      <c r="I1225" s="85">
        <v>22.18</v>
      </c>
      <c r="J1225" s="85">
        <v>34.840000000000003</v>
      </c>
      <c r="K1225" s="86" t="s">
        <v>112</v>
      </c>
      <c r="L1225" s="87" t="str">
        <f t="shared" si="283"/>
        <v>No</v>
      </c>
    </row>
    <row r="1226" spans="1:12">
      <c r="A1226" s="164" t="s">
        <v>460</v>
      </c>
      <c r="B1226" s="82" t="s">
        <v>50</v>
      </c>
      <c r="C1226" s="88">
        <v>1717340</v>
      </c>
      <c r="D1226" s="84" t="str">
        <f t="shared" si="280"/>
        <v>N/A</v>
      </c>
      <c r="E1226" s="88">
        <v>2510267</v>
      </c>
      <c r="F1226" s="84" t="str">
        <f t="shared" si="281"/>
        <v>N/A</v>
      </c>
      <c r="G1226" s="88">
        <v>3038229</v>
      </c>
      <c r="H1226" s="84" t="str">
        <f t="shared" si="282"/>
        <v>N/A</v>
      </c>
      <c r="I1226" s="85">
        <v>46.17</v>
      </c>
      <c r="J1226" s="85">
        <v>21.03</v>
      </c>
      <c r="K1226" s="86" t="s">
        <v>112</v>
      </c>
      <c r="L1226" s="87" t="str">
        <f t="shared" si="283"/>
        <v>No</v>
      </c>
    </row>
    <row r="1227" spans="1:12">
      <c r="A1227" s="164" t="s">
        <v>143</v>
      </c>
      <c r="B1227" s="82" t="s">
        <v>50</v>
      </c>
      <c r="C1227" s="83">
        <v>342</v>
      </c>
      <c r="D1227" s="84" t="str">
        <f t="shared" si="280"/>
        <v>N/A</v>
      </c>
      <c r="E1227" s="83">
        <v>430</v>
      </c>
      <c r="F1227" s="84" t="str">
        <f t="shared" si="281"/>
        <v>N/A</v>
      </c>
      <c r="G1227" s="83">
        <v>458</v>
      </c>
      <c r="H1227" s="84" t="str">
        <f t="shared" si="282"/>
        <v>N/A</v>
      </c>
      <c r="I1227" s="85">
        <v>25.73</v>
      </c>
      <c r="J1227" s="85">
        <v>6.5119999999999996</v>
      </c>
      <c r="K1227" s="86" t="s">
        <v>112</v>
      </c>
      <c r="L1227" s="87" t="str">
        <f t="shared" si="283"/>
        <v>Yes</v>
      </c>
    </row>
    <row r="1228" spans="1:12">
      <c r="A1228" s="164" t="s">
        <v>461</v>
      </c>
      <c r="B1228" s="101" t="s">
        <v>50</v>
      </c>
      <c r="C1228" s="98">
        <v>5021.4619882999996</v>
      </c>
      <c r="D1228" s="103" t="str">
        <f t="shared" si="280"/>
        <v>N/A</v>
      </c>
      <c r="E1228" s="98">
        <v>5837.8302326000003</v>
      </c>
      <c r="F1228" s="103" t="str">
        <f t="shared" si="281"/>
        <v>N/A</v>
      </c>
      <c r="G1228" s="98">
        <v>6633.6877728999998</v>
      </c>
      <c r="H1228" s="103" t="str">
        <f t="shared" si="282"/>
        <v>N/A</v>
      </c>
      <c r="I1228" s="104">
        <v>16.260000000000002</v>
      </c>
      <c r="J1228" s="104">
        <v>13.63</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1208.9085961000001</v>
      </c>
      <c r="D1230" s="107" t="str">
        <f t="shared" ref="D1230:D1249" si="284">IF($B1230="N/A","N/A",IF(C1230&gt;10,"No",IF(C1230&lt;-10,"No","Yes")))</f>
        <v>N/A</v>
      </c>
      <c r="E1230" s="159">
        <v>1188.9151896000001</v>
      </c>
      <c r="F1230" s="107" t="str">
        <f t="shared" ref="F1230:F1249" si="285">IF($B1230="N/A","N/A",IF(E1230&gt;10,"No",IF(E1230&lt;-10,"No","Yes")))</f>
        <v>N/A</v>
      </c>
      <c r="G1230" s="159">
        <v>1035.7659086000001</v>
      </c>
      <c r="H1230" s="107" t="str">
        <f t="shared" ref="H1230:H1249" si="286">IF($B1230="N/A","N/A",IF(G1230&gt;10,"No",IF(G1230&lt;-10,"No","Yes")))</f>
        <v>N/A</v>
      </c>
      <c r="I1230" s="108">
        <v>-1.65</v>
      </c>
      <c r="J1230" s="108">
        <v>-12.9</v>
      </c>
      <c r="K1230" s="118" t="s">
        <v>112</v>
      </c>
      <c r="L1230" s="109" t="str">
        <f t="shared" ref="L1230:L1249" si="287">IF(J1230="Div by 0", "N/A", IF(K1230="N/A","N/A", IF(J1230&gt;VALUE(MID(K1230,1,2)), "No", IF(J1230&lt;-1*VALUE(MID(K1230,1,2)), "No", "Yes"))))</f>
        <v>Yes</v>
      </c>
    </row>
    <row r="1231" spans="1:12">
      <c r="A1231" s="144" t="s">
        <v>583</v>
      </c>
      <c r="B1231" s="82" t="s">
        <v>50</v>
      </c>
      <c r="C1231" s="88">
        <v>326.44479474000002</v>
      </c>
      <c r="D1231" s="84" t="str">
        <f t="shared" si="284"/>
        <v>N/A</v>
      </c>
      <c r="E1231" s="88">
        <v>439.59995941</v>
      </c>
      <c r="F1231" s="84" t="str">
        <f t="shared" si="285"/>
        <v>N/A</v>
      </c>
      <c r="G1231" s="88">
        <v>360.91098886999998</v>
      </c>
      <c r="H1231" s="84" t="str">
        <f t="shared" si="286"/>
        <v>N/A</v>
      </c>
      <c r="I1231" s="85">
        <v>34.659999999999997</v>
      </c>
      <c r="J1231" s="85">
        <v>-17.899999999999999</v>
      </c>
      <c r="K1231" s="86" t="s">
        <v>112</v>
      </c>
      <c r="L1231" s="87" t="str">
        <f t="shared" si="287"/>
        <v>No</v>
      </c>
    </row>
    <row r="1232" spans="1:12">
      <c r="A1232" s="144" t="s">
        <v>586</v>
      </c>
      <c r="B1232" s="82" t="s">
        <v>50</v>
      </c>
      <c r="C1232" s="88">
        <v>2878.9315786000002</v>
      </c>
      <c r="D1232" s="84" t="str">
        <f t="shared" si="284"/>
        <v>N/A</v>
      </c>
      <c r="E1232" s="88">
        <v>2765.5230204</v>
      </c>
      <c r="F1232" s="84" t="str">
        <f t="shared" si="285"/>
        <v>N/A</v>
      </c>
      <c r="G1232" s="88">
        <v>2598.5220859000001</v>
      </c>
      <c r="H1232" s="84" t="str">
        <f t="shared" si="286"/>
        <v>N/A</v>
      </c>
      <c r="I1232" s="85">
        <v>-3.94</v>
      </c>
      <c r="J1232" s="85">
        <v>-6.04</v>
      </c>
      <c r="K1232" s="86" t="s">
        <v>112</v>
      </c>
      <c r="L1232" s="87" t="str">
        <f t="shared" si="287"/>
        <v>Yes</v>
      </c>
    </row>
    <row r="1233" spans="1:12">
      <c r="A1233" s="144" t="s">
        <v>589</v>
      </c>
      <c r="B1233" s="82" t="s">
        <v>50</v>
      </c>
      <c r="C1233" s="88">
        <v>445.74457071</v>
      </c>
      <c r="D1233" s="84" t="str">
        <f t="shared" si="284"/>
        <v>N/A</v>
      </c>
      <c r="E1233" s="88">
        <v>426.83187557999997</v>
      </c>
      <c r="F1233" s="84" t="str">
        <f t="shared" si="285"/>
        <v>N/A</v>
      </c>
      <c r="G1233" s="88">
        <v>317.26019817999997</v>
      </c>
      <c r="H1233" s="84" t="str">
        <f t="shared" si="286"/>
        <v>N/A</v>
      </c>
      <c r="I1233" s="85">
        <v>-4.24</v>
      </c>
      <c r="J1233" s="85">
        <v>-25.7</v>
      </c>
      <c r="K1233" s="86" t="s">
        <v>112</v>
      </c>
      <c r="L1233" s="87" t="str">
        <f t="shared" si="287"/>
        <v>No</v>
      </c>
    </row>
    <row r="1234" spans="1:12">
      <c r="A1234" s="144" t="s">
        <v>591</v>
      </c>
      <c r="B1234" s="82" t="s">
        <v>50</v>
      </c>
      <c r="C1234" s="88">
        <v>633.09253505000004</v>
      </c>
      <c r="D1234" s="84" t="str">
        <f t="shared" si="284"/>
        <v>N/A</v>
      </c>
      <c r="E1234" s="88">
        <v>594.55726596</v>
      </c>
      <c r="F1234" s="84" t="str">
        <f t="shared" si="285"/>
        <v>N/A</v>
      </c>
      <c r="G1234" s="88">
        <v>448.20377384</v>
      </c>
      <c r="H1234" s="84" t="str">
        <f t="shared" si="286"/>
        <v>N/A</v>
      </c>
      <c r="I1234" s="85">
        <v>-6.09</v>
      </c>
      <c r="J1234" s="85">
        <v>-24.6</v>
      </c>
      <c r="K1234" s="86" t="s">
        <v>112</v>
      </c>
      <c r="L1234" s="87" t="str">
        <f t="shared" si="287"/>
        <v>No</v>
      </c>
    </row>
    <row r="1235" spans="1:12">
      <c r="A1235" s="164" t="s">
        <v>627</v>
      </c>
      <c r="B1235" s="82" t="s">
        <v>50</v>
      </c>
      <c r="C1235" s="88">
        <v>1980.2207648999999</v>
      </c>
      <c r="D1235" s="84" t="str">
        <f t="shared" si="284"/>
        <v>N/A</v>
      </c>
      <c r="E1235" s="88">
        <v>2053.0340510000001</v>
      </c>
      <c r="F1235" s="84" t="str">
        <f t="shared" si="285"/>
        <v>N/A</v>
      </c>
      <c r="G1235" s="88">
        <v>2024.3238342</v>
      </c>
      <c r="H1235" s="84" t="str">
        <f t="shared" si="286"/>
        <v>N/A</v>
      </c>
      <c r="I1235" s="85">
        <v>3.677</v>
      </c>
      <c r="J1235" s="85">
        <v>-1.4</v>
      </c>
      <c r="K1235" s="86" t="s">
        <v>112</v>
      </c>
      <c r="L1235" s="87" t="str">
        <f t="shared" si="287"/>
        <v>Yes</v>
      </c>
    </row>
    <row r="1236" spans="1:12">
      <c r="A1236" s="144" t="s">
        <v>583</v>
      </c>
      <c r="B1236" s="82" t="s">
        <v>50</v>
      </c>
      <c r="C1236" s="88">
        <v>7548.1389213000002</v>
      </c>
      <c r="D1236" s="84" t="str">
        <f t="shared" si="284"/>
        <v>N/A</v>
      </c>
      <c r="E1236" s="88">
        <v>7514.0789526999997</v>
      </c>
      <c r="F1236" s="84" t="str">
        <f t="shared" si="285"/>
        <v>N/A</v>
      </c>
      <c r="G1236" s="88">
        <v>7756.7796925000002</v>
      </c>
      <c r="H1236" s="84" t="str">
        <f t="shared" si="286"/>
        <v>N/A</v>
      </c>
      <c r="I1236" s="85">
        <v>-0.45100000000000001</v>
      </c>
      <c r="J1236" s="85">
        <v>3.23</v>
      </c>
      <c r="K1236" s="86" t="s">
        <v>112</v>
      </c>
      <c r="L1236" s="87" t="str">
        <f t="shared" si="287"/>
        <v>Yes</v>
      </c>
    </row>
    <row r="1237" spans="1:12">
      <c r="A1237" s="144" t="s">
        <v>586</v>
      </c>
      <c r="B1237" s="82" t="s">
        <v>50</v>
      </c>
      <c r="C1237" s="88">
        <v>2092.9034787000001</v>
      </c>
      <c r="D1237" s="84" t="str">
        <f t="shared" si="284"/>
        <v>N/A</v>
      </c>
      <c r="E1237" s="88">
        <v>2164.5659323</v>
      </c>
      <c r="F1237" s="84" t="str">
        <f t="shared" si="285"/>
        <v>N/A</v>
      </c>
      <c r="G1237" s="88">
        <v>2122.3317053999999</v>
      </c>
      <c r="H1237" s="84" t="str">
        <f t="shared" si="286"/>
        <v>N/A</v>
      </c>
      <c r="I1237" s="85">
        <v>3.4239999999999999</v>
      </c>
      <c r="J1237" s="85">
        <v>-1.95</v>
      </c>
      <c r="K1237" s="86" t="s">
        <v>112</v>
      </c>
      <c r="L1237" s="87" t="str">
        <f t="shared" si="287"/>
        <v>Yes</v>
      </c>
    </row>
    <row r="1238" spans="1:12">
      <c r="A1238" s="144" t="s">
        <v>589</v>
      </c>
      <c r="B1238" s="82" t="s">
        <v>50</v>
      </c>
      <c r="C1238" s="88">
        <v>501.09143939000001</v>
      </c>
      <c r="D1238" s="84" t="str">
        <f t="shared" si="284"/>
        <v>N/A</v>
      </c>
      <c r="E1238" s="88">
        <v>631.90313311</v>
      </c>
      <c r="F1238" s="84" t="str">
        <f t="shared" si="285"/>
        <v>N/A</v>
      </c>
      <c r="G1238" s="88">
        <v>666.15280832999997</v>
      </c>
      <c r="H1238" s="84" t="str">
        <f t="shared" si="286"/>
        <v>N/A</v>
      </c>
      <c r="I1238" s="85">
        <v>26.11</v>
      </c>
      <c r="J1238" s="85">
        <v>5.42</v>
      </c>
      <c r="K1238" s="86" t="s">
        <v>112</v>
      </c>
      <c r="L1238" s="87" t="str">
        <f t="shared" si="287"/>
        <v>Yes</v>
      </c>
    </row>
    <row r="1239" spans="1:12">
      <c r="A1239" s="144" t="s">
        <v>591</v>
      </c>
      <c r="B1239" s="82" t="s">
        <v>50</v>
      </c>
      <c r="C1239" s="88">
        <v>3.0651004168</v>
      </c>
      <c r="D1239" s="84" t="str">
        <f t="shared" si="284"/>
        <v>N/A</v>
      </c>
      <c r="E1239" s="88">
        <v>3.0704131987999999</v>
      </c>
      <c r="F1239" s="84" t="str">
        <f t="shared" si="285"/>
        <v>N/A</v>
      </c>
      <c r="G1239" s="88">
        <v>11.254294603</v>
      </c>
      <c r="H1239" s="84" t="str">
        <f t="shared" si="286"/>
        <v>N/A</v>
      </c>
      <c r="I1239" s="85">
        <v>0.17330000000000001</v>
      </c>
      <c r="J1239" s="85">
        <v>266.5</v>
      </c>
      <c r="K1239" s="86" t="s">
        <v>112</v>
      </c>
      <c r="L1239" s="87" t="str">
        <f t="shared" si="287"/>
        <v>No</v>
      </c>
    </row>
    <row r="1240" spans="1:12">
      <c r="A1240" s="164" t="s">
        <v>240</v>
      </c>
      <c r="B1240" s="82" t="s">
        <v>50</v>
      </c>
      <c r="C1240" s="88">
        <v>781.84562418999997</v>
      </c>
      <c r="D1240" s="84" t="str">
        <f t="shared" si="284"/>
        <v>N/A</v>
      </c>
      <c r="E1240" s="88">
        <v>823.18958038000005</v>
      </c>
      <c r="F1240" s="84" t="str">
        <f t="shared" si="285"/>
        <v>N/A</v>
      </c>
      <c r="G1240" s="88">
        <v>841.70801121</v>
      </c>
      <c r="H1240" s="84" t="str">
        <f t="shared" si="286"/>
        <v>N/A</v>
      </c>
      <c r="I1240" s="85">
        <v>5.2880000000000003</v>
      </c>
      <c r="J1240" s="85">
        <v>2.25</v>
      </c>
      <c r="K1240" s="86" t="s">
        <v>112</v>
      </c>
      <c r="L1240" s="87" t="str">
        <f t="shared" si="287"/>
        <v>Yes</v>
      </c>
    </row>
    <row r="1241" spans="1:12">
      <c r="A1241" s="144" t="s">
        <v>583</v>
      </c>
      <c r="B1241" s="82" t="s">
        <v>50</v>
      </c>
      <c r="C1241" s="88">
        <v>187.60427661</v>
      </c>
      <c r="D1241" s="84" t="str">
        <f t="shared" si="284"/>
        <v>N/A</v>
      </c>
      <c r="E1241" s="88">
        <v>186.34151951999999</v>
      </c>
      <c r="F1241" s="84" t="str">
        <f t="shared" si="285"/>
        <v>N/A</v>
      </c>
      <c r="G1241" s="88">
        <v>191.95049046</v>
      </c>
      <c r="H1241" s="84" t="str">
        <f t="shared" si="286"/>
        <v>N/A</v>
      </c>
      <c r="I1241" s="85">
        <v>-0.67300000000000004</v>
      </c>
      <c r="J1241" s="85">
        <v>3.01</v>
      </c>
      <c r="K1241" s="86" t="s">
        <v>112</v>
      </c>
      <c r="L1241" s="87" t="str">
        <f t="shared" si="287"/>
        <v>Yes</v>
      </c>
    </row>
    <row r="1242" spans="1:12">
      <c r="A1242" s="144" t="s">
        <v>586</v>
      </c>
      <c r="B1242" s="82" t="s">
        <v>50</v>
      </c>
      <c r="C1242" s="88">
        <v>2050.6787456000002</v>
      </c>
      <c r="D1242" s="84" t="str">
        <f t="shared" si="284"/>
        <v>N/A</v>
      </c>
      <c r="E1242" s="88">
        <v>2115.0272031</v>
      </c>
      <c r="F1242" s="84" t="str">
        <f t="shared" si="285"/>
        <v>N/A</v>
      </c>
      <c r="G1242" s="88">
        <v>2248.978826</v>
      </c>
      <c r="H1242" s="84" t="str">
        <f t="shared" si="286"/>
        <v>N/A</v>
      </c>
      <c r="I1242" s="85">
        <v>3.1379999999999999</v>
      </c>
      <c r="J1242" s="85">
        <v>6.3330000000000002</v>
      </c>
      <c r="K1242" s="86" t="s">
        <v>112</v>
      </c>
      <c r="L1242" s="87" t="str">
        <f t="shared" si="287"/>
        <v>Yes</v>
      </c>
    </row>
    <row r="1243" spans="1:12">
      <c r="A1243" s="144" t="s">
        <v>589</v>
      </c>
      <c r="B1243" s="82" t="s">
        <v>50</v>
      </c>
      <c r="C1243" s="88">
        <v>209.79992424</v>
      </c>
      <c r="D1243" s="84" t="str">
        <f t="shared" si="284"/>
        <v>N/A</v>
      </c>
      <c r="E1243" s="88">
        <v>233.02392055000001</v>
      </c>
      <c r="F1243" s="84" t="str">
        <f t="shared" si="285"/>
        <v>N/A</v>
      </c>
      <c r="G1243" s="88">
        <v>230.27935873999999</v>
      </c>
      <c r="H1243" s="84" t="str">
        <f t="shared" si="286"/>
        <v>N/A</v>
      </c>
      <c r="I1243" s="85">
        <v>11.07</v>
      </c>
      <c r="J1243" s="85">
        <v>-1.18</v>
      </c>
      <c r="K1243" s="86" t="s">
        <v>112</v>
      </c>
      <c r="L1243" s="87" t="str">
        <f t="shared" si="287"/>
        <v>Yes</v>
      </c>
    </row>
    <row r="1244" spans="1:12">
      <c r="A1244" s="144" t="s">
        <v>591</v>
      </c>
      <c r="B1244" s="82" t="s">
        <v>50</v>
      </c>
      <c r="C1244" s="88">
        <v>236.70632814999999</v>
      </c>
      <c r="D1244" s="84" t="str">
        <f t="shared" si="284"/>
        <v>N/A</v>
      </c>
      <c r="E1244" s="88">
        <v>260.95485011</v>
      </c>
      <c r="F1244" s="84" t="str">
        <f t="shared" si="285"/>
        <v>N/A</v>
      </c>
      <c r="G1244" s="88">
        <v>249.35973218000001</v>
      </c>
      <c r="H1244" s="84" t="str">
        <f t="shared" si="286"/>
        <v>N/A</v>
      </c>
      <c r="I1244" s="85">
        <v>10.24</v>
      </c>
      <c r="J1244" s="85">
        <v>-4.4400000000000004</v>
      </c>
      <c r="K1244" s="86" t="s">
        <v>112</v>
      </c>
      <c r="L1244" s="87" t="str">
        <f t="shared" si="287"/>
        <v>Yes</v>
      </c>
    </row>
    <row r="1245" spans="1:12">
      <c r="A1245" s="164" t="s">
        <v>628</v>
      </c>
      <c r="B1245" s="82" t="s">
        <v>50</v>
      </c>
      <c r="C1245" s="88">
        <v>3900.9326390000001</v>
      </c>
      <c r="D1245" s="84" t="str">
        <f t="shared" si="284"/>
        <v>N/A</v>
      </c>
      <c r="E1245" s="88">
        <v>4339.0668136000004</v>
      </c>
      <c r="F1245" s="84" t="str">
        <f t="shared" si="285"/>
        <v>N/A</v>
      </c>
      <c r="G1245" s="88">
        <v>4374.8746402999996</v>
      </c>
      <c r="H1245" s="84" t="str">
        <f t="shared" si="286"/>
        <v>N/A</v>
      </c>
      <c r="I1245" s="85">
        <v>11.23</v>
      </c>
      <c r="J1245" s="85">
        <v>0.82520000000000004</v>
      </c>
      <c r="K1245" s="86" t="s">
        <v>112</v>
      </c>
      <c r="L1245" s="87" t="str">
        <f t="shared" si="287"/>
        <v>Yes</v>
      </c>
    </row>
    <row r="1246" spans="1:12">
      <c r="A1246" s="144" t="s">
        <v>583</v>
      </c>
      <c r="B1246" s="82" t="s">
        <v>50</v>
      </c>
      <c r="C1246" s="88">
        <v>4302.0144609999998</v>
      </c>
      <c r="D1246" s="84" t="str">
        <f t="shared" si="284"/>
        <v>N/A</v>
      </c>
      <c r="E1246" s="88">
        <v>4782.9895135999996</v>
      </c>
      <c r="F1246" s="84" t="str">
        <f t="shared" si="285"/>
        <v>N/A</v>
      </c>
      <c r="G1246" s="88">
        <v>4654.5731045000002</v>
      </c>
      <c r="H1246" s="84" t="str">
        <f t="shared" si="286"/>
        <v>N/A</v>
      </c>
      <c r="I1246" s="85">
        <v>11.18</v>
      </c>
      <c r="J1246" s="85">
        <v>-2.68</v>
      </c>
      <c r="K1246" s="86" t="s">
        <v>112</v>
      </c>
      <c r="L1246" s="87" t="str">
        <f t="shared" si="287"/>
        <v>Yes</v>
      </c>
    </row>
    <row r="1247" spans="1:12">
      <c r="A1247" s="144" t="s">
        <v>586</v>
      </c>
      <c r="B1247" s="82" t="s">
        <v>50</v>
      </c>
      <c r="C1247" s="88">
        <v>8027.9385295000002</v>
      </c>
      <c r="D1247" s="84" t="str">
        <f t="shared" si="284"/>
        <v>N/A</v>
      </c>
      <c r="E1247" s="88">
        <v>8586.4008940000003</v>
      </c>
      <c r="F1247" s="84" t="str">
        <f t="shared" si="285"/>
        <v>N/A</v>
      </c>
      <c r="G1247" s="88">
        <v>8503.6430404000002</v>
      </c>
      <c r="H1247" s="84" t="str">
        <f t="shared" si="286"/>
        <v>N/A</v>
      </c>
      <c r="I1247" s="85">
        <v>6.9560000000000004</v>
      </c>
      <c r="J1247" s="85">
        <v>-0.96399999999999997</v>
      </c>
      <c r="K1247" s="86" t="s">
        <v>112</v>
      </c>
      <c r="L1247" s="87" t="str">
        <f t="shared" si="287"/>
        <v>Yes</v>
      </c>
    </row>
    <row r="1248" spans="1:12">
      <c r="A1248" s="144" t="s">
        <v>589</v>
      </c>
      <c r="B1248" s="82" t="s">
        <v>50</v>
      </c>
      <c r="C1248" s="88">
        <v>1468.6016414000001</v>
      </c>
      <c r="D1248" s="84" t="str">
        <f t="shared" si="284"/>
        <v>N/A</v>
      </c>
      <c r="E1248" s="88">
        <v>1856.6458044999999</v>
      </c>
      <c r="F1248" s="84" t="str">
        <f t="shared" si="285"/>
        <v>N/A</v>
      </c>
      <c r="G1248" s="88">
        <v>2343.094533</v>
      </c>
      <c r="H1248" s="84" t="str">
        <f t="shared" si="286"/>
        <v>N/A</v>
      </c>
      <c r="I1248" s="85">
        <v>26.42</v>
      </c>
      <c r="J1248" s="85">
        <v>26.2</v>
      </c>
      <c r="K1248" s="86" t="s">
        <v>112</v>
      </c>
      <c r="L1248" s="87" t="str">
        <f t="shared" si="287"/>
        <v>No</v>
      </c>
    </row>
    <row r="1249" spans="1:12">
      <c r="A1249" s="144" t="s">
        <v>591</v>
      </c>
      <c r="B1249" s="101" t="s">
        <v>50</v>
      </c>
      <c r="C1249" s="98">
        <v>1262.7160288</v>
      </c>
      <c r="D1249" s="103" t="str">
        <f t="shared" si="284"/>
        <v>N/A</v>
      </c>
      <c r="E1249" s="98">
        <v>1311.6648743999999</v>
      </c>
      <c r="F1249" s="103" t="str">
        <f t="shared" si="285"/>
        <v>N/A</v>
      </c>
      <c r="G1249" s="98">
        <v>1115.9579332000001</v>
      </c>
      <c r="H1249" s="103" t="str">
        <f t="shared" si="286"/>
        <v>N/A</v>
      </c>
      <c r="I1249" s="104">
        <v>3.8759999999999999</v>
      </c>
      <c r="J1249" s="104">
        <v>-14.9</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12.772400810000001</v>
      </c>
      <c r="D1251" s="107" t="str">
        <f t="shared" ref="D1251:D1280" si="288">IF($B1251="N/A","N/A",IF(C1251&gt;10,"No",IF(C1251&lt;-10,"No","Yes")))</f>
        <v>N/A</v>
      </c>
      <c r="E1251" s="117">
        <v>12.413564031</v>
      </c>
      <c r="F1251" s="107" t="str">
        <f t="shared" ref="F1251:F1280" si="289">IF($B1251="N/A","N/A",IF(E1251&gt;10,"No",IF(E1251&lt;-10,"No","Yes")))</f>
        <v>N/A</v>
      </c>
      <c r="G1251" s="117">
        <v>11.861633091</v>
      </c>
      <c r="H1251" s="107" t="str">
        <f t="shared" ref="H1251:H1280" si="290">IF($B1251="N/A","N/A",IF(G1251&gt;10,"No",IF(G1251&lt;-10,"No","Yes")))</f>
        <v>N/A</v>
      </c>
      <c r="I1251" s="108">
        <v>-2.81</v>
      </c>
      <c r="J1251" s="108">
        <v>-4.45</v>
      </c>
      <c r="K1251" s="118" t="s">
        <v>112</v>
      </c>
      <c r="L1251" s="109" t="str">
        <f t="shared" ref="L1251:L1280" si="291">IF(J1251="Div by 0", "N/A", IF(K1251="N/A","N/A", IF(J1251&gt;VALUE(MID(K1251,1,2)), "No", IF(J1251&lt;-1*VALUE(MID(K1251,1,2)), "No", "Yes"))))</f>
        <v>Yes</v>
      </c>
    </row>
    <row r="1252" spans="1:12">
      <c r="A1252" s="144" t="s">
        <v>583</v>
      </c>
      <c r="B1252" s="82" t="s">
        <v>50</v>
      </c>
      <c r="C1252" s="90">
        <v>11.555068193</v>
      </c>
      <c r="D1252" s="84" t="str">
        <f t="shared" si="288"/>
        <v>N/A</v>
      </c>
      <c r="E1252" s="90">
        <v>11.602733239000001</v>
      </c>
      <c r="F1252" s="84" t="str">
        <f t="shared" si="289"/>
        <v>N/A</v>
      </c>
      <c r="G1252" s="90">
        <v>11.545599151999999</v>
      </c>
      <c r="H1252" s="84" t="str">
        <f t="shared" si="290"/>
        <v>N/A</v>
      </c>
      <c r="I1252" s="85">
        <v>0.41249999999999998</v>
      </c>
      <c r="J1252" s="85">
        <v>-0.49199999999999999</v>
      </c>
      <c r="K1252" s="86" t="s">
        <v>112</v>
      </c>
      <c r="L1252" s="87" t="str">
        <f t="shared" si="291"/>
        <v>Yes</v>
      </c>
    </row>
    <row r="1253" spans="1:12">
      <c r="A1253" s="144" t="s">
        <v>586</v>
      </c>
      <c r="B1253" s="82" t="s">
        <v>50</v>
      </c>
      <c r="C1253" s="90">
        <v>14.669258137</v>
      </c>
      <c r="D1253" s="84" t="str">
        <f t="shared" si="288"/>
        <v>N/A</v>
      </c>
      <c r="E1253" s="90">
        <v>14.750957853999999</v>
      </c>
      <c r="F1253" s="84" t="str">
        <f t="shared" si="289"/>
        <v>N/A</v>
      </c>
      <c r="G1253" s="90">
        <v>15.130907854</v>
      </c>
      <c r="H1253" s="84" t="str">
        <f t="shared" si="290"/>
        <v>N/A</v>
      </c>
      <c r="I1253" s="85">
        <v>0.55689999999999995</v>
      </c>
      <c r="J1253" s="85">
        <v>2.5760000000000001</v>
      </c>
      <c r="K1253" s="86" t="s">
        <v>112</v>
      </c>
      <c r="L1253" s="87" t="str">
        <f t="shared" si="291"/>
        <v>Yes</v>
      </c>
    </row>
    <row r="1254" spans="1:12">
      <c r="A1254" s="144" t="s">
        <v>589</v>
      </c>
      <c r="B1254" s="82" t="s">
        <v>50</v>
      </c>
      <c r="C1254" s="90">
        <v>11.184343434000001</v>
      </c>
      <c r="D1254" s="84" t="str">
        <f t="shared" si="288"/>
        <v>N/A</v>
      </c>
      <c r="E1254" s="90">
        <v>10.430267435999999</v>
      </c>
      <c r="F1254" s="84" t="str">
        <f t="shared" si="289"/>
        <v>N/A</v>
      </c>
      <c r="G1254" s="90">
        <v>9.5054533910999996</v>
      </c>
      <c r="H1254" s="84" t="str">
        <f t="shared" si="290"/>
        <v>N/A</v>
      </c>
      <c r="I1254" s="85">
        <v>-6.74</v>
      </c>
      <c r="J1254" s="85">
        <v>-8.8699999999999992</v>
      </c>
      <c r="K1254" s="86" t="s">
        <v>112</v>
      </c>
      <c r="L1254" s="87" t="str">
        <f t="shared" si="291"/>
        <v>Yes</v>
      </c>
    </row>
    <row r="1255" spans="1:12">
      <c r="A1255" s="144" t="s">
        <v>591</v>
      </c>
      <c r="B1255" s="82" t="s">
        <v>50</v>
      </c>
      <c r="C1255" s="90">
        <v>14.520651762</v>
      </c>
      <c r="D1255" s="84" t="str">
        <f t="shared" si="288"/>
        <v>N/A</v>
      </c>
      <c r="E1255" s="90">
        <v>13.699639096</v>
      </c>
      <c r="F1255" s="84" t="str">
        <f t="shared" si="289"/>
        <v>N/A</v>
      </c>
      <c r="G1255" s="90">
        <v>12.058704179999999</v>
      </c>
      <c r="H1255" s="84" t="str">
        <f t="shared" si="290"/>
        <v>N/A</v>
      </c>
      <c r="I1255" s="85">
        <v>-5.65</v>
      </c>
      <c r="J1255" s="85">
        <v>-12</v>
      </c>
      <c r="K1255" s="86" t="s">
        <v>112</v>
      </c>
      <c r="L1255" s="87" t="str">
        <f t="shared" si="291"/>
        <v>Yes</v>
      </c>
    </row>
    <row r="1256" spans="1:12" ht="12.75" customHeight="1">
      <c r="A1256" s="164" t="s">
        <v>498</v>
      </c>
      <c r="B1256" s="82" t="s">
        <v>50</v>
      </c>
      <c r="C1256" s="90">
        <v>5.5840887233999998</v>
      </c>
      <c r="D1256" s="84" t="str">
        <f t="shared" si="288"/>
        <v>N/A</v>
      </c>
      <c r="E1256" s="90">
        <v>5.5963201176000004</v>
      </c>
      <c r="F1256" s="84" t="str">
        <f t="shared" si="289"/>
        <v>N/A</v>
      </c>
      <c r="G1256" s="90">
        <v>5.3514662453000001</v>
      </c>
      <c r="H1256" s="84" t="str">
        <f t="shared" si="290"/>
        <v>N/A</v>
      </c>
      <c r="I1256" s="85">
        <v>0.219</v>
      </c>
      <c r="J1256" s="85">
        <v>-4.38</v>
      </c>
      <c r="K1256" s="86" t="s">
        <v>112</v>
      </c>
      <c r="L1256" s="87" t="str">
        <f t="shared" si="291"/>
        <v>Yes</v>
      </c>
    </row>
    <row r="1257" spans="1:12">
      <c r="A1257" s="144" t="s">
        <v>583</v>
      </c>
      <c r="B1257" s="82" t="s">
        <v>50</v>
      </c>
      <c r="C1257" s="90">
        <v>23.069015146000002</v>
      </c>
      <c r="D1257" s="84" t="str">
        <f t="shared" si="288"/>
        <v>N/A</v>
      </c>
      <c r="E1257" s="90">
        <v>22.244773695999999</v>
      </c>
      <c r="F1257" s="84" t="str">
        <f t="shared" si="289"/>
        <v>N/A</v>
      </c>
      <c r="G1257" s="90">
        <v>22.130169671000001</v>
      </c>
      <c r="H1257" s="84" t="str">
        <f t="shared" si="290"/>
        <v>N/A</v>
      </c>
      <c r="I1257" s="85">
        <v>-3.57</v>
      </c>
      <c r="J1257" s="85">
        <v>-0.51500000000000001</v>
      </c>
      <c r="K1257" s="86" t="s">
        <v>112</v>
      </c>
      <c r="L1257" s="87" t="str">
        <f t="shared" si="291"/>
        <v>Yes</v>
      </c>
    </row>
    <row r="1258" spans="1:12">
      <c r="A1258" s="144" t="s">
        <v>586</v>
      </c>
      <c r="B1258" s="82" t="s">
        <v>50</v>
      </c>
      <c r="C1258" s="90">
        <v>4.8227697984000004</v>
      </c>
      <c r="D1258" s="84" t="str">
        <f t="shared" si="288"/>
        <v>N/A</v>
      </c>
      <c r="E1258" s="90">
        <v>5.0223499361000004</v>
      </c>
      <c r="F1258" s="84" t="str">
        <f t="shared" si="289"/>
        <v>N/A</v>
      </c>
      <c r="G1258" s="90">
        <v>4.8313807919</v>
      </c>
      <c r="H1258" s="84" t="str">
        <f t="shared" si="290"/>
        <v>N/A</v>
      </c>
      <c r="I1258" s="85">
        <v>4.1379999999999999</v>
      </c>
      <c r="J1258" s="85">
        <v>-3.8</v>
      </c>
      <c r="K1258" s="86" t="s">
        <v>112</v>
      </c>
      <c r="L1258" s="87" t="str">
        <f t="shared" si="291"/>
        <v>Yes</v>
      </c>
    </row>
    <row r="1259" spans="1:12">
      <c r="A1259" s="144" t="s">
        <v>589</v>
      </c>
      <c r="B1259" s="82" t="s">
        <v>50</v>
      </c>
      <c r="C1259" s="90">
        <v>1.5681818182</v>
      </c>
      <c r="D1259" s="84" t="str">
        <f t="shared" si="288"/>
        <v>N/A</v>
      </c>
      <c r="E1259" s="90">
        <v>1.7442593199</v>
      </c>
      <c r="F1259" s="84" t="str">
        <f t="shared" si="289"/>
        <v>N/A</v>
      </c>
      <c r="G1259" s="90">
        <v>1.7641323326</v>
      </c>
      <c r="H1259" s="84" t="str">
        <f t="shared" si="290"/>
        <v>N/A</v>
      </c>
      <c r="I1259" s="85">
        <v>11.23</v>
      </c>
      <c r="J1259" s="85">
        <v>1.139</v>
      </c>
      <c r="K1259" s="86" t="s">
        <v>112</v>
      </c>
      <c r="L1259" s="87" t="str">
        <f t="shared" si="291"/>
        <v>Yes</v>
      </c>
    </row>
    <row r="1260" spans="1:12">
      <c r="A1260" s="144" t="s">
        <v>591</v>
      </c>
      <c r="B1260" s="82" t="s">
        <v>50</v>
      </c>
      <c r="C1260" s="90">
        <v>5.3050397899999997E-2</v>
      </c>
      <c r="D1260" s="84" t="str">
        <f t="shared" si="288"/>
        <v>N/A</v>
      </c>
      <c r="E1260" s="90">
        <v>5.1557781499999997E-2</v>
      </c>
      <c r="F1260" s="84" t="str">
        <f t="shared" si="289"/>
        <v>N/A</v>
      </c>
      <c r="G1260" s="90">
        <v>6.7631543399999994E-2</v>
      </c>
      <c r="H1260" s="84" t="str">
        <f t="shared" si="290"/>
        <v>N/A</v>
      </c>
      <c r="I1260" s="85">
        <v>-2.81</v>
      </c>
      <c r="J1260" s="85">
        <v>31.18</v>
      </c>
      <c r="K1260" s="86" t="s">
        <v>112</v>
      </c>
      <c r="L1260" s="87" t="str">
        <f t="shared" si="291"/>
        <v>No</v>
      </c>
    </row>
    <row r="1261" spans="1:12">
      <c r="A1261" s="164" t="s">
        <v>499</v>
      </c>
      <c r="B1261" s="82" t="s">
        <v>50</v>
      </c>
      <c r="C1261" s="90">
        <v>52.888215915000004</v>
      </c>
      <c r="D1261" s="84" t="str">
        <f t="shared" si="288"/>
        <v>N/A</v>
      </c>
      <c r="E1261" s="90">
        <v>52.464494569999999</v>
      </c>
      <c r="F1261" s="84" t="str">
        <f t="shared" si="289"/>
        <v>N/A</v>
      </c>
      <c r="G1261" s="90">
        <v>51.580986777</v>
      </c>
      <c r="H1261" s="84" t="str">
        <f t="shared" si="290"/>
        <v>N/A</v>
      </c>
      <c r="I1261" s="85">
        <v>-0.80100000000000005</v>
      </c>
      <c r="J1261" s="85">
        <v>-1.68</v>
      </c>
      <c r="K1261" s="86" t="s">
        <v>112</v>
      </c>
      <c r="L1261" s="87" t="str">
        <f t="shared" si="291"/>
        <v>Yes</v>
      </c>
    </row>
    <row r="1262" spans="1:12">
      <c r="A1262" s="144" t="s">
        <v>583</v>
      </c>
      <c r="B1262" s="82" t="s">
        <v>50</v>
      </c>
      <c r="C1262" s="90">
        <v>58.721129462999997</v>
      </c>
      <c r="D1262" s="84" t="str">
        <f t="shared" si="288"/>
        <v>N/A</v>
      </c>
      <c r="E1262" s="90">
        <v>56.051687977999997</v>
      </c>
      <c r="F1262" s="84" t="str">
        <f t="shared" si="289"/>
        <v>N/A</v>
      </c>
      <c r="G1262" s="90">
        <v>55.805938494000003</v>
      </c>
      <c r="H1262" s="84" t="str">
        <f t="shared" si="290"/>
        <v>N/A</v>
      </c>
      <c r="I1262" s="85">
        <v>-4.55</v>
      </c>
      <c r="J1262" s="85">
        <v>-0.438</v>
      </c>
      <c r="K1262" s="86" t="s">
        <v>112</v>
      </c>
      <c r="L1262" s="87" t="str">
        <f t="shared" si="291"/>
        <v>Yes</v>
      </c>
    </row>
    <row r="1263" spans="1:12">
      <c r="A1263" s="144" t="s">
        <v>586</v>
      </c>
      <c r="B1263" s="82" t="s">
        <v>50</v>
      </c>
      <c r="C1263" s="90">
        <v>72.338252733999994</v>
      </c>
      <c r="D1263" s="84" t="str">
        <f t="shared" si="288"/>
        <v>N/A</v>
      </c>
      <c r="E1263" s="90">
        <v>71.567688378</v>
      </c>
      <c r="F1263" s="84" t="str">
        <f t="shared" si="289"/>
        <v>N/A</v>
      </c>
      <c r="G1263" s="90">
        <v>72.084325059999998</v>
      </c>
      <c r="H1263" s="84" t="str">
        <f t="shared" si="290"/>
        <v>N/A</v>
      </c>
      <c r="I1263" s="85">
        <v>-1.07</v>
      </c>
      <c r="J1263" s="85">
        <v>0.72189999999999999</v>
      </c>
      <c r="K1263" s="86" t="s">
        <v>112</v>
      </c>
      <c r="L1263" s="87" t="str">
        <f t="shared" si="291"/>
        <v>Yes</v>
      </c>
    </row>
    <row r="1264" spans="1:12">
      <c r="A1264" s="144" t="s">
        <v>589</v>
      </c>
      <c r="B1264" s="82" t="s">
        <v>50</v>
      </c>
      <c r="C1264" s="90">
        <v>38.583333332999999</v>
      </c>
      <c r="D1264" s="84" t="str">
        <f t="shared" si="288"/>
        <v>N/A</v>
      </c>
      <c r="E1264" s="90">
        <v>39.008897738999998</v>
      </c>
      <c r="F1264" s="84" t="str">
        <f t="shared" si="289"/>
        <v>N/A</v>
      </c>
      <c r="G1264" s="90">
        <v>38.130654634000003</v>
      </c>
      <c r="H1264" s="84" t="str">
        <f t="shared" si="290"/>
        <v>N/A</v>
      </c>
      <c r="I1264" s="85">
        <v>1.103</v>
      </c>
      <c r="J1264" s="85">
        <v>-2.25</v>
      </c>
      <c r="K1264" s="86" t="s">
        <v>112</v>
      </c>
      <c r="L1264" s="87" t="str">
        <f t="shared" si="291"/>
        <v>Yes</v>
      </c>
    </row>
    <row r="1265" spans="1:12">
      <c r="A1265" s="144" t="s">
        <v>591</v>
      </c>
      <c r="B1265" s="82" t="s">
        <v>50</v>
      </c>
      <c r="C1265" s="90">
        <v>44.622963243999997</v>
      </c>
      <c r="D1265" s="84" t="str">
        <f t="shared" si="288"/>
        <v>N/A</v>
      </c>
      <c r="E1265" s="90">
        <v>43.809383515999997</v>
      </c>
      <c r="F1265" s="84" t="str">
        <f t="shared" si="289"/>
        <v>N/A</v>
      </c>
      <c r="G1265" s="90">
        <v>42.526714460000001</v>
      </c>
      <c r="H1265" s="84" t="str">
        <f t="shared" si="290"/>
        <v>N/A</v>
      </c>
      <c r="I1265" s="85">
        <v>-1.82</v>
      </c>
      <c r="J1265" s="85">
        <v>-2.93</v>
      </c>
      <c r="K1265" s="86" t="s">
        <v>112</v>
      </c>
      <c r="L1265" s="87" t="str">
        <f t="shared" si="291"/>
        <v>Yes</v>
      </c>
    </row>
    <row r="1266" spans="1:12">
      <c r="A1266" s="164" t="s">
        <v>694</v>
      </c>
      <c r="B1266" s="82" t="s">
        <v>50</v>
      </c>
      <c r="C1266" s="90">
        <v>74.481799022000004</v>
      </c>
      <c r="D1266" s="84" t="str">
        <f t="shared" si="288"/>
        <v>N/A</v>
      </c>
      <c r="E1266" s="90">
        <v>74.449175147000005</v>
      </c>
      <c r="F1266" s="84" t="str">
        <f t="shared" si="289"/>
        <v>N/A</v>
      </c>
      <c r="G1266" s="90">
        <v>73.597238680999993</v>
      </c>
      <c r="H1266" s="84" t="str">
        <f t="shared" si="290"/>
        <v>N/A</v>
      </c>
      <c r="I1266" s="85">
        <v>-4.3999999999999997E-2</v>
      </c>
      <c r="J1266" s="85">
        <v>-1.1399999999999999</v>
      </c>
      <c r="K1266" s="86" t="s">
        <v>112</v>
      </c>
      <c r="L1266" s="87" t="str">
        <f t="shared" si="291"/>
        <v>Yes</v>
      </c>
    </row>
    <row r="1267" spans="1:12">
      <c r="A1267" s="144" t="s">
        <v>583</v>
      </c>
      <c r="B1267" s="82" t="s">
        <v>50</v>
      </c>
      <c r="C1267" s="90">
        <v>87.869234460000001</v>
      </c>
      <c r="D1267" s="84" t="str">
        <f t="shared" si="288"/>
        <v>N/A</v>
      </c>
      <c r="E1267" s="90">
        <v>87.355388675</v>
      </c>
      <c r="F1267" s="84" t="str">
        <f t="shared" si="289"/>
        <v>N/A</v>
      </c>
      <c r="G1267" s="90">
        <v>87.188494168000005</v>
      </c>
      <c r="H1267" s="84" t="str">
        <f t="shared" si="290"/>
        <v>N/A</v>
      </c>
      <c r="I1267" s="85">
        <v>-0.58499999999999996</v>
      </c>
      <c r="J1267" s="85">
        <v>-0.191</v>
      </c>
      <c r="K1267" s="86" t="s">
        <v>112</v>
      </c>
      <c r="L1267" s="87" t="str">
        <f t="shared" si="291"/>
        <v>Yes</v>
      </c>
    </row>
    <row r="1268" spans="1:12">
      <c r="A1268" s="144" t="s">
        <v>586</v>
      </c>
      <c r="B1268" s="82" t="s">
        <v>50</v>
      </c>
      <c r="C1268" s="90">
        <v>87.511529846000002</v>
      </c>
      <c r="D1268" s="84" t="str">
        <f t="shared" si="288"/>
        <v>N/A</v>
      </c>
      <c r="E1268" s="90">
        <v>87.650063857000006</v>
      </c>
      <c r="F1268" s="84" t="str">
        <f t="shared" si="289"/>
        <v>N/A</v>
      </c>
      <c r="G1268" s="90">
        <v>87.490340329999995</v>
      </c>
      <c r="H1268" s="84" t="str">
        <f t="shared" si="290"/>
        <v>N/A</v>
      </c>
      <c r="I1268" s="85">
        <v>0.1583</v>
      </c>
      <c r="J1268" s="85">
        <v>-0.182</v>
      </c>
      <c r="K1268" s="86" t="s">
        <v>112</v>
      </c>
      <c r="L1268" s="87" t="str">
        <f t="shared" si="291"/>
        <v>Yes</v>
      </c>
    </row>
    <row r="1269" spans="1:12">
      <c r="A1269" s="144" t="s">
        <v>589</v>
      </c>
      <c r="B1269" s="82" t="s">
        <v>50</v>
      </c>
      <c r="C1269" s="90">
        <v>64.224747475000001</v>
      </c>
      <c r="D1269" s="84" t="str">
        <f t="shared" si="288"/>
        <v>N/A</v>
      </c>
      <c r="E1269" s="90">
        <v>64.149421520999994</v>
      </c>
      <c r="F1269" s="84" t="str">
        <f t="shared" si="289"/>
        <v>N/A</v>
      </c>
      <c r="G1269" s="90">
        <v>63.574522119999997</v>
      </c>
      <c r="H1269" s="84" t="str">
        <f t="shared" si="290"/>
        <v>N/A</v>
      </c>
      <c r="I1269" s="85">
        <v>-0.11700000000000001</v>
      </c>
      <c r="J1269" s="85">
        <v>-0.89600000000000002</v>
      </c>
      <c r="K1269" s="86" t="s">
        <v>112</v>
      </c>
      <c r="L1269" s="87" t="str">
        <f t="shared" si="291"/>
        <v>Yes</v>
      </c>
    </row>
    <row r="1270" spans="1:12">
      <c r="A1270" s="144" t="s">
        <v>591</v>
      </c>
      <c r="B1270" s="82" t="s">
        <v>50</v>
      </c>
      <c r="C1270" s="90">
        <v>60.485032209000003</v>
      </c>
      <c r="D1270" s="84" t="str">
        <f t="shared" si="288"/>
        <v>N/A</v>
      </c>
      <c r="E1270" s="90">
        <v>60.042719304999999</v>
      </c>
      <c r="F1270" s="84" t="str">
        <f t="shared" si="289"/>
        <v>N/A</v>
      </c>
      <c r="G1270" s="90">
        <v>59.224942513000002</v>
      </c>
      <c r="H1270" s="84" t="str">
        <f t="shared" si="290"/>
        <v>N/A</v>
      </c>
      <c r="I1270" s="85">
        <v>-0.73099999999999998</v>
      </c>
      <c r="J1270" s="85">
        <v>-1.36</v>
      </c>
      <c r="K1270" s="86" t="s">
        <v>112</v>
      </c>
      <c r="L1270" s="87" t="str">
        <f t="shared" si="291"/>
        <v>Yes</v>
      </c>
    </row>
    <row r="1271" spans="1:12">
      <c r="A1271" s="164" t="s">
        <v>4</v>
      </c>
      <c r="B1271" s="82" t="s">
        <v>50</v>
      </c>
      <c r="C1271" s="83">
        <v>7.432153156</v>
      </c>
      <c r="D1271" s="84" t="str">
        <f t="shared" si="288"/>
        <v>N/A</v>
      </c>
      <c r="E1271" s="83">
        <v>7.5138246979999996</v>
      </c>
      <c r="F1271" s="84" t="str">
        <f t="shared" si="289"/>
        <v>N/A</v>
      </c>
      <c r="G1271" s="83">
        <v>7.1615921345000002</v>
      </c>
      <c r="H1271" s="84" t="str">
        <f t="shared" si="290"/>
        <v>N/A</v>
      </c>
      <c r="I1271" s="85">
        <v>1.099</v>
      </c>
      <c r="J1271" s="85">
        <v>-4.6900000000000004</v>
      </c>
      <c r="K1271" s="86" t="s">
        <v>112</v>
      </c>
      <c r="L1271" s="87" t="str">
        <f t="shared" si="291"/>
        <v>Yes</v>
      </c>
    </row>
    <row r="1272" spans="1:12">
      <c r="A1272" s="144" t="s">
        <v>583</v>
      </c>
      <c r="B1272" s="82" t="s">
        <v>50</v>
      </c>
      <c r="C1272" s="83">
        <v>1.4258600237000001</v>
      </c>
      <c r="D1272" s="84" t="str">
        <f t="shared" si="288"/>
        <v>N/A</v>
      </c>
      <c r="E1272" s="83">
        <v>1.5725947521999999</v>
      </c>
      <c r="F1272" s="84" t="str">
        <f t="shared" si="289"/>
        <v>N/A</v>
      </c>
      <c r="G1272" s="83">
        <v>1.0861079219000001</v>
      </c>
      <c r="H1272" s="84" t="str">
        <f t="shared" si="290"/>
        <v>N/A</v>
      </c>
      <c r="I1272" s="85">
        <v>10.29</v>
      </c>
      <c r="J1272" s="85">
        <v>-30.9</v>
      </c>
      <c r="K1272" s="86" t="s">
        <v>112</v>
      </c>
      <c r="L1272" s="87" t="str">
        <f t="shared" si="291"/>
        <v>No</v>
      </c>
    </row>
    <row r="1273" spans="1:12">
      <c r="A1273" s="144" t="s">
        <v>586</v>
      </c>
      <c r="B1273" s="82" t="s">
        <v>50</v>
      </c>
      <c r="C1273" s="83">
        <v>14.603637997</v>
      </c>
      <c r="D1273" s="84" t="str">
        <f t="shared" si="288"/>
        <v>N/A</v>
      </c>
      <c r="E1273" s="83">
        <v>14.516450216000001</v>
      </c>
      <c r="F1273" s="84" t="str">
        <f t="shared" si="289"/>
        <v>N/A</v>
      </c>
      <c r="G1273" s="83">
        <v>13.692747702</v>
      </c>
      <c r="H1273" s="84" t="str">
        <f t="shared" si="290"/>
        <v>N/A</v>
      </c>
      <c r="I1273" s="85">
        <v>-0.59699999999999998</v>
      </c>
      <c r="J1273" s="85">
        <v>-5.67</v>
      </c>
      <c r="K1273" s="86" t="s">
        <v>112</v>
      </c>
      <c r="L1273" s="87" t="str">
        <f t="shared" si="291"/>
        <v>Yes</v>
      </c>
    </row>
    <row r="1274" spans="1:12">
      <c r="A1274" s="144" t="s">
        <v>589</v>
      </c>
      <c r="B1274" s="82" t="s">
        <v>50</v>
      </c>
      <c r="C1274" s="83">
        <v>4.2603296454999997</v>
      </c>
      <c r="D1274" s="84" t="str">
        <f t="shared" si="288"/>
        <v>N/A</v>
      </c>
      <c r="E1274" s="83">
        <v>4.0413243113000004</v>
      </c>
      <c r="F1274" s="84" t="str">
        <f t="shared" si="289"/>
        <v>N/A</v>
      </c>
      <c r="G1274" s="83">
        <v>3.7757633587999999</v>
      </c>
      <c r="H1274" s="84" t="str">
        <f t="shared" si="290"/>
        <v>N/A</v>
      </c>
      <c r="I1274" s="85">
        <v>-5.14</v>
      </c>
      <c r="J1274" s="85">
        <v>-6.57</v>
      </c>
      <c r="K1274" s="86" t="s">
        <v>112</v>
      </c>
      <c r="L1274" s="87" t="str">
        <f t="shared" si="291"/>
        <v>Yes</v>
      </c>
    </row>
    <row r="1275" spans="1:12">
      <c r="A1275" s="144" t="s">
        <v>591</v>
      </c>
      <c r="B1275" s="82" t="s">
        <v>50</v>
      </c>
      <c r="C1275" s="83">
        <v>3.3820459289999998</v>
      </c>
      <c r="D1275" s="84" t="str">
        <f t="shared" si="288"/>
        <v>N/A</v>
      </c>
      <c r="E1275" s="83">
        <v>3.3236559140000002</v>
      </c>
      <c r="F1275" s="84" t="str">
        <f t="shared" si="289"/>
        <v>N/A</v>
      </c>
      <c r="G1275" s="83">
        <v>3.1273135165000001</v>
      </c>
      <c r="H1275" s="84" t="str">
        <f t="shared" si="290"/>
        <v>N/A</v>
      </c>
      <c r="I1275" s="85">
        <v>-1.73</v>
      </c>
      <c r="J1275" s="85">
        <v>-5.91</v>
      </c>
      <c r="K1275" s="86" t="s">
        <v>112</v>
      </c>
      <c r="L1275" s="87" t="str">
        <f t="shared" si="291"/>
        <v>Yes</v>
      </c>
    </row>
    <row r="1276" spans="1:12">
      <c r="A1276" s="164" t="s">
        <v>5</v>
      </c>
      <c r="B1276" s="82" t="s">
        <v>50</v>
      </c>
      <c r="C1276" s="83">
        <v>205.23396849</v>
      </c>
      <c r="D1276" s="84" t="str">
        <f t="shared" si="288"/>
        <v>N/A</v>
      </c>
      <c r="E1276" s="83">
        <v>203.66672661999999</v>
      </c>
      <c r="F1276" s="84" t="str">
        <f t="shared" si="289"/>
        <v>N/A</v>
      </c>
      <c r="G1276" s="83">
        <v>199.97117750000001</v>
      </c>
      <c r="H1276" s="84" t="str">
        <f t="shared" si="290"/>
        <v>N/A</v>
      </c>
      <c r="I1276" s="85">
        <v>-0.76400000000000001</v>
      </c>
      <c r="J1276" s="85">
        <v>-1.81</v>
      </c>
      <c r="K1276" s="86" t="s">
        <v>112</v>
      </c>
      <c r="L1276" s="87" t="str">
        <f t="shared" si="291"/>
        <v>Yes</v>
      </c>
    </row>
    <row r="1277" spans="1:12">
      <c r="A1277" s="144" t="s">
        <v>583</v>
      </c>
      <c r="B1277" s="82" t="s">
        <v>50</v>
      </c>
      <c r="C1277" s="83">
        <v>230.23915627</v>
      </c>
      <c r="D1277" s="84" t="str">
        <f t="shared" si="288"/>
        <v>N/A</v>
      </c>
      <c r="E1277" s="83">
        <v>231.97293187</v>
      </c>
      <c r="F1277" s="84" t="str">
        <f t="shared" si="289"/>
        <v>N/A</v>
      </c>
      <c r="G1277" s="83">
        <v>226.89607667000001</v>
      </c>
      <c r="H1277" s="84" t="str">
        <f t="shared" si="290"/>
        <v>N/A</v>
      </c>
      <c r="I1277" s="85">
        <v>0.753</v>
      </c>
      <c r="J1277" s="85">
        <v>-2.19</v>
      </c>
      <c r="K1277" s="86" t="s">
        <v>112</v>
      </c>
      <c r="L1277" s="87" t="str">
        <f t="shared" si="291"/>
        <v>Yes</v>
      </c>
    </row>
    <row r="1278" spans="1:12">
      <c r="A1278" s="144" t="s">
        <v>586</v>
      </c>
      <c r="B1278" s="82" t="s">
        <v>50</v>
      </c>
      <c r="C1278" s="83">
        <v>197.625</v>
      </c>
      <c r="D1278" s="84" t="str">
        <f t="shared" si="288"/>
        <v>N/A</v>
      </c>
      <c r="E1278" s="83">
        <v>190.79847425</v>
      </c>
      <c r="F1278" s="84" t="str">
        <f t="shared" si="289"/>
        <v>N/A</v>
      </c>
      <c r="G1278" s="83">
        <v>189.74216251000001</v>
      </c>
      <c r="H1278" s="84" t="str">
        <f t="shared" si="290"/>
        <v>N/A</v>
      </c>
      <c r="I1278" s="85">
        <v>-3.45</v>
      </c>
      <c r="J1278" s="85">
        <v>-0.55400000000000005</v>
      </c>
      <c r="K1278" s="86" t="s">
        <v>112</v>
      </c>
      <c r="L1278" s="87" t="str">
        <f t="shared" si="291"/>
        <v>Yes</v>
      </c>
    </row>
    <row r="1279" spans="1:12">
      <c r="A1279" s="144" t="s">
        <v>589</v>
      </c>
      <c r="B1279" s="82" t="s">
        <v>50</v>
      </c>
      <c r="C1279" s="83">
        <v>89.68115942</v>
      </c>
      <c r="D1279" s="84" t="str">
        <f t="shared" si="288"/>
        <v>N/A</v>
      </c>
      <c r="E1279" s="83">
        <v>100.14739883999999</v>
      </c>
      <c r="F1279" s="84" t="str">
        <f t="shared" si="289"/>
        <v>N/A</v>
      </c>
      <c r="G1279" s="83">
        <v>106.93701799</v>
      </c>
      <c r="H1279" s="84" t="str">
        <f t="shared" si="290"/>
        <v>N/A</v>
      </c>
      <c r="I1279" s="85">
        <v>11.67</v>
      </c>
      <c r="J1279" s="85">
        <v>6.78</v>
      </c>
      <c r="K1279" s="86" t="s">
        <v>112</v>
      </c>
      <c r="L1279" s="87" t="str">
        <f t="shared" si="291"/>
        <v>Yes</v>
      </c>
    </row>
    <row r="1280" spans="1:12">
      <c r="A1280" s="144" t="s">
        <v>591</v>
      </c>
      <c r="B1280" s="101" t="s">
        <v>50</v>
      </c>
      <c r="C1280" s="114">
        <v>23.857142856999999</v>
      </c>
      <c r="D1280" s="103" t="str">
        <f t="shared" si="288"/>
        <v>N/A</v>
      </c>
      <c r="E1280" s="114">
        <v>33.142857143000001</v>
      </c>
      <c r="F1280" s="103" t="str">
        <f t="shared" si="289"/>
        <v>N/A</v>
      </c>
      <c r="G1280" s="114">
        <v>46.6</v>
      </c>
      <c r="H1280" s="103" t="str">
        <f t="shared" si="290"/>
        <v>N/A</v>
      </c>
      <c r="I1280" s="104">
        <v>38.92</v>
      </c>
      <c r="J1280" s="104">
        <v>40.6</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0</v>
      </c>
      <c r="J1282" s="85">
        <v>-50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11</v>
      </c>
      <c r="H1283" s="84" t="str">
        <f t="shared" si="294"/>
        <v>N/A</v>
      </c>
      <c r="I1283" s="85">
        <v>-36.4</v>
      </c>
      <c r="J1283" s="85">
        <v>0</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-33.299999999999997</v>
      </c>
      <c r="J1284" s="85">
        <v>50</v>
      </c>
      <c r="K1284" s="155" t="s">
        <v>50</v>
      </c>
      <c r="L1284" s="87" t="str">
        <f t="shared" si="295"/>
        <v>N/A</v>
      </c>
    </row>
    <row r="1285" spans="1:12">
      <c r="A1285" s="144" t="s">
        <v>630</v>
      </c>
      <c r="B1285" s="82" t="s">
        <v>50</v>
      </c>
      <c r="C1285" s="83">
        <v>31</v>
      </c>
      <c r="D1285" s="84" t="str">
        <f t="shared" si="292"/>
        <v>N/A</v>
      </c>
      <c r="E1285" s="83">
        <v>35</v>
      </c>
      <c r="F1285" s="84" t="str">
        <f t="shared" si="293"/>
        <v>N/A</v>
      </c>
      <c r="G1285" s="83">
        <v>23</v>
      </c>
      <c r="H1285" s="84" t="str">
        <f t="shared" si="294"/>
        <v>N/A</v>
      </c>
      <c r="I1285" s="85">
        <v>12.9</v>
      </c>
      <c r="J1285" s="85">
        <v>-34.299999999999997</v>
      </c>
      <c r="K1285" s="155" t="s">
        <v>50</v>
      </c>
      <c r="L1285" s="87" t="str">
        <f t="shared" si="295"/>
        <v>N/A</v>
      </c>
    </row>
    <row r="1286" spans="1:12">
      <c r="A1286" s="144" t="s">
        <v>631</v>
      </c>
      <c r="B1286" s="82" t="s">
        <v>50</v>
      </c>
      <c r="C1286" s="83">
        <v>11</v>
      </c>
      <c r="D1286" s="84" t="str">
        <f t="shared" si="292"/>
        <v>N/A</v>
      </c>
      <c r="E1286" s="83">
        <v>11</v>
      </c>
      <c r="F1286" s="84" t="str">
        <f t="shared" si="293"/>
        <v>N/A</v>
      </c>
      <c r="G1286" s="83">
        <v>11</v>
      </c>
      <c r="H1286" s="84" t="str">
        <f t="shared" si="294"/>
        <v>N/A</v>
      </c>
      <c r="I1286" s="85">
        <v>0</v>
      </c>
      <c r="J1286" s="85">
        <v>33.33</v>
      </c>
      <c r="K1286" s="155" t="s">
        <v>50</v>
      </c>
      <c r="L1286" s="87" t="str">
        <f t="shared" si="295"/>
        <v>N/A</v>
      </c>
    </row>
    <row r="1287" spans="1:12">
      <c r="A1287" s="144" t="s">
        <v>632</v>
      </c>
      <c r="B1287" s="82" t="s">
        <v>50</v>
      </c>
      <c r="C1287" s="83">
        <v>44</v>
      </c>
      <c r="D1287" s="84" t="str">
        <f t="shared" si="292"/>
        <v>N/A</v>
      </c>
      <c r="E1287" s="83">
        <v>50</v>
      </c>
      <c r="F1287" s="84" t="str">
        <f t="shared" si="293"/>
        <v>N/A</v>
      </c>
      <c r="G1287" s="83">
        <v>54</v>
      </c>
      <c r="H1287" s="84" t="str">
        <f t="shared" si="294"/>
        <v>N/A</v>
      </c>
      <c r="I1287" s="85">
        <v>13.64</v>
      </c>
      <c r="J1287" s="85">
        <v>8</v>
      </c>
      <c r="K1287" s="155" t="s">
        <v>50</v>
      </c>
      <c r="L1287" s="87" t="str">
        <f t="shared" si="295"/>
        <v>N/A</v>
      </c>
    </row>
    <row r="1288" spans="1:12">
      <c r="A1288" s="164" t="s">
        <v>818</v>
      </c>
      <c r="B1288" s="145" t="s">
        <v>50</v>
      </c>
      <c r="C1288" s="159">
        <v>1401028</v>
      </c>
      <c r="D1288" s="107" t="str">
        <f t="shared" si="292"/>
        <v>N/A</v>
      </c>
      <c r="E1288" s="159">
        <v>1980403</v>
      </c>
      <c r="F1288" s="107" t="str">
        <f t="shared" si="293"/>
        <v>N/A</v>
      </c>
      <c r="G1288" s="159">
        <v>1517312</v>
      </c>
      <c r="H1288" s="107" t="str">
        <f t="shared" si="294"/>
        <v>N/A</v>
      </c>
      <c r="I1288" s="108">
        <v>41.35</v>
      </c>
      <c r="J1288" s="108">
        <v>-23.4</v>
      </c>
      <c r="K1288" s="155" t="s">
        <v>50</v>
      </c>
      <c r="L1288" s="109" t="str">
        <f t="shared" si="295"/>
        <v>N/A</v>
      </c>
    </row>
    <row r="1289" spans="1:12">
      <c r="A1289" s="144" t="s">
        <v>633</v>
      </c>
      <c r="B1289" s="145" t="s">
        <v>50</v>
      </c>
      <c r="C1289" s="159">
        <v>1270578</v>
      </c>
      <c r="D1289" s="107" t="str">
        <f t="shared" si="292"/>
        <v>N/A</v>
      </c>
      <c r="E1289" s="159">
        <v>1809989</v>
      </c>
      <c r="F1289" s="107" t="str">
        <f t="shared" si="293"/>
        <v>N/A</v>
      </c>
      <c r="G1289" s="159">
        <v>1484613</v>
      </c>
      <c r="H1289" s="107" t="str">
        <f t="shared" si="294"/>
        <v>N/A</v>
      </c>
      <c r="I1289" s="108">
        <v>42.45</v>
      </c>
      <c r="J1289" s="108">
        <v>-18</v>
      </c>
      <c r="K1289" s="155" t="s">
        <v>50</v>
      </c>
      <c r="L1289" s="109" t="str">
        <f t="shared" si="295"/>
        <v>N/A</v>
      </c>
    </row>
    <row r="1290" spans="1:12">
      <c r="A1290" s="144" t="s">
        <v>627</v>
      </c>
      <c r="B1290" s="145" t="s">
        <v>50</v>
      </c>
      <c r="C1290" s="159">
        <v>232550</v>
      </c>
      <c r="D1290" s="107" t="str">
        <f t="shared" si="292"/>
        <v>N/A</v>
      </c>
      <c r="E1290" s="159">
        <v>242924</v>
      </c>
      <c r="F1290" s="107" t="str">
        <f t="shared" si="293"/>
        <v>N/A</v>
      </c>
      <c r="G1290" s="159">
        <v>254370</v>
      </c>
      <c r="H1290" s="107" t="str">
        <f t="shared" si="294"/>
        <v>N/A</v>
      </c>
      <c r="I1290" s="108">
        <v>4.4610000000000003</v>
      </c>
      <c r="J1290" s="108">
        <v>4.7119999999999997</v>
      </c>
      <c r="K1290" s="155" t="s">
        <v>50</v>
      </c>
      <c r="L1290" s="109" t="str">
        <f t="shared" si="295"/>
        <v>N/A</v>
      </c>
    </row>
    <row r="1291" spans="1:12">
      <c r="A1291" s="144" t="s">
        <v>240</v>
      </c>
      <c r="B1291" s="145" t="s">
        <v>50</v>
      </c>
      <c r="C1291" s="159">
        <v>1108696</v>
      </c>
      <c r="D1291" s="107" t="str">
        <f t="shared" si="292"/>
        <v>N/A</v>
      </c>
      <c r="E1291" s="159">
        <v>606415</v>
      </c>
      <c r="F1291" s="107" t="str">
        <f t="shared" si="293"/>
        <v>N/A</v>
      </c>
      <c r="G1291" s="159">
        <v>693783</v>
      </c>
      <c r="H1291" s="107" t="str">
        <f t="shared" si="294"/>
        <v>N/A</v>
      </c>
      <c r="I1291" s="108">
        <v>-45.3</v>
      </c>
      <c r="J1291" s="108">
        <v>14.41</v>
      </c>
      <c r="K1291" s="155" t="s">
        <v>50</v>
      </c>
      <c r="L1291" s="109" t="str">
        <f t="shared" si="295"/>
        <v>N/A</v>
      </c>
    </row>
    <row r="1292" spans="1:12">
      <c r="A1292" s="144" t="s">
        <v>628</v>
      </c>
      <c r="B1292" s="145" t="s">
        <v>50</v>
      </c>
      <c r="C1292" s="159">
        <v>709227</v>
      </c>
      <c r="D1292" s="107" t="str">
        <f t="shared" si="292"/>
        <v>N/A</v>
      </c>
      <c r="E1292" s="159">
        <v>584988</v>
      </c>
      <c r="F1292" s="107" t="str">
        <f t="shared" si="293"/>
        <v>N/A</v>
      </c>
      <c r="G1292" s="159">
        <v>426264</v>
      </c>
      <c r="H1292" s="107" t="str">
        <f t="shared" si="294"/>
        <v>N/A</v>
      </c>
      <c r="I1292" s="108">
        <v>-17.5</v>
      </c>
      <c r="J1292" s="108">
        <v>-27.1</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699233</v>
      </c>
      <c r="D1294" s="107" t="str">
        <f t="shared" ref="D1294:D1308" si="296">IF($B1294="N/A","N/A",IF(C1294&gt;10,"No",IF(C1294&lt;-10,"No","Yes")))</f>
        <v>N/A</v>
      </c>
      <c r="E1294" s="159">
        <v>760573</v>
      </c>
      <c r="F1294" s="107" t="str">
        <f t="shared" ref="F1294:F1308" si="297">IF($B1294="N/A","N/A",IF(E1294&gt;10,"No",IF(E1294&lt;-10,"No","Yes")))</f>
        <v>N/A</v>
      </c>
      <c r="G1294" s="159">
        <v>728202</v>
      </c>
      <c r="H1294" s="107" t="str">
        <f t="shared" ref="H1294:H1308" si="298">IF($B1294="N/A","N/A",IF(G1294&gt;10,"No",IF(G1294&lt;-10,"No","Yes")))</f>
        <v>N/A</v>
      </c>
      <c r="I1294" s="108">
        <v>8.7720000000000002</v>
      </c>
      <c r="J1294" s="108">
        <v>-4.26</v>
      </c>
      <c r="K1294" s="118" t="s">
        <v>112</v>
      </c>
      <c r="L1294" s="109" t="str">
        <f t="shared" ref="L1294:L1308" si="299">IF(J1294="Div by 0", "N/A", IF(K1294="N/A","N/A", IF(J1294&gt;VALUE(MID(K1294,1,2)), "No", IF(J1294&lt;-1*VALUE(MID(K1294,1,2)), "No", "Yes"))))</f>
        <v>Yes</v>
      </c>
    </row>
    <row r="1295" spans="1:12">
      <c r="A1295" s="164" t="s">
        <v>635</v>
      </c>
      <c r="B1295" s="82" t="s">
        <v>50</v>
      </c>
      <c r="C1295" s="83">
        <v>3163</v>
      </c>
      <c r="D1295" s="84" t="str">
        <f t="shared" si="296"/>
        <v>N/A</v>
      </c>
      <c r="E1295" s="83">
        <v>3293</v>
      </c>
      <c r="F1295" s="84" t="str">
        <f t="shared" si="297"/>
        <v>N/A</v>
      </c>
      <c r="G1295" s="83">
        <v>3585</v>
      </c>
      <c r="H1295" s="84" t="str">
        <f t="shared" si="298"/>
        <v>N/A</v>
      </c>
      <c r="I1295" s="85">
        <v>4.1100000000000003</v>
      </c>
      <c r="J1295" s="85">
        <v>8.8670000000000009</v>
      </c>
      <c r="K1295" s="86" t="s">
        <v>112</v>
      </c>
      <c r="L1295" s="87" t="str">
        <f t="shared" si="299"/>
        <v>Yes</v>
      </c>
    </row>
    <row r="1296" spans="1:12">
      <c r="A1296" s="164" t="s">
        <v>636</v>
      </c>
      <c r="B1296" s="82" t="s">
        <v>50</v>
      </c>
      <c r="C1296" s="88">
        <v>221.06639267</v>
      </c>
      <c r="D1296" s="84" t="str">
        <f t="shared" si="296"/>
        <v>N/A</v>
      </c>
      <c r="E1296" s="88">
        <v>230.96659581</v>
      </c>
      <c r="F1296" s="84" t="str">
        <f t="shared" si="297"/>
        <v>N/A</v>
      </c>
      <c r="G1296" s="88">
        <v>203.12468619000001</v>
      </c>
      <c r="H1296" s="84" t="str">
        <f t="shared" si="298"/>
        <v>N/A</v>
      </c>
      <c r="I1296" s="85">
        <v>4.4779999999999998</v>
      </c>
      <c r="J1296" s="85">
        <v>-12.1</v>
      </c>
      <c r="K1296" s="86" t="s">
        <v>112</v>
      </c>
      <c r="L1296" s="87" t="str">
        <f t="shared" si="299"/>
        <v>Yes</v>
      </c>
    </row>
    <row r="1297" spans="1:12">
      <c r="A1297" s="164" t="s">
        <v>637</v>
      </c>
      <c r="B1297" s="82" t="s">
        <v>50</v>
      </c>
      <c r="C1297" s="88">
        <v>742057</v>
      </c>
      <c r="D1297" s="84" t="str">
        <f t="shared" si="296"/>
        <v>N/A</v>
      </c>
      <c r="E1297" s="88">
        <v>790658</v>
      </c>
      <c r="F1297" s="84" t="str">
        <f t="shared" si="297"/>
        <v>N/A</v>
      </c>
      <c r="G1297" s="88">
        <v>899853</v>
      </c>
      <c r="H1297" s="84" t="str">
        <f t="shared" si="298"/>
        <v>N/A</v>
      </c>
      <c r="I1297" s="85">
        <v>6.5490000000000004</v>
      </c>
      <c r="J1297" s="85">
        <v>13.81</v>
      </c>
      <c r="K1297" s="86" t="s">
        <v>112</v>
      </c>
      <c r="L1297" s="87" t="str">
        <f t="shared" si="299"/>
        <v>Yes</v>
      </c>
    </row>
    <row r="1298" spans="1:12">
      <c r="A1298" s="164" t="s">
        <v>638</v>
      </c>
      <c r="B1298" s="82" t="s">
        <v>50</v>
      </c>
      <c r="C1298" s="83">
        <v>1957</v>
      </c>
      <c r="D1298" s="84" t="str">
        <f t="shared" si="296"/>
        <v>N/A</v>
      </c>
      <c r="E1298" s="83">
        <v>2108</v>
      </c>
      <c r="F1298" s="84" t="str">
        <f t="shared" si="297"/>
        <v>N/A</v>
      </c>
      <c r="G1298" s="83">
        <v>2208</v>
      </c>
      <c r="H1298" s="84" t="str">
        <f t="shared" si="298"/>
        <v>N/A</v>
      </c>
      <c r="I1298" s="85">
        <v>7.7160000000000002</v>
      </c>
      <c r="J1298" s="85">
        <v>4.7439999999999998</v>
      </c>
      <c r="K1298" s="86" t="s">
        <v>112</v>
      </c>
      <c r="L1298" s="87" t="str">
        <f t="shared" si="299"/>
        <v>Yes</v>
      </c>
    </row>
    <row r="1299" spans="1:12">
      <c r="A1299" s="164" t="s">
        <v>639</v>
      </c>
      <c r="B1299" s="82" t="s">
        <v>50</v>
      </c>
      <c r="C1299" s="88">
        <v>379.18088912000002</v>
      </c>
      <c r="D1299" s="84" t="str">
        <f t="shared" si="296"/>
        <v>N/A</v>
      </c>
      <c r="E1299" s="88">
        <v>375.07495255999999</v>
      </c>
      <c r="F1299" s="84" t="str">
        <f t="shared" si="297"/>
        <v>N/A</v>
      </c>
      <c r="G1299" s="88">
        <v>407.54211957000001</v>
      </c>
      <c r="H1299" s="84" t="str">
        <f t="shared" si="298"/>
        <v>N/A</v>
      </c>
      <c r="I1299" s="85">
        <v>-1.08</v>
      </c>
      <c r="J1299" s="85">
        <v>8.6560000000000006</v>
      </c>
      <c r="K1299" s="86" t="s">
        <v>112</v>
      </c>
      <c r="L1299" s="87" t="str">
        <f t="shared" si="299"/>
        <v>Yes</v>
      </c>
    </row>
    <row r="1300" spans="1:12">
      <c r="A1300" s="164" t="s">
        <v>649</v>
      </c>
      <c r="B1300" s="82" t="s">
        <v>50</v>
      </c>
      <c r="C1300" s="88">
        <v>1164118</v>
      </c>
      <c r="D1300" s="84" t="str">
        <f t="shared" si="296"/>
        <v>N/A</v>
      </c>
      <c r="E1300" s="88">
        <v>1256659</v>
      </c>
      <c r="F1300" s="84" t="str">
        <f t="shared" si="297"/>
        <v>N/A</v>
      </c>
      <c r="G1300" s="88">
        <v>1528536</v>
      </c>
      <c r="H1300" s="84" t="str">
        <f t="shared" si="298"/>
        <v>N/A</v>
      </c>
      <c r="I1300" s="85">
        <v>7.9489999999999998</v>
      </c>
      <c r="J1300" s="85">
        <v>21.63</v>
      </c>
      <c r="K1300" s="86" t="s">
        <v>112</v>
      </c>
      <c r="L1300" s="87" t="str">
        <f t="shared" si="299"/>
        <v>No</v>
      </c>
    </row>
    <row r="1301" spans="1:12">
      <c r="A1301" s="164" t="s">
        <v>651</v>
      </c>
      <c r="B1301" s="82" t="s">
        <v>50</v>
      </c>
      <c r="C1301" s="83">
        <v>3809</v>
      </c>
      <c r="D1301" s="84" t="str">
        <f t="shared" si="296"/>
        <v>N/A</v>
      </c>
      <c r="E1301" s="83">
        <v>4209</v>
      </c>
      <c r="F1301" s="84" t="str">
        <f t="shared" si="297"/>
        <v>N/A</v>
      </c>
      <c r="G1301" s="83">
        <v>5029</v>
      </c>
      <c r="H1301" s="84" t="str">
        <f t="shared" si="298"/>
        <v>N/A</v>
      </c>
      <c r="I1301" s="85">
        <v>10.5</v>
      </c>
      <c r="J1301" s="85">
        <v>19.48</v>
      </c>
      <c r="K1301" s="86" t="s">
        <v>112</v>
      </c>
      <c r="L1301" s="87" t="str">
        <f t="shared" si="299"/>
        <v>No</v>
      </c>
    </row>
    <row r="1302" spans="1:12">
      <c r="A1302" s="164" t="s">
        <v>650</v>
      </c>
      <c r="B1302" s="82" t="s">
        <v>50</v>
      </c>
      <c r="C1302" s="88">
        <v>305.62299816000001</v>
      </c>
      <c r="D1302" s="84" t="str">
        <f t="shared" si="296"/>
        <v>N/A</v>
      </c>
      <c r="E1302" s="88">
        <v>298.56474222000003</v>
      </c>
      <c r="F1302" s="84" t="str">
        <f t="shared" si="297"/>
        <v>N/A</v>
      </c>
      <c r="G1302" s="88">
        <v>303.94432293</v>
      </c>
      <c r="H1302" s="84" t="str">
        <f t="shared" si="298"/>
        <v>N/A</v>
      </c>
      <c r="I1302" s="85">
        <v>-2.31</v>
      </c>
      <c r="J1302" s="85">
        <v>1.802</v>
      </c>
      <c r="K1302" s="86" t="s">
        <v>112</v>
      </c>
      <c r="L1302" s="87" t="str">
        <f t="shared" si="299"/>
        <v>Yes</v>
      </c>
    </row>
    <row r="1303" spans="1:12">
      <c r="A1303" s="164" t="s">
        <v>640</v>
      </c>
      <c r="B1303" s="82" t="s">
        <v>50</v>
      </c>
      <c r="C1303" s="88">
        <v>3341239</v>
      </c>
      <c r="D1303" s="84" t="str">
        <f t="shared" si="296"/>
        <v>N/A</v>
      </c>
      <c r="E1303" s="88">
        <v>2784020</v>
      </c>
      <c r="F1303" s="84" t="str">
        <f t="shared" si="297"/>
        <v>N/A</v>
      </c>
      <c r="G1303" s="88">
        <v>3332371</v>
      </c>
      <c r="H1303" s="84" t="str">
        <f t="shared" si="298"/>
        <v>N/A</v>
      </c>
      <c r="I1303" s="85">
        <v>-16.7</v>
      </c>
      <c r="J1303" s="85">
        <v>19.7</v>
      </c>
      <c r="K1303" s="86" t="s">
        <v>112</v>
      </c>
      <c r="L1303" s="87" t="str">
        <f t="shared" si="299"/>
        <v>No</v>
      </c>
    </row>
    <row r="1304" spans="1:12">
      <c r="A1304" s="164" t="s">
        <v>641</v>
      </c>
      <c r="B1304" s="82" t="s">
        <v>50</v>
      </c>
      <c r="C1304" s="83">
        <v>2092</v>
      </c>
      <c r="D1304" s="84" t="str">
        <f t="shared" si="296"/>
        <v>N/A</v>
      </c>
      <c r="E1304" s="83">
        <v>1841</v>
      </c>
      <c r="F1304" s="84" t="str">
        <f t="shared" si="297"/>
        <v>N/A</v>
      </c>
      <c r="G1304" s="83">
        <v>2058</v>
      </c>
      <c r="H1304" s="84" t="str">
        <f t="shared" si="298"/>
        <v>N/A</v>
      </c>
      <c r="I1304" s="85">
        <v>-12</v>
      </c>
      <c r="J1304" s="85">
        <v>11.79</v>
      </c>
      <c r="K1304" s="86" t="s">
        <v>112</v>
      </c>
      <c r="L1304" s="87" t="str">
        <f t="shared" si="299"/>
        <v>Yes</v>
      </c>
    </row>
    <row r="1305" spans="1:12">
      <c r="A1305" s="164" t="s">
        <v>642</v>
      </c>
      <c r="B1305" s="82" t="s">
        <v>50</v>
      </c>
      <c r="C1305" s="88">
        <v>1597.1505735999999</v>
      </c>
      <c r="D1305" s="84" t="str">
        <f t="shared" si="296"/>
        <v>N/A</v>
      </c>
      <c r="E1305" s="88">
        <v>1512.2324822999999</v>
      </c>
      <c r="F1305" s="84" t="str">
        <f t="shared" si="297"/>
        <v>N/A</v>
      </c>
      <c r="G1305" s="88">
        <v>1619.2278911999999</v>
      </c>
      <c r="H1305" s="84" t="str">
        <f t="shared" si="298"/>
        <v>N/A</v>
      </c>
      <c r="I1305" s="85">
        <v>-5.32</v>
      </c>
      <c r="J1305" s="85">
        <v>7.0750000000000002</v>
      </c>
      <c r="K1305" s="86" t="s">
        <v>112</v>
      </c>
      <c r="L1305" s="87" t="str">
        <f t="shared" si="299"/>
        <v>Yes</v>
      </c>
    </row>
    <row r="1306" spans="1:12" ht="12.75" customHeight="1">
      <c r="A1306" s="164" t="s">
        <v>930</v>
      </c>
      <c r="B1306" s="82" t="s">
        <v>50</v>
      </c>
      <c r="C1306" s="88">
        <v>69409142</v>
      </c>
      <c r="D1306" s="84" t="str">
        <f t="shared" si="296"/>
        <v>N/A</v>
      </c>
      <c r="E1306" s="88">
        <v>75664736</v>
      </c>
      <c r="F1306" s="84" t="str">
        <f t="shared" si="297"/>
        <v>N/A</v>
      </c>
      <c r="G1306" s="88">
        <v>77294294</v>
      </c>
      <c r="H1306" s="84" t="str">
        <f t="shared" si="298"/>
        <v>N/A</v>
      </c>
      <c r="I1306" s="85">
        <v>9.0129999999999999</v>
      </c>
      <c r="J1306" s="85">
        <v>2.1539999999999999</v>
      </c>
      <c r="K1306" s="86" t="s">
        <v>112</v>
      </c>
      <c r="L1306" s="87" t="str">
        <f t="shared" si="299"/>
        <v>Yes</v>
      </c>
    </row>
    <row r="1307" spans="1:12">
      <c r="A1307" s="164" t="s">
        <v>643</v>
      </c>
      <c r="B1307" s="82" t="s">
        <v>50</v>
      </c>
      <c r="C1307" s="83">
        <v>4267</v>
      </c>
      <c r="D1307" s="84" t="str">
        <f t="shared" si="296"/>
        <v>N/A</v>
      </c>
      <c r="E1307" s="83">
        <v>4426</v>
      </c>
      <c r="F1307" s="84" t="str">
        <f t="shared" si="297"/>
        <v>N/A</v>
      </c>
      <c r="G1307" s="83">
        <v>4409</v>
      </c>
      <c r="H1307" s="84" t="str">
        <f t="shared" si="298"/>
        <v>N/A</v>
      </c>
      <c r="I1307" s="85">
        <v>3.726</v>
      </c>
      <c r="J1307" s="85">
        <v>-0.38400000000000001</v>
      </c>
      <c r="K1307" s="86" t="s">
        <v>112</v>
      </c>
      <c r="L1307" s="87" t="str">
        <f t="shared" si="299"/>
        <v>Yes</v>
      </c>
    </row>
    <row r="1308" spans="1:12">
      <c r="A1308" s="164" t="s">
        <v>644</v>
      </c>
      <c r="B1308" s="101" t="s">
        <v>50</v>
      </c>
      <c r="C1308" s="98">
        <v>16266.496836</v>
      </c>
      <c r="D1308" s="103" t="str">
        <f t="shared" si="296"/>
        <v>N/A</v>
      </c>
      <c r="E1308" s="98">
        <v>17095.511975000001</v>
      </c>
      <c r="F1308" s="103" t="str">
        <f t="shared" si="297"/>
        <v>N/A</v>
      </c>
      <c r="G1308" s="98">
        <v>17531.026083000001</v>
      </c>
      <c r="H1308" s="103" t="str">
        <f t="shared" si="298"/>
        <v>N/A</v>
      </c>
      <c r="I1308" s="104">
        <v>5.0960000000000001</v>
      </c>
      <c r="J1308" s="104">
        <v>2.548</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133351744</v>
      </c>
      <c r="D1310" s="84" t="str">
        <f t="shared" ref="D1310:D1333" si="300">IF($B1310="N/A","N/A",IF(C1310&gt;10,"No",IF(C1310&lt;-10,"No","Yes")))</f>
        <v>N/A</v>
      </c>
      <c r="E1310" s="176">
        <v>151004264</v>
      </c>
      <c r="F1310" s="84" t="str">
        <f t="shared" ref="F1310:F1333" si="301">IF($B1310="N/A","N/A",IF(E1310&gt;10,"No",IF(E1310&lt;-10,"No","Yes")))</f>
        <v>N/A</v>
      </c>
      <c r="G1310" s="176">
        <v>157637398</v>
      </c>
      <c r="H1310" s="84" t="str">
        <f t="shared" ref="H1310:H1333" si="302">IF($B1310="N/A","N/A",IF(G1310&gt;10,"No",IF(G1310&lt;-10,"No","Yes")))</f>
        <v>N/A</v>
      </c>
      <c r="I1310" s="85">
        <v>13.24</v>
      </c>
      <c r="J1310" s="85">
        <v>4.3929999999999998</v>
      </c>
      <c r="K1310" s="86" t="s">
        <v>112</v>
      </c>
      <c r="L1310" s="87" t="str">
        <f t="shared" ref="L1310:L1333" si="303">IF(J1310="Div by 0", "N/A", IF(K1310="N/A","N/A", IF(J1310&gt;VALUE(MID(K1310,1,2)), "No", IF(J1310&lt;-1*VALUE(MID(K1310,1,2)), "No", "Yes"))))</f>
        <v>Yes</v>
      </c>
    </row>
    <row r="1311" spans="1:12">
      <c r="A1311" s="137" t="s">
        <v>501</v>
      </c>
      <c r="B1311" s="82" t="s">
        <v>50</v>
      </c>
      <c r="C1311" s="112">
        <v>7891</v>
      </c>
      <c r="D1311" s="112" t="str">
        <f t="shared" si="300"/>
        <v>N/A</v>
      </c>
      <c r="E1311" s="112">
        <v>8450</v>
      </c>
      <c r="F1311" s="112" t="str">
        <f t="shared" si="301"/>
        <v>N/A</v>
      </c>
      <c r="G1311" s="112">
        <v>8821</v>
      </c>
      <c r="H1311" s="84" t="str">
        <f t="shared" si="302"/>
        <v>N/A</v>
      </c>
      <c r="I1311" s="85">
        <v>7.0839999999999996</v>
      </c>
      <c r="J1311" s="85">
        <v>4.391</v>
      </c>
      <c r="K1311" s="86" t="s">
        <v>112</v>
      </c>
      <c r="L1311" s="87" t="str">
        <f t="shared" si="303"/>
        <v>Yes</v>
      </c>
    </row>
    <row r="1312" spans="1:12" ht="12.75" customHeight="1">
      <c r="A1312" s="137" t="s">
        <v>829</v>
      </c>
      <c r="B1312" s="82" t="s">
        <v>50</v>
      </c>
      <c r="C1312" s="176">
        <v>16899.219871000001</v>
      </c>
      <c r="D1312" s="84" t="str">
        <f t="shared" si="300"/>
        <v>N/A</v>
      </c>
      <c r="E1312" s="176">
        <v>17870.327100999999</v>
      </c>
      <c r="F1312" s="84" t="str">
        <f t="shared" si="301"/>
        <v>N/A</v>
      </c>
      <c r="G1312" s="176">
        <v>17870.694705999998</v>
      </c>
      <c r="H1312" s="84" t="str">
        <f t="shared" si="302"/>
        <v>N/A</v>
      </c>
      <c r="I1312" s="85">
        <v>5.7460000000000004</v>
      </c>
      <c r="J1312" s="85">
        <v>2.0999999999999999E-3</v>
      </c>
      <c r="K1312" s="86" t="s">
        <v>112</v>
      </c>
      <c r="L1312" s="87" t="str">
        <f t="shared" si="303"/>
        <v>Yes</v>
      </c>
    </row>
    <row r="1313" spans="1:12">
      <c r="A1313" s="144" t="s">
        <v>583</v>
      </c>
      <c r="B1313" s="82" t="s">
        <v>50</v>
      </c>
      <c r="C1313" s="176">
        <v>10659.294259</v>
      </c>
      <c r="D1313" s="84" t="str">
        <f t="shared" si="300"/>
        <v>N/A</v>
      </c>
      <c r="E1313" s="176">
        <v>11767.260695000001</v>
      </c>
      <c r="F1313" s="84" t="str">
        <f t="shared" si="301"/>
        <v>N/A</v>
      </c>
      <c r="G1313" s="176">
        <v>11374.240970000001</v>
      </c>
      <c r="H1313" s="84" t="str">
        <f t="shared" si="302"/>
        <v>N/A</v>
      </c>
      <c r="I1313" s="85">
        <v>10.39</v>
      </c>
      <c r="J1313" s="85">
        <v>-3.34</v>
      </c>
      <c r="K1313" s="86" t="s">
        <v>112</v>
      </c>
      <c r="L1313" s="87" t="str">
        <f t="shared" si="303"/>
        <v>Yes</v>
      </c>
    </row>
    <row r="1314" spans="1:12">
      <c r="A1314" s="144" t="s">
        <v>586</v>
      </c>
      <c r="B1314" s="82" t="s">
        <v>50</v>
      </c>
      <c r="C1314" s="176">
        <v>22906.112265</v>
      </c>
      <c r="D1314" s="84" t="str">
        <f t="shared" si="300"/>
        <v>N/A</v>
      </c>
      <c r="E1314" s="176">
        <v>23536.028943000001</v>
      </c>
      <c r="F1314" s="84" t="str">
        <f t="shared" si="301"/>
        <v>N/A</v>
      </c>
      <c r="G1314" s="176">
        <v>23755.227273</v>
      </c>
      <c r="H1314" s="84" t="str">
        <f t="shared" si="302"/>
        <v>N/A</v>
      </c>
      <c r="I1314" s="85">
        <v>2.75</v>
      </c>
      <c r="J1314" s="85">
        <v>0.93130000000000002</v>
      </c>
      <c r="K1314" s="86" t="s">
        <v>112</v>
      </c>
      <c r="L1314" s="87" t="str">
        <f t="shared" si="303"/>
        <v>Yes</v>
      </c>
    </row>
    <row r="1315" spans="1:12">
      <c r="A1315" s="144" t="s">
        <v>589</v>
      </c>
      <c r="B1315" s="82" t="s">
        <v>50</v>
      </c>
      <c r="C1315" s="176">
        <v>10614.475409999999</v>
      </c>
      <c r="D1315" s="84" t="str">
        <f t="shared" si="300"/>
        <v>N/A</v>
      </c>
      <c r="E1315" s="176">
        <v>13993.107692</v>
      </c>
      <c r="F1315" s="84" t="str">
        <f t="shared" si="301"/>
        <v>N/A</v>
      </c>
      <c r="G1315" s="176">
        <v>15875.362069000001</v>
      </c>
      <c r="H1315" s="84" t="str">
        <f t="shared" si="302"/>
        <v>N/A</v>
      </c>
      <c r="I1315" s="85">
        <v>31.83</v>
      </c>
      <c r="J1315" s="85">
        <v>13.45</v>
      </c>
      <c r="K1315" s="86" t="s">
        <v>112</v>
      </c>
      <c r="L1315" s="87" t="str">
        <f t="shared" si="303"/>
        <v>Yes</v>
      </c>
    </row>
    <row r="1316" spans="1:12">
      <c r="A1316" s="144" t="s">
        <v>591</v>
      </c>
      <c r="B1316" s="82" t="s">
        <v>50</v>
      </c>
      <c r="C1316" s="176">
        <v>3728.9268293</v>
      </c>
      <c r="D1316" s="84" t="str">
        <f t="shared" si="300"/>
        <v>N/A</v>
      </c>
      <c r="E1316" s="176">
        <v>2414.0434783000001</v>
      </c>
      <c r="F1316" s="84" t="str">
        <f t="shared" si="301"/>
        <v>N/A</v>
      </c>
      <c r="G1316" s="176">
        <v>2707.3888889</v>
      </c>
      <c r="H1316" s="84" t="str">
        <f t="shared" si="302"/>
        <v>N/A</v>
      </c>
      <c r="I1316" s="85">
        <v>-35.299999999999997</v>
      </c>
      <c r="J1316" s="85">
        <v>12.15</v>
      </c>
      <c r="K1316" s="86" t="s">
        <v>112</v>
      </c>
      <c r="L1316" s="87" t="str">
        <f t="shared" si="303"/>
        <v>Yes</v>
      </c>
    </row>
    <row r="1317" spans="1:12" ht="12.75" customHeight="1">
      <c r="A1317" s="164" t="s">
        <v>502</v>
      </c>
      <c r="B1317" s="82" t="s">
        <v>50</v>
      </c>
      <c r="C1317" s="84">
        <v>8.0732950011</v>
      </c>
      <c r="D1317" s="84" t="str">
        <f t="shared" si="300"/>
        <v>N/A</v>
      </c>
      <c r="E1317" s="84">
        <v>8.5051987398000009</v>
      </c>
      <c r="F1317" s="84" t="str">
        <f t="shared" si="301"/>
        <v>N/A</v>
      </c>
      <c r="G1317" s="84">
        <v>8.2961834357999997</v>
      </c>
      <c r="H1317" s="84" t="str">
        <f t="shared" si="302"/>
        <v>N/A</v>
      </c>
      <c r="I1317" s="85">
        <v>5.35</v>
      </c>
      <c r="J1317" s="85">
        <v>-2.46</v>
      </c>
      <c r="K1317" s="86" t="s">
        <v>112</v>
      </c>
      <c r="L1317" s="87" t="str">
        <f t="shared" si="303"/>
        <v>Yes</v>
      </c>
    </row>
    <row r="1318" spans="1:12">
      <c r="A1318" s="144" t="s">
        <v>583</v>
      </c>
      <c r="B1318" s="82" t="s">
        <v>50</v>
      </c>
      <c r="C1318" s="84">
        <v>25.666506751</v>
      </c>
      <c r="D1318" s="84" t="str">
        <f t="shared" si="300"/>
        <v>N/A</v>
      </c>
      <c r="E1318" s="84">
        <v>26.885866991</v>
      </c>
      <c r="F1318" s="84" t="str">
        <f t="shared" si="301"/>
        <v>N/A</v>
      </c>
      <c r="G1318" s="84">
        <v>27.339607635</v>
      </c>
      <c r="H1318" s="84" t="str">
        <f t="shared" si="302"/>
        <v>N/A</v>
      </c>
      <c r="I1318" s="85">
        <v>4.7510000000000003</v>
      </c>
      <c r="J1318" s="85">
        <v>1.6879999999999999</v>
      </c>
      <c r="K1318" s="86" t="s">
        <v>112</v>
      </c>
      <c r="L1318" s="87" t="str">
        <f t="shared" si="303"/>
        <v>Yes</v>
      </c>
    </row>
    <row r="1319" spans="1:12">
      <c r="A1319" s="144" t="s">
        <v>586</v>
      </c>
      <c r="B1319" s="82" t="s">
        <v>50</v>
      </c>
      <c r="C1319" s="84">
        <v>13.321913296</v>
      </c>
      <c r="D1319" s="84" t="str">
        <f t="shared" si="300"/>
        <v>N/A</v>
      </c>
      <c r="E1319" s="84">
        <v>14.010217114</v>
      </c>
      <c r="F1319" s="84" t="str">
        <f t="shared" si="301"/>
        <v>N/A</v>
      </c>
      <c r="G1319" s="84">
        <v>14.280856850999999</v>
      </c>
      <c r="H1319" s="84" t="str">
        <f t="shared" si="302"/>
        <v>N/A</v>
      </c>
      <c r="I1319" s="85">
        <v>5.1669999999999998</v>
      </c>
      <c r="J1319" s="85">
        <v>1.9319999999999999</v>
      </c>
      <c r="K1319" s="86" t="s">
        <v>112</v>
      </c>
      <c r="L1319" s="87" t="str">
        <f t="shared" si="303"/>
        <v>Yes</v>
      </c>
    </row>
    <row r="1320" spans="1:12">
      <c r="A1320" s="144" t="s">
        <v>589</v>
      </c>
      <c r="B1320" s="82" t="s">
        <v>50</v>
      </c>
      <c r="C1320" s="84">
        <v>0.15404040399999999</v>
      </c>
      <c r="D1320" s="84" t="str">
        <f t="shared" si="300"/>
        <v>N/A</v>
      </c>
      <c r="E1320" s="84">
        <v>0.163839387</v>
      </c>
      <c r="F1320" s="84" t="str">
        <f t="shared" si="301"/>
        <v>N/A</v>
      </c>
      <c r="G1320" s="84">
        <v>0.13151629209999999</v>
      </c>
      <c r="H1320" s="84" t="str">
        <f t="shared" si="302"/>
        <v>N/A</v>
      </c>
      <c r="I1320" s="85">
        <v>6.3609999999999998</v>
      </c>
      <c r="J1320" s="85">
        <v>-19.7</v>
      </c>
      <c r="K1320" s="86" t="s">
        <v>112</v>
      </c>
      <c r="L1320" s="87" t="str">
        <f t="shared" si="303"/>
        <v>No</v>
      </c>
    </row>
    <row r="1321" spans="1:12">
      <c r="A1321" s="144" t="s">
        <v>591</v>
      </c>
      <c r="B1321" s="82" t="s">
        <v>50</v>
      </c>
      <c r="C1321" s="84">
        <v>0.31072375899999999</v>
      </c>
      <c r="D1321" s="84" t="str">
        <f t="shared" si="300"/>
        <v>N/A</v>
      </c>
      <c r="E1321" s="84">
        <v>0.16940413939999999</v>
      </c>
      <c r="F1321" s="84" t="str">
        <f t="shared" si="301"/>
        <v>N/A</v>
      </c>
      <c r="G1321" s="84">
        <v>0.121736778</v>
      </c>
      <c r="H1321" s="84" t="str">
        <f t="shared" si="302"/>
        <v>N/A</v>
      </c>
      <c r="I1321" s="85">
        <v>-45.5</v>
      </c>
      <c r="J1321" s="85">
        <v>-28.1</v>
      </c>
      <c r="K1321" s="86" t="s">
        <v>112</v>
      </c>
      <c r="L1321" s="87" t="str">
        <f t="shared" si="303"/>
        <v>No</v>
      </c>
    </row>
    <row r="1322" spans="1:12" ht="12.75" customHeight="1">
      <c r="A1322" s="137" t="s">
        <v>821</v>
      </c>
      <c r="B1322" s="82" t="s">
        <v>50</v>
      </c>
      <c r="C1322" s="176">
        <v>69277055</v>
      </c>
      <c r="D1322" s="84" t="str">
        <f t="shared" si="300"/>
        <v>N/A</v>
      </c>
      <c r="E1322" s="176">
        <v>75500792</v>
      </c>
      <c r="F1322" s="84" t="str">
        <f t="shared" si="301"/>
        <v>N/A</v>
      </c>
      <c r="G1322" s="176">
        <v>77114030</v>
      </c>
      <c r="H1322" s="84" t="str">
        <f t="shared" si="302"/>
        <v>N/A</v>
      </c>
      <c r="I1322" s="85">
        <v>8.984</v>
      </c>
      <c r="J1322" s="85">
        <v>2.137</v>
      </c>
      <c r="K1322" s="86" t="s">
        <v>112</v>
      </c>
      <c r="L1322" s="87" t="str">
        <f t="shared" si="303"/>
        <v>Yes</v>
      </c>
    </row>
    <row r="1323" spans="1:12" ht="12.75" customHeight="1">
      <c r="A1323" s="137" t="s">
        <v>503</v>
      </c>
      <c r="B1323" s="82" t="s">
        <v>50</v>
      </c>
      <c r="C1323" s="112">
        <v>4064</v>
      </c>
      <c r="D1323" s="112" t="str">
        <f t="shared" si="300"/>
        <v>N/A</v>
      </c>
      <c r="E1323" s="112">
        <v>4186</v>
      </c>
      <c r="F1323" s="112" t="str">
        <f t="shared" si="301"/>
        <v>N/A</v>
      </c>
      <c r="G1323" s="112">
        <v>4179</v>
      </c>
      <c r="H1323" s="84" t="str">
        <f t="shared" si="302"/>
        <v>N/A</v>
      </c>
      <c r="I1323" s="85">
        <v>3.0019999999999998</v>
      </c>
      <c r="J1323" s="85">
        <v>-0.16700000000000001</v>
      </c>
      <c r="K1323" s="86" t="s">
        <v>112</v>
      </c>
      <c r="L1323" s="87" t="str">
        <f t="shared" si="303"/>
        <v>Yes</v>
      </c>
    </row>
    <row r="1324" spans="1:12" ht="25.5">
      <c r="A1324" s="137" t="s">
        <v>830</v>
      </c>
      <c r="B1324" s="82" t="s">
        <v>50</v>
      </c>
      <c r="C1324" s="176">
        <v>17046.519439</v>
      </c>
      <c r="D1324" s="84" t="str">
        <f t="shared" si="300"/>
        <v>N/A</v>
      </c>
      <c r="E1324" s="176">
        <v>18036.500716999999</v>
      </c>
      <c r="F1324" s="84" t="str">
        <f t="shared" si="301"/>
        <v>N/A</v>
      </c>
      <c r="G1324" s="176">
        <v>18452.747069000001</v>
      </c>
      <c r="H1324" s="84" t="str">
        <f t="shared" si="302"/>
        <v>N/A</v>
      </c>
      <c r="I1324" s="85">
        <v>5.8079999999999998</v>
      </c>
      <c r="J1324" s="85">
        <v>2.3079999999999998</v>
      </c>
      <c r="K1324" s="86" t="s">
        <v>112</v>
      </c>
      <c r="L1324" s="87" t="str">
        <f t="shared" si="303"/>
        <v>Yes</v>
      </c>
    </row>
    <row r="1325" spans="1:12">
      <c r="A1325" s="144" t="s">
        <v>645</v>
      </c>
      <c r="B1325" s="82" t="s">
        <v>50</v>
      </c>
      <c r="C1325" s="176">
        <v>4237.1390475999997</v>
      </c>
      <c r="D1325" s="84" t="str">
        <f t="shared" si="300"/>
        <v>N/A</v>
      </c>
      <c r="E1325" s="176">
        <v>4430.3072867000001</v>
      </c>
      <c r="F1325" s="84" t="str">
        <f t="shared" si="301"/>
        <v>N/A</v>
      </c>
      <c r="G1325" s="176">
        <v>3428.3429999999998</v>
      </c>
      <c r="H1325" s="84" t="str">
        <f t="shared" si="302"/>
        <v>N/A</v>
      </c>
      <c r="I1325" s="85">
        <v>4.5590000000000002</v>
      </c>
      <c r="J1325" s="85">
        <v>-22.6</v>
      </c>
      <c r="K1325" s="86" t="s">
        <v>112</v>
      </c>
      <c r="L1325" s="87" t="str">
        <f t="shared" si="303"/>
        <v>No</v>
      </c>
    </row>
    <row r="1326" spans="1:12">
      <c r="A1326" s="144" t="s">
        <v>646</v>
      </c>
      <c r="B1326" s="82" t="s">
        <v>50</v>
      </c>
      <c r="C1326" s="176">
        <v>30937.132716</v>
      </c>
      <c r="D1326" s="84" t="str">
        <f t="shared" si="300"/>
        <v>N/A</v>
      </c>
      <c r="E1326" s="176">
        <v>31561.365117000001</v>
      </c>
      <c r="F1326" s="84" t="str">
        <f t="shared" si="301"/>
        <v>N/A</v>
      </c>
      <c r="G1326" s="176">
        <v>32230.779982</v>
      </c>
      <c r="H1326" s="84" t="str">
        <f t="shared" si="302"/>
        <v>N/A</v>
      </c>
      <c r="I1326" s="85">
        <v>2.0179999999999998</v>
      </c>
      <c r="J1326" s="85">
        <v>2.121</v>
      </c>
      <c r="K1326" s="86" t="s">
        <v>112</v>
      </c>
      <c r="L1326" s="87" t="str">
        <f t="shared" si="303"/>
        <v>Yes</v>
      </c>
    </row>
    <row r="1327" spans="1:12">
      <c r="A1327" s="144" t="s">
        <v>647</v>
      </c>
      <c r="B1327" s="82" t="s">
        <v>50</v>
      </c>
      <c r="C1327" s="176">
        <v>31426.5</v>
      </c>
      <c r="D1327" s="84" t="str">
        <f t="shared" si="300"/>
        <v>N/A</v>
      </c>
      <c r="E1327" s="176">
        <v>47904.75</v>
      </c>
      <c r="F1327" s="84" t="str">
        <f t="shared" si="301"/>
        <v>N/A</v>
      </c>
      <c r="G1327" s="176">
        <v>41278.777778000003</v>
      </c>
      <c r="H1327" s="84" t="str">
        <f t="shared" si="302"/>
        <v>N/A</v>
      </c>
      <c r="I1327" s="85">
        <v>52.43</v>
      </c>
      <c r="J1327" s="85">
        <v>-13.8</v>
      </c>
      <c r="K1327" s="86" t="s">
        <v>112</v>
      </c>
      <c r="L1327" s="87" t="str">
        <f t="shared" si="303"/>
        <v>Yes</v>
      </c>
    </row>
    <row r="1328" spans="1:12">
      <c r="A1328" s="144" t="s">
        <v>648</v>
      </c>
      <c r="B1328" s="82" t="s">
        <v>50</v>
      </c>
      <c r="C1328" s="176">
        <v>3479.8571428999999</v>
      </c>
      <c r="D1328" s="84" t="str">
        <f t="shared" si="300"/>
        <v>N/A</v>
      </c>
      <c r="E1328" s="176">
        <v>1472.8</v>
      </c>
      <c r="F1328" s="84" t="str">
        <f t="shared" si="301"/>
        <v>N/A</v>
      </c>
      <c r="G1328" s="176">
        <v>4752</v>
      </c>
      <c r="H1328" s="84" t="str">
        <f t="shared" si="302"/>
        <v>N/A</v>
      </c>
      <c r="I1328" s="85">
        <v>-57.7</v>
      </c>
      <c r="J1328" s="85">
        <v>222.7</v>
      </c>
      <c r="K1328" s="86" t="s">
        <v>112</v>
      </c>
      <c r="L1328" s="87" t="str">
        <f t="shared" si="303"/>
        <v>No</v>
      </c>
    </row>
    <row r="1329" spans="1:13" ht="25.5">
      <c r="A1329" s="164" t="s">
        <v>504</v>
      </c>
      <c r="B1329" s="82" t="s">
        <v>50</v>
      </c>
      <c r="C1329" s="84">
        <v>4.1578850443000004</v>
      </c>
      <c r="D1329" s="84" t="str">
        <f t="shared" si="300"/>
        <v>N/A</v>
      </c>
      <c r="E1329" s="84">
        <v>4.2133446064999998</v>
      </c>
      <c r="F1329" s="84" t="str">
        <f t="shared" si="301"/>
        <v>N/A</v>
      </c>
      <c r="G1329" s="84">
        <v>3.9303651034999998</v>
      </c>
      <c r="H1329" s="84" t="str">
        <f t="shared" si="302"/>
        <v>N/A</v>
      </c>
      <c r="I1329" s="85">
        <v>1.3340000000000001</v>
      </c>
      <c r="J1329" s="85">
        <v>-6.72</v>
      </c>
      <c r="K1329" s="86" t="s">
        <v>112</v>
      </c>
      <c r="L1329" s="87" t="str">
        <f t="shared" si="303"/>
        <v>Yes</v>
      </c>
    </row>
    <row r="1330" spans="1:13">
      <c r="A1330" s="144" t="s">
        <v>583</v>
      </c>
      <c r="B1330" s="82" t="s">
        <v>50</v>
      </c>
      <c r="C1330" s="84">
        <v>14.392433691999999</v>
      </c>
      <c r="D1330" s="84" t="str">
        <f t="shared" si="300"/>
        <v>N/A</v>
      </c>
      <c r="E1330" s="84">
        <v>14.112712266000001</v>
      </c>
      <c r="F1330" s="84" t="str">
        <f t="shared" si="301"/>
        <v>N/A</v>
      </c>
      <c r="G1330" s="84">
        <v>13.255567338000001</v>
      </c>
      <c r="H1330" s="84" t="str">
        <f t="shared" si="302"/>
        <v>N/A</v>
      </c>
      <c r="I1330" s="85">
        <v>-1.94</v>
      </c>
      <c r="J1330" s="85">
        <v>-6.07</v>
      </c>
      <c r="K1330" s="86" t="s">
        <v>112</v>
      </c>
      <c r="L1330" s="87" t="str">
        <f t="shared" si="303"/>
        <v>Yes</v>
      </c>
    </row>
    <row r="1331" spans="1:13">
      <c r="A1331" s="144" t="s">
        <v>586</v>
      </c>
      <c r="B1331" s="82" t="s">
        <v>50</v>
      </c>
      <c r="C1331" s="84">
        <v>6.4040057979</v>
      </c>
      <c r="D1331" s="84" t="str">
        <f t="shared" si="300"/>
        <v>N/A</v>
      </c>
      <c r="E1331" s="84">
        <v>6.6634738186</v>
      </c>
      <c r="F1331" s="84" t="str">
        <f t="shared" si="301"/>
        <v>N/A</v>
      </c>
      <c r="G1331" s="84">
        <v>6.7014929987</v>
      </c>
      <c r="H1331" s="84" t="str">
        <f t="shared" si="302"/>
        <v>N/A</v>
      </c>
      <c r="I1331" s="85">
        <v>4.0519999999999996</v>
      </c>
      <c r="J1331" s="85">
        <v>0.5706</v>
      </c>
      <c r="K1331" s="86" t="s">
        <v>112</v>
      </c>
      <c r="L1331" s="87" t="str">
        <f t="shared" si="303"/>
        <v>Yes</v>
      </c>
    </row>
    <row r="1332" spans="1:13">
      <c r="A1332" s="144" t="s">
        <v>589</v>
      </c>
      <c r="B1332" s="82" t="s">
        <v>50</v>
      </c>
      <c r="C1332" s="84">
        <v>1.51515152E-2</v>
      </c>
      <c r="D1332" s="84" t="str">
        <f t="shared" si="300"/>
        <v>N/A</v>
      </c>
      <c r="E1332" s="84">
        <v>2.0164847600000001E-2</v>
      </c>
      <c r="F1332" s="84" t="str">
        <f t="shared" si="301"/>
        <v>N/A</v>
      </c>
      <c r="G1332" s="84">
        <v>2.0407700500000001E-2</v>
      </c>
      <c r="H1332" s="84" t="str">
        <f t="shared" si="302"/>
        <v>N/A</v>
      </c>
      <c r="I1332" s="85">
        <v>33.090000000000003</v>
      </c>
      <c r="J1332" s="85">
        <v>1.204</v>
      </c>
      <c r="K1332" s="86" t="s">
        <v>112</v>
      </c>
      <c r="L1332" s="87" t="str">
        <f t="shared" si="303"/>
        <v>Yes</v>
      </c>
    </row>
    <row r="1333" spans="1:13">
      <c r="A1333" s="144" t="s">
        <v>591</v>
      </c>
      <c r="B1333" s="82" t="s">
        <v>50</v>
      </c>
      <c r="C1333" s="84">
        <v>0.10610079579999999</v>
      </c>
      <c r="D1333" s="84" t="str">
        <f t="shared" si="300"/>
        <v>N/A</v>
      </c>
      <c r="E1333" s="84">
        <v>3.6826986800000003E-2</v>
      </c>
      <c r="F1333" s="84" t="str">
        <f t="shared" si="301"/>
        <v>N/A</v>
      </c>
      <c r="G1333" s="84">
        <v>1.35263087E-2</v>
      </c>
      <c r="H1333" s="84" t="str">
        <f t="shared" si="302"/>
        <v>N/A</v>
      </c>
      <c r="I1333" s="85">
        <v>-65.3</v>
      </c>
      <c r="J1333" s="85">
        <v>-63.3</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2011-10-13T15:22:46Z</dcterms:modified>
</cp:coreProperties>
</file>