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<sst xmlns="http://schemas.openxmlformats.org/spreadsheetml/2006/main" count="7419" uniqueCount="1749">
  <si>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</si>
  <si>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</si>
  <si>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</si>
  <si>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</si>
  <si>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</si>
  <si>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</si>
  <si>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</si>
  <si>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</si>
  <si>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</si>
  <si>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</si>
  <si>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</si>
  <si>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</si>
  <si>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</si>
  <si>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</si>
  <si>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</si>
  <si>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</si>
  <si>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</si>
  <si>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</si>
  <si>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</si>
  <si>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</si>
  <si>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</si>
  <si>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</si>
  <si>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</si>
  <si>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</si>
  <si>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</si>
  <si>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</si>
  <si>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</si>
  <si>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</si>
  <si>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</si>
  <si>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</si>
  <si>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</si>
  <si>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</si>
  <si>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</si>
  <si>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</si>
  <si>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</si>
  <si>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</si>
  <si>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</si>
  <si>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</si>
  <si>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</si>
  <si>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</si>
  <si>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</si>
  <si>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</si>
  <si>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</si>
  <si>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</si>
  <si>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</si>
  <si>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</si>
  <si>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</si>
  <si>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</si>
  <si>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</si>
  <si>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</si>
  <si>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</si>
  <si>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</si>
  <si>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</si>
  <si>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</si>
  <si>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</si>
  <si>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</si>
  <si>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</si>
  <si>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</si>
  <si>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</si>
  <si>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</si>
  <si>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</si>
  <si>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</si>
  <si>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</si>
  <si>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</si>
  <si>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</si>
  <si>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</si>
  <si>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</si>
  <si>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</si>
  <si>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</si>
  <si>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</si>
  <si>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</si>
  <si>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</si>
  <si>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</si>
  <si>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</si>
  <si>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</si>
  <si>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</si>
  <si>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</si>
  <si>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</si>
  <si>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</si>
  <si>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</si>
  <si>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</si>
  <si>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</si>
  <si>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</si>
  <si>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</si>
  <si>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</si>
  <si>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</si>
  <si>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</si>
  <si>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</si>
  <si>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</si>
  <si>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</si>
  <si>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</si>
  <si>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</si>
  <si>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</si>
  <si>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</si>
  <si>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</si>
  <si>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</si>
  <si>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</si>
  <si>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</si>
  <si>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</si>
  <si>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</si>
  <si>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</si>
  <si>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</si>
  <si>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</si>
  <si>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</si>
  <si>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</si>
  <si>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</si>
  <si>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</si>
  <si>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</si>
  <si>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</si>
  <si>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</si>
  <si>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</si>
  <si>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</si>
  <si>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</si>
  <si>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</si>
  <si>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</si>
  <si>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</si>
  <si>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</si>
  <si>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</si>
  <si>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</si>
  <si>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</si>
  <si>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</si>
  <si>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</si>
  <si>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</si>
  <si>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</si>
  <si>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</si>
  <si>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</si>
  <si>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</si>
  <si>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</si>
  <si>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</si>
  <si>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</si>
  <si>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</si>
  <si>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</si>
  <si>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</si>
  <si>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</si>
  <si>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</si>
  <si>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</si>
  <si>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</si>
  <si>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</si>
  <si>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</si>
  <si>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</si>
  <si>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</si>
  <si>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</si>
  <si>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</si>
  <si>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</si>
  <si>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</si>
  <si>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</si>
  <si>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</si>
  <si>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</si>
  <si>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</si>
  <si>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</si>
  <si>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</si>
  <si>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</si>
  <si>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</si>
  <si>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</si>
  <si>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</si>
  <si>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</si>
  <si>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</si>
  <si>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</si>
  <si>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</si>
  <si>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</si>
  <si>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</si>
  <si>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</si>
  <si>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</si>
  <si>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</si>
  <si>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</si>
  <si>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</si>
  <si>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</si>
  <si>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</si>
  <si>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</si>
  <si>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</si>
  <si>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</si>
  <si>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</si>
  <si>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</si>
  <si>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</si>
  <si>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</si>
  <si>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</si>
  <si>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</si>
  <si>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</si>
  <si>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</si>
  <si>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</si>
  <si>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</si>
  <si>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</si>
  <si>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</si>
  <si>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</si>
  <si>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</si>
  <si>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</si>
  <si>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</si>
  <si>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</si>
  <si>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</si>
  <si>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</si>
  <si>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</si>
  <si>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</si>
  <si>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</si>
  <si>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</si>
  <si>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</si>
  <si>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</si>
  <si>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</si>
  <si>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</si>
  <si>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</si>
  <si>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</si>
  <si>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</si>
  <si>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</si>
  <si>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</si>
  <si>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</si>
  <si>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</si>
  <si>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</si>
  <si>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</si>
  <si>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</si>
  <si>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</si>
  <si>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</si>
  <si>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</si>
  <si>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</si>
  <si>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</si>
  <si>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</si>
  <si>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</si>
  <si>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</si>
  <si>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</si>
  <si>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</si>
  <si>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</si>
  <si>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</si>
  <si>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</si>
  <si>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</si>
  <si>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</si>
  <si>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</si>
  <si>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</si>
  <si>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</si>
  <si>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</si>
  <si>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</si>
  <si>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</si>
  <si>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</si>
  <si>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</si>
  <si>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</si>
  <si>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</si>
  <si>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</si>
  <si>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</si>
  <si>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</si>
  <si>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</si>
  <si>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</si>
  <si>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</si>
  <si>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</si>
  <si>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</si>
  <si>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</si>
  <si>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</si>
  <si>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</si>
  <si>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</si>
  <si>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</si>
  <si>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</si>
  <si>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</si>
  <si>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</si>
  <si>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</si>
  <si>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</si>
  <si>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</si>
  <si>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</si>
  <si>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</si>
  <si>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</si>
  <si>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</si>
  <si>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</si>
  <si>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</si>
  <si>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</si>
  <si>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</si>
  <si>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</si>
  <si>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</si>
  <si>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</si>
  <si>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</si>
  <si>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</si>
  <si>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</si>
  <si>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</si>
  <si>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</si>
  <si>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</si>
  <si>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</si>
  <si>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</si>
  <si>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</si>
  <si>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</si>
  <si>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</si>
  <si>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</si>
  <si>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</si>
  <si>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</si>
  <si>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</si>
  <si>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</si>
  <si>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</si>
  <si>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</si>
  <si>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</si>
  <si>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</si>
  <si>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</si>
  <si>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</si>
  <si>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</si>
  <si>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</si>
  <si>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</si>
  <si>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</si>
  <si>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</si>
  <si>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</si>
  <si>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</si>
  <si>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</si>
  <si>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</si>
  <si>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</si>
  <si>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</si>
  <si>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</si>
  <si>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</si>
  <si>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</si>
  <si>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</si>
  <si>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</si>
  <si>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</si>
  <si>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</si>
  <si>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</si>
  <si>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</si>
  <si>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</si>
  <si>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</si>
  <si>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</si>
  <si>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</si>
  <si>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</si>
  <si>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</si>
  <si>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</si>
  <si>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</si>
  <si>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</si>
  <si>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</si>
  <si>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</si>
  <si>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</si>
  <si>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</si>
  <si>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</si>
  <si>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</si>
  <si>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</si>
  <si>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</si>
  <si>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</si>
  <si>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</si>
  <si>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</si>
  <si>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</si>
  <si>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</si>
  <si>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</si>
  <si>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</si>
  <si>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</si>
  <si>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</si>
  <si>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</si>
  <si>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</si>
  <si>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</si>
  <si>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</si>
  <si>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</si>
  <si>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</si>
  <si>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</si>
  <si>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</si>
  <si>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</si>
  <si>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</si>
  <si>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</si>
  <si>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</si>
  <si>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</si>
  <si>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</si>
  <si>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</si>
  <si>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</si>
  <si>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</si>
  <si>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</si>
  <si>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</si>
  <si>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</si>
  <si>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</si>
  <si>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</si>
  <si>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</si>
  <si>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</si>
  <si>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</si>
  <si>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</si>
  <si>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</si>
  <si>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</si>
  <si>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</si>
  <si>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</si>
  <si>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</si>
  <si>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</si>
  <si>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</si>
  <si>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</si>
  <si>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</si>
  <si>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</si>
  <si>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</si>
  <si>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</si>
  <si>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</si>
  <si>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</si>
  <si>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</si>
  <si>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</si>
  <si>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</si>
  <si>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</si>
  <si>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</si>
  <si>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</si>
  <si>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</si>
  <si>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</si>
  <si>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</si>
  <si>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</si>
  <si>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</si>
  <si>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</si>
  <si>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</si>
  <si>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</si>
  <si>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</si>
  <si>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</si>
  <si>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</si>
  <si>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</si>
  <si>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</si>
  <si>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</si>
  <si>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</si>
  <si>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</si>
  <si>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</si>
  <si>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</si>
  <si>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</si>
  <si>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</si>
  <si>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</si>
  <si>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</si>
  <si>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</si>
  <si>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</si>
  <si>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</si>
  <si>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</si>
  <si>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</si>
  <si>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</si>
  <si>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</si>
  <si>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</si>
  <si>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</si>
  <si>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</si>
  <si>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</si>
  <si>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</si>
  <si>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</si>
  <si>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</si>
  <si>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</si>
  <si>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</si>
  <si>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</si>
  <si>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</si>
  <si>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</si>
  <si>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</si>
  <si>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</si>
  <si>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</si>
  <si>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</si>
  <si>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</si>
  <si>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</si>
  <si>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</si>
  <si>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</si>
  <si>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</si>
  <si>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</si>
  <si>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</si>
  <si>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</si>
  <si>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</si>
  <si>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</si>
  <si>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</si>
  <si>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</si>
  <si>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</si>
  <si>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</si>
  <si>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</si>
  <si>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</si>
  <si>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</si>
  <si>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</si>
  <si>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</si>
  <si>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</si>
  <si>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</si>
  <si>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</si>
  <si>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</si>
  <si>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</si>
  <si>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</si>
  <si>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</si>
  <si>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</si>
  <si>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</si>
  <si>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</si>
  <si>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</si>
  <si>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</si>
  <si>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</si>
  <si>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</si>
  <si>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</si>
  <si>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</si>
  <si>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</si>
  <si>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</si>
  <si>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</si>
  <si>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</si>
  <si>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</si>
  <si>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</si>
  <si>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</si>
  <si>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</si>
  <si>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</si>
  <si>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</si>
  <si>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</si>
  <si>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</si>
  <si>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</si>
  <si>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</si>
  <si>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</si>
  <si>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</si>
  <si>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</si>
  <si>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</si>
  <si>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</si>
  <si>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</si>
  <si>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</si>
  <si>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</si>
  <si>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</si>
  <si>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</si>
  <si>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</si>
  <si>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</si>
  <si>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</si>
  <si>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</si>
  <si>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</si>
  <si>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</si>
  <si>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</si>
  <si>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</si>
  <si>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</si>
  <si>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</si>
  <si>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</si>
  <si>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</si>
  <si>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</si>
  <si>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</si>
  <si>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</si>
  <si>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</si>
  <si>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</si>
  <si>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</si>
  <si>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</si>
  <si>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</si>
  <si>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</si>
  <si>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</si>
  <si>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</si>
  <si>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</si>
  <si>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</si>
  <si>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</si>
  <si>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</si>
  <si>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</si>
  <si>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</si>
  <si>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</si>
  <si>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</si>
  <si>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</si>
  <si>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</si>
  <si>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</si>
  <si>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</si>
  <si>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</si>
  <si>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</si>
  <si>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</si>
  <si>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</si>
  <si>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</si>
  <si>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</si>
  <si>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</si>
  <si>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</si>
  <si>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</si>
  <si>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</si>
  <si>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</si>
  <si>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</si>
  <si>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</si>
  <si>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</si>
  <si>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</si>
  <si>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</si>
  <si>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</si>
  <si>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</si>
  <si>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</si>
  <si>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</si>
  <si>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</si>
  <si>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</si>
  <si>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</si>
  <si>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</si>
  <si>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</si>
  <si>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</si>
  <si>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</si>
  <si>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</si>
  <si>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</si>
  <si>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</si>
  <si>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</si>
  <si>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</si>
  <si>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</si>
  <si>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</si>
  <si>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</si>
  <si>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</si>
  <si>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</si>
  <si>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</si>
  <si>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</si>
  <si>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</si>
  <si>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</si>
  <si>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</si>
  <si>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</si>
  <si>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</si>
  <si>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</si>
  <si>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</si>
  <si>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</si>
  <si>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</si>
  <si>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</si>
  <si>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</si>
  <si>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</si>
  <si>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</si>
  <si>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</si>
  <si>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</si>
  <si>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</si>
  <si>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</si>
  <si>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</si>
  <si>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</si>
  <si>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</si>
  <si>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</si>
  <si>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</si>
  <si>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</si>
  <si>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</si>
  <si>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</si>
  <si>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</si>
  <si>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</si>
  <si>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</si>
  <si>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</si>
  <si>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</si>
  <si>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</si>
  <si>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</si>
  <si>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</si>
  <si>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</si>
  <si>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</si>
  <si>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</si>
  <si>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</si>
  <si>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</si>
  <si>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</si>
  <si>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</si>
  <si>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</si>
  <si>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</si>
  <si>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</si>
  <si>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</si>
  <si>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</si>
  <si>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</si>
  <si>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</si>
  <si>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</si>
  <si>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</si>
  <si>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</si>
  <si>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</si>
  <si>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</si>
  <si>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</si>
  <si>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</si>
  <si>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</si>
  <si>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</si>
  <si>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</si>
  <si>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</si>
  <si>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</si>
  <si>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</si>
  <si>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</si>
  <si>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</si>
  <si>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</si>
  <si>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</si>
  <si>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</si>
  <si>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</si>
  <si>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</si>
  <si>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</si>
  <si>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</si>
  <si>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</si>
  <si>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</si>
  <si>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</si>
  <si>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</si>
  <si>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</si>
  <si>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</si>
  <si>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</si>
  <si>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</si>
  <si>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</si>
  <si>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</si>
  <si>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</si>
  <si>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</si>
  <si>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</si>
  <si>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</si>
  <si>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</si>
  <si>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</si>
  <si>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</si>
  <si>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</si>
  <si>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</si>
  <si>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</si>
  <si>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</si>
  <si>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</si>
  <si>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</si>
  <si>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</si>
  <si>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</si>
  <si>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</si>
  <si>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</si>
  <si>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</si>
  <si>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</si>
  <si>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</si>
  <si>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</si>
  <si>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</si>
  <si>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</si>
  <si>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</si>
  <si>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</si>
  <si>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</si>
  <si>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</si>
  <si>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</si>
  <si>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</si>
  <si>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</si>
  <si>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</si>
  <si>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</si>
  <si>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</si>
  <si>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</si>
  <si>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</si>
  <si>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</si>
  <si>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</si>
  <si>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</si>
  <si>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</si>
  <si>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</si>
  <si>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</si>
  <si>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</si>
  <si>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</si>
  <si>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</si>
  <si>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</si>
  <si>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</si>
  <si>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</si>
  <si>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</si>
  <si>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</si>
  <si>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</si>
  <si>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</si>
  <si>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</si>
  <si>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</si>
  <si>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</si>
  <si>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</si>
  <si>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</si>
  <si>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</si>
  <si>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</si>
  <si>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</si>
  <si>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</si>
  <si>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</si>
  <si>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</si>
  <si>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</si>
  <si>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</si>
  <si>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</si>
  <si>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</si>
  <si>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</si>
  <si>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</si>
  <si>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</si>
  <si>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</si>
  <si>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</si>
  <si>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</si>
  <si>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</si>
  <si>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</si>
  <si>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</si>
  <si>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</si>
  <si>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</si>
  <si>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</si>
  <si>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</si>
  <si>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</si>
  <si>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</si>
  <si>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</si>
  <si>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</si>
  <si>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</si>
  <si>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</si>
  <si>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</si>
  <si>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</si>
  <si>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</si>
  <si>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</si>
  <si>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</si>
  <si>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</si>
  <si>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</si>
  <si>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</si>
  <si>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</si>
  <si>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</si>
  <si>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</si>
  <si>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</si>
  <si>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</si>
  <si>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</si>
  <si>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</si>
  <si>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</si>
  <si>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</si>
  <si>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</si>
  <si>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</si>
  <si>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</si>
  <si>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</si>
  <si>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</si>
  <si>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</si>
  <si>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</si>
  <si>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</si>
  <si>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</si>
  <si>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</si>
  <si>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</si>
  <si>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</si>
  <si>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</si>
  <si>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</si>
  <si>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</si>
  <si>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</si>
  <si>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</si>
  <si>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</si>
  <si>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</si>
  <si>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</si>
  <si>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</si>
  <si>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</si>
  <si>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</si>
  <si>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</si>
  <si>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</si>
  <si>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</si>
  <si>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</si>
  <si>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</si>
  <si>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</si>
  <si>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</si>
  <si>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</si>
  <si>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</si>
  <si>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</si>
  <si>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</si>
  <si>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</si>
  <si>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</si>
  <si>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</si>
  <si>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</si>
  <si>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</si>
  <si>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</si>
  <si>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</si>
  <si>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</si>
  <si>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</si>
  <si>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</si>
  <si>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</si>
  <si>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</si>
  <si>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</si>
  <si>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</si>
  <si>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</si>
  <si>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</si>
  <si>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</si>
  <si>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</si>
  <si>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</si>
  <si>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</si>
  <si>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</si>
  <si>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</si>
  <si>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</si>
  <si>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</si>
  <si>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</si>
  <si>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</si>
  <si>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</si>
  <si>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</si>
  <si>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</si>
  <si>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</si>
  <si>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</si>
  <si>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</si>
  <si>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</si>
  <si>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</si>
  <si>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</si>
  <si>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</si>
  <si>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</si>
  <si>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</si>
  <si>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</si>
  <si>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</si>
  <si>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</si>
  <si>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</si>
  <si>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</si>
  <si>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</si>
  <si>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</si>
  <si>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</si>
  <si>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</si>
  <si>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</si>
  <si>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</si>
  <si>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</si>
  <si>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</si>
  <si>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</si>
  <si>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</si>
  <si>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</si>
  <si>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</si>
  <si>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</si>
  <si>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</si>
  <si>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</si>
  <si>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</si>
  <si>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</si>
  <si>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</si>
  <si>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</si>
  <si>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</si>
  <si>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</si>
  <si>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</si>
  <si>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</si>
  <si>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</si>
  <si>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</si>
  <si>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</si>
  <si>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</si>
  <si>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</si>
  <si>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</si>
  <si>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</si>
  <si>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</si>
  <si>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</si>
  <si>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</si>
  <si>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</si>
  <si>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</si>
  <si>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</si>
  <si>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</si>
  <si>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</si>
  <si>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</si>
  <si>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</si>
  <si>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</si>
  <si>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</si>
  <si>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</si>
  <si>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</si>
  <si>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</si>
  <si>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</si>
  <si>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</si>
  <si>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</si>
  <si>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</si>
  <si>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</si>
  <si>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</si>
  <si>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</si>
  <si>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</si>
  <si>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</si>
  <si>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</si>
  <si>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</si>
  <si>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</si>
  <si>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</si>
  <si>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</si>
  <si>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</si>
  <si>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</si>
  <si>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</si>
  <si>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</si>
  <si>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</si>
  <si>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</si>
  <si>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</si>
  <si>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</si>
  <si>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</si>
  <si>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</si>
  <si>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</si>
  <si>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</si>
  <si>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</si>
  <si>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</si>
  <si>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</si>
  <si>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</si>
  <si>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</si>
  <si>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</si>
  <si>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</si>
  <si>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</si>
  <si>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</si>
  <si>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</si>
  <si>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</si>
  <si>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</si>
  <si>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</si>
  <si>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</si>
  <si>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</si>
  <si>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</si>
  <si>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</si>
  <si>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</si>
  <si>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</si>
  <si>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</si>
  <si>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</si>
  <si>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</si>
  <si>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</si>
  <si>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</si>
  <si>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</si>
  <si>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</si>
  <si>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</si>
  <si>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</si>
  <si>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</si>
  <si>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</si>
  <si>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</si>
  <si>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</si>
  <si>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</si>
  <si>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</si>
  <si>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</si>
  <si>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</si>
  <si>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</si>
  <si>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</si>
  <si>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</si>
  <si>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</si>
  <si>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</si>
  <si>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</si>
  <si>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</si>
  <si>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</si>
  <si>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</si>
  <si>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</si>
  <si>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</si>
  <si>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</si>
  <si>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</si>
  <si>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</si>
  <si>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</si>
  <si>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</si>
  <si>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</si>
  <si>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</si>
  <si>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</si>
  <si>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</si>
  <si>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</si>
  <si>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</si>
  <si>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</si>
  <si>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</si>
  <si>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</si>
  <si>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</si>
  <si>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</si>
  <si>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</si>
  <si>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</si>
  <si>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</si>
  <si>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</si>
  <si>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</si>
  <si>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</si>
  <si>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</si>
  <si>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</si>
  <si>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</si>
  <si>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</si>
  <si>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</si>
  <si>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</si>
  <si>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</si>
  <si>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</si>
  <si>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</si>
  <si>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</si>
  <si>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</si>
  <si>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</si>
  <si>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</si>
  <si>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</si>
  <si>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</si>
  <si>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</si>
  <si>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</si>
  <si>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</si>
  <si>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</si>
  <si>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</si>
  <si>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</si>
  <si>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</si>
  <si>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</si>
  <si>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</si>
  <si>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</si>
  <si>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</si>
  <si>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</si>
  <si>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</si>
  <si>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</si>
  <si>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</si>
  <si>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</si>
  <si>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</si>
  <si>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</si>
  <si>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</si>
  <si>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</si>
  <si>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</si>
  <si>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</si>
  <si>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</si>
  <si>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</si>
  <si>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</si>
  <si>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</si>
  <si>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</si>
  <si>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</si>
  <si>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</si>
  <si>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</si>
  <si>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</si>
  <si>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</si>
  <si>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</si>
  <si>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</si>
  <si>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</si>
  <si>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</si>
  <si>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</si>
  <si>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</si>
  <si>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</si>
  <si>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</si>
  <si>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</si>
  <si>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</si>
  <si>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</si>
  <si>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</si>
  <si>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</si>
  <si>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</si>
  <si>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</si>
  <si>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</si>
  <si>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</si>
  <si>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</si>
  <si>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</si>
  <si>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</si>
  <si>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</si>
  <si>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</si>
  <si>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</si>
  <si>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</si>
  <si>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</si>
  <si>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</si>
  <si>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</si>
  <si>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</si>
  <si>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</si>
  <si>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</si>
  <si>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</si>
  <si>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</si>
  <si>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</si>
  <si>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</si>
  <si>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</si>
  <si>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</si>
  <si>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</si>
  <si>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</si>
  <si>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</si>
  <si>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</si>
  <si>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</si>
  <si>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</si>
  <si>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</si>
  <si>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</si>
  <si>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</si>
  <si>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</si>
  <si>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</si>
  <si>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</si>
  <si>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</si>
  <si>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</si>
  <si>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</si>
  <si>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</si>
  <si>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</si>
  <si>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</si>
  <si>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</si>
  <si>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</si>
  <si>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</si>
  <si>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</si>
  <si>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</si>
  <si>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</si>
  <si>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</si>
  <si>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</si>
  <si>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</si>
  <si>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</si>
  <si>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</si>
  <si>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</si>
  <si>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</si>
  <si>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</si>
  <si>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</si>
  <si>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</si>
  <si>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</si>
  <si>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</si>
  <si>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</si>
  <si>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</si>
  <si>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</si>
  <si>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</si>
  <si>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</si>
  <si>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</si>
  <si>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</si>
  <si>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</si>
  <si>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</si>
  <si>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</si>
  <si>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</si>
  <si>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</si>
  <si>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</si>
  <si>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</si>
  <si>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</si>
  <si>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</si>
  <si>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</si>
  <si>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</si>
  <si>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</si>
  <si>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</si>
  <si>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</si>
  <si>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</si>
  <si>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</si>
  <si>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</si>
  <si>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</si>
  <si>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</si>
  <si>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</si>
  <si>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</si>
  <si>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</si>
  <si>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</si>
  <si>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</si>
  <si>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</si>
  <si>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</si>
  <si>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</si>
  <si>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</si>
  <si>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</si>
  <si>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</si>
  <si>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</si>
  <si>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</si>
  <si>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</si>
  <si>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</si>
  <si>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</si>
  <si>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</si>
  <si>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</si>
  <si>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</si>
  <si>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</si>
  <si>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</si>
  <si>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</si>
  <si>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</si>
  <si>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</si>
  <si>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</si>
  <si>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</si>
  <si>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</si>
  <si>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</si>
  <si>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</si>
  <si>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</si>
  <si>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</si>
  <si>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</si>
  <si>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</si>
  <si>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</si>
  <si>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</si>
  <si>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</si>
  <si>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</si>
  <si>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</si>
  <si>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</si>
  <si>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</si>
  <si>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</si>
  <si>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</si>
  <si>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</si>
  <si>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</si>
  <si>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</si>
  <si>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</si>
  <si>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</si>
  <si>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</si>
  <si>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</si>
  <si>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</si>
  <si>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</si>
  <si>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</si>
  <si>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</si>
  <si>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</si>
  <si>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</si>
  <si>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</si>
  <si>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</si>
  <si>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</si>
  <si>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</si>
  <si>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</si>
  <si>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</si>
  <si>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</si>
  <si>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</si>
  <si>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</si>
  <si>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</si>
  <si>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</si>
  <si>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</si>
  <si>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</si>
  <si>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</si>
  <si>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</si>
  <si>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</si>
  <si>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</si>
  <si>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</si>
  <si>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</si>
  <si>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</si>
  <si>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</si>
  <si>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</si>
  <si>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</si>
  <si>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</si>
  <si>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</si>
  <si>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</si>
  <si>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</si>
  <si>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</si>
  <si>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</si>
  <si>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</si>
  <si>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</si>
  <si>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</si>
  <si>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</si>
  <si>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</si>
  <si>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</si>
  <si>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</si>
  <si>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</si>
  <si>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</si>
  <si>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</si>
  <si>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</si>
  <si>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</si>
  <si>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</si>
  <si>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</si>
  <si>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</si>
  <si>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</si>
  <si>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</si>
  <si>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</si>
  <si>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</si>
  <si>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</si>
  <si>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</si>
  <si>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</si>
  <si>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</si>
  <si>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</si>
  <si>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</si>
  <si>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</si>
  <si>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</si>
  <si>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</si>
  <si>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</si>
  <si>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</si>
  <si>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</si>
  <si>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</si>
  <si>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</si>
  <si>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</si>
  <si>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</si>
  <si>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</si>
  <si>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</si>
  <si>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</si>
  <si>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</si>
  <si>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</si>
  <si>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</si>
  <si>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</si>
  <si>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</si>
  <si>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</si>
  <si>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</si>
  <si>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</si>
  <si>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</si>
  <si>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</si>
  <si>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</si>
  <si>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</si>
  <si>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</si>
  <si>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</si>
  <si>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</si>
  <si>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</si>
  <si>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</si>
  <si>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</si>
  <si>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</si>
  <si>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</si>
  <si>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</si>
  <si>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</si>
  <si>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</si>
  <si>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</si>
  <si>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</si>
  <si>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</si>
  <si>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</si>
  <si>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</si>
  <si>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</si>
  <si>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</si>
  <si>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</si>
  <si>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</si>
  <si>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</si>
  <si>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</si>
  <si>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</si>
  <si>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</si>
  <si>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</si>
  <si>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</si>
  <si>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</si>
  <si>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</si>
  <si>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</si>
  <si>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</si>
  <si>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</si>
  <si>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</si>
  <si>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</si>
  <si>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</si>
  <si>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</si>
  <si>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</si>
  <si>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</si>
  <si>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</si>
  <si>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</si>
  <si>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</si>
  <si>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</si>
  <si>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</si>
  <si>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</si>
  <si>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</si>
  <si>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</si>
  <si>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</si>
  <si>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</si>
  <si>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</si>
  <si>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</si>
  <si>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</si>
  <si>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</si>
  <si>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</si>
  <si>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</si>
  <si>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</si>
  <si>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</si>
  <si>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</si>
  <si>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</si>
  <si>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</si>
  <si>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</si>
  <si>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</si>
  <si>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</si>
  <si>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</si>
  <si>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</si>
  <si>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</si>
  <si>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</si>
  <si>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</si>
  <si>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</si>
  <si>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</si>
  <si>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</si>
  <si>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</si>
  <si>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</si>
  <si>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</si>
  <si>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</si>
  <si>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</si>
  <si>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</si>
  <si>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</si>
  <si>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</si>
  <si>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</si>
  <si>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</si>
  <si>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</si>
  <si>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</si>
  <si>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</si>
  <si>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</si>
  <si>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</si>
  <si>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</si>
  <si>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</si>
  <si>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</si>
  <si>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</si>
  <si>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</si>
  <si>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</si>
  <si>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</si>
  <si>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</si>
  <si>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</si>
  <si>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</si>
  <si>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</si>
  <si>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</si>
  <si>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</si>
  <si>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</si>
  <si>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</si>
  <si>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</si>
  <si>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</si>
  <si>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</si>
  <si>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</si>
  <si>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</si>
  <si>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</si>
  <si>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</si>
  <si>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</si>
  <si>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</si>
  <si>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</si>
  <si>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</si>
  <si>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</si>
  <si>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</si>
  <si>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</si>
  <si>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</si>
  <si>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</si>
  <si>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</si>
  <si>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</si>
  <si>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</si>
  <si>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</si>
  <si>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</si>
  <si>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</si>
  <si>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</si>
  <si>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</si>
  <si>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</si>
  <si>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</si>
  <si>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</si>
  <si>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</si>
  <si>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</si>
  <si>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</si>
  <si>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</si>
  <si>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</si>
  <si>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</si>
  <si>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</si>
  <si>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</si>
  <si>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</si>
  <si>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</si>
  <si>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</si>
  <si>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</si>
  <si>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</si>
  <si>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</si>
  <si>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</si>
  <si>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</si>
  <si>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</si>
  <si>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</si>
  <si>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</si>
  <si>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</si>
  <si>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</si>
  <si>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</si>
  <si>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</si>
  <si>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</si>
  <si>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</si>
  <si>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</si>
  <si>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</si>
  <si>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</si>
  <si>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</si>
  <si>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</si>
  <si>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</si>
  <si>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</si>
  <si>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</si>
  <si>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</si>
  <si>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</si>
  <si>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</si>
  <si>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</si>
  <si>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</si>
  <si>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</si>
  <si>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</si>
  <si>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</si>
  <si>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</si>
  <si>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</si>
  <si>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</si>
  <si>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</si>
  <si>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</si>
  <si>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</si>
  <si>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</si>
  <si>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</si>
  <si>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</si>
  <si>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</si>
  <si>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</si>
  <si>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</si>
  <si>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</si>
  <si>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</si>
  <si>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</si>
  <si>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</si>
  <si>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</si>
  <si>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</si>
  <si>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</si>
  <si>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</si>
  <si>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</si>
  <si>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</si>
  <si>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</si>
  <si>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</si>
  <si>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</si>
  <si>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</si>
  <si>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</si>
  <si>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</si>
  <si>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</si>
  <si>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</si>
  <si>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</si>
  <si>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</si>
  <si>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</si>
  <si>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</si>
  <si>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</si>
  <si>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</si>
  <si>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</si>
  <si>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</si>
  <si>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</si>
  <si>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</si>
  <si>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</si>
  <si>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</si>
  <si>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</si>
  <si>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</si>
  <si>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</si>
  <si>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</si>
  <si>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</si>
  <si>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</si>
  <si>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</si>
  <si>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</si>
  <si>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</si>
  <si>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</si>
  <si>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</si>
  <si>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</si>
  <si>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</si>
  <si>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</si>
  <si>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</si>
  <si>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</si>
  <si>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</si>
  <si>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</si>
  <si>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</si>
  <si>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</si>
  <si>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</si>
  <si>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</si>
  <si>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</si>
  <si>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</si>
  <si>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</si>
  <si>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</si>
  <si>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</si>
  <si>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</si>
  <si>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</si>
  <si>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</si>
  <si>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</si>
  <si>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</si>
  <si>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</si>
  <si>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</si>
  <si>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</si>
  <si>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</si>
  <si>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</si>
  <si>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</si>
  <si>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</si>
  <si>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</si>
  <si>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</si>
  <si>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</si>
  <si>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</si>
  <si>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</si>
  <si>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</si>
  <si>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</si>
  <si>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</si>
  <si>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</si>
  <si>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</si>
  <si>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</si>
  <si>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</si>
  <si>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</si>
  <si>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</si>
  <si>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</si>
  <si>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</si>
  <si>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</si>
  <si>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</si>
  <si>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</si>
  <si>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</si>
  <si>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</si>
  <si>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</si>
  <si>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</si>
  <si>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</si>
  <si>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</si>
  <si>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</si>
  <si>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</si>
  <si>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</si>
  <si>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</si>
  <si>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</si>
  <si>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</si>
  <si>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</si>
  <si>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</si>
  <si>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</si>
  <si>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</si>
  <si>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</si>
  <si>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</si>
  <si>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</si>
  <si>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</si>
  <si>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</si>
  <si>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</si>
  <si>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</si>
  <si>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</si>
  <si>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</si>
  <si>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</si>
  <si>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</si>
  <si>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</si>
  <si>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</si>
  <si>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</si>
  <si>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</si>
  <si>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</si>
  <si>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</si>
  <si>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</si>
  <si>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</si>
  <si>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</si>
  <si>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</si>
  <si>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</si>
  <si>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</si>
  <si>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</si>
  <si>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</si>
  <si>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</si>
  <si>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</si>
  <si>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</si>
  <si>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</si>
  <si>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</si>
  <si>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</si>
  <si>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</si>
  <si>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</si>
  <si>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</si>
  <si>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</si>
  <si>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</si>
  <si>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</si>
  <si>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</si>
  <si>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</si>
  <si>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</si>
  <si>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</si>
  <si>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</si>
  <si>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</si>
  <si>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</si>
  <si>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</si>
  <si>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</si>
  <si>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</si>
  <si>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</si>
  <si>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</si>
  <si>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</si>
  <si>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</si>
  <si>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</si>
  <si>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</si>
  <si>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</si>
  <si>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</si>
  <si>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</si>
  <si>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</si>
  <si>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</si>
  <si>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</si>
  <si>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</si>
  <si>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</si>
  <si>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</si>
  <si>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</si>
  <si>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</si>
  <si>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</si>
  <si>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</si>
  <si>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</si>
  <si>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</si>
  <si>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</si>
  <si>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</si>
  <si>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</si>
  <si>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</si>
  <si>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</si>
  <si>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</si>
  <si>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</si>
  <si>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</si>
  <si>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</si>
  <si>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</si>
  <si>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</si>
  <si>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</si>
  <si>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</si>
  <si>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</si>
  <si>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</si>
  <si>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</si>
  <si>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</si>
  <si>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</si>
  <si>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</si>
  <si>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</si>
  <si>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</si>
  <si>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</si>
  <si>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</si>
  <si>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</si>
  <si>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</si>
  <si>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</si>
  <si>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</si>
  <si>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</si>
  <si>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</si>
  <si>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</si>
  <si>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</si>
  <si>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</si>
  <si>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</si>
  <si>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</si>
  <si>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</si>
  <si>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</si>
  <si>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</si>
  <si>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</si>
  <si>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</si>
  <si>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</si>
  <si>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</si>
  <si>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</si>
  <si>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</si>
  <si>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</si>
  <si>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</si>
  <si>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</si>
  <si>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</si>
  <si>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</si>
  <si>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</si>
  <si>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</si>
  <si>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</si>
  <si>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</si>
  <si>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</si>
  <si>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</si>
  <si>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</si>
  <si>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</si>
  <si>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</si>
  <si>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</si>
  <si>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</si>
  <si>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</si>
  <si>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</si>
  <si>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</si>
  <si>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</si>
  <si>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</si>
  <si>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</si>
  <si>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</si>
  <si>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</si>
  <si>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</si>
  <si>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</si>
  <si>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</si>
  <si>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</si>
  <si>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</si>
  <si>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</si>
  <si>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</si>
  <si>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</si>
  <si>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</si>
  <si>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</si>
  <si>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</si>
  <si>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</si>
  <si>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</si>
  <si>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</si>
  <si>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</si>
  <si>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</si>
  <si>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</si>
  <si>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</si>
  <si>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</si>
  <si>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</si>
  <si>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</si>
  <si>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</si>
  <si>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</si>
  <si>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</si>
  <si>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</si>
  <si>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</si>
  <si>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</si>
  <si>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</si>
  <si>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</si>
  <si>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</si>
  <si>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</si>
  <si>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</si>
  <si>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</si>
  <si>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</si>
  <si>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</si>
  <si>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</si>
  <si>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</si>
  <si>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</si>
  <si>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</si>
  <si>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</si>
  <si>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</si>
  <si>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</si>
  <si>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</si>
  <si>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</si>
  <si>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</si>
  <si>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</si>
  <si>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</si>
  <si>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</si>
  <si>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</si>
  <si>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</si>
  <si>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</si>
  <si>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</si>
  <si>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</si>
  <si>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</si>
  <si>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</si>
  <si>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</si>
  <si>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</si>
  <si>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</si>
  <si>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</si>
  <si>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</si>
  <si>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</si>
  <si>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</si>
  <si>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</si>
  <si>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</si>
  <si>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</si>
  <si>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</si>
  <si>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</si>
  <si>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</si>
  <si>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</si>
  <si>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</si>
  <si>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</si>
  <si>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</si>
  <si>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</si>
  <si>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</si>
  <si>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</si>
  <si>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</si>
  <si>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</si>
  <si>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</si>
  <si>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</si>
  <si>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</si>
  <si>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</si>
  <si>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</si>
  <si>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</si>
  <si>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</si>
  <si>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</si>
  <si>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</si>
  <si>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</si>
  <si>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</si>
  <si>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</si>
  <si>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</si>
  <si>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</si>
  <si>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</si>
  <si>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</si>
  <si>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</si>
  <si>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</si>
  <si>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</si>
  <si>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NE</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</si>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</sst>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9846659</v>
      </c>
      <c r="D7" s="32" t="str">
        <f>IF($B7="N/A","N/A",IF(C7&gt;15,"No",IF(C7&lt;-15,"No","Yes")))</f>
        <v>N/A</v>
      </c>
      <c r="E7" s="31">
        <v>10042692</v>
      </c>
      <c r="F7" s="32" t="str">
        <f>IF($B7="N/A","N/A",IF(E7&gt;15,"No",IF(E7&lt;-15,"No","Yes")))</f>
        <v>N/A</v>
      </c>
      <c r="G7" s="31">
        <v>10231088</v>
      </c>
      <c r="H7" s="32" t="str">
        <f>IF($B7="N/A","N/A",IF(G7&gt;15,"No",IF(G7&lt;-15,"No","Yes")))</f>
        <v>N/A</v>
      </c>
      <c r="I7" s="33">
        <v>1.9910000000000001</v>
      </c>
      <c r="J7" s="33">
        <v>1.8759999999999999</v>
      </c>
      <c r="K7" s="32" t="str">
        <f t="shared" ref="K7:K54" si="0">IF(J7="Div by 0", "N/A", IF(J7="N/A","N/A", IF(J7&gt;30, "No", IF(J7&lt;-30, "No", "Yes"))))</f>
        <v>Yes</v>
      </c>
    </row>
    <row r="8" spans="1:11" x14ac:dyDescent="0.2">
      <c r="A8" s="89" t="s">
        <v>362</v>
      </c>
      <c r="B8" s="30" t="s">
        <v>213</v>
      </c>
      <c r="C8" s="146">
        <v>75.082502602999995</v>
      </c>
      <c r="D8" s="32" t="str">
        <f>IF($B8="N/A","N/A",IF(C8&gt;15,"No",IF(C8&lt;-15,"No","Yes")))</f>
        <v>N/A</v>
      </c>
      <c r="E8" s="34">
        <v>66.392686342999994</v>
      </c>
      <c r="F8" s="32" t="str">
        <f>IF($B8="N/A","N/A",IF(E8&gt;15,"No",IF(E8&lt;-15,"No","Yes")))</f>
        <v>N/A</v>
      </c>
      <c r="G8" s="34">
        <v>57.888036931999999</v>
      </c>
      <c r="H8" s="32" t="str">
        <f>IF($B8="N/A","N/A",IF(G8&gt;15,"No",IF(G8&lt;-15,"No","Yes")))</f>
        <v>N/A</v>
      </c>
      <c r="I8" s="33">
        <v>-11.6</v>
      </c>
      <c r="J8" s="33">
        <v>-12.8</v>
      </c>
      <c r="K8" s="32" t="str">
        <f t="shared" si="0"/>
        <v>Yes</v>
      </c>
    </row>
    <row r="9" spans="1:11" x14ac:dyDescent="0.2">
      <c r="A9" s="89" t="s">
        <v>119</v>
      </c>
      <c r="B9" s="35" t="s">
        <v>213</v>
      </c>
      <c r="C9" s="98">
        <v>13.260721224999999</v>
      </c>
      <c r="D9" s="9" t="str">
        <f>IF($B9="N/A","N/A",IF(C9&gt;15,"No",IF(C9&lt;-15,"No","Yes")))</f>
        <v>N/A</v>
      </c>
      <c r="E9" s="9">
        <v>21.428945546000001</v>
      </c>
      <c r="F9" s="9" t="str">
        <f>IF($B9="N/A","N/A",IF(E9&gt;15,"No",IF(E9&lt;-15,"No","Yes")))</f>
        <v>N/A</v>
      </c>
      <c r="G9" s="9">
        <v>26.215462128999999</v>
      </c>
      <c r="H9" s="9" t="str">
        <f>IF($B9="N/A","N/A",IF(G9&gt;15,"No",IF(G9&lt;-15,"No","Yes")))</f>
        <v>N/A</v>
      </c>
      <c r="I9" s="10">
        <v>61.6</v>
      </c>
      <c r="J9" s="10">
        <v>22.34</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11.656776171000001</v>
      </c>
      <c r="D11" s="9" t="str">
        <f>IF($B11="N/A","N/A",IF(C11&gt;15,"No",IF(C11&lt;-15,"No","Yes")))</f>
        <v>N/A</v>
      </c>
      <c r="E11" s="9">
        <v>12.178368110999999</v>
      </c>
      <c r="F11" s="9" t="str">
        <f>IF($B11="N/A","N/A",IF(E11&gt;15,"No",IF(E11&lt;-15,"No","Yes")))</f>
        <v>N/A</v>
      </c>
      <c r="G11" s="9">
        <v>15.896500938999999</v>
      </c>
      <c r="H11" s="9" t="str">
        <f>IF($B11="N/A","N/A",IF(G11&gt;15,"No",IF(G11&lt;-15,"No","Yes")))</f>
        <v>N/A</v>
      </c>
      <c r="I11" s="10">
        <v>4.4749999999999996</v>
      </c>
      <c r="J11" s="10">
        <v>30.53</v>
      </c>
      <c r="K11" s="9" t="str">
        <f t="shared" si="0"/>
        <v>No</v>
      </c>
    </row>
    <row r="12" spans="1:11" x14ac:dyDescent="0.2">
      <c r="A12" s="89" t="s">
        <v>860</v>
      </c>
      <c r="B12" s="100" t="s">
        <v>214</v>
      </c>
      <c r="C12" s="98">
        <v>0</v>
      </c>
      <c r="D12" s="9" t="str">
        <f>IF(OR($B12="N/A",$C12="N/A"),"N/A",IF(C12&gt;100,"No",IF(C12&lt;95,"No","Yes")))</f>
        <v>No</v>
      </c>
      <c r="E12" s="98">
        <v>0</v>
      </c>
      <c r="F12" s="9" t="str">
        <f>IF(OR($B12="N/A",$E12="N/A"),"N/A",IF(E12&gt;100,"No",IF(E12&lt;95,"No","Yes")))</f>
        <v>No</v>
      </c>
      <c r="G12" s="98">
        <v>13.60932504</v>
      </c>
      <c r="H12" s="9" t="str">
        <f>IF($B12="N/A","N/A",IF(G12&gt;100,"No",IF(G12&lt;95,"No","Yes")))</f>
        <v>No</v>
      </c>
      <c r="I12" s="101" t="s">
        <v>1747</v>
      </c>
      <c r="J12" s="101" t="s">
        <v>1747</v>
      </c>
      <c r="K12" s="9" t="str">
        <f t="shared" si="0"/>
        <v>N/A</v>
      </c>
    </row>
    <row r="13" spans="1:11" x14ac:dyDescent="0.2">
      <c r="A13" s="89" t="s">
        <v>347</v>
      </c>
      <c r="B13" s="100" t="s">
        <v>213</v>
      </c>
      <c r="C13" s="98" t="s">
        <v>1747</v>
      </c>
      <c r="D13" s="9" t="str">
        <f>IF($B13="N/A","N/A",IF(C13&gt;100,"No",IF(C13&lt;95,"No","Yes")))</f>
        <v>N/A</v>
      </c>
      <c r="E13" s="98" t="s">
        <v>1747</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t="s">
        <v>1747</v>
      </c>
      <c r="D14" s="9" t="str">
        <f t="shared" ref="D14" si="1">IF($B14="N/A","N/A",IF(C14&lt;0,"No","Yes"))</f>
        <v>N/A</v>
      </c>
      <c r="E14" s="98" t="s">
        <v>1747</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0</v>
      </c>
      <c r="D15" s="9" t="str">
        <f>IF(OR($B15="N/A",$C15="N/A"),"N/A",IF(C15&gt;100,"No",IF(C15&lt;95,"No","Yes")))</f>
        <v>No</v>
      </c>
      <c r="E15" s="98">
        <v>0</v>
      </c>
      <c r="F15" s="9" t="str">
        <f>IF(OR($B15="N/A",$E15="N/A"),"N/A",IF(E15&gt;100,"No",IF(E15&lt;95,"No","Yes")))</f>
        <v>No</v>
      </c>
      <c r="G15" s="98">
        <v>18.582895887999999</v>
      </c>
      <c r="H15" s="9" t="str">
        <f>IF($B15="N/A","N/A",IF(G15&gt;100,"No",IF(G15&lt;95,"No","Yes")))</f>
        <v>No</v>
      </c>
      <c r="I15" s="101" t="s">
        <v>1747</v>
      </c>
      <c r="J15" s="101" t="s">
        <v>1747</v>
      </c>
      <c r="K15" s="9" t="str">
        <f t="shared" si="0"/>
        <v>N/A</v>
      </c>
    </row>
    <row r="16" spans="1:11" x14ac:dyDescent="0.2">
      <c r="A16" s="89" t="s">
        <v>331</v>
      </c>
      <c r="B16" s="35" t="s">
        <v>213</v>
      </c>
      <c r="C16" s="87">
        <v>7393118</v>
      </c>
      <c r="D16" s="9" t="str">
        <f>IF($B16="N/A","N/A",IF(C16&gt;15,"No",IF(C16&lt;-15,"No","Yes")))</f>
        <v>N/A</v>
      </c>
      <c r="E16" s="36">
        <v>6667613</v>
      </c>
      <c r="F16" s="9" t="str">
        <f>IF($B16="N/A","N/A",IF(E16&gt;15,"No",IF(E16&lt;-15,"No","Yes")))</f>
        <v>N/A</v>
      </c>
      <c r="G16" s="36">
        <v>5922576</v>
      </c>
      <c r="H16" s="9" t="str">
        <f>IF($B16="N/A","N/A",IF(G16&gt;15,"No",IF(G16&lt;-15,"No","Yes")))</f>
        <v>N/A</v>
      </c>
      <c r="I16" s="10">
        <v>-9.81</v>
      </c>
      <c r="J16" s="10">
        <v>-11.2</v>
      </c>
      <c r="K16" s="9" t="str">
        <f t="shared" si="0"/>
        <v>Yes</v>
      </c>
    </row>
    <row r="17" spans="1:11" x14ac:dyDescent="0.2">
      <c r="A17" s="89" t="s">
        <v>442</v>
      </c>
      <c r="B17" s="35" t="s">
        <v>215</v>
      </c>
      <c r="C17" s="98">
        <v>16.636837122999999</v>
      </c>
      <c r="D17" s="9" t="str">
        <f>IF($B17="N/A","N/A",IF(C17&gt;20,"No",IF(C17&lt;5,"No","Yes")))</f>
        <v>Yes</v>
      </c>
      <c r="E17" s="9">
        <v>18.005484121999999</v>
      </c>
      <c r="F17" s="9" t="str">
        <f>IF($B17="N/A","N/A",IF(E17&gt;20,"No",IF(E17&lt;5,"No","Yes")))</f>
        <v>Yes</v>
      </c>
      <c r="G17" s="9">
        <v>20.172657979</v>
      </c>
      <c r="H17" s="9" t="str">
        <f>IF($B17="N/A","N/A",IF(G17&gt;20,"No",IF(G17&lt;5,"No","Yes")))</f>
        <v>No</v>
      </c>
      <c r="I17" s="10">
        <v>8.2270000000000003</v>
      </c>
      <c r="J17" s="10">
        <v>12.04</v>
      </c>
      <c r="K17" s="9" t="str">
        <f t="shared" si="0"/>
        <v>Yes</v>
      </c>
    </row>
    <row r="18" spans="1:11" x14ac:dyDescent="0.2">
      <c r="A18" s="89" t="s">
        <v>443</v>
      </c>
      <c r="B18" s="30" t="s">
        <v>213</v>
      </c>
      <c r="C18" s="98">
        <v>83.363162876999994</v>
      </c>
      <c r="D18" s="9" t="str">
        <f>IF($B18="N/A","N/A",IF(C18&gt;15,"No",IF(C18&lt;-15,"No","Yes")))</f>
        <v>N/A</v>
      </c>
      <c r="E18" s="9">
        <v>81.994515878000001</v>
      </c>
      <c r="F18" s="9" t="str">
        <f>IF($B18="N/A","N/A",IF(E18&gt;15,"No",IF(E18&lt;-15,"No","Yes")))</f>
        <v>N/A</v>
      </c>
      <c r="G18" s="9">
        <v>79.827342021000007</v>
      </c>
      <c r="H18" s="9" t="str">
        <f>IF($B18="N/A","N/A",IF(G18&gt;15,"No",IF(G18&lt;-15,"No","Yes")))</f>
        <v>N/A</v>
      </c>
      <c r="I18" s="10">
        <v>-1.64</v>
      </c>
      <c r="J18" s="10">
        <v>-2.64</v>
      </c>
      <c r="K18" s="9" t="str">
        <f t="shared" si="0"/>
        <v>Yes</v>
      </c>
    </row>
    <row r="19" spans="1:11" x14ac:dyDescent="0.2">
      <c r="A19" s="89" t="s">
        <v>444</v>
      </c>
      <c r="B19" s="35" t="s">
        <v>216</v>
      </c>
      <c r="C19" s="98">
        <v>5.5946895477999998</v>
      </c>
      <c r="D19" s="9" t="str">
        <f>IF($B19="N/A","N/A",IF(C19&gt;1,"Yes","No"))</f>
        <v>Yes</v>
      </c>
      <c r="E19" s="9">
        <v>4.2032733453000004</v>
      </c>
      <c r="F19" s="9" t="str">
        <f>IF($B19="N/A","N/A",IF(E19&gt;1,"Yes","No"))</f>
        <v>Yes</v>
      </c>
      <c r="G19" s="9">
        <v>3.2169447888999998</v>
      </c>
      <c r="H19" s="9" t="str">
        <f>IF($B19="N/A","N/A",IF(G19&gt;1,"Yes","No"))</f>
        <v>Yes</v>
      </c>
      <c r="I19" s="10">
        <v>-24.9</v>
      </c>
      <c r="J19" s="10">
        <v>-23.5</v>
      </c>
      <c r="K19" s="9" t="str">
        <f t="shared" si="0"/>
        <v>Yes</v>
      </c>
    </row>
    <row r="20" spans="1:11" x14ac:dyDescent="0.2">
      <c r="A20" s="89" t="s">
        <v>862</v>
      </c>
      <c r="B20" s="35" t="s">
        <v>213</v>
      </c>
      <c r="C20" s="91">
        <v>99.075984836000003</v>
      </c>
      <c r="D20" s="9" t="str">
        <f>IF($B20="N/A","N/A",IF(C20&gt;15,"No",IF(C20&lt;-15,"No","Yes")))</f>
        <v>N/A</v>
      </c>
      <c r="E20" s="37">
        <v>165.43130259</v>
      </c>
      <c r="F20" s="9" t="str">
        <f>IF($B20="N/A","N/A",IF(E20&gt;15,"No",IF(E20&lt;-15,"No","Yes")))</f>
        <v>N/A</v>
      </c>
      <c r="G20" s="37">
        <v>186.85114892000001</v>
      </c>
      <c r="H20" s="9" t="str">
        <f>IF($B20="N/A","N/A",IF(G20&gt;15,"No",IF(G20&lt;-15,"No","Yes")))</f>
        <v>N/A</v>
      </c>
      <c r="I20" s="10">
        <v>66.97</v>
      </c>
      <c r="J20" s="10">
        <v>12.95</v>
      </c>
      <c r="K20" s="9" t="str">
        <f t="shared" si="0"/>
        <v>Yes</v>
      </c>
    </row>
    <row r="21" spans="1:11" x14ac:dyDescent="0.2">
      <c r="A21" s="89" t="s">
        <v>34</v>
      </c>
      <c r="B21" s="35" t="s">
        <v>213</v>
      </c>
      <c r="C21" s="102">
        <v>9.1371996064999994</v>
      </c>
      <c r="D21" s="9" t="str">
        <f>IF($B21="N/A","N/A",IF(C21&gt;15,"No",IF(C21&lt;-15,"No","Yes")))</f>
        <v>N/A</v>
      </c>
      <c r="E21" s="103">
        <v>15.499815033999999</v>
      </c>
      <c r="F21" s="9" t="str">
        <f>IF($B21="N/A","N/A",IF(E21&gt;15,"No",IF(E21&lt;-15,"No","Yes")))</f>
        <v>N/A</v>
      </c>
      <c r="G21" s="103">
        <v>21.544488043000001</v>
      </c>
      <c r="H21" s="9" t="str">
        <f>IF($B21="N/A","N/A",IF(G21&gt;15,"No",IF(G21&lt;-15,"No","Yes")))</f>
        <v>N/A</v>
      </c>
      <c r="I21" s="10">
        <v>69.63</v>
      </c>
      <c r="J21" s="10">
        <v>39</v>
      </c>
      <c r="K21" s="9" t="str">
        <f t="shared" si="0"/>
        <v>No</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4.3016672323999998</v>
      </c>
      <c r="D23" s="9" t="str">
        <f>IF($B23="N/A","N/A",IF(C23&gt;15,"No",IF(C23&lt;-15,"No","Yes")))</f>
        <v>N/A</v>
      </c>
      <c r="E23" s="103">
        <v>0</v>
      </c>
      <c r="F23" s="9" t="str">
        <f>IF($B23="N/A","N/A",IF(E23&gt;15,"No",IF(E23&lt;-15,"No","Yes")))</f>
        <v>N/A</v>
      </c>
      <c r="G23" s="103">
        <v>0</v>
      </c>
      <c r="H23" s="9" t="str">
        <f>IF($B23="N/A","N/A",IF(G23&gt;15,"No",IF(G23&lt;-15,"No","Yes")))</f>
        <v>N/A</v>
      </c>
      <c r="I23" s="10">
        <v>-100</v>
      </c>
      <c r="J23" s="10" t="s">
        <v>1747</v>
      </c>
      <c r="K23" s="9" t="str">
        <f t="shared" si="0"/>
        <v>N/A</v>
      </c>
    </row>
    <row r="24" spans="1:11" x14ac:dyDescent="0.2">
      <c r="A24" s="89" t="s">
        <v>863</v>
      </c>
      <c r="B24" s="35" t="s">
        <v>243</v>
      </c>
      <c r="C24" s="91">
        <v>191.64583207999999</v>
      </c>
      <c r="D24" s="9" t="str">
        <f>IF($B24="N/A","N/A",IF(C24&gt;300,"No",IF(C24&lt;75,"No","Yes")))</f>
        <v>Yes</v>
      </c>
      <c r="E24" s="37">
        <v>204.31400629000001</v>
      </c>
      <c r="F24" s="9" t="str">
        <f>IF($B24="N/A","N/A",IF(E24&gt;300,"No",IF(E24&lt;75,"No","Yes")))</f>
        <v>Yes</v>
      </c>
      <c r="G24" s="37">
        <v>211.5615995</v>
      </c>
      <c r="H24" s="9" t="str">
        <f>IF($B24="N/A","N/A",IF(G24&gt;300,"No",IF(G24&lt;75,"No","Yes")))</f>
        <v>Yes</v>
      </c>
      <c r="I24" s="10">
        <v>6.61</v>
      </c>
      <c r="J24" s="10">
        <v>3.5470000000000002</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v>2</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107567</v>
      </c>
      <c r="D27" s="35" t="s">
        <v>213</v>
      </c>
      <c r="E27" s="36">
        <v>257295</v>
      </c>
      <c r="F27" s="35" t="s">
        <v>213</v>
      </c>
      <c r="G27" s="36">
        <v>4246</v>
      </c>
      <c r="H27" s="9" t="str">
        <f>IF($B27="N/A","N/A",IF(G27&gt;15,"No",IF(G27&lt;-15,"No","Yes")))</f>
        <v>N/A</v>
      </c>
      <c r="I27" s="10">
        <v>139.19999999999999</v>
      </c>
      <c r="J27" s="10">
        <v>-98.3</v>
      </c>
      <c r="K27" s="9" t="str">
        <f t="shared" si="0"/>
        <v>No</v>
      </c>
    </row>
    <row r="28" spans="1:11" x14ac:dyDescent="0.2">
      <c r="A28" s="89" t="s">
        <v>346</v>
      </c>
      <c r="B28" s="35" t="s">
        <v>213</v>
      </c>
      <c r="C28" s="88">
        <v>1.0924212974</v>
      </c>
      <c r="D28" s="35" t="s">
        <v>213</v>
      </c>
      <c r="E28" s="8">
        <v>2.5620122573000002</v>
      </c>
      <c r="F28" s="35" t="s">
        <v>213</v>
      </c>
      <c r="G28" s="8">
        <v>4.1500962600000003E-2</v>
      </c>
      <c r="H28" s="9" t="str">
        <f>IF($B28="N/A","N/A",IF(G28&gt;15,"No",IF(G28&lt;-15,"No","Yes")))</f>
        <v>N/A</v>
      </c>
      <c r="I28" s="10">
        <v>134.5</v>
      </c>
      <c r="J28" s="10">
        <v>-98.4</v>
      </c>
      <c r="K28" s="9" t="str">
        <f t="shared" si="0"/>
        <v>No</v>
      </c>
    </row>
    <row r="29" spans="1:11" ht="25.5" x14ac:dyDescent="0.2">
      <c r="A29" s="89" t="s">
        <v>841</v>
      </c>
      <c r="B29" s="35" t="s">
        <v>213</v>
      </c>
      <c r="C29" s="37">
        <v>81.584379967999993</v>
      </c>
      <c r="D29" s="35" t="s">
        <v>213</v>
      </c>
      <c r="E29" s="37">
        <v>82.712400162999998</v>
      </c>
      <c r="F29" s="35" t="s">
        <v>213</v>
      </c>
      <c r="G29" s="37">
        <v>86.901789919999999</v>
      </c>
      <c r="H29" s="35" t="s">
        <v>213</v>
      </c>
      <c r="I29" s="10">
        <v>1.383</v>
      </c>
      <c r="J29" s="10">
        <v>5.0650000000000004</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780401</v>
      </c>
      <c r="D31" s="9" t="str">
        <f t="shared" ref="D31:F50" si="4">IF($B31="N/A","N/A",IF(C31&lt;0,"No","Yes"))</f>
        <v>N/A</v>
      </c>
      <c r="E31" s="87">
        <v>1223036</v>
      </c>
      <c r="F31" s="9" t="str">
        <f t="shared" si="4"/>
        <v>N/A</v>
      </c>
      <c r="G31" s="87">
        <v>1626385</v>
      </c>
      <c r="H31" s="9" t="str">
        <f t="shared" ref="H31:H50" si="5">IF($B31="N/A","N/A",IF(G31&lt;0,"No","Yes"))</f>
        <v>N/A</v>
      </c>
      <c r="I31" s="10">
        <v>56.72</v>
      </c>
      <c r="J31" s="10">
        <v>32.979999999999997</v>
      </c>
      <c r="K31" s="9" t="str">
        <f t="shared" si="0"/>
        <v>No</v>
      </c>
    </row>
    <row r="32" spans="1:11" ht="25.5" x14ac:dyDescent="0.2">
      <c r="A32" s="2" t="s">
        <v>659</v>
      </c>
      <c r="B32" s="104" t="s">
        <v>213</v>
      </c>
      <c r="C32" s="88">
        <v>88.543197664000004</v>
      </c>
      <c r="D32" s="9" t="str">
        <f t="shared" si="4"/>
        <v>N/A</v>
      </c>
      <c r="E32" s="88">
        <v>99.995421230000005</v>
      </c>
      <c r="F32" s="9" t="str">
        <f t="shared" si="4"/>
        <v>N/A</v>
      </c>
      <c r="G32" s="88">
        <v>99.979525143000004</v>
      </c>
      <c r="H32" s="9" t="str">
        <f t="shared" si="5"/>
        <v>N/A</v>
      </c>
      <c r="I32" s="10">
        <v>12.93</v>
      </c>
      <c r="J32" s="10">
        <v>-1.6E-2</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2.5627849999999998E-4</v>
      </c>
      <c r="D34" s="9" t="str">
        <f t="shared" si="4"/>
        <v>N/A</v>
      </c>
      <c r="E34" s="88">
        <v>0</v>
      </c>
      <c r="F34" s="9" t="str">
        <f t="shared" si="4"/>
        <v>N/A</v>
      </c>
      <c r="G34" s="88">
        <v>0</v>
      </c>
      <c r="H34" s="9" t="str">
        <f t="shared" si="5"/>
        <v>N/A</v>
      </c>
      <c r="I34" s="10">
        <v>-100</v>
      </c>
      <c r="J34" s="10" t="s">
        <v>1747</v>
      </c>
      <c r="K34" s="9" t="str">
        <f t="shared" si="0"/>
        <v>N/A</v>
      </c>
    </row>
    <row r="35" spans="1:11" x14ac:dyDescent="0.2">
      <c r="A35" s="2" t="s">
        <v>662</v>
      </c>
      <c r="B35" s="104" t="s">
        <v>213</v>
      </c>
      <c r="C35" s="88">
        <v>0.66299248720000004</v>
      </c>
      <c r="D35" s="9" t="str">
        <f t="shared" si="4"/>
        <v>N/A</v>
      </c>
      <c r="E35" s="88">
        <v>4.5787696000000001E-3</v>
      </c>
      <c r="F35" s="9" t="str">
        <f t="shared" si="4"/>
        <v>N/A</v>
      </c>
      <c r="G35" s="88">
        <v>2.04748568E-2</v>
      </c>
      <c r="H35" s="9" t="str">
        <f t="shared" si="5"/>
        <v>N/A</v>
      </c>
      <c r="I35" s="10">
        <v>-99.3</v>
      </c>
      <c r="J35" s="10">
        <v>347.2</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367402</v>
      </c>
      <c r="D46" s="9" t="str">
        <f t="shared" si="4"/>
        <v>N/A</v>
      </c>
      <c r="E46" s="87">
        <v>0</v>
      </c>
      <c r="F46" s="9" t="str">
        <f t="shared" si="4"/>
        <v>N/A</v>
      </c>
      <c r="G46" s="87">
        <v>0</v>
      </c>
      <c r="H46" s="9" t="str">
        <f t="shared" si="5"/>
        <v>N/A</v>
      </c>
      <c r="I46" s="10">
        <v>-100</v>
      </c>
      <c r="J46" s="10" t="s">
        <v>1747</v>
      </c>
      <c r="K46" s="9" t="str">
        <f t="shared" si="0"/>
        <v>N/A</v>
      </c>
    </row>
    <row r="47" spans="1:11" x14ac:dyDescent="0.2">
      <c r="A47" s="2" t="s">
        <v>672</v>
      </c>
      <c r="B47" s="104" t="s">
        <v>213</v>
      </c>
      <c r="C47" s="88">
        <v>99.994284190000002</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v>0</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v>0</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v>5.7158099000000004E-3</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1305738</v>
      </c>
      <c r="D51" s="35" t="s">
        <v>213</v>
      </c>
      <c r="E51" s="36">
        <v>2152043</v>
      </c>
      <c r="F51" s="35" t="s">
        <v>213</v>
      </c>
      <c r="G51" s="36">
        <v>2682127</v>
      </c>
      <c r="H51" s="35" t="s">
        <v>213</v>
      </c>
      <c r="I51" s="10">
        <v>64.81</v>
      </c>
      <c r="J51" s="10">
        <v>24.63</v>
      </c>
      <c r="K51" s="9" t="str">
        <f t="shared" si="0"/>
        <v>Yes</v>
      </c>
    </row>
    <row r="52" spans="1:11" x14ac:dyDescent="0.2">
      <c r="A52" s="2" t="s">
        <v>352</v>
      </c>
      <c r="B52" s="35" t="s">
        <v>213</v>
      </c>
      <c r="C52" s="88">
        <v>99.630783511000004</v>
      </c>
      <c r="D52" s="9" t="str">
        <f t="shared" ref="D52:D54" si="6">IF($B52="N/A","N/A",IF(C52&gt;15,"No",IF(C52&lt;-15,"No","Yes")))</f>
        <v>N/A</v>
      </c>
      <c r="E52" s="8">
        <v>99.077852997999997</v>
      </c>
      <c r="F52" s="9" t="str">
        <f t="shared" ref="F52:F54" si="7">IF($B52="N/A","N/A",IF(E52&gt;15,"No",IF(E52&lt;-15,"No","Yes")))</f>
        <v>N/A</v>
      </c>
      <c r="G52" s="8">
        <v>99.970545764999997</v>
      </c>
      <c r="H52" s="9" t="str">
        <f t="shared" ref="H52:H54" si="8">IF($B52="N/A","N/A",IF(G52&gt;15,"No",IF(G52&lt;-15,"No","Yes")))</f>
        <v>N/A</v>
      </c>
      <c r="I52" s="10">
        <v>-0.55500000000000005</v>
      </c>
      <c r="J52" s="10">
        <v>0.90100000000000002</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7.7810403E-2</v>
      </c>
      <c r="D54" s="9" t="str">
        <f t="shared" si="6"/>
        <v>N/A</v>
      </c>
      <c r="E54" s="8">
        <v>0.24743929370000001</v>
      </c>
      <c r="F54" s="9" t="str">
        <f t="shared" si="7"/>
        <v>N/A</v>
      </c>
      <c r="G54" s="8">
        <v>2.9454235400000001E-2</v>
      </c>
      <c r="H54" s="9" t="str">
        <f t="shared" si="8"/>
        <v>N/A</v>
      </c>
      <c r="I54" s="10">
        <v>218</v>
      </c>
      <c r="J54" s="10">
        <v>-88.1</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6163137</v>
      </c>
      <c r="D6" s="9" t="str">
        <f>IF($B6="N/A","N/A",IF(C6&gt;15,"No",IF(C6&lt;-15,"No","Yes")))</f>
        <v>N/A</v>
      </c>
      <c r="E6" s="36">
        <v>5467077</v>
      </c>
      <c r="F6" s="9" t="str">
        <f>IF($B6="N/A","N/A",IF(E6&gt;15,"No",IF(E6&lt;-15,"No","Yes")))</f>
        <v>N/A</v>
      </c>
      <c r="G6" s="36">
        <v>4727835</v>
      </c>
      <c r="H6" s="9" t="str">
        <f>IF($B6="N/A","N/A",IF(G6&gt;15,"No",IF(G6&lt;-15,"No","Yes")))</f>
        <v>N/A</v>
      </c>
      <c r="I6" s="10">
        <v>-11.3</v>
      </c>
      <c r="J6" s="10">
        <v>-13.5</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15.64161238</v>
      </c>
      <c r="D9" s="9" t="str">
        <f t="shared" ref="D9:D15" si="1">IF($B9="N/A","N/A",IF(C9&gt;15,"No",IF(C9&lt;-15,"No","Yes")))</f>
        <v>N/A</v>
      </c>
      <c r="E9" s="8">
        <v>14.500326226</v>
      </c>
      <c r="F9" s="9" t="str">
        <f t="shared" ref="F9:F15" si="2">IF($B9="N/A","N/A",IF(E9&gt;15,"No",IF(E9&lt;-15,"No","Yes")))</f>
        <v>N/A</v>
      </c>
      <c r="G9" s="8">
        <v>13.990209049000001</v>
      </c>
      <c r="H9" s="9" t="str">
        <f t="shared" ref="H9:H15" si="3">IF($B9="N/A","N/A",IF(G9&gt;15,"No",IF(G9&lt;-15,"No","Yes")))</f>
        <v>N/A</v>
      </c>
      <c r="I9" s="10">
        <v>-7.3</v>
      </c>
      <c r="J9" s="10">
        <v>-3.52</v>
      </c>
      <c r="K9" s="9" t="str">
        <f t="shared" si="0"/>
        <v>Yes</v>
      </c>
    </row>
    <row r="10" spans="1:11" x14ac:dyDescent="0.2">
      <c r="A10" s="89" t="s">
        <v>36</v>
      </c>
      <c r="B10" s="35" t="s">
        <v>213</v>
      </c>
      <c r="C10" s="88">
        <v>35.315585024000001</v>
      </c>
      <c r="D10" s="9" t="str">
        <f t="shared" si="1"/>
        <v>N/A</v>
      </c>
      <c r="E10" s="8">
        <v>37.521720092999999</v>
      </c>
      <c r="F10" s="9" t="str">
        <f t="shared" si="2"/>
        <v>N/A</v>
      </c>
      <c r="G10" s="8">
        <v>38.698587343</v>
      </c>
      <c r="H10" s="9" t="str">
        <f t="shared" si="3"/>
        <v>N/A</v>
      </c>
      <c r="I10" s="10">
        <v>6.2469999999999999</v>
      </c>
      <c r="J10" s="10">
        <v>3.1360000000000001</v>
      </c>
      <c r="K10" s="9" t="str">
        <f t="shared" si="0"/>
        <v>Yes</v>
      </c>
    </row>
    <row r="11" spans="1:11" x14ac:dyDescent="0.2">
      <c r="A11" s="89" t="s">
        <v>37</v>
      </c>
      <c r="B11" s="35" t="s">
        <v>213</v>
      </c>
      <c r="C11" s="88">
        <v>99.016604553999997</v>
      </c>
      <c r="D11" s="9" t="str">
        <f t="shared" si="1"/>
        <v>N/A</v>
      </c>
      <c r="E11" s="8">
        <v>98.985097378999995</v>
      </c>
      <c r="F11" s="9" t="str">
        <f t="shared" si="2"/>
        <v>N/A</v>
      </c>
      <c r="G11" s="8">
        <v>98.704748433000006</v>
      </c>
      <c r="H11" s="9" t="str">
        <f t="shared" si="3"/>
        <v>N/A</v>
      </c>
      <c r="I11" s="10">
        <v>-3.2000000000000001E-2</v>
      </c>
      <c r="J11" s="10">
        <v>-0.28299999999999997</v>
      </c>
      <c r="K11" s="9" t="str">
        <f t="shared" si="0"/>
        <v>Yes</v>
      </c>
    </row>
    <row r="12" spans="1:11" x14ac:dyDescent="0.2">
      <c r="A12" s="89" t="s">
        <v>38</v>
      </c>
      <c r="B12" s="35" t="s">
        <v>213</v>
      </c>
      <c r="C12" s="88">
        <v>10.505723660999999</v>
      </c>
      <c r="D12" s="9" t="str">
        <f t="shared" si="1"/>
        <v>N/A</v>
      </c>
      <c r="E12" s="8">
        <v>9.8672161546999995</v>
      </c>
      <c r="F12" s="9" t="str">
        <f t="shared" si="2"/>
        <v>N/A</v>
      </c>
      <c r="G12" s="8">
        <v>9.7954649719999995</v>
      </c>
      <c r="H12" s="9" t="str">
        <f t="shared" si="3"/>
        <v>N/A</v>
      </c>
      <c r="I12" s="10">
        <v>-6.08</v>
      </c>
      <c r="J12" s="10">
        <v>-0.72699999999999998</v>
      </c>
      <c r="K12" s="9" t="str">
        <f t="shared" si="0"/>
        <v>Yes</v>
      </c>
    </row>
    <row r="13" spans="1:11" x14ac:dyDescent="0.2">
      <c r="A13" s="89" t="s">
        <v>866</v>
      </c>
      <c r="B13" s="35" t="s">
        <v>213</v>
      </c>
      <c r="C13" s="88">
        <v>96.705588732999999</v>
      </c>
      <c r="D13" s="9" t="str">
        <f t="shared" si="1"/>
        <v>N/A</v>
      </c>
      <c r="E13" s="8">
        <v>97.299399710000003</v>
      </c>
      <c r="F13" s="9" t="str">
        <f t="shared" si="2"/>
        <v>N/A</v>
      </c>
      <c r="G13" s="8">
        <v>97.436607538000004</v>
      </c>
      <c r="H13" s="9" t="str">
        <f t="shared" si="3"/>
        <v>N/A</v>
      </c>
      <c r="I13" s="10">
        <v>0.61399999999999999</v>
      </c>
      <c r="J13" s="10">
        <v>0.14099999999999999</v>
      </c>
      <c r="K13" s="9" t="str">
        <f t="shared" si="0"/>
        <v>Yes</v>
      </c>
    </row>
    <row r="14" spans="1:11" x14ac:dyDescent="0.2">
      <c r="A14" s="89" t="s">
        <v>867</v>
      </c>
      <c r="B14" s="35" t="s">
        <v>213</v>
      </c>
      <c r="C14" s="88">
        <v>95.368623708000001</v>
      </c>
      <c r="D14" s="9" t="str">
        <f t="shared" si="1"/>
        <v>N/A</v>
      </c>
      <c r="E14" s="8">
        <v>95.832335792999999</v>
      </c>
      <c r="F14" s="9" t="str">
        <f t="shared" si="2"/>
        <v>N/A</v>
      </c>
      <c r="G14" s="8">
        <v>94.869418882000005</v>
      </c>
      <c r="H14" s="9" t="str">
        <f t="shared" si="3"/>
        <v>N/A</v>
      </c>
      <c r="I14" s="10">
        <v>0.48620000000000002</v>
      </c>
      <c r="J14" s="10">
        <v>-1</v>
      </c>
      <c r="K14" s="9" t="str">
        <f t="shared" si="0"/>
        <v>Yes</v>
      </c>
    </row>
    <row r="15" spans="1:11" x14ac:dyDescent="0.2">
      <c r="A15" s="89" t="s">
        <v>161</v>
      </c>
      <c r="B15" s="35" t="s">
        <v>213</v>
      </c>
      <c r="C15" s="88">
        <v>37.692541964</v>
      </c>
      <c r="D15" s="9" t="str">
        <f t="shared" si="1"/>
        <v>N/A</v>
      </c>
      <c r="E15" s="8">
        <v>50.776713041000001</v>
      </c>
      <c r="F15" s="9" t="str">
        <f t="shared" si="2"/>
        <v>N/A</v>
      </c>
      <c r="G15" s="8">
        <v>51.910187221000001</v>
      </c>
      <c r="H15" s="9" t="str">
        <f t="shared" si="3"/>
        <v>N/A</v>
      </c>
      <c r="I15" s="10">
        <v>34.71</v>
      </c>
      <c r="J15" s="10">
        <v>2.2320000000000002</v>
      </c>
      <c r="K15" s="9" t="str">
        <f t="shared" si="0"/>
        <v>Yes</v>
      </c>
    </row>
    <row r="16" spans="1:11" x14ac:dyDescent="0.2">
      <c r="A16" s="89" t="s">
        <v>162</v>
      </c>
      <c r="B16" s="35" t="s">
        <v>246</v>
      </c>
      <c r="C16" s="88">
        <v>94.080108879999997</v>
      </c>
      <c r="D16" s="9" t="str">
        <f>IF($B16="N/A","N/A",IF(C16&gt;95,"Yes","No"))</f>
        <v>No</v>
      </c>
      <c r="E16" s="8">
        <v>92.882558631999999</v>
      </c>
      <c r="F16" s="9" t="str">
        <f>IF($B16="N/A","N/A",IF(E16&gt;95,"Yes","No"))</f>
        <v>No</v>
      </c>
      <c r="G16" s="8">
        <v>92.365765726000006</v>
      </c>
      <c r="H16" s="9" t="str">
        <f>IF($B16="N/A","N/A",IF(G16&gt;95,"Yes","No"))</f>
        <v>No</v>
      </c>
      <c r="I16" s="10">
        <v>-1.27</v>
      </c>
      <c r="J16" s="10">
        <v>-0.55600000000000005</v>
      </c>
      <c r="K16" s="9" t="str">
        <f t="shared" ref="K16:K26" si="4">IF(J16="Div by 0", "N/A", IF(J16="N/A","N/A", IF(J16&gt;30, "No", IF(J16&lt;-30, "No", "Yes"))))</f>
        <v>Yes</v>
      </c>
    </row>
    <row r="17" spans="1:11" x14ac:dyDescent="0.2">
      <c r="A17" s="89" t="s">
        <v>868</v>
      </c>
      <c r="B17" s="60" t="s">
        <v>247</v>
      </c>
      <c r="C17" s="88">
        <v>50.824539516000002</v>
      </c>
      <c r="D17" s="9" t="str">
        <f>IF($B17="N/A","N/A",IF(C17&gt;90,"No",IF(C17&lt;50,"No","Yes")))</f>
        <v>Yes</v>
      </c>
      <c r="E17" s="8">
        <v>51.669036306000002</v>
      </c>
      <c r="F17" s="9" t="str">
        <f>IF($B17="N/A","N/A",IF(E17&gt;90,"No",IF(E17&lt;50,"No","Yes")))</f>
        <v>Yes</v>
      </c>
      <c r="G17" s="8">
        <v>51.748210333000003</v>
      </c>
      <c r="H17" s="9" t="str">
        <f>IF($B17="N/A","N/A",IF(G17&gt;90,"No",IF(G17&lt;50,"No","Yes")))</f>
        <v>Yes</v>
      </c>
      <c r="I17" s="10">
        <v>1.6619999999999999</v>
      </c>
      <c r="J17" s="10">
        <v>0.1532</v>
      </c>
      <c r="K17" s="9" t="str">
        <f t="shared" si="4"/>
        <v>Yes</v>
      </c>
    </row>
    <row r="18" spans="1:11" x14ac:dyDescent="0.2">
      <c r="A18" s="89" t="s">
        <v>869</v>
      </c>
      <c r="B18" s="60" t="s">
        <v>224</v>
      </c>
      <c r="C18" s="88">
        <v>8.9859595851999998</v>
      </c>
      <c r="D18" s="9" t="str">
        <f t="shared" ref="D18:D23" si="5">IF($B18="N/A","N/A",IF(C18&gt;5,"No",IF(C18&lt;=0,"No","Yes")))</f>
        <v>No</v>
      </c>
      <c r="E18" s="8">
        <v>7.8739333651000001</v>
      </c>
      <c r="F18" s="9" t="str">
        <f t="shared" ref="F18:F23" si="6">IF($B18="N/A","N/A",IF(E18&gt;5,"No",IF(E18&lt;=0,"No","Yes")))</f>
        <v>No</v>
      </c>
      <c r="G18" s="8">
        <v>7.9911629741999999</v>
      </c>
      <c r="H18" s="9" t="str">
        <f t="shared" ref="H18:H23" si="7">IF($B18="N/A","N/A",IF(G18&gt;5,"No",IF(G18&lt;=0,"No","Yes")))</f>
        <v>No</v>
      </c>
      <c r="I18" s="10">
        <v>-12.4</v>
      </c>
      <c r="J18" s="10">
        <v>1.4890000000000001</v>
      </c>
      <c r="K18" s="9" t="str">
        <f t="shared" si="4"/>
        <v>Yes</v>
      </c>
    </row>
    <row r="19" spans="1:11" x14ac:dyDescent="0.2">
      <c r="A19" s="89" t="s">
        <v>870</v>
      </c>
      <c r="B19" s="60" t="s">
        <v>224</v>
      </c>
      <c r="C19" s="88">
        <v>3.4164095329999999</v>
      </c>
      <c r="D19" s="9" t="str">
        <f t="shared" si="5"/>
        <v>Yes</v>
      </c>
      <c r="E19" s="8">
        <v>3.3787159025000002</v>
      </c>
      <c r="F19" s="9" t="str">
        <f t="shared" si="6"/>
        <v>Yes</v>
      </c>
      <c r="G19" s="8">
        <v>3.4452767493000001</v>
      </c>
      <c r="H19" s="9" t="str">
        <f t="shared" si="7"/>
        <v>Yes</v>
      </c>
      <c r="I19" s="10">
        <v>-1.1000000000000001</v>
      </c>
      <c r="J19" s="10">
        <v>1.97</v>
      </c>
      <c r="K19" s="9" t="str">
        <f t="shared" si="4"/>
        <v>Yes</v>
      </c>
    </row>
    <row r="20" spans="1:11" x14ac:dyDescent="0.2">
      <c r="A20" s="89" t="s">
        <v>871</v>
      </c>
      <c r="B20" s="60" t="s">
        <v>224</v>
      </c>
      <c r="C20" s="88">
        <v>0.83400709740000001</v>
      </c>
      <c r="D20" s="9" t="str">
        <f t="shared" si="5"/>
        <v>Yes</v>
      </c>
      <c r="E20" s="8">
        <v>0.86997128450000005</v>
      </c>
      <c r="F20" s="9" t="str">
        <f t="shared" si="6"/>
        <v>Yes</v>
      </c>
      <c r="G20" s="8">
        <v>1.0866072949000001</v>
      </c>
      <c r="H20" s="9" t="str">
        <f t="shared" si="7"/>
        <v>Yes</v>
      </c>
      <c r="I20" s="10">
        <v>4.3120000000000003</v>
      </c>
      <c r="J20" s="10">
        <v>24.9</v>
      </c>
      <c r="K20" s="9" t="str">
        <f t="shared" si="4"/>
        <v>Yes</v>
      </c>
    </row>
    <row r="21" spans="1:11" x14ac:dyDescent="0.2">
      <c r="A21" s="89" t="s">
        <v>872</v>
      </c>
      <c r="B21" s="35" t="s">
        <v>213</v>
      </c>
      <c r="C21" s="88">
        <v>0.28422214210000002</v>
      </c>
      <c r="D21" s="9" t="str">
        <f t="shared" si="5"/>
        <v>N/A</v>
      </c>
      <c r="E21" s="8">
        <v>0.2926426681</v>
      </c>
      <c r="F21" s="9" t="str">
        <f t="shared" si="6"/>
        <v>N/A</v>
      </c>
      <c r="G21" s="8">
        <v>0.34954688560000002</v>
      </c>
      <c r="H21" s="9" t="str">
        <f t="shared" si="7"/>
        <v>N/A</v>
      </c>
      <c r="I21" s="10">
        <v>2.9630000000000001</v>
      </c>
      <c r="J21" s="10">
        <v>19.440000000000001</v>
      </c>
      <c r="K21" s="9" t="str">
        <f t="shared" si="4"/>
        <v>Yes</v>
      </c>
    </row>
    <row r="22" spans="1:11" x14ac:dyDescent="0.2">
      <c r="A22" s="89" t="s">
        <v>1742</v>
      </c>
      <c r="B22" s="35" t="s">
        <v>213</v>
      </c>
      <c r="C22" s="88">
        <v>5.0818276500000002E-2</v>
      </c>
      <c r="D22" s="9" t="str">
        <f t="shared" si="5"/>
        <v>N/A</v>
      </c>
      <c r="E22" s="8">
        <v>6.6434037799999998E-2</v>
      </c>
      <c r="F22" s="9" t="str">
        <f t="shared" si="6"/>
        <v>N/A</v>
      </c>
      <c r="G22" s="8">
        <v>7.12376807E-2</v>
      </c>
      <c r="H22" s="9" t="str">
        <f t="shared" si="7"/>
        <v>N/A</v>
      </c>
      <c r="I22" s="10">
        <v>30.73</v>
      </c>
      <c r="J22" s="10">
        <v>7.2309999999999999</v>
      </c>
      <c r="K22" s="9" t="str">
        <f t="shared" si="4"/>
        <v>Yes</v>
      </c>
    </row>
    <row r="23" spans="1:11" x14ac:dyDescent="0.2">
      <c r="A23" s="89" t="s">
        <v>873</v>
      </c>
      <c r="B23" s="35" t="s">
        <v>213</v>
      </c>
      <c r="C23" s="88">
        <v>0.58681155389999995</v>
      </c>
      <c r="D23" s="9" t="str">
        <f t="shared" si="5"/>
        <v>N/A</v>
      </c>
      <c r="E23" s="8">
        <v>0.68857636359999996</v>
      </c>
      <c r="F23" s="9" t="str">
        <f t="shared" si="6"/>
        <v>N/A</v>
      </c>
      <c r="G23" s="8">
        <v>0.81460118640000001</v>
      </c>
      <c r="H23" s="9" t="str">
        <f t="shared" si="7"/>
        <v>N/A</v>
      </c>
      <c r="I23" s="10">
        <v>17.34</v>
      </c>
      <c r="J23" s="10">
        <v>18.3</v>
      </c>
      <c r="K23" s="9" t="str">
        <f t="shared" si="4"/>
        <v>Yes</v>
      </c>
    </row>
    <row r="24" spans="1:11" x14ac:dyDescent="0.2">
      <c r="A24" s="89" t="s">
        <v>874</v>
      </c>
      <c r="B24" s="35" t="s">
        <v>232</v>
      </c>
      <c r="C24" s="88">
        <v>2.2134831661000001</v>
      </c>
      <c r="D24" s="9" t="str">
        <f>IF($B24="N/A","N/A",IF(C24&gt;10,"No",IF(C24&lt;1,"No","Yes")))</f>
        <v>Yes</v>
      </c>
      <c r="E24" s="8">
        <v>1.8526353296</v>
      </c>
      <c r="F24" s="9" t="str">
        <f>IF($B24="N/A","N/A",IF(E24&gt;10,"No",IF(E24&lt;1,"No","Yes")))</f>
        <v>Yes</v>
      </c>
      <c r="G24" s="8">
        <v>1.5168676571999999</v>
      </c>
      <c r="H24" s="9" t="str">
        <f>IF($B24="N/A","N/A",IF(G24&gt;10,"No",IF(G24&lt;1,"No","Yes")))</f>
        <v>Yes</v>
      </c>
      <c r="I24" s="10">
        <v>-16.3</v>
      </c>
      <c r="J24" s="10">
        <v>-18.100000000000001</v>
      </c>
      <c r="K24" s="9" t="str">
        <f t="shared" si="4"/>
        <v>Yes</v>
      </c>
    </row>
    <row r="25" spans="1:11" x14ac:dyDescent="0.2">
      <c r="A25" s="89" t="s">
        <v>875</v>
      </c>
      <c r="B25" s="92" t="s">
        <v>239</v>
      </c>
      <c r="C25" s="88">
        <v>19.597730831</v>
      </c>
      <c r="D25" s="9" t="str">
        <f>IF($B25="N/A","N/A",IF(C25&gt;10,"No",IF(C25&lt;=0,"No","Yes")))</f>
        <v>No</v>
      </c>
      <c r="E25" s="8">
        <v>17.462366086999999</v>
      </c>
      <c r="F25" s="9" t="str">
        <f>IF($B25="N/A","N/A",IF(E25&gt;10,"No",IF(E25&lt;=0,"No","Yes")))</f>
        <v>No</v>
      </c>
      <c r="G25" s="8">
        <v>15.04637958</v>
      </c>
      <c r="H25" s="9" t="str">
        <f>IF($B25="N/A","N/A",IF(G25&gt;10,"No",IF(G25&lt;=0,"No","Yes")))</f>
        <v>No</v>
      </c>
      <c r="I25" s="10">
        <v>-10.9</v>
      </c>
      <c r="J25" s="10">
        <v>-13.8</v>
      </c>
      <c r="K25" s="9" t="str">
        <f t="shared" si="4"/>
        <v>Yes</v>
      </c>
    </row>
    <row r="26" spans="1:11" x14ac:dyDescent="0.2">
      <c r="A26" s="89" t="s">
        <v>876</v>
      </c>
      <c r="B26" s="60" t="s">
        <v>248</v>
      </c>
      <c r="C26" s="88">
        <v>5.9198911204</v>
      </c>
      <c r="D26" s="9" t="str">
        <f>IF($B26="N/A","N/A",IF(C26&gt;=5,"No",IF(C26&lt;0,"No","Yes")))</f>
        <v>No</v>
      </c>
      <c r="E26" s="8">
        <v>7.1174413676999997</v>
      </c>
      <c r="F26" s="9" t="str">
        <f>IF($B26="N/A","N/A",IF(E26&gt;=5,"No",IF(E26&lt;0,"No","Yes")))</f>
        <v>No</v>
      </c>
      <c r="G26" s="8">
        <v>7.6342342742999998</v>
      </c>
      <c r="H26" s="9" t="str">
        <f>IF($B26="N/A","N/A",IF(G26&gt;=5,"No",IF(G26&lt;0,"No","Yes")))</f>
        <v>No</v>
      </c>
      <c r="I26" s="10">
        <v>20.23</v>
      </c>
      <c r="J26" s="10">
        <v>7.2610000000000001</v>
      </c>
      <c r="K26" s="9" t="str">
        <f t="shared" si="4"/>
        <v>Yes</v>
      </c>
    </row>
    <row r="27" spans="1:11" x14ac:dyDescent="0.2">
      <c r="A27" s="89" t="s">
        <v>14</v>
      </c>
      <c r="B27" s="60" t="s">
        <v>249</v>
      </c>
      <c r="C27" s="88">
        <v>1.3357483373000001</v>
      </c>
      <c r="D27" s="9" t="str">
        <f>IF($B27="N/A","N/A",IF(C27&gt;15,"No",IF(C27&lt;=0,"No","Yes")))</f>
        <v>Yes</v>
      </c>
      <c r="E27" s="8">
        <v>1.3840851336</v>
      </c>
      <c r="F27" s="9" t="str">
        <f>IF($B27="N/A","N/A",IF(E27&gt;15,"No",IF(E27&lt;=0,"No","Yes")))</f>
        <v>Yes</v>
      </c>
      <c r="G27" s="8">
        <v>1.5279932570000001</v>
      </c>
      <c r="H27" s="9" t="str">
        <f>IF($B27="N/A","N/A",IF(G27&gt;15,"No",IF(G27&lt;=0,"No","Yes")))</f>
        <v>Yes</v>
      </c>
      <c r="I27" s="10">
        <v>3.6190000000000002</v>
      </c>
      <c r="J27" s="10">
        <v>10.4</v>
      </c>
      <c r="K27" s="9" t="str">
        <f>IF(J27="Div by 0", "N/A", IF(J27="N/A","N/A", IF(J27&gt;30, "No", IF(J27&lt;-30, "No", "Yes"))))</f>
        <v>Yes</v>
      </c>
    </row>
    <row r="28" spans="1:11" x14ac:dyDescent="0.2">
      <c r="A28" s="89" t="s">
        <v>877</v>
      </c>
      <c r="B28" s="35" t="s">
        <v>213</v>
      </c>
      <c r="C28" s="91">
        <v>170.59788154</v>
      </c>
      <c r="D28" s="9" t="str">
        <f>IF($B28="N/A","N/A",IF(C28&gt;15,"No",IF(C28&lt;-15,"No","Yes")))</f>
        <v>N/A</v>
      </c>
      <c r="E28" s="37">
        <v>179.74346166000001</v>
      </c>
      <c r="F28" s="9" t="str">
        <f>IF($B28="N/A","N/A",IF(E28&gt;15,"No",IF(E28&lt;-15,"No","Yes")))</f>
        <v>N/A</v>
      </c>
      <c r="G28" s="37">
        <v>193.86032861999999</v>
      </c>
      <c r="H28" s="9" t="str">
        <f>IF($B28="N/A","N/A",IF(G28&gt;15,"No",IF(G28&lt;-15,"No","Yes")))</f>
        <v>N/A</v>
      </c>
      <c r="I28" s="10">
        <v>5.3609999999999998</v>
      </c>
      <c r="J28" s="10">
        <v>7.8540000000000001</v>
      </c>
      <c r="K28" s="9" t="str">
        <f>IF(J28="Div by 0", "N/A", IF(J28="N/A","N/A", IF(J28&gt;30, "No", IF(J28&lt;-30, "No", "Yes"))))</f>
        <v>Yes</v>
      </c>
    </row>
    <row r="29" spans="1:11" x14ac:dyDescent="0.2">
      <c r="A29" s="89" t="s">
        <v>378</v>
      </c>
      <c r="B29" s="35" t="s">
        <v>250</v>
      </c>
      <c r="C29" s="88">
        <v>19.285227636999998</v>
      </c>
      <c r="D29" s="9" t="str">
        <f>IF($B29="N/A","N/A",IF(C29&gt;35,"No",IF(C29&lt;10,"No","Yes")))</f>
        <v>Yes</v>
      </c>
      <c r="E29" s="8">
        <v>17.814455512999999</v>
      </c>
      <c r="F29" s="9" t="str">
        <f>IF($B29="N/A","N/A",IF(E29&gt;35,"No",IF(E29&lt;10,"No","Yes")))</f>
        <v>Yes</v>
      </c>
      <c r="G29" s="8">
        <v>14.953821358000001</v>
      </c>
      <c r="H29" s="9" t="str">
        <f>IF($B29="N/A","N/A",IF(G29&gt;35,"No",IF(G29&lt;10,"No","Yes")))</f>
        <v>Yes</v>
      </c>
      <c r="I29" s="10">
        <v>-7.63</v>
      </c>
      <c r="J29" s="10">
        <v>-16.100000000000001</v>
      </c>
      <c r="K29" s="9" t="str">
        <f t="shared" ref="K29:K54" si="8">IF(J29="Div by 0", "N/A", IF(J29="N/A","N/A", IF(J29&gt;30, "No", IF(J29&lt;-30, "No", "Yes"))))</f>
        <v>Yes</v>
      </c>
    </row>
    <row r="30" spans="1:11" x14ac:dyDescent="0.2">
      <c r="A30" s="89" t="s">
        <v>379</v>
      </c>
      <c r="B30" s="35" t="s">
        <v>251</v>
      </c>
      <c r="C30" s="88">
        <v>16.595525946999999</v>
      </c>
      <c r="D30" s="9" t="str">
        <f>IF($B30="N/A","N/A",IF(C30&gt;20,"No",IF(C30&lt;2,"No","Yes")))</f>
        <v>Yes</v>
      </c>
      <c r="E30" s="8">
        <v>19.153434275999999</v>
      </c>
      <c r="F30" s="9" t="str">
        <f>IF($B30="N/A","N/A",IF(E30&gt;20,"No",IF(E30&lt;2,"No","Yes")))</f>
        <v>Yes</v>
      </c>
      <c r="G30" s="8">
        <v>22.456282844</v>
      </c>
      <c r="H30" s="9" t="str">
        <f>IF($B30="N/A","N/A",IF(G30&gt;20,"No",IF(G30&lt;2,"No","Yes")))</f>
        <v>No</v>
      </c>
      <c r="I30" s="10">
        <v>15.41</v>
      </c>
      <c r="J30" s="10">
        <v>17.239999999999998</v>
      </c>
      <c r="K30" s="9" t="str">
        <f t="shared" si="8"/>
        <v>Yes</v>
      </c>
    </row>
    <row r="31" spans="1:11" x14ac:dyDescent="0.2">
      <c r="A31" s="89" t="s">
        <v>380</v>
      </c>
      <c r="B31" s="35" t="s">
        <v>252</v>
      </c>
      <c r="C31" s="88">
        <v>2.9875208030999998</v>
      </c>
      <c r="D31" s="9" t="str">
        <f>IF($B31="N/A","N/A",IF(C31&gt;8,"No",IF(C31&lt;0.5,"No","Yes")))</f>
        <v>Yes</v>
      </c>
      <c r="E31" s="8">
        <v>2.6221873223999999</v>
      </c>
      <c r="F31" s="9" t="str">
        <f>IF($B31="N/A","N/A",IF(E31&gt;8,"No",IF(E31&lt;0.5,"No","Yes")))</f>
        <v>Yes</v>
      </c>
      <c r="G31" s="8">
        <v>1.9130109235999999</v>
      </c>
      <c r="H31" s="9" t="str">
        <f>IF($B31="N/A","N/A",IF(G31&gt;8,"No",IF(G31&lt;0.5,"No","Yes")))</f>
        <v>Yes</v>
      </c>
      <c r="I31" s="10">
        <v>-12.2</v>
      </c>
      <c r="J31" s="10">
        <v>-27</v>
      </c>
      <c r="K31" s="9" t="str">
        <f t="shared" si="8"/>
        <v>Yes</v>
      </c>
    </row>
    <row r="32" spans="1:11" x14ac:dyDescent="0.2">
      <c r="A32" s="89" t="s">
        <v>381</v>
      </c>
      <c r="B32" s="35" t="s">
        <v>253</v>
      </c>
      <c r="C32" s="88">
        <v>8.8342186778999992</v>
      </c>
      <c r="D32" s="9" t="str">
        <f>IF($B32="N/A","N/A",IF(C32&gt;25,"No",IF(C32&lt;3,"No","Yes")))</f>
        <v>Yes</v>
      </c>
      <c r="E32" s="8">
        <v>7.9371481323999999</v>
      </c>
      <c r="F32" s="9" t="str">
        <f>IF($B32="N/A","N/A",IF(E32&gt;25,"No",IF(E32&lt;3,"No","Yes")))</f>
        <v>Yes</v>
      </c>
      <c r="G32" s="8">
        <v>6.6014782665</v>
      </c>
      <c r="H32" s="9" t="str">
        <f>IF($B32="N/A","N/A",IF(G32&gt;25,"No",IF(G32&lt;3,"No","Yes")))</f>
        <v>Yes</v>
      </c>
      <c r="I32" s="10">
        <v>-10.199999999999999</v>
      </c>
      <c r="J32" s="10">
        <v>-16.8</v>
      </c>
      <c r="K32" s="9" t="str">
        <f t="shared" si="8"/>
        <v>Yes</v>
      </c>
    </row>
    <row r="33" spans="1:11" x14ac:dyDescent="0.2">
      <c r="A33" s="89" t="s">
        <v>382</v>
      </c>
      <c r="B33" s="35" t="s">
        <v>254</v>
      </c>
      <c r="C33" s="88">
        <v>2.3817740868000001</v>
      </c>
      <c r="D33" s="9" t="str">
        <f>IF($B33="N/A","N/A",IF(C33&gt;25,"No",IF(C33&lt;2,"No","Yes")))</f>
        <v>Yes</v>
      </c>
      <c r="E33" s="8">
        <v>2.3043392292</v>
      </c>
      <c r="F33" s="9" t="str">
        <f>IF($B33="N/A","N/A",IF(E33&gt;25,"No",IF(E33&lt;2,"No","Yes")))</f>
        <v>Yes</v>
      </c>
      <c r="G33" s="8">
        <v>1.9808855427000001</v>
      </c>
      <c r="H33" s="9" t="str">
        <f>IF($B33="N/A","N/A",IF(G33&gt;25,"No",IF(G33&lt;2,"No","Yes")))</f>
        <v>No</v>
      </c>
      <c r="I33" s="10">
        <v>-3.25</v>
      </c>
      <c r="J33" s="10">
        <v>-14</v>
      </c>
      <c r="K33" s="9" t="str">
        <f t="shared" si="8"/>
        <v>Yes</v>
      </c>
    </row>
    <row r="34" spans="1:11" x14ac:dyDescent="0.2">
      <c r="A34" s="89" t="s">
        <v>383</v>
      </c>
      <c r="B34" s="35" t="s">
        <v>255</v>
      </c>
      <c r="C34" s="88">
        <v>3.3262930873999998</v>
      </c>
      <c r="D34" s="9" t="str">
        <f>IF($B34="N/A","N/A",IF(C34&gt;25,"No",IF(C34&lt;=0,"No","Yes")))</f>
        <v>Yes</v>
      </c>
      <c r="E34" s="8">
        <v>2.7358495225000001</v>
      </c>
      <c r="F34" s="9" t="str">
        <f>IF($B34="N/A","N/A",IF(E34&gt;25,"No",IF(E34&lt;=0,"No","Yes")))</f>
        <v>Yes</v>
      </c>
      <c r="G34" s="8">
        <v>2.5719594697999999</v>
      </c>
      <c r="H34" s="9" t="str">
        <f>IF($B34="N/A","N/A",IF(G34&gt;25,"No",IF(G34&lt;=0,"No","Yes")))</f>
        <v>Yes</v>
      </c>
      <c r="I34" s="10">
        <v>-17.8</v>
      </c>
      <c r="J34" s="10">
        <v>-5.99</v>
      </c>
      <c r="K34" s="9" t="str">
        <f t="shared" si="8"/>
        <v>Yes</v>
      </c>
    </row>
    <row r="35" spans="1:11" x14ac:dyDescent="0.2">
      <c r="A35" s="89" t="s">
        <v>384</v>
      </c>
      <c r="B35" s="35" t="s">
        <v>256</v>
      </c>
      <c r="C35" s="88">
        <v>16.096267209000001</v>
      </c>
      <c r="D35" s="9" t="str">
        <f>IF($B35="N/A","N/A",IF(C35&gt;20,"No",IF(C35&lt;4,"No","Yes")))</f>
        <v>Yes</v>
      </c>
      <c r="E35" s="8">
        <v>13.806079556</v>
      </c>
      <c r="F35" s="9" t="str">
        <f>IF($B35="N/A","N/A",IF(E35&gt;20,"No",IF(E35&lt;4,"No","Yes")))</f>
        <v>Yes</v>
      </c>
      <c r="G35" s="8">
        <v>11.984957174</v>
      </c>
      <c r="H35" s="9" t="str">
        <f>IF($B35="N/A","N/A",IF(G35&gt;20,"No",IF(G35&lt;4,"No","Yes")))</f>
        <v>Yes</v>
      </c>
      <c r="I35" s="10">
        <v>-14.2</v>
      </c>
      <c r="J35" s="10">
        <v>-13.2</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2.5514279497999999</v>
      </c>
      <c r="D37" s="9" t="str">
        <f>IF($B37="N/A","N/A",IF(C37&gt;=25,"No",IF(C37&lt;0,"No","Yes")))</f>
        <v>Yes</v>
      </c>
      <c r="E37" s="8">
        <v>2.6294489725000001</v>
      </c>
      <c r="F37" s="9" t="str">
        <f>IF($B37="N/A","N/A",IF(E37&gt;=25,"No",IF(E37&lt;0,"No","Yes")))</f>
        <v>Yes</v>
      </c>
      <c r="G37" s="8">
        <v>2.6770392791000002</v>
      </c>
      <c r="H37" s="9" t="str">
        <f>IF($B37="N/A","N/A",IF(G37&gt;=25,"No",IF(G37&lt;0,"No","Yes")))</f>
        <v>Yes</v>
      </c>
      <c r="I37" s="10">
        <v>3.0579999999999998</v>
      </c>
      <c r="J37" s="10">
        <v>1.81</v>
      </c>
      <c r="K37" s="9" t="str">
        <f t="shared" si="8"/>
        <v>Yes</v>
      </c>
    </row>
    <row r="38" spans="1:11" x14ac:dyDescent="0.2">
      <c r="A38" s="89" t="s">
        <v>387</v>
      </c>
      <c r="B38" s="35" t="s">
        <v>221</v>
      </c>
      <c r="C38" s="88">
        <v>7.1634136966000002</v>
      </c>
      <c r="D38" s="9" t="str">
        <f>IF($B38="N/A","N/A",IF(C38&gt;3,"Yes","No"))</f>
        <v>Yes</v>
      </c>
      <c r="E38" s="8">
        <v>6.5299062003000001</v>
      </c>
      <c r="F38" s="9" t="str">
        <f>IF($B38="N/A","N/A",IF(E38&gt;3,"Yes","No"))</f>
        <v>Yes</v>
      </c>
      <c r="G38" s="8">
        <v>5.9049438062000004</v>
      </c>
      <c r="H38" s="9" t="str">
        <f>IF($B38="N/A","N/A",IF(G38&gt;3,"Yes","No"))</f>
        <v>Yes</v>
      </c>
      <c r="I38" s="10">
        <v>-8.84</v>
      </c>
      <c r="J38" s="10">
        <v>-9.57</v>
      </c>
      <c r="K38" s="9" t="str">
        <f t="shared" si="8"/>
        <v>Yes</v>
      </c>
    </row>
    <row r="39" spans="1:11" x14ac:dyDescent="0.2">
      <c r="A39" s="89" t="s">
        <v>388</v>
      </c>
      <c r="B39" s="35" t="s">
        <v>220</v>
      </c>
      <c r="C39" s="88">
        <v>2.6944557617</v>
      </c>
      <c r="D39" s="9" t="str">
        <f>IF($B39="N/A","N/A",IF(C39&gt;1,"Yes","No"))</f>
        <v>Yes</v>
      </c>
      <c r="E39" s="8">
        <v>2.6853472156999998</v>
      </c>
      <c r="F39" s="9" t="str">
        <f>IF($B39="N/A","N/A",IF(E39&gt;1,"Yes","No"))</f>
        <v>Yes</v>
      </c>
      <c r="G39" s="8">
        <v>4.8587990062999999</v>
      </c>
      <c r="H39" s="9" t="str">
        <f>IF($B39="N/A","N/A",IF(G39&gt;1,"Yes","No"))</f>
        <v>Yes</v>
      </c>
      <c r="I39" s="10">
        <v>-0.33800000000000002</v>
      </c>
      <c r="J39" s="10">
        <v>80.94</v>
      </c>
      <c r="K39" s="9" t="str">
        <f t="shared" si="8"/>
        <v>No</v>
      </c>
    </row>
    <row r="40" spans="1:11" x14ac:dyDescent="0.2">
      <c r="A40" s="89" t="s">
        <v>389</v>
      </c>
      <c r="B40" s="35" t="s">
        <v>213</v>
      </c>
      <c r="C40" s="88">
        <v>1.3240010700000001E-2</v>
      </c>
      <c r="D40" s="9" t="str">
        <f>IF($B40="N/A","N/A",IF(C40&gt;15,"No",IF(C40&lt;-15,"No","Yes")))</f>
        <v>N/A</v>
      </c>
      <c r="E40" s="8">
        <v>1.01150944E-2</v>
      </c>
      <c r="F40" s="9" t="str">
        <f>IF($B40="N/A","N/A",IF(E40&gt;15,"No",IF(E40&lt;-15,"No","Yes")))</f>
        <v>N/A</v>
      </c>
      <c r="G40" s="8">
        <v>7.4452683000000002E-3</v>
      </c>
      <c r="H40" s="9" t="str">
        <f>IF($B40="N/A","N/A",IF(G40&gt;15,"No",IF(G40&lt;-15,"No","Yes")))</f>
        <v>N/A</v>
      </c>
      <c r="I40" s="10">
        <v>-23.6</v>
      </c>
      <c r="J40" s="10">
        <v>-26.4</v>
      </c>
      <c r="K40" s="9" t="str">
        <f t="shared" si="8"/>
        <v>Yes</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0.72537735250000002</v>
      </c>
      <c r="D42" s="9" t="str">
        <f>IF($B42="N/A","N/A",IF(C42&gt;0,"Yes","No"))</f>
        <v>Yes</v>
      </c>
      <c r="E42" s="8">
        <v>0.71504388910000005</v>
      </c>
      <c r="F42" s="9" t="str">
        <f>IF($B42="N/A","N/A",IF(E42&gt;0,"Yes","No"))</f>
        <v>Yes</v>
      </c>
      <c r="G42" s="8">
        <v>0.76168055779999999</v>
      </c>
      <c r="H42" s="9" t="str">
        <f>IF($B42="N/A","N/A",IF(G42&gt;0,"Yes","No"))</f>
        <v>Yes</v>
      </c>
      <c r="I42" s="10">
        <v>-1.42</v>
      </c>
      <c r="J42" s="10">
        <v>6.5220000000000002</v>
      </c>
      <c r="K42" s="9" t="str">
        <f t="shared" si="8"/>
        <v>Yes</v>
      </c>
    </row>
    <row r="43" spans="1:11" x14ac:dyDescent="0.2">
      <c r="A43" s="89" t="s">
        <v>392</v>
      </c>
      <c r="B43" s="35" t="s">
        <v>259</v>
      </c>
      <c r="C43" s="88">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89" t="s">
        <v>393</v>
      </c>
      <c r="B44" s="35" t="s">
        <v>259</v>
      </c>
      <c r="C44" s="88">
        <v>0</v>
      </c>
      <c r="D44" s="9" t="str">
        <f>IF($B44="N/A","N/A",IF(C44&gt;0,"Yes","No"))</f>
        <v>No</v>
      </c>
      <c r="E44" s="8">
        <v>5.4873900000000003E-5</v>
      </c>
      <c r="F44" s="9" t="str">
        <f>IF($B44="N/A","N/A",IF(E44&gt;0,"Yes","No"))</f>
        <v>Yes</v>
      </c>
      <c r="G44" s="8">
        <v>0</v>
      </c>
      <c r="H44" s="9" t="str">
        <f>IF($B44="N/A","N/A",IF(G44&gt;0,"Yes","No"))</f>
        <v>No</v>
      </c>
      <c r="I44" s="10" t="s">
        <v>1747</v>
      </c>
      <c r="J44" s="10">
        <v>-100</v>
      </c>
      <c r="K44" s="9" t="str">
        <f t="shared" si="8"/>
        <v>No</v>
      </c>
    </row>
    <row r="45" spans="1:11" x14ac:dyDescent="0.2">
      <c r="A45" s="89" t="s">
        <v>394</v>
      </c>
      <c r="B45" s="35" t="s">
        <v>220</v>
      </c>
      <c r="C45" s="88">
        <v>4.4336674651000001</v>
      </c>
      <c r="D45" s="9" t="str">
        <f>IF($B45="N/A","N/A",IF(C45&gt;1,"Yes","No"))</f>
        <v>Yes</v>
      </c>
      <c r="E45" s="8">
        <v>4.7152070475999999</v>
      </c>
      <c r="F45" s="9" t="str">
        <f>IF($B45="N/A","N/A",IF(E45&gt;1,"Yes","No"))</f>
        <v>Yes</v>
      </c>
      <c r="G45" s="8">
        <v>4.5595711355999997</v>
      </c>
      <c r="H45" s="9" t="str">
        <f>IF($B45="N/A","N/A",IF(G45&gt;1,"Yes","No"))</f>
        <v>Yes</v>
      </c>
      <c r="I45" s="10">
        <v>6.35</v>
      </c>
      <c r="J45" s="10">
        <v>-3.3</v>
      </c>
      <c r="K45" s="9" t="str">
        <f t="shared" si="8"/>
        <v>Yes</v>
      </c>
    </row>
    <row r="46" spans="1:11" x14ac:dyDescent="0.2">
      <c r="A46" s="89" t="s">
        <v>395</v>
      </c>
      <c r="B46" s="35" t="s">
        <v>259</v>
      </c>
      <c r="C46" s="88">
        <v>8.9061787899999995E-2</v>
      </c>
      <c r="D46" s="9" t="str">
        <f>IF($B46="N/A","N/A",IF(C46&gt;0,"Yes","No"))</f>
        <v>Yes</v>
      </c>
      <c r="E46" s="8">
        <v>0.1003095438</v>
      </c>
      <c r="F46" s="9" t="str">
        <f>IF($B46="N/A","N/A",IF(E46&gt;0,"Yes","No"))</f>
        <v>Yes</v>
      </c>
      <c r="G46" s="8">
        <v>0.1198857405</v>
      </c>
      <c r="H46" s="9" t="str">
        <f>IF($B46="N/A","N/A",IF(G46&gt;0,"Yes","No"))</f>
        <v>Yes</v>
      </c>
      <c r="I46" s="10">
        <v>12.63</v>
      </c>
      <c r="J46" s="10">
        <v>19.52</v>
      </c>
      <c r="K46" s="9" t="str">
        <f t="shared" si="8"/>
        <v>Yes</v>
      </c>
    </row>
    <row r="47" spans="1:11" x14ac:dyDescent="0.2">
      <c r="A47" s="89" t="s">
        <v>396</v>
      </c>
      <c r="B47" s="35" t="s">
        <v>213</v>
      </c>
      <c r="C47" s="88">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89" t="s">
        <v>397</v>
      </c>
      <c r="B48" s="35" t="s">
        <v>213</v>
      </c>
      <c r="C48" s="88">
        <v>0.1971236401</v>
      </c>
      <c r="D48" s="9" t="str">
        <f>IF($B48="N/A","N/A",IF(C48&gt;15,"No",IF(C48&lt;-15,"No","Yes")))</f>
        <v>N/A</v>
      </c>
      <c r="E48" s="8">
        <v>0.2023018882</v>
      </c>
      <c r="F48" s="9" t="str">
        <f>IF($B48="N/A","N/A",IF(E48&gt;15,"No",IF(E48&lt;-15,"No","Yes")))</f>
        <v>N/A</v>
      </c>
      <c r="G48" s="8">
        <v>0.15998866289999999</v>
      </c>
      <c r="H48" s="9" t="str">
        <f>IF($B48="N/A","N/A",IF(G48&gt;15,"No",IF(G48&lt;-15,"No","Yes")))</f>
        <v>N/A</v>
      </c>
      <c r="I48" s="10">
        <v>2.6269999999999998</v>
      </c>
      <c r="J48" s="10">
        <v>-20.9</v>
      </c>
      <c r="K48" s="9" t="str">
        <f t="shared" si="8"/>
        <v>Yes</v>
      </c>
    </row>
    <row r="49" spans="1:11" x14ac:dyDescent="0.2">
      <c r="A49" s="89" t="s">
        <v>398</v>
      </c>
      <c r="B49" s="35" t="s">
        <v>213</v>
      </c>
      <c r="C49" s="88">
        <v>0.17427813140000001</v>
      </c>
      <c r="D49" s="9" t="str">
        <f>IF($B49="N/A","N/A",IF(C49&gt;15,"No",IF(C49&lt;-15,"No","Yes")))</f>
        <v>N/A</v>
      </c>
      <c r="E49" s="8">
        <v>0.13627025919999999</v>
      </c>
      <c r="F49" s="9" t="str">
        <f>IF($B49="N/A","N/A",IF(E49&gt;15,"No",IF(E49&lt;-15,"No","Yes")))</f>
        <v>N/A</v>
      </c>
      <c r="G49" s="8">
        <v>0.1338033159</v>
      </c>
      <c r="H49" s="9" t="str">
        <f>IF($B49="N/A","N/A",IF(G49&gt;15,"No",IF(G49&lt;-15,"No","Yes")))</f>
        <v>N/A</v>
      </c>
      <c r="I49" s="10">
        <v>-21.8</v>
      </c>
      <c r="J49" s="10">
        <v>-1.81</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0.67235240750000003</v>
      </c>
      <c r="D51" s="9" t="str">
        <f>IF($B51="N/A","N/A",IF(C51&gt;15,"No",IF(C51&lt;-15,"No","Yes")))</f>
        <v>N/A</v>
      </c>
      <c r="E51" s="8">
        <v>0.79896441920000005</v>
      </c>
      <c r="F51" s="9" t="str">
        <f>IF($B51="N/A","N/A",IF(E51&gt;15,"No",IF(E51&lt;-15,"No","Yes")))</f>
        <v>N/A</v>
      </c>
      <c r="G51" s="8">
        <v>1.1349592361</v>
      </c>
      <c r="H51" s="9" t="str">
        <f>IF($B51="N/A","N/A",IF(G51&gt;15,"No",IF(G51&lt;-15,"No","Yes")))</f>
        <v>N/A</v>
      </c>
      <c r="I51" s="10">
        <v>18.829999999999998</v>
      </c>
      <c r="J51" s="10">
        <v>42.05</v>
      </c>
      <c r="K51" s="9" t="str">
        <f t="shared" si="8"/>
        <v>No</v>
      </c>
    </row>
    <row r="52" spans="1:11" x14ac:dyDescent="0.2">
      <c r="A52" s="89" t="s">
        <v>401</v>
      </c>
      <c r="B52" s="35" t="s">
        <v>220</v>
      </c>
      <c r="C52" s="88">
        <v>11.062759111</v>
      </c>
      <c r="D52" s="9" t="str">
        <f>IF($B52="N/A","N/A",IF(C52&gt;1,"Yes","No"))</f>
        <v>Yes</v>
      </c>
      <c r="E52" s="8">
        <v>13.266504203</v>
      </c>
      <c r="F52" s="9" t="str">
        <f>IF($B52="N/A","N/A",IF(E52&gt;1,"Yes","No"))</f>
        <v>Yes</v>
      </c>
      <c r="G52" s="8">
        <v>16.500491239999999</v>
      </c>
      <c r="H52" s="9" t="str">
        <f>IF($B52="N/A","N/A",IF(G52&gt;1,"Yes","No"))</f>
        <v>Yes</v>
      </c>
      <c r="I52" s="10">
        <v>19.920000000000002</v>
      </c>
      <c r="J52" s="10">
        <v>24.38</v>
      </c>
      <c r="K52" s="9" t="str">
        <f t="shared" si="8"/>
        <v>Yes</v>
      </c>
    </row>
    <row r="53" spans="1:11" x14ac:dyDescent="0.2">
      <c r="A53" s="89" t="s">
        <v>402</v>
      </c>
      <c r="B53" s="35" t="s">
        <v>259</v>
      </c>
      <c r="C53" s="88">
        <v>0.71560959950000003</v>
      </c>
      <c r="D53" s="9" t="str">
        <f>IF($B53="N/A","N/A",IF(C53&gt;0,"Yes","No"))</f>
        <v>Yes</v>
      </c>
      <c r="E53" s="8">
        <v>0.70970282659999995</v>
      </c>
      <c r="F53" s="9" t="str">
        <f>IF($B53="N/A","N/A",IF(E53&gt;0,"Yes","No"))</f>
        <v>Yes</v>
      </c>
      <c r="G53" s="8">
        <v>0.7189971731</v>
      </c>
      <c r="H53" s="9" t="str">
        <f>IF($B53="N/A","N/A",IF(G53&gt;0,"Yes","No"))</f>
        <v>Yes</v>
      </c>
      <c r="I53" s="10">
        <v>-0.82499999999999996</v>
      </c>
      <c r="J53" s="10">
        <v>1.31</v>
      </c>
      <c r="K53" s="9" t="str">
        <f t="shared" si="8"/>
        <v>Yes</v>
      </c>
    </row>
    <row r="54" spans="1:11" x14ac:dyDescent="0.2">
      <c r="A54" s="89" t="s">
        <v>403</v>
      </c>
      <c r="B54" s="35" t="s">
        <v>260</v>
      </c>
      <c r="C54" s="88">
        <v>4.0563760000000002E-4</v>
      </c>
      <c r="D54" s="9" t="str">
        <f>IF($B54="N/A","N/A",IF(C54&gt;=1,"No",IF(C54&lt;0,"No","Yes")))</f>
        <v>Yes</v>
      </c>
      <c r="E54" s="8">
        <v>1.1273300156999999</v>
      </c>
      <c r="F54" s="9" t="str">
        <f>IF($B54="N/A","N/A",IF(E54&gt;=1,"No",IF(E54&lt;0,"No","Yes")))</f>
        <v>No</v>
      </c>
      <c r="G54" s="8">
        <v>0</v>
      </c>
      <c r="H54" s="9" t="str">
        <f>IF($B54="N/A","N/A",IF(G54&gt;=1,"No",IF(G54&lt;0,"No","Yes")))</f>
        <v>Yes</v>
      </c>
      <c r="I54" s="10">
        <v>278000</v>
      </c>
      <c r="J54" s="10">
        <v>-100</v>
      </c>
      <c r="K54" s="9" t="str">
        <f t="shared" si="8"/>
        <v>No</v>
      </c>
    </row>
    <row r="55" spans="1:11" x14ac:dyDescent="0.2">
      <c r="A55" s="89" t="s">
        <v>878</v>
      </c>
      <c r="B55" s="35" t="s">
        <v>213</v>
      </c>
      <c r="C55" s="91">
        <v>109.3437897</v>
      </c>
      <c r="D55" s="9" t="str">
        <f>IF($B55="N/A","N/A",IF(C55&gt;15,"No",IF(C55&lt;-15,"No","Yes")))</f>
        <v>N/A</v>
      </c>
      <c r="E55" s="37">
        <v>116.42068257</v>
      </c>
      <c r="F55" s="9" t="str">
        <f>IF($B55="N/A","N/A",IF(E55&gt;15,"No",IF(E55&lt;-15,"No","Yes")))</f>
        <v>N/A</v>
      </c>
      <c r="G55" s="37">
        <v>128.89800468999999</v>
      </c>
      <c r="H55" s="9" t="str">
        <f>IF($B55="N/A","N/A",IF(G55&gt;15,"No",IF(G55&lt;-15,"No","Yes")))</f>
        <v>N/A</v>
      </c>
      <c r="I55" s="10">
        <v>6.4720000000000004</v>
      </c>
      <c r="J55" s="10">
        <v>10.72</v>
      </c>
      <c r="K55" s="9" t="str">
        <f t="shared" ref="K55:K74" si="9">IF(J55="Div by 0", "N/A", IF(J55="N/A","N/A", IF(J55&gt;30, "No", IF(J55&lt;-30, "No", "Yes"))))</f>
        <v>Yes</v>
      </c>
    </row>
    <row r="56" spans="1:11" x14ac:dyDescent="0.2">
      <c r="A56" s="89" t="s">
        <v>879</v>
      </c>
      <c r="B56" s="35" t="s">
        <v>261</v>
      </c>
      <c r="C56" s="91">
        <v>71.469545464000007</v>
      </c>
      <c r="D56" s="9" t="str">
        <f>IF($B56="N/A","N/A",IF(C56&gt;90,"No",IF(C56&lt;20,"No","Yes")))</f>
        <v>Yes</v>
      </c>
      <c r="E56" s="37">
        <v>65.135350590000002</v>
      </c>
      <c r="F56" s="9" t="str">
        <f>IF($B56="N/A","N/A",IF(E56&gt;90,"No",IF(E56&lt;20,"No","Yes")))</f>
        <v>Yes</v>
      </c>
      <c r="G56" s="37">
        <v>67.232591033999995</v>
      </c>
      <c r="H56" s="9" t="str">
        <f>IF($B56="N/A","N/A",IF(G56&gt;90,"No",IF(G56&lt;20,"No","Yes")))</f>
        <v>Yes</v>
      </c>
      <c r="I56" s="10">
        <v>-8.86</v>
      </c>
      <c r="J56" s="10">
        <v>3.22</v>
      </c>
      <c r="K56" s="9" t="str">
        <f t="shared" si="9"/>
        <v>Yes</v>
      </c>
    </row>
    <row r="57" spans="1:11" x14ac:dyDescent="0.2">
      <c r="A57" s="89" t="s">
        <v>880</v>
      </c>
      <c r="B57" s="35" t="s">
        <v>262</v>
      </c>
      <c r="C57" s="91">
        <v>37.474625173</v>
      </c>
      <c r="D57" s="9" t="str">
        <f>IF($B57="N/A","N/A",IF(C57&gt;60,"No",IF(C57&lt;10,"No","Yes")))</f>
        <v>Yes</v>
      </c>
      <c r="E57" s="37">
        <v>35.788152029999999</v>
      </c>
      <c r="F57" s="9" t="str">
        <f>IF($B57="N/A","N/A",IF(E57&gt;60,"No",IF(E57&lt;10,"No","Yes")))</f>
        <v>Yes</v>
      </c>
      <c r="G57" s="37">
        <v>36.401889052999998</v>
      </c>
      <c r="H57" s="9" t="str">
        <f>IF($B57="N/A","N/A",IF(G57&gt;60,"No",IF(G57&lt;10,"No","Yes")))</f>
        <v>Yes</v>
      </c>
      <c r="I57" s="10">
        <v>-4.5</v>
      </c>
      <c r="J57" s="10">
        <v>1.7150000000000001</v>
      </c>
      <c r="K57" s="9" t="str">
        <f t="shared" si="9"/>
        <v>Yes</v>
      </c>
    </row>
    <row r="58" spans="1:11" ht="25.5" x14ac:dyDescent="0.2">
      <c r="A58" s="89" t="s">
        <v>881</v>
      </c>
      <c r="B58" s="35" t="s">
        <v>263</v>
      </c>
      <c r="C58" s="91">
        <v>36.918886626000003</v>
      </c>
      <c r="D58" s="9" t="str">
        <f>IF($B58="N/A","N/A",IF(C58&gt;100,"No",IF(C58&lt;10,"No","Yes")))</f>
        <v>Yes</v>
      </c>
      <c r="E58" s="37">
        <v>36.932901776999998</v>
      </c>
      <c r="F58" s="9" t="str">
        <f>IF($B58="N/A","N/A",IF(E58&gt;100,"No",IF(E58&lt;10,"No","Yes")))</f>
        <v>Yes</v>
      </c>
      <c r="G58" s="37">
        <v>38.120096412999999</v>
      </c>
      <c r="H58" s="9" t="str">
        <f>IF($B58="N/A","N/A",IF(G58&gt;100,"No",IF(G58&lt;10,"No","Yes")))</f>
        <v>Yes</v>
      </c>
      <c r="I58" s="10">
        <v>3.7999999999999999E-2</v>
      </c>
      <c r="J58" s="10">
        <v>3.214</v>
      </c>
      <c r="K58" s="9" t="str">
        <f t="shared" si="9"/>
        <v>Yes</v>
      </c>
    </row>
    <row r="59" spans="1:11" x14ac:dyDescent="0.2">
      <c r="A59" s="89" t="s">
        <v>882</v>
      </c>
      <c r="B59" s="35" t="s">
        <v>264</v>
      </c>
      <c r="C59" s="91">
        <v>86.146663238000002</v>
      </c>
      <c r="D59" s="9" t="str">
        <f>IF($B59="N/A","N/A",IF(C59&gt;100,"No",IF(C59&lt;20,"No","Yes")))</f>
        <v>Yes</v>
      </c>
      <c r="E59" s="37">
        <v>87.581688291000006</v>
      </c>
      <c r="F59" s="9" t="str">
        <f>IF($B59="N/A","N/A",IF(E59&gt;100,"No",IF(E59&lt;20,"No","Yes")))</f>
        <v>Yes</v>
      </c>
      <c r="G59" s="37">
        <v>97.193468906000007</v>
      </c>
      <c r="H59" s="9" t="str">
        <f>IF($B59="N/A","N/A",IF(G59&gt;100,"No",IF(G59&lt;20,"No","Yes")))</f>
        <v>Yes</v>
      </c>
      <c r="I59" s="10">
        <v>1.6659999999999999</v>
      </c>
      <c r="J59" s="10">
        <v>10.97</v>
      </c>
      <c r="K59" s="9" t="str">
        <f t="shared" si="9"/>
        <v>Yes</v>
      </c>
    </row>
    <row r="60" spans="1:11" x14ac:dyDescent="0.2">
      <c r="A60" s="89" t="s">
        <v>883</v>
      </c>
      <c r="B60" s="35" t="s">
        <v>264</v>
      </c>
      <c r="C60" s="91">
        <v>138.88443512000001</v>
      </c>
      <c r="D60" s="9" t="str">
        <f>IF($B60="N/A","N/A",IF(C60&gt;100,"No",IF(C60&lt;20,"No","Yes")))</f>
        <v>No</v>
      </c>
      <c r="E60" s="37">
        <v>141.53064771999999</v>
      </c>
      <c r="F60" s="9" t="str">
        <f>IF($B60="N/A","N/A",IF(E60&gt;100,"No",IF(E60&lt;20,"No","Yes")))</f>
        <v>No</v>
      </c>
      <c r="G60" s="37">
        <v>151.65882565999999</v>
      </c>
      <c r="H60" s="9" t="str">
        <f>IF($B60="N/A","N/A",IF(G60&gt;100,"No",IF(G60&lt;20,"No","Yes")))</f>
        <v>No</v>
      </c>
      <c r="I60" s="10">
        <v>1.905</v>
      </c>
      <c r="J60" s="10">
        <v>7.1559999999999997</v>
      </c>
      <c r="K60" s="9" t="str">
        <f t="shared" si="9"/>
        <v>Yes</v>
      </c>
    </row>
    <row r="61" spans="1:11" ht="25.5" x14ac:dyDescent="0.2">
      <c r="A61" s="89" t="s">
        <v>884</v>
      </c>
      <c r="B61" s="35" t="s">
        <v>213</v>
      </c>
      <c r="C61" s="91">
        <v>105.7490488</v>
      </c>
      <c r="D61" s="9" t="str">
        <f>IF($B61="N/A","N/A",IF(C61&gt;15,"No",IF(C61&lt;-15,"No","Yes")))</f>
        <v>N/A</v>
      </c>
      <c r="E61" s="37">
        <v>112.65847658</v>
      </c>
      <c r="F61" s="9" t="str">
        <f>IF($B61="N/A","N/A",IF(E61&gt;15,"No",IF(E61&lt;-15,"No","Yes")))</f>
        <v>N/A</v>
      </c>
      <c r="G61" s="37">
        <v>122.70761855000001</v>
      </c>
      <c r="H61" s="9" t="str">
        <f>IF($B61="N/A","N/A",IF(G61&gt;15,"No",IF(G61&lt;-15,"No","Yes")))</f>
        <v>N/A</v>
      </c>
      <c r="I61" s="10">
        <v>6.5339999999999998</v>
      </c>
      <c r="J61" s="10">
        <v>8.92</v>
      </c>
      <c r="K61" s="9" t="str">
        <f t="shared" si="9"/>
        <v>Yes</v>
      </c>
    </row>
    <row r="62" spans="1:11" x14ac:dyDescent="0.2">
      <c r="A62" s="89" t="s">
        <v>885</v>
      </c>
      <c r="B62" s="35" t="s">
        <v>265</v>
      </c>
      <c r="C62" s="91">
        <v>43.696508692000002</v>
      </c>
      <c r="D62" s="9" t="str">
        <f>IF($B62="N/A","N/A",IF(C62&gt;60,"No",IF(C62&lt;10,"No","Yes")))</f>
        <v>Yes</v>
      </c>
      <c r="E62" s="37">
        <v>45.351853298999998</v>
      </c>
      <c r="F62" s="9" t="str">
        <f>IF($B62="N/A","N/A",IF(E62&gt;60,"No",IF(E62&lt;10,"No","Yes")))</f>
        <v>Yes</v>
      </c>
      <c r="G62" s="37">
        <v>45.822871755999998</v>
      </c>
      <c r="H62" s="9" t="str">
        <f>IF($B62="N/A","N/A",IF(G62&gt;60,"No",IF(G62&lt;10,"No","Yes")))</f>
        <v>Yes</v>
      </c>
      <c r="I62" s="10">
        <v>3.7879999999999998</v>
      </c>
      <c r="J62" s="10">
        <v>1.0389999999999999</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594.38768697</v>
      </c>
      <c r="D64" s="9" t="str">
        <f t="shared" ref="D64:D74" si="10">IF($B64="N/A","N/A",IF(C64&gt;15,"No",IF(C64&lt;-15,"No","Yes")))</f>
        <v>N/A</v>
      </c>
      <c r="E64" s="37">
        <v>725.79624219000004</v>
      </c>
      <c r="F64" s="9" t="str">
        <f>IF($B64="N/A","N/A",IF(E64&gt;15,"No",IF(E64&lt;-15,"No","Yes")))</f>
        <v>N/A</v>
      </c>
      <c r="G64" s="37">
        <v>604.10878118999995</v>
      </c>
      <c r="H64" s="9" t="str">
        <f>IF($B64="N/A","N/A",IF(G64&gt;15,"No",IF(G64&lt;-15,"No","Yes")))</f>
        <v>N/A</v>
      </c>
      <c r="I64" s="10">
        <v>22.11</v>
      </c>
      <c r="J64" s="10">
        <v>-16.8</v>
      </c>
      <c r="K64" s="9" t="str">
        <f t="shared" si="9"/>
        <v>Yes</v>
      </c>
    </row>
    <row r="65" spans="1:11" ht="24.95" customHeight="1" x14ac:dyDescent="0.2">
      <c r="A65" s="89" t="s">
        <v>888</v>
      </c>
      <c r="B65" s="35" t="s">
        <v>213</v>
      </c>
      <c r="C65" s="91">
        <v>84.883209397000002</v>
      </c>
      <c r="D65" s="9" t="str">
        <f t="shared" si="10"/>
        <v>N/A</v>
      </c>
      <c r="E65" s="37">
        <v>86.758201095000004</v>
      </c>
      <c r="F65" s="9" t="str">
        <f t="shared" ref="F65:F73" si="11">IF($B65="N/A","N/A",IF(E65&gt;15,"No",IF(E65&lt;-15,"No","Yes")))</f>
        <v>N/A</v>
      </c>
      <c r="G65" s="37">
        <v>92.925649053000001</v>
      </c>
      <c r="H65" s="9" t="str">
        <f t="shared" ref="H65:H86" si="12">IF($B65="N/A","N/A",IF(G65&gt;15,"No",IF(G65&lt;-15,"No","Yes")))</f>
        <v>N/A</v>
      </c>
      <c r="I65" s="10">
        <v>2.2090000000000001</v>
      </c>
      <c r="J65" s="10">
        <v>7.109</v>
      </c>
      <c r="K65" s="9" t="str">
        <f t="shared" si="9"/>
        <v>Yes</v>
      </c>
    </row>
    <row r="66" spans="1:11" ht="25.5" x14ac:dyDescent="0.2">
      <c r="A66" s="89" t="s">
        <v>889</v>
      </c>
      <c r="B66" s="35" t="s">
        <v>213</v>
      </c>
      <c r="C66" s="91">
        <v>86.007605546999997</v>
      </c>
      <c r="D66" s="9" t="str">
        <f t="shared" si="10"/>
        <v>N/A</v>
      </c>
      <c r="E66" s="37">
        <v>61.498269872999998</v>
      </c>
      <c r="F66" s="9" t="str">
        <f t="shared" si="11"/>
        <v>N/A</v>
      </c>
      <c r="G66" s="37">
        <v>41.364084347999999</v>
      </c>
      <c r="H66" s="9" t="str">
        <f t="shared" si="12"/>
        <v>N/A</v>
      </c>
      <c r="I66" s="10">
        <v>-28.5</v>
      </c>
      <c r="J66" s="10">
        <v>-32.700000000000003</v>
      </c>
      <c r="K66" s="9" t="str">
        <f t="shared" si="9"/>
        <v>No</v>
      </c>
    </row>
    <row r="67" spans="1:11" ht="25.5" x14ac:dyDescent="0.2">
      <c r="A67" s="89" t="s">
        <v>890</v>
      </c>
      <c r="B67" s="35" t="s">
        <v>213</v>
      </c>
      <c r="C67" s="91">
        <v>286.67966268999999</v>
      </c>
      <c r="D67" s="9" t="str">
        <f t="shared" si="10"/>
        <v>N/A</v>
      </c>
      <c r="E67" s="37">
        <v>320.43535761999999</v>
      </c>
      <c r="F67" s="9" t="str">
        <f t="shared" si="11"/>
        <v>N/A</v>
      </c>
      <c r="G67" s="37">
        <v>378.47463275000001</v>
      </c>
      <c r="H67" s="9" t="str">
        <f t="shared" si="12"/>
        <v>N/A</v>
      </c>
      <c r="I67" s="10">
        <v>11.77</v>
      </c>
      <c r="J67" s="10">
        <v>18.11</v>
      </c>
      <c r="K67" s="9" t="str">
        <f t="shared" si="9"/>
        <v>Yes</v>
      </c>
    </row>
    <row r="68" spans="1:11" ht="25.5" x14ac:dyDescent="0.2">
      <c r="A68" s="89" t="s">
        <v>891</v>
      </c>
      <c r="B68" s="35" t="s">
        <v>213</v>
      </c>
      <c r="C68" s="91" t="s">
        <v>1747</v>
      </c>
      <c r="D68" s="9" t="str">
        <f t="shared" si="10"/>
        <v>N/A</v>
      </c>
      <c r="E68" s="37" t="s">
        <v>1747</v>
      </c>
      <c r="F68" s="9" t="str">
        <f t="shared" si="11"/>
        <v>N/A</v>
      </c>
      <c r="G68" s="37" t="s">
        <v>1747</v>
      </c>
      <c r="H68" s="9" t="str">
        <f t="shared" si="12"/>
        <v>N/A</v>
      </c>
      <c r="I68" s="10" t="s">
        <v>1747</v>
      </c>
      <c r="J68" s="10" t="s">
        <v>1747</v>
      </c>
      <c r="K68" s="9" t="str">
        <f t="shared" si="9"/>
        <v>N/A</v>
      </c>
    </row>
    <row r="69" spans="1:11" ht="25.5" x14ac:dyDescent="0.2">
      <c r="A69" s="89" t="s">
        <v>892</v>
      </c>
      <c r="B69" s="35" t="s">
        <v>213</v>
      </c>
      <c r="C69" s="91" t="s">
        <v>1747</v>
      </c>
      <c r="D69" s="9" t="str">
        <f t="shared" si="10"/>
        <v>N/A</v>
      </c>
      <c r="E69" s="37">
        <v>110</v>
      </c>
      <c r="F69" s="9" t="str">
        <f t="shared" si="11"/>
        <v>N/A</v>
      </c>
      <c r="G69" s="37" t="s">
        <v>1747</v>
      </c>
      <c r="H69" s="9" t="str">
        <f t="shared" si="12"/>
        <v>N/A</v>
      </c>
      <c r="I69" s="10" t="s">
        <v>1747</v>
      </c>
      <c r="J69" s="10" t="s">
        <v>1747</v>
      </c>
      <c r="K69" s="9" t="str">
        <f t="shared" si="9"/>
        <v>N/A</v>
      </c>
    </row>
    <row r="70" spans="1:11" ht="25.5" x14ac:dyDescent="0.2">
      <c r="A70" s="89" t="s">
        <v>893</v>
      </c>
      <c r="B70" s="35" t="s">
        <v>213</v>
      </c>
      <c r="C70" s="91">
        <v>47.726081690000001</v>
      </c>
      <c r="D70" s="9" t="str">
        <f t="shared" si="10"/>
        <v>N/A</v>
      </c>
      <c r="E70" s="37">
        <v>45.337511249999999</v>
      </c>
      <c r="F70" s="9" t="str">
        <f t="shared" si="11"/>
        <v>N/A</v>
      </c>
      <c r="G70" s="37">
        <v>46.055764048</v>
      </c>
      <c r="H70" s="9" t="str">
        <f t="shared" si="12"/>
        <v>N/A</v>
      </c>
      <c r="I70" s="10">
        <v>-5</v>
      </c>
      <c r="J70" s="10">
        <v>1.5840000000000001</v>
      </c>
      <c r="K70" s="9" t="str">
        <f t="shared" si="9"/>
        <v>Yes</v>
      </c>
    </row>
    <row r="71" spans="1:11" x14ac:dyDescent="0.2">
      <c r="A71" s="89" t="s">
        <v>894</v>
      </c>
      <c r="B71" s="35" t="s">
        <v>213</v>
      </c>
      <c r="C71" s="91">
        <v>2850.7117871999999</v>
      </c>
      <c r="D71" s="9" t="str">
        <f t="shared" si="10"/>
        <v>N/A</v>
      </c>
      <c r="E71" s="37">
        <v>2806.9132020000002</v>
      </c>
      <c r="F71" s="9" t="str">
        <f t="shared" si="11"/>
        <v>N/A</v>
      </c>
      <c r="G71" s="37">
        <v>3010.7884614999998</v>
      </c>
      <c r="H71" s="9" t="str">
        <f t="shared" si="12"/>
        <v>N/A</v>
      </c>
      <c r="I71" s="10">
        <v>-1.54</v>
      </c>
      <c r="J71" s="10">
        <v>7.2629999999999999</v>
      </c>
      <c r="K71" s="9" t="str">
        <f t="shared" si="9"/>
        <v>Yes</v>
      </c>
    </row>
    <row r="72" spans="1:11" ht="25.5" x14ac:dyDescent="0.2">
      <c r="A72" s="89" t="s">
        <v>895</v>
      </c>
      <c r="B72" s="35" t="s">
        <v>213</v>
      </c>
      <c r="C72" s="91">
        <v>2715.9508904999998</v>
      </c>
      <c r="D72" s="9" t="str">
        <f t="shared" si="10"/>
        <v>N/A</v>
      </c>
      <c r="E72" s="37">
        <v>2981.7402244</v>
      </c>
      <c r="F72" s="9" t="str">
        <f t="shared" si="11"/>
        <v>N/A</v>
      </c>
      <c r="G72" s="37">
        <v>3466.7419071999998</v>
      </c>
      <c r="H72" s="9" t="str">
        <f t="shared" si="12"/>
        <v>N/A</v>
      </c>
      <c r="I72" s="10">
        <v>9.7859999999999996</v>
      </c>
      <c r="J72" s="10">
        <v>16.27</v>
      </c>
      <c r="K72" s="9" t="str">
        <f t="shared" si="9"/>
        <v>Yes</v>
      </c>
    </row>
    <row r="73" spans="1:11" x14ac:dyDescent="0.2">
      <c r="A73" s="89" t="s">
        <v>896</v>
      </c>
      <c r="B73" s="35" t="s">
        <v>213</v>
      </c>
      <c r="C73" s="91">
        <v>85.079419137000002</v>
      </c>
      <c r="D73" s="9" t="str">
        <f t="shared" si="10"/>
        <v>N/A</v>
      </c>
      <c r="E73" s="37">
        <v>83.591200760999996</v>
      </c>
      <c r="F73" s="9" t="str">
        <f t="shared" si="11"/>
        <v>N/A</v>
      </c>
      <c r="G73" s="37">
        <v>81.674522762999999</v>
      </c>
      <c r="H73" s="9" t="str">
        <f t="shared" si="12"/>
        <v>N/A</v>
      </c>
      <c r="I73" s="10">
        <v>-1.75</v>
      </c>
      <c r="J73" s="10">
        <v>-2.29</v>
      </c>
      <c r="K73" s="9" t="str">
        <f t="shared" si="9"/>
        <v>Yes</v>
      </c>
    </row>
    <row r="74" spans="1:11" x14ac:dyDescent="0.2">
      <c r="A74" s="89" t="s">
        <v>897</v>
      </c>
      <c r="B74" s="35" t="s">
        <v>213</v>
      </c>
      <c r="C74" s="91">
        <v>1151.2696808000001</v>
      </c>
      <c r="D74" s="9" t="str">
        <f t="shared" si="10"/>
        <v>N/A</v>
      </c>
      <c r="E74" s="37">
        <v>1128.0789433</v>
      </c>
      <c r="F74" s="9" t="str">
        <f>IF($B74="N/A","N/A",IF(E74&gt;15,"No",IF(E74&lt;-15,"No","Yes")))</f>
        <v>N/A</v>
      </c>
      <c r="G74" s="37">
        <v>891.67484481999998</v>
      </c>
      <c r="H74" s="9" t="str">
        <f t="shared" si="12"/>
        <v>N/A</v>
      </c>
      <c r="I74" s="10">
        <v>-2.0099999999999998</v>
      </c>
      <c r="J74" s="10">
        <v>-21</v>
      </c>
      <c r="K74" s="9" t="str">
        <f t="shared" si="9"/>
        <v>Yes</v>
      </c>
    </row>
    <row r="75" spans="1:11" x14ac:dyDescent="0.2">
      <c r="A75" s="89" t="s">
        <v>898</v>
      </c>
      <c r="B75" s="35" t="s">
        <v>213</v>
      </c>
      <c r="C75" s="88">
        <v>0.66733872699999996</v>
      </c>
      <c r="D75" s="9" t="str">
        <f t="shared" ref="D75:D80" si="13">IF($B75="N/A","N/A",IF(C75&gt;15,"No",IF(C75&lt;-15,"No","Yes")))</f>
        <v>N/A</v>
      </c>
      <c r="E75" s="8">
        <v>0.49750533969999999</v>
      </c>
      <c r="F75" s="9" t="str">
        <f>IF($B75="N/A","N/A",IF(E75&gt;15,"No",IF(E75&lt;-15,"No","Yes")))</f>
        <v>N/A</v>
      </c>
      <c r="G75" s="8">
        <v>0.42167292220000002</v>
      </c>
      <c r="H75" s="9" t="str">
        <f t="shared" si="12"/>
        <v>N/A</v>
      </c>
      <c r="I75" s="10">
        <v>-25.4</v>
      </c>
      <c r="J75" s="10">
        <v>-15.2</v>
      </c>
      <c r="K75" s="9" t="str">
        <f t="shared" ref="K75:K80" si="14">IF(J75="Div by 0", "N/A", IF(J75="N/A","N/A", IF(J75&gt;30, "No", IF(J75&lt;-30, "No", "Yes"))))</f>
        <v>Yes</v>
      </c>
    </row>
    <row r="76" spans="1:11" x14ac:dyDescent="0.2">
      <c r="A76" s="89" t="s">
        <v>899</v>
      </c>
      <c r="B76" s="35" t="s">
        <v>213</v>
      </c>
      <c r="C76" s="88">
        <v>1.0115627804</v>
      </c>
      <c r="D76" s="9" t="str">
        <f t="shared" si="13"/>
        <v>N/A</v>
      </c>
      <c r="E76" s="8">
        <v>1.057658416</v>
      </c>
      <c r="F76" s="9" t="str">
        <f t="shared" ref="F76:F86" si="15">IF($B76="N/A","N/A",IF(E76&gt;15,"No",IF(E76&lt;-15,"No","Yes")))</f>
        <v>N/A</v>
      </c>
      <c r="G76" s="8">
        <v>0.71645901349999996</v>
      </c>
      <c r="H76" s="9" t="str">
        <f t="shared" si="12"/>
        <v>N/A</v>
      </c>
      <c r="I76" s="10">
        <v>4.5570000000000004</v>
      </c>
      <c r="J76" s="10">
        <v>-32.299999999999997</v>
      </c>
      <c r="K76" s="9" t="str">
        <f t="shared" si="14"/>
        <v>No</v>
      </c>
    </row>
    <row r="77" spans="1:11" x14ac:dyDescent="0.2">
      <c r="A77" s="89" t="s">
        <v>900</v>
      </c>
      <c r="B77" s="35" t="s">
        <v>213</v>
      </c>
      <c r="C77" s="88">
        <v>0.37294319440000001</v>
      </c>
      <c r="D77" s="9" t="str">
        <f t="shared" si="13"/>
        <v>N/A</v>
      </c>
      <c r="E77" s="8">
        <v>0.30694647250000001</v>
      </c>
      <c r="F77" s="9" t="str">
        <f t="shared" si="15"/>
        <v>N/A</v>
      </c>
      <c r="G77" s="8">
        <v>0.30091997710000001</v>
      </c>
      <c r="H77" s="9" t="str">
        <f t="shared" si="12"/>
        <v>N/A</v>
      </c>
      <c r="I77" s="10">
        <v>-17.7</v>
      </c>
      <c r="J77" s="10">
        <v>-1.96</v>
      </c>
      <c r="K77" s="9" t="str">
        <f t="shared" si="14"/>
        <v>Yes</v>
      </c>
    </row>
    <row r="78" spans="1:11" x14ac:dyDescent="0.2">
      <c r="A78" s="89" t="s">
        <v>901</v>
      </c>
      <c r="B78" s="35" t="s">
        <v>213</v>
      </c>
      <c r="C78" s="88">
        <v>0.23512376900000001</v>
      </c>
      <c r="D78" s="9" t="str">
        <f t="shared" si="13"/>
        <v>N/A</v>
      </c>
      <c r="E78" s="8">
        <v>0.27340020999999998</v>
      </c>
      <c r="F78" s="9" t="str">
        <f t="shared" si="15"/>
        <v>N/A</v>
      </c>
      <c r="G78" s="8">
        <v>0.27845726430000001</v>
      </c>
      <c r="H78" s="9" t="str">
        <f t="shared" si="12"/>
        <v>N/A</v>
      </c>
      <c r="I78" s="10">
        <v>16.28</v>
      </c>
      <c r="J78" s="10">
        <v>1.85</v>
      </c>
      <c r="K78" s="9" t="str">
        <f t="shared" si="14"/>
        <v>Yes</v>
      </c>
    </row>
    <row r="79" spans="1:11" ht="25.5" x14ac:dyDescent="0.2">
      <c r="A79" s="89" t="s">
        <v>902</v>
      </c>
      <c r="B79" s="35" t="s">
        <v>213</v>
      </c>
      <c r="C79" s="88">
        <v>3.6406784401999999</v>
      </c>
      <c r="D79" s="9" t="str">
        <f t="shared" si="13"/>
        <v>N/A</v>
      </c>
      <c r="E79" s="8">
        <v>3.9033106721999999</v>
      </c>
      <c r="F79" s="9" t="str">
        <f t="shared" si="15"/>
        <v>N/A</v>
      </c>
      <c r="G79" s="8">
        <v>4.3533879671999998</v>
      </c>
      <c r="H79" s="9" t="str">
        <f t="shared" si="12"/>
        <v>N/A</v>
      </c>
      <c r="I79" s="10">
        <v>7.2140000000000004</v>
      </c>
      <c r="J79" s="10">
        <v>11.53</v>
      </c>
      <c r="K79" s="9" t="str">
        <f t="shared" si="14"/>
        <v>Yes</v>
      </c>
    </row>
    <row r="80" spans="1:11" ht="25.5" x14ac:dyDescent="0.2">
      <c r="A80" s="89" t="s">
        <v>903</v>
      </c>
      <c r="B80" s="35" t="s">
        <v>213</v>
      </c>
      <c r="C80" s="93">
        <v>3.2841067787</v>
      </c>
      <c r="D80" s="9" t="str">
        <f t="shared" si="13"/>
        <v>N/A</v>
      </c>
      <c r="E80" s="93">
        <v>3.452155512</v>
      </c>
      <c r="F80" s="9" t="str">
        <f t="shared" si="15"/>
        <v>N/A</v>
      </c>
      <c r="G80" s="93">
        <v>3.7876744853000002</v>
      </c>
      <c r="H80" s="9" t="str">
        <f t="shared" si="12"/>
        <v>N/A</v>
      </c>
      <c r="I80" s="10">
        <v>5.117</v>
      </c>
      <c r="J80" s="94">
        <v>9.7189999999999994</v>
      </c>
      <c r="K80" s="9" t="str">
        <f t="shared" si="14"/>
        <v>Yes</v>
      </c>
    </row>
    <row r="81" spans="1:11" x14ac:dyDescent="0.2">
      <c r="A81" s="89" t="s">
        <v>904</v>
      </c>
      <c r="B81" s="35" t="s">
        <v>213</v>
      </c>
      <c r="C81" s="95">
        <v>65.640107952999998</v>
      </c>
      <c r="D81" s="9" t="str">
        <f t="shared" ref="D81:D86" si="16">IF($B81="N/A","N/A",IF(C81&gt;15,"No",IF(C81&lt;-15,"No","Yes")))</f>
        <v>N/A</v>
      </c>
      <c r="E81" s="96">
        <v>56.959116143999999</v>
      </c>
      <c r="F81" s="9" t="str">
        <f t="shared" si="15"/>
        <v>N/A</v>
      </c>
      <c r="G81" s="96">
        <v>55.344402086999999</v>
      </c>
      <c r="H81" s="9" t="str">
        <f>IF($B81="N/A","N/A",IF(G81&gt;15,"No",IF(G81&lt;-15,"No","Yes")))</f>
        <v>N/A</v>
      </c>
      <c r="I81" s="10">
        <v>-13.2</v>
      </c>
      <c r="J81" s="10">
        <v>-2.83</v>
      </c>
      <c r="K81" s="9" t="str">
        <f t="shared" ref="K81:K86" si="17">IF(J81="Div by 0", "N/A", IF(J81="N/A","N/A", IF(J81&gt;30, "No", IF(J81&lt;-30, "No", "Yes"))))</f>
        <v>Yes</v>
      </c>
    </row>
    <row r="82" spans="1:11" x14ac:dyDescent="0.2">
      <c r="A82" s="89" t="s">
        <v>905</v>
      </c>
      <c r="B82" s="35" t="s">
        <v>213</v>
      </c>
      <c r="C82" s="95">
        <v>88.429471961999994</v>
      </c>
      <c r="D82" s="9" t="str">
        <f t="shared" si="16"/>
        <v>N/A</v>
      </c>
      <c r="E82" s="96">
        <v>98.549020286000001</v>
      </c>
      <c r="F82" s="9" t="str">
        <f t="shared" si="15"/>
        <v>N/A</v>
      </c>
      <c r="G82" s="96">
        <v>102.86588138</v>
      </c>
      <c r="H82" s="9" t="str">
        <f t="shared" si="12"/>
        <v>N/A</v>
      </c>
      <c r="I82" s="10">
        <v>11.44</v>
      </c>
      <c r="J82" s="10">
        <v>4.38</v>
      </c>
      <c r="K82" s="9" t="str">
        <f t="shared" si="17"/>
        <v>Yes</v>
      </c>
    </row>
    <row r="83" spans="1:11" x14ac:dyDescent="0.2">
      <c r="A83" s="89" t="s">
        <v>906</v>
      </c>
      <c r="B83" s="35" t="s">
        <v>213</v>
      </c>
      <c r="C83" s="95">
        <v>96.929823798000001</v>
      </c>
      <c r="D83" s="9" t="str">
        <f t="shared" si="16"/>
        <v>N/A</v>
      </c>
      <c r="E83" s="96">
        <v>87.528931529999994</v>
      </c>
      <c r="F83" s="9" t="str">
        <f t="shared" si="15"/>
        <v>N/A</v>
      </c>
      <c r="G83" s="96">
        <v>93.311450059999999</v>
      </c>
      <c r="H83" s="9" t="str">
        <f t="shared" si="12"/>
        <v>N/A</v>
      </c>
      <c r="I83" s="10">
        <v>-9.6999999999999993</v>
      </c>
      <c r="J83" s="10">
        <v>6.6059999999999999</v>
      </c>
      <c r="K83" s="9" t="str">
        <f t="shared" si="17"/>
        <v>Yes</v>
      </c>
    </row>
    <row r="84" spans="1:11" x14ac:dyDescent="0.2">
      <c r="A84" s="89" t="s">
        <v>907</v>
      </c>
      <c r="B84" s="35" t="s">
        <v>213</v>
      </c>
      <c r="C84" s="95">
        <v>286.40659720000002</v>
      </c>
      <c r="D84" s="9" t="str">
        <f t="shared" si="16"/>
        <v>N/A</v>
      </c>
      <c r="E84" s="96">
        <v>281.41245735000001</v>
      </c>
      <c r="F84" s="9" t="str">
        <f t="shared" si="15"/>
        <v>N/A</v>
      </c>
      <c r="G84" s="96">
        <v>302.42081275999999</v>
      </c>
      <c r="H84" s="9" t="str">
        <f t="shared" si="12"/>
        <v>N/A</v>
      </c>
      <c r="I84" s="10">
        <v>-1.74</v>
      </c>
      <c r="J84" s="10">
        <v>7.4649999999999999</v>
      </c>
      <c r="K84" s="9" t="str">
        <f t="shared" si="17"/>
        <v>Yes</v>
      </c>
    </row>
    <row r="85" spans="1:11" x14ac:dyDescent="0.2">
      <c r="A85" s="89" t="s">
        <v>908</v>
      </c>
      <c r="B85" s="35" t="s">
        <v>213</v>
      </c>
      <c r="C85" s="95">
        <v>1133.0566004</v>
      </c>
      <c r="D85" s="9" t="str">
        <f t="shared" si="16"/>
        <v>N/A</v>
      </c>
      <c r="E85" s="96">
        <v>1294.2869628000001</v>
      </c>
      <c r="F85" s="9" t="str">
        <f t="shared" si="15"/>
        <v>N/A</v>
      </c>
      <c r="G85" s="96">
        <v>1414.3324345000001</v>
      </c>
      <c r="H85" s="9" t="str">
        <f t="shared" si="12"/>
        <v>N/A</v>
      </c>
      <c r="I85" s="10">
        <v>14.23</v>
      </c>
      <c r="J85" s="10">
        <v>9.2750000000000004</v>
      </c>
      <c r="K85" s="9" t="str">
        <f t="shared" si="17"/>
        <v>Yes</v>
      </c>
    </row>
    <row r="86" spans="1:11" ht="25.5" x14ac:dyDescent="0.2">
      <c r="A86" s="89" t="s">
        <v>909</v>
      </c>
      <c r="B86" s="35" t="s">
        <v>213</v>
      </c>
      <c r="C86" s="97">
        <v>1107.8174936999999</v>
      </c>
      <c r="D86" s="9" t="str">
        <f t="shared" si="16"/>
        <v>N/A</v>
      </c>
      <c r="E86" s="97">
        <v>1303.543326</v>
      </c>
      <c r="F86" s="9" t="str">
        <f t="shared" si="15"/>
        <v>N/A</v>
      </c>
      <c r="G86" s="97">
        <v>1446.3473684000001</v>
      </c>
      <c r="H86" s="9" t="str">
        <f t="shared" si="12"/>
        <v>N/A</v>
      </c>
      <c r="I86" s="10">
        <v>17.670000000000002</v>
      </c>
      <c r="J86" s="10">
        <v>10.96</v>
      </c>
      <c r="K86" s="9" t="str">
        <f t="shared" si="17"/>
        <v>Yes</v>
      </c>
    </row>
    <row r="87" spans="1:11" x14ac:dyDescent="0.2">
      <c r="A87" s="89" t="s">
        <v>32</v>
      </c>
      <c r="B87" s="35" t="s">
        <v>266</v>
      </c>
      <c r="C87" s="88">
        <v>98.162737579999998</v>
      </c>
      <c r="D87" s="9" t="str">
        <f>IF($B87="N/A","N/A",IF(C87&gt;60,"Yes","No"))</f>
        <v>Yes</v>
      </c>
      <c r="E87" s="8">
        <v>98.142736968999998</v>
      </c>
      <c r="F87" s="9" t="str">
        <f>IF($B87="N/A","N/A",IF(E87&gt;60,"Yes","No"))</f>
        <v>Yes</v>
      </c>
      <c r="G87" s="8">
        <v>97.994240493000007</v>
      </c>
      <c r="H87" s="9" t="str">
        <f>IF($B87="N/A","N/A",IF(G87&gt;60,"Yes","No"))</f>
        <v>Yes</v>
      </c>
      <c r="I87" s="10">
        <v>-0.02</v>
      </c>
      <c r="J87" s="10">
        <v>-0.151</v>
      </c>
      <c r="K87" s="9" t="str">
        <f t="shared" ref="K87:K105" si="18">IF(J87="Div by 0", "N/A", IF(J87="N/A","N/A", IF(J87&gt;30, "No", IF(J87&lt;-30, "No", "Yes"))))</f>
        <v>Yes</v>
      </c>
    </row>
    <row r="88" spans="1:11" x14ac:dyDescent="0.2">
      <c r="A88" s="89" t="s">
        <v>39</v>
      </c>
      <c r="B88" s="35" t="s">
        <v>267</v>
      </c>
      <c r="C88" s="8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9" t="s">
        <v>910</v>
      </c>
      <c r="B89" s="35" t="s">
        <v>213</v>
      </c>
      <c r="C89" s="88">
        <v>16.338903890000001</v>
      </c>
      <c r="D89" s="9" t="str">
        <f>IF($B89="N/A","N/A",IF(C89&gt;15,"No",IF(C89&lt;-15,"No","Yes")))</f>
        <v>N/A</v>
      </c>
      <c r="E89" s="8">
        <v>14.838826071</v>
      </c>
      <c r="F89" s="9" t="str">
        <f>IF($B89="N/A","N/A",IF(E89&gt;15,"No",IF(E89&lt;-15,"No","Yes")))</f>
        <v>N/A</v>
      </c>
      <c r="G89" s="8">
        <v>12.874362779</v>
      </c>
      <c r="H89" s="9" t="str">
        <f>IF($B89="N/A","N/A",IF(G89&gt;15,"No",IF(G89&lt;-15,"No","Yes")))</f>
        <v>N/A</v>
      </c>
      <c r="I89" s="10">
        <v>-9.18</v>
      </c>
      <c r="J89" s="10">
        <v>-13.2</v>
      </c>
      <c r="K89" s="9" t="str">
        <f t="shared" si="18"/>
        <v>Yes</v>
      </c>
    </row>
    <row r="90" spans="1:11" x14ac:dyDescent="0.2">
      <c r="A90" s="89" t="s">
        <v>851</v>
      </c>
      <c r="B90" s="35" t="s">
        <v>268</v>
      </c>
      <c r="C90" s="88">
        <v>4.4797074466</v>
      </c>
      <c r="D90" s="9" t="str">
        <f>IF($B90="N/A","N/A",IF(C90&gt;25,"No",IF(C90&lt;5,"No","Yes")))</f>
        <v>No</v>
      </c>
      <c r="E90" s="8">
        <v>4.3698126133999997</v>
      </c>
      <c r="F90" s="9" t="str">
        <f>IF($B90="N/A","N/A",IF(E90&gt;25,"No",IF(E90&lt;5,"No","Yes")))</f>
        <v>No</v>
      </c>
      <c r="G90" s="8">
        <v>4.2975985784999997</v>
      </c>
      <c r="H90" s="9" t="str">
        <f>IF($B90="N/A","N/A",IF(G90&gt;25,"No",IF(G90&lt;5,"No","Yes")))</f>
        <v>No</v>
      </c>
      <c r="I90" s="10">
        <v>-2.4500000000000002</v>
      </c>
      <c r="J90" s="10">
        <v>-1.65</v>
      </c>
      <c r="K90" s="9" t="str">
        <f t="shared" si="18"/>
        <v>Yes</v>
      </c>
    </row>
    <row r="91" spans="1:11" x14ac:dyDescent="0.2">
      <c r="A91" s="89" t="s">
        <v>852</v>
      </c>
      <c r="B91" s="35" t="s">
        <v>269</v>
      </c>
      <c r="C91" s="88">
        <v>37.185036324999999</v>
      </c>
      <c r="D91" s="9" t="str">
        <f>IF($B91="N/A","N/A",IF(C91&gt;70,"No",IF(C91&lt;40,"No","Yes")))</f>
        <v>No</v>
      </c>
      <c r="E91" s="8">
        <v>36.920018659999997</v>
      </c>
      <c r="F91" s="9" t="str">
        <f>IF($B91="N/A","N/A",IF(E91&gt;70,"No",IF(E91&lt;40,"No","Yes")))</f>
        <v>No</v>
      </c>
      <c r="G91" s="8">
        <v>34.344548658000001</v>
      </c>
      <c r="H91" s="9" t="str">
        <f>IF($B91="N/A","N/A",IF(G91&gt;70,"No",IF(G91&lt;40,"No","Yes")))</f>
        <v>No</v>
      </c>
      <c r="I91" s="10">
        <v>-0.71299999999999997</v>
      </c>
      <c r="J91" s="10">
        <v>-6.98</v>
      </c>
      <c r="K91" s="9" t="str">
        <f t="shared" si="18"/>
        <v>Yes</v>
      </c>
    </row>
    <row r="92" spans="1:11" x14ac:dyDescent="0.2">
      <c r="A92" s="89" t="s">
        <v>853</v>
      </c>
      <c r="B92" s="35" t="s">
        <v>270</v>
      </c>
      <c r="C92" s="88">
        <v>58.335256229000002</v>
      </c>
      <c r="D92" s="9" t="str">
        <f>IF($B92="N/A","N/A",IF(C92&gt;55,"No",IF(C92&lt;20,"No","Yes")))</f>
        <v>No</v>
      </c>
      <c r="E92" s="8">
        <v>58.710168727000003</v>
      </c>
      <c r="F92" s="9" t="str">
        <f>IF($B92="N/A","N/A",IF(E92&gt;55,"No",IF(E92&lt;20,"No","Yes")))</f>
        <v>No</v>
      </c>
      <c r="G92" s="8">
        <v>61.357852762999997</v>
      </c>
      <c r="H92" s="9" t="str">
        <f>IF($B92="N/A","N/A",IF(G92&gt;55,"No",IF(G92&lt;20,"No","Yes")))</f>
        <v>No</v>
      </c>
      <c r="I92" s="10">
        <v>0.64270000000000005</v>
      </c>
      <c r="J92" s="10">
        <v>4.51</v>
      </c>
      <c r="K92" s="9" t="str">
        <f t="shared" si="18"/>
        <v>Yes</v>
      </c>
    </row>
    <row r="93" spans="1:11" x14ac:dyDescent="0.2">
      <c r="A93" s="89" t="s">
        <v>163</v>
      </c>
      <c r="B93" s="35" t="s">
        <v>246</v>
      </c>
      <c r="C93" s="88">
        <v>99.554382775999997</v>
      </c>
      <c r="D93" s="9" t="str">
        <f>IF($B93="N/A","N/A",IF(C93&gt;95,"Yes","No"))</f>
        <v>Yes</v>
      </c>
      <c r="E93" s="8">
        <v>99.522743140000003</v>
      </c>
      <c r="F93" s="9" t="str">
        <f>IF($B93="N/A","N/A",IF(E93&gt;95,"Yes","No"))</f>
        <v>Yes</v>
      </c>
      <c r="G93" s="8">
        <v>99.488010896999995</v>
      </c>
      <c r="H93" s="9" t="str">
        <f>IF($B93="N/A","N/A",IF(G93&gt;95,"Yes","No"))</f>
        <v>Yes</v>
      </c>
      <c r="I93" s="10">
        <v>-3.2000000000000001E-2</v>
      </c>
      <c r="J93" s="10">
        <v>-3.5000000000000003E-2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90.206346377000003</v>
      </c>
      <c r="D96" s="9" t="str">
        <f>IF($B96="N/A","N/A",IF(C96&gt;15,"No",IF(C96&lt;-15,"No","Yes")))</f>
        <v>N/A</v>
      </c>
      <c r="E96" s="8">
        <v>89.933316775999998</v>
      </c>
      <c r="F96" s="9" t="str">
        <f>IF($B96="N/A","N/A",IF(E96&gt;15,"No",IF(E96&lt;-15,"No","Yes")))</f>
        <v>N/A</v>
      </c>
      <c r="G96" s="8">
        <v>89.716792747</v>
      </c>
      <c r="H96" s="9" t="str">
        <f>IF($B96="N/A","N/A",IF(G96&gt;15,"No",IF(G96&lt;-15,"No","Yes")))</f>
        <v>N/A</v>
      </c>
      <c r="I96" s="10">
        <v>-0.30299999999999999</v>
      </c>
      <c r="J96" s="10">
        <v>-0.24099999999999999</v>
      </c>
      <c r="K96" s="9" t="str">
        <f t="shared" si="18"/>
        <v>Yes</v>
      </c>
    </row>
    <row r="97" spans="1:11" x14ac:dyDescent="0.2">
      <c r="A97" s="89" t="s">
        <v>912</v>
      </c>
      <c r="B97" s="35" t="s">
        <v>213</v>
      </c>
      <c r="C97" s="88">
        <v>95.508825999999999</v>
      </c>
      <c r="D97" s="9" t="str">
        <f>IF($B97="N/A","N/A",IF(C97&gt;15,"No",IF(C97&lt;-15,"No","Yes")))</f>
        <v>N/A</v>
      </c>
      <c r="E97" s="8">
        <v>94.805050336999997</v>
      </c>
      <c r="F97" s="9" t="str">
        <f>IF($B97="N/A","N/A",IF(E97&gt;15,"No",IF(E97&lt;-15,"No","Yes")))</f>
        <v>N/A</v>
      </c>
      <c r="G97" s="8">
        <v>94.364295756999994</v>
      </c>
      <c r="H97" s="9" t="str">
        <f>IF($B97="N/A","N/A",IF(G97&gt;15,"No",IF(G97&lt;-15,"No","Yes")))</f>
        <v>N/A</v>
      </c>
      <c r="I97" s="10">
        <v>-0.73699999999999999</v>
      </c>
      <c r="J97" s="10">
        <v>-0.46500000000000002</v>
      </c>
      <c r="K97" s="9" t="str">
        <f t="shared" si="18"/>
        <v>Yes</v>
      </c>
    </row>
    <row r="98" spans="1:11" x14ac:dyDescent="0.2">
      <c r="A98" s="89" t="s">
        <v>43</v>
      </c>
      <c r="B98" s="35" t="s">
        <v>223</v>
      </c>
      <c r="C98" s="88">
        <v>99.492691461999996</v>
      </c>
      <c r="D98" s="9" t="str">
        <f>IF($B98="N/A","N/A",IF(C98&gt;100,"No",IF(C98&lt;98,"No","Yes")))</f>
        <v>Yes</v>
      </c>
      <c r="E98" s="8">
        <v>99.465719383000007</v>
      </c>
      <c r="F98" s="9" t="str">
        <f>IF($B98="N/A","N/A",IF(E98&gt;100,"No",IF(E98&lt;98,"No","Yes")))</f>
        <v>Yes</v>
      </c>
      <c r="G98" s="8">
        <v>99.436300251999995</v>
      </c>
      <c r="H98" s="9" t="str">
        <f>IF($B98="N/A","N/A",IF(G98&gt;100,"No",IF(G98&lt;98,"No","Yes")))</f>
        <v>Yes</v>
      </c>
      <c r="I98" s="10">
        <v>-2.7E-2</v>
      </c>
      <c r="J98" s="10">
        <v>-0.03</v>
      </c>
      <c r="K98" s="9" t="str">
        <f t="shared" si="18"/>
        <v>Yes</v>
      </c>
    </row>
    <row r="99" spans="1:11" x14ac:dyDescent="0.2">
      <c r="A99" s="89" t="s">
        <v>44</v>
      </c>
      <c r="B99" s="35" t="s">
        <v>213</v>
      </c>
      <c r="C99" s="88">
        <v>56.252459999000003</v>
      </c>
      <c r="D99" s="9" t="str">
        <f>IF($B99="N/A","N/A",IF(C99&gt;15,"No",IF(C99&lt;-15,"No","Yes")))</f>
        <v>N/A</v>
      </c>
      <c r="E99" s="8">
        <v>51.939363919999998</v>
      </c>
      <c r="F99" s="9" t="str">
        <f>IF($B99="N/A","N/A",IF(E99&gt;15,"No",IF(E99&lt;-15,"No","Yes")))</f>
        <v>N/A</v>
      </c>
      <c r="G99" s="8">
        <v>47.087727370000003</v>
      </c>
      <c r="H99" s="9" t="str">
        <f>IF($B99="N/A","N/A",IF(G99&gt;15,"No",IF(G99&lt;-15,"No","Yes")))</f>
        <v>N/A</v>
      </c>
      <c r="I99" s="10">
        <v>-7.67</v>
      </c>
      <c r="J99" s="10">
        <v>-9.34</v>
      </c>
      <c r="K99" s="9" t="str">
        <f t="shared" si="18"/>
        <v>Yes</v>
      </c>
    </row>
    <row r="100" spans="1:11" x14ac:dyDescent="0.2">
      <c r="A100" s="89" t="s">
        <v>45</v>
      </c>
      <c r="B100" s="35" t="s">
        <v>213</v>
      </c>
      <c r="C100" s="88">
        <v>34.417235077999997</v>
      </c>
      <c r="D100" s="9" t="str">
        <f>IF($B100="N/A","N/A",IF(C100&gt;15,"No",IF(C100&lt;-15,"No","Yes")))</f>
        <v>N/A</v>
      </c>
      <c r="E100" s="8">
        <v>39.672136571000003</v>
      </c>
      <c r="F100" s="9" t="str">
        <f>IF($B100="N/A","N/A",IF(E100&gt;15,"No",IF(E100&lt;-15,"No","Yes")))</f>
        <v>N/A</v>
      </c>
      <c r="G100" s="8">
        <v>45.166317325999998</v>
      </c>
      <c r="H100" s="9" t="str">
        <f>IF($B100="N/A","N/A",IF(G100&gt;15,"No",IF(G100&lt;-15,"No","Yes")))</f>
        <v>N/A</v>
      </c>
      <c r="I100" s="10">
        <v>15.27</v>
      </c>
      <c r="J100" s="10">
        <v>13.85</v>
      </c>
      <c r="K100" s="9" t="str">
        <f t="shared" si="18"/>
        <v>Yes</v>
      </c>
    </row>
    <row r="101" spans="1:11" x14ac:dyDescent="0.2">
      <c r="A101" s="89" t="s">
        <v>355</v>
      </c>
      <c r="B101" s="35" t="s">
        <v>213</v>
      </c>
      <c r="C101" s="88">
        <v>90.669695077</v>
      </c>
      <c r="D101" s="9" t="str">
        <f>IF($B101="N/A","N/A",IF(C101&gt;15,"No",IF(C101&lt;-15,"No","Yes")))</f>
        <v>N/A</v>
      </c>
      <c r="E101" s="8">
        <v>91.611500491000001</v>
      </c>
      <c r="F101" s="9" t="str">
        <f>IF($B101="N/A","N/A",IF(E101&gt;15,"No",IF(E101&lt;-15,"No","Yes")))</f>
        <v>N/A</v>
      </c>
      <c r="G101" s="8">
        <v>92.254044695999994</v>
      </c>
      <c r="H101" s="9" t="str">
        <f>IF($B101="N/A","N/A",IF(G101&gt;15,"No",IF(G101&lt;-15,"No","Yes")))</f>
        <v>N/A</v>
      </c>
      <c r="I101" s="10">
        <v>1.0389999999999999</v>
      </c>
      <c r="J101" s="10">
        <v>0.70140000000000002</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9.3303049234</v>
      </c>
      <c r="D103" s="9" t="str">
        <f>IF($B103="N/A","N/A",IF(C103&gt;15,"No",IF(C103&lt;-15,"No","Yes")))</f>
        <v>N/A</v>
      </c>
      <c r="E103" s="8">
        <v>8.3884811298000006</v>
      </c>
      <c r="F103" s="9" t="str">
        <f>IF($B103="N/A","N/A",IF(E103&gt;15,"No",IF(E103&lt;-15,"No","Yes")))</f>
        <v>N/A</v>
      </c>
      <c r="G103" s="8">
        <v>7.7459340437000002</v>
      </c>
      <c r="H103" s="9" t="str">
        <f>IF($B103="N/A","N/A",IF(G103&gt;15,"No",IF(G103&lt;-15,"No","Yes")))</f>
        <v>N/A</v>
      </c>
      <c r="I103" s="10">
        <v>-10.1</v>
      </c>
      <c r="J103" s="10">
        <v>-7.66</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86.884000794000002</v>
      </c>
      <c r="D107" s="9" t="str">
        <f t="shared" ref="D107:D130" si="19">IF($B107="N/A","N/A",IF(C107&gt;15,"No",IF(C107&lt;-15,"No","Yes")))</f>
        <v>N/A</v>
      </c>
      <c r="E107" s="9">
        <v>86.975672740999997</v>
      </c>
      <c r="F107" s="9" t="str">
        <f t="shared" ref="F107:F130" si="20">IF($B107="N/A","N/A",IF(E107&gt;15,"No",IF(E107&lt;-15,"No","Yes")))</f>
        <v>N/A</v>
      </c>
      <c r="G107" s="8">
        <v>83.800428737000004</v>
      </c>
      <c r="H107" s="9" t="str">
        <f t="shared" ref="H107:H130" si="21">IF($B107="N/A","N/A",IF(G107&gt;15,"No",IF(G107&lt;-15,"No","Yes")))</f>
        <v>N/A</v>
      </c>
      <c r="I107" s="10">
        <v>0.1055</v>
      </c>
      <c r="J107" s="10">
        <v>-3.65</v>
      </c>
      <c r="K107" s="9" t="str">
        <f t="shared" ref="K107:K130" si="22">IF(J107="Div by 0", "N/A", IF(J107="N/A","N/A", IF(J107&gt;30, "No", IF(J107&lt;-30, "No", "Yes"))))</f>
        <v>Yes</v>
      </c>
    </row>
    <row r="108" spans="1:11" x14ac:dyDescent="0.2">
      <c r="A108" s="89" t="s">
        <v>914</v>
      </c>
      <c r="B108" s="35" t="s">
        <v>213</v>
      </c>
      <c r="C108" s="98">
        <v>9.4769108654000007</v>
      </c>
      <c r="D108" s="35" t="s">
        <v>213</v>
      </c>
      <c r="E108" s="9">
        <v>9.1214189958999992</v>
      </c>
      <c r="F108" s="35" t="s">
        <v>213</v>
      </c>
      <c r="G108" s="8">
        <v>11.846331355</v>
      </c>
      <c r="H108" s="35" t="s">
        <v>213</v>
      </c>
      <c r="I108" s="10">
        <v>-3.75</v>
      </c>
      <c r="J108" s="10">
        <v>29.87</v>
      </c>
      <c r="K108" s="9" t="str">
        <f t="shared" si="22"/>
        <v>Yes</v>
      </c>
    </row>
    <row r="109" spans="1:11" x14ac:dyDescent="0.2">
      <c r="A109" s="89" t="s">
        <v>915</v>
      </c>
      <c r="B109" s="35" t="s">
        <v>213</v>
      </c>
      <c r="C109" s="98">
        <v>0.72537735250000002</v>
      </c>
      <c r="D109" s="9" t="str">
        <f t="shared" si="19"/>
        <v>N/A</v>
      </c>
      <c r="E109" s="9">
        <v>0.71504388910000005</v>
      </c>
      <c r="F109" s="9" t="str">
        <f t="shared" si="20"/>
        <v>N/A</v>
      </c>
      <c r="G109" s="8">
        <v>0.76168055779999999</v>
      </c>
      <c r="H109" s="9" t="str">
        <f t="shared" si="21"/>
        <v>N/A</v>
      </c>
      <c r="I109" s="10">
        <v>-1.42</v>
      </c>
      <c r="J109" s="10">
        <v>6.5220000000000002</v>
      </c>
      <c r="K109" s="9" t="str">
        <f t="shared" si="22"/>
        <v>Yes</v>
      </c>
    </row>
    <row r="110" spans="1:11" x14ac:dyDescent="0.2">
      <c r="A110" s="89" t="s">
        <v>916</v>
      </c>
      <c r="B110" s="35" t="s">
        <v>213</v>
      </c>
      <c r="C110" s="98">
        <v>0.17427813140000001</v>
      </c>
      <c r="D110" s="9" t="str">
        <f t="shared" si="19"/>
        <v>N/A</v>
      </c>
      <c r="E110" s="9">
        <v>0.13627025919999999</v>
      </c>
      <c r="F110" s="9" t="str">
        <f t="shared" si="20"/>
        <v>N/A</v>
      </c>
      <c r="G110" s="8">
        <v>0.1338033159</v>
      </c>
      <c r="H110" s="9" t="str">
        <f t="shared" si="21"/>
        <v>N/A</v>
      </c>
      <c r="I110" s="10">
        <v>-21.8</v>
      </c>
      <c r="J110" s="10">
        <v>-1.81</v>
      </c>
      <c r="K110" s="9" t="str">
        <f t="shared" si="22"/>
        <v>Yes</v>
      </c>
    </row>
    <row r="111" spans="1:11" x14ac:dyDescent="0.2">
      <c r="A111" s="89" t="s">
        <v>917</v>
      </c>
      <c r="B111" s="35" t="s">
        <v>213</v>
      </c>
      <c r="C111" s="98">
        <v>7.3988295199999998E-2</v>
      </c>
      <c r="D111" s="9" t="str">
        <f t="shared" si="19"/>
        <v>N/A</v>
      </c>
      <c r="E111" s="9">
        <v>7.3695687800000007E-2</v>
      </c>
      <c r="F111" s="9" t="str">
        <f t="shared" si="20"/>
        <v>N/A</v>
      </c>
      <c r="G111" s="8">
        <v>0.1227411701</v>
      </c>
      <c r="H111" s="9" t="str">
        <f t="shared" si="21"/>
        <v>N/A</v>
      </c>
      <c r="I111" s="10">
        <v>-0.39500000000000002</v>
      </c>
      <c r="J111" s="10">
        <v>66.55</v>
      </c>
      <c r="K111" s="9" t="str">
        <f t="shared" si="22"/>
        <v>No</v>
      </c>
    </row>
    <row r="112" spans="1:11" x14ac:dyDescent="0.2">
      <c r="A112" s="89" t="s">
        <v>918</v>
      </c>
      <c r="B112" s="35" t="s">
        <v>213</v>
      </c>
      <c r="C112" s="98">
        <v>3.3262930873999998</v>
      </c>
      <c r="D112" s="9" t="str">
        <f t="shared" si="19"/>
        <v>N/A</v>
      </c>
      <c r="E112" s="9">
        <v>2.7358495225000001</v>
      </c>
      <c r="F112" s="9" t="str">
        <f t="shared" si="20"/>
        <v>N/A</v>
      </c>
      <c r="G112" s="8">
        <v>2.5719594697999999</v>
      </c>
      <c r="H112" s="9" t="str">
        <f t="shared" si="21"/>
        <v>N/A</v>
      </c>
      <c r="I112" s="10">
        <v>-17.8</v>
      </c>
      <c r="J112" s="10">
        <v>-5.99</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0</v>
      </c>
      <c r="D114" s="9" t="str">
        <f t="shared" si="19"/>
        <v>N/A</v>
      </c>
      <c r="E114" s="9">
        <v>5.4873900000000003E-5</v>
      </c>
      <c r="F114" s="9" t="str">
        <f t="shared" si="20"/>
        <v>N/A</v>
      </c>
      <c r="G114" s="8">
        <v>0</v>
      </c>
      <c r="H114" s="9" t="str">
        <f t="shared" si="21"/>
        <v>N/A</v>
      </c>
      <c r="I114" s="10" t="s">
        <v>1747</v>
      </c>
      <c r="J114" s="10">
        <v>-100</v>
      </c>
      <c r="K114" s="9" t="str">
        <f t="shared" si="22"/>
        <v>No</v>
      </c>
    </row>
    <row r="115" spans="1:11" x14ac:dyDescent="0.2">
      <c r="A115" s="89" t="s">
        <v>921</v>
      </c>
      <c r="B115" s="35" t="s">
        <v>213</v>
      </c>
      <c r="C115" s="98">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89" t="s">
        <v>922</v>
      </c>
      <c r="B116" s="35" t="s">
        <v>213</v>
      </c>
      <c r="C116" s="98">
        <v>1.5201187317</v>
      </c>
      <c r="D116" s="9" t="str">
        <f t="shared" si="19"/>
        <v>N/A</v>
      </c>
      <c r="E116" s="9">
        <v>2.0055140982999999</v>
      </c>
      <c r="F116" s="9" t="str">
        <f t="shared" si="20"/>
        <v>N/A</v>
      </c>
      <c r="G116" s="8">
        <v>4.4277137420999999</v>
      </c>
      <c r="H116" s="9" t="str">
        <f t="shared" si="21"/>
        <v>N/A</v>
      </c>
      <c r="I116" s="10">
        <v>31.93</v>
      </c>
      <c r="J116" s="10">
        <v>120.8</v>
      </c>
      <c r="K116" s="9" t="str">
        <f t="shared" si="22"/>
        <v>No</v>
      </c>
    </row>
    <row r="117" spans="1:11" x14ac:dyDescent="0.2">
      <c r="A117" s="89" t="s">
        <v>923</v>
      </c>
      <c r="B117" s="35" t="s">
        <v>213</v>
      </c>
      <c r="C117" s="98">
        <v>8.8558797199999997E-2</v>
      </c>
      <c r="D117" s="9" t="str">
        <f t="shared" si="19"/>
        <v>N/A</v>
      </c>
      <c r="E117" s="9">
        <v>9.8809656400000001E-2</v>
      </c>
      <c r="F117" s="9" t="str">
        <f t="shared" si="20"/>
        <v>N/A</v>
      </c>
      <c r="G117" s="8">
        <v>0.1198222865</v>
      </c>
      <c r="H117" s="9" t="str">
        <f t="shared" si="21"/>
        <v>N/A</v>
      </c>
      <c r="I117" s="10">
        <v>11.58</v>
      </c>
      <c r="J117" s="10">
        <v>21.27</v>
      </c>
      <c r="K117" s="9" t="str">
        <f t="shared" si="22"/>
        <v>Yes</v>
      </c>
    </row>
    <row r="118" spans="1:11" x14ac:dyDescent="0.2">
      <c r="A118" s="89" t="s">
        <v>924</v>
      </c>
      <c r="B118" s="35" t="s">
        <v>213</v>
      </c>
      <c r="C118" s="98">
        <v>3.5682964697999999</v>
      </c>
      <c r="D118" s="9" t="str">
        <f t="shared" si="19"/>
        <v>N/A</v>
      </c>
      <c r="E118" s="9">
        <v>3.3561810086000001</v>
      </c>
      <c r="F118" s="9" t="str">
        <f t="shared" si="20"/>
        <v>N/A</v>
      </c>
      <c r="G118" s="8">
        <v>3.7086108122999999</v>
      </c>
      <c r="H118" s="9" t="str">
        <f t="shared" si="21"/>
        <v>N/A</v>
      </c>
      <c r="I118" s="10">
        <v>-5.94</v>
      </c>
      <c r="J118" s="10">
        <v>10.5</v>
      </c>
      <c r="K118" s="9" t="str">
        <f t="shared" si="22"/>
        <v>Yes</v>
      </c>
    </row>
    <row r="119" spans="1:11" x14ac:dyDescent="0.2">
      <c r="A119" s="89" t="s">
        <v>925</v>
      </c>
      <c r="B119" s="35" t="s">
        <v>213</v>
      </c>
      <c r="C119" s="98">
        <v>3.6390883408999999</v>
      </c>
      <c r="D119" s="9" t="str">
        <f t="shared" si="19"/>
        <v>N/A</v>
      </c>
      <c r="E119" s="9">
        <v>3.9029082634000001</v>
      </c>
      <c r="F119" s="9" t="str">
        <f t="shared" si="20"/>
        <v>N/A</v>
      </c>
      <c r="G119" s="8">
        <v>4.3532399078999999</v>
      </c>
      <c r="H119" s="9" t="str">
        <f t="shared" si="21"/>
        <v>N/A</v>
      </c>
      <c r="I119" s="10">
        <v>7.25</v>
      </c>
      <c r="J119" s="10">
        <v>11.54</v>
      </c>
      <c r="K119" s="9" t="str">
        <f t="shared" si="22"/>
        <v>Yes</v>
      </c>
    </row>
    <row r="120" spans="1:11" x14ac:dyDescent="0.2">
      <c r="A120" s="89" t="s">
        <v>926</v>
      </c>
      <c r="B120" s="35" t="s">
        <v>213</v>
      </c>
      <c r="C120" s="98">
        <v>2.1596307205</v>
      </c>
      <c r="D120" s="9" t="str">
        <f t="shared" si="19"/>
        <v>N/A</v>
      </c>
      <c r="E120" s="9">
        <v>2.2810543916000001</v>
      </c>
      <c r="F120" s="9" t="str">
        <f t="shared" si="20"/>
        <v>N/A</v>
      </c>
      <c r="G120" s="8">
        <v>2.4060272830999998</v>
      </c>
      <c r="H120" s="9" t="str">
        <f t="shared" si="21"/>
        <v>N/A</v>
      </c>
      <c r="I120" s="10">
        <v>5.6219999999999999</v>
      </c>
      <c r="J120" s="10">
        <v>5.4790000000000001</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0.64162130419999996</v>
      </c>
      <c r="D123" s="9" t="str">
        <f t="shared" si="19"/>
        <v>N/A</v>
      </c>
      <c r="E123" s="9">
        <v>0.63600713870000003</v>
      </c>
      <c r="F123" s="9" t="str">
        <f t="shared" si="20"/>
        <v>N/A</v>
      </c>
      <c r="G123" s="8">
        <v>0.59619254899999996</v>
      </c>
      <c r="H123" s="9" t="str">
        <f t="shared" si="21"/>
        <v>N/A</v>
      </c>
      <c r="I123" s="10">
        <v>-0.875</v>
      </c>
      <c r="J123" s="10">
        <v>-6.26</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0.67235240750000003</v>
      </c>
      <c r="D125" s="9" t="str">
        <f t="shared" si="19"/>
        <v>N/A</v>
      </c>
      <c r="E125" s="9">
        <v>0.79896441920000005</v>
      </c>
      <c r="F125" s="9" t="str">
        <f t="shared" si="20"/>
        <v>N/A</v>
      </c>
      <c r="G125" s="8">
        <v>1.1348957821000001</v>
      </c>
      <c r="H125" s="9" t="str">
        <f t="shared" si="21"/>
        <v>N/A</v>
      </c>
      <c r="I125" s="10">
        <v>18.829999999999998</v>
      </c>
      <c r="J125" s="10">
        <v>42.05</v>
      </c>
      <c r="K125" s="9" t="str">
        <f t="shared" si="22"/>
        <v>No</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2.5607830000000002E-4</v>
      </c>
      <c r="F129" s="9" t="str">
        <f t="shared" si="20"/>
        <v>N/A</v>
      </c>
      <c r="G129" s="8">
        <v>2.1151299999999999E-5</v>
      </c>
      <c r="H129" s="9" t="str">
        <f t="shared" si="21"/>
        <v>N/A</v>
      </c>
      <c r="I129" s="10" t="s">
        <v>1747</v>
      </c>
      <c r="J129" s="10">
        <v>-91.7</v>
      </c>
      <c r="K129" s="9" t="str">
        <f t="shared" si="22"/>
        <v>No</v>
      </c>
    </row>
    <row r="130" spans="1:11" x14ac:dyDescent="0.2">
      <c r="A130" s="89" t="s">
        <v>936</v>
      </c>
      <c r="B130" s="35" t="s">
        <v>213</v>
      </c>
      <c r="C130" s="98">
        <v>0.16548390860000001</v>
      </c>
      <c r="D130" s="9" t="str">
        <f t="shared" si="19"/>
        <v>N/A</v>
      </c>
      <c r="E130" s="9">
        <v>0.1866262356</v>
      </c>
      <c r="F130" s="9" t="str">
        <f t="shared" si="20"/>
        <v>N/A</v>
      </c>
      <c r="G130" s="8">
        <v>0.2161031423</v>
      </c>
      <c r="H130" s="9" t="str">
        <f t="shared" si="21"/>
        <v>N/A</v>
      </c>
      <c r="I130" s="10">
        <v>12.78</v>
      </c>
      <c r="J130" s="10">
        <v>15.79</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1229981</v>
      </c>
      <c r="D6" s="9" t="str">
        <f>IF($B6="N/A","N/A",IF(C6&gt;15,"No",IF(C6&lt;-15,"No","Yes")))</f>
        <v>N/A</v>
      </c>
      <c r="E6" s="36">
        <v>1200536</v>
      </c>
      <c r="F6" s="9" t="str">
        <f>IF($B6="N/A","N/A",IF(E6&gt;15,"No",IF(E6&lt;-15,"No","Yes")))</f>
        <v>N/A</v>
      </c>
      <c r="G6" s="36">
        <v>1194741</v>
      </c>
      <c r="H6" s="9" t="str">
        <f>IF($B6="N/A","N/A",IF(G6&gt;15,"No",IF(G6&lt;-15,"No","Yes")))</f>
        <v>N/A</v>
      </c>
      <c r="I6" s="10">
        <v>-2.39</v>
      </c>
      <c r="J6" s="10">
        <v>-0.48299999999999998</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35.406983523000001</v>
      </c>
      <c r="D9" s="9" t="str">
        <f t="shared" ref="D9:D17" si="1">IF($B9="N/A","N/A",IF(C9&gt;15,"No",IF(C9&lt;-15,"No","Yes")))</f>
        <v>N/A</v>
      </c>
      <c r="E9" s="37">
        <v>37.764721758</v>
      </c>
      <c r="F9" s="9" t="str">
        <f>IF($B9="N/A","N/A",IF(E9&gt;15,"No",IF(E9&lt;-15,"No","Yes")))</f>
        <v>N/A</v>
      </c>
      <c r="G9" s="37">
        <v>38.560483820000002</v>
      </c>
      <c r="H9" s="9" t="str">
        <f>IF($B9="N/A","N/A",IF(G9&gt;15,"No",IF(G9&lt;-15,"No","Yes")))</f>
        <v>N/A</v>
      </c>
      <c r="I9" s="10">
        <v>6.6589999999999998</v>
      </c>
      <c r="J9" s="10">
        <v>2.1070000000000002</v>
      </c>
      <c r="K9" s="9" t="str">
        <f t="shared" si="0"/>
        <v>Yes</v>
      </c>
    </row>
    <row r="10" spans="1:11" x14ac:dyDescent="0.2">
      <c r="A10" s="89" t="s">
        <v>16</v>
      </c>
      <c r="B10" s="35" t="s">
        <v>213</v>
      </c>
      <c r="C10" s="88">
        <v>3.8261566642</v>
      </c>
      <c r="D10" s="9" t="str">
        <f t="shared" si="1"/>
        <v>N/A</v>
      </c>
      <c r="E10" s="8">
        <v>3.8860142469999999</v>
      </c>
      <c r="F10" s="9" t="str">
        <f>IF($B10="N/A","N/A",IF(E10&gt;15,"No",IF(E10&lt;-15,"No","Yes")))</f>
        <v>N/A</v>
      </c>
      <c r="G10" s="8">
        <v>3.7615684068999999</v>
      </c>
      <c r="H10" s="9" t="str">
        <f>IF($B10="N/A","N/A",IF(G10&gt;15,"No",IF(G10&lt;-15,"No","Yes")))</f>
        <v>N/A</v>
      </c>
      <c r="I10" s="10">
        <v>1.5640000000000001</v>
      </c>
      <c r="J10" s="10">
        <v>-3.2</v>
      </c>
      <c r="K10" s="9" t="str">
        <f t="shared" si="0"/>
        <v>Yes</v>
      </c>
    </row>
    <row r="11" spans="1:11" x14ac:dyDescent="0.2">
      <c r="A11" s="89" t="s">
        <v>36</v>
      </c>
      <c r="B11" s="35" t="s">
        <v>213</v>
      </c>
      <c r="C11" s="88">
        <v>31.214871762000001</v>
      </c>
      <c r="D11" s="9" t="str">
        <f t="shared" si="1"/>
        <v>N/A</v>
      </c>
      <c r="E11" s="8">
        <v>30.967864432999999</v>
      </c>
      <c r="F11" s="9" t="str">
        <f>IF($B11="N/A","N/A",IF(E11&gt;15,"No",IF(E11&lt;-15,"No","Yes")))</f>
        <v>N/A</v>
      </c>
      <c r="G11" s="8">
        <v>30.571081409000001</v>
      </c>
      <c r="H11" s="9" t="str">
        <f>IF($B11="N/A","N/A",IF(G11&gt;15,"No",IF(G11&lt;-15,"No","Yes")))</f>
        <v>N/A</v>
      </c>
      <c r="I11" s="10">
        <v>-0.79100000000000004</v>
      </c>
      <c r="J11" s="10">
        <v>-1.28</v>
      </c>
      <c r="K11" s="9" t="str">
        <f t="shared" si="0"/>
        <v>Yes</v>
      </c>
    </row>
    <row r="12" spans="1:11" x14ac:dyDescent="0.2">
      <c r="A12" s="89" t="s">
        <v>37</v>
      </c>
      <c r="B12" s="35" t="s">
        <v>213</v>
      </c>
      <c r="C12" s="88">
        <v>52.941176470999999</v>
      </c>
      <c r="D12" s="9" t="str">
        <f t="shared" si="1"/>
        <v>N/A</v>
      </c>
      <c r="E12" s="8">
        <v>77.272727273000001</v>
      </c>
      <c r="F12" s="9" t="str">
        <f>IF($B12="N/A","N/A",IF(E12&gt;15,"No",IF(E12&lt;-15,"No","Yes")))</f>
        <v>N/A</v>
      </c>
      <c r="G12" s="8">
        <v>100</v>
      </c>
      <c r="H12" s="9" t="str">
        <f>IF($B12="N/A","N/A",IF(G12&gt;15,"No",IF(G12&lt;-15,"No","Yes")))</f>
        <v>N/A</v>
      </c>
      <c r="I12" s="10">
        <v>45.96</v>
      </c>
      <c r="J12" s="10">
        <v>29.41</v>
      </c>
      <c r="K12" s="9" t="str">
        <f t="shared" si="0"/>
        <v>Yes</v>
      </c>
    </row>
    <row r="13" spans="1:11" x14ac:dyDescent="0.2">
      <c r="A13" s="89" t="s">
        <v>38</v>
      </c>
      <c r="B13" s="35" t="s">
        <v>213</v>
      </c>
      <c r="C13" s="88">
        <v>2.3736182074999999</v>
      </c>
      <c r="D13" s="9" t="str">
        <f t="shared" si="1"/>
        <v>N/A</v>
      </c>
      <c r="E13" s="8">
        <v>2.3796439503000002</v>
      </c>
      <c r="F13" s="9" t="str">
        <f>IF($B13="N/A","N/A",IF(E13&gt;15,"No",IF(E13&lt;-15,"No","Yes")))</f>
        <v>N/A</v>
      </c>
      <c r="G13" s="8">
        <v>2.1970253966</v>
      </c>
      <c r="H13" s="9" t="str">
        <f>IF($B13="N/A","N/A",IF(G13&gt;15,"No",IF(G13&lt;-15,"No","Yes")))</f>
        <v>N/A</v>
      </c>
      <c r="I13" s="10">
        <v>0.25390000000000001</v>
      </c>
      <c r="J13" s="10">
        <v>-7.67</v>
      </c>
      <c r="K13" s="9" t="str">
        <f t="shared" si="0"/>
        <v>Yes</v>
      </c>
    </row>
    <row r="14" spans="1:11" x14ac:dyDescent="0.2">
      <c r="A14" s="89" t="s">
        <v>676</v>
      </c>
      <c r="B14" s="35" t="s">
        <v>213</v>
      </c>
      <c r="C14" s="88">
        <v>41.429339151999997</v>
      </c>
      <c r="D14" s="9" t="str">
        <f t="shared" si="1"/>
        <v>N/A</v>
      </c>
      <c r="E14" s="8">
        <v>41.018428434999997</v>
      </c>
      <c r="F14" s="9" t="str">
        <f t="shared" ref="F14:F33" si="2">IF($B14="N/A","N/A",IF(E14&gt;15,"No",IF(E14&lt;-15,"No","Yes")))</f>
        <v>N/A</v>
      </c>
      <c r="G14" s="8">
        <v>38.341280662999999</v>
      </c>
      <c r="H14" s="9" t="str">
        <f t="shared" ref="H14:H33" si="3">IF($B14="N/A","N/A",IF(G14&gt;15,"No",IF(G14&lt;-15,"No","Yes")))</f>
        <v>N/A</v>
      </c>
      <c r="I14" s="10">
        <v>-0.99199999999999999</v>
      </c>
      <c r="J14" s="10">
        <v>-6.53</v>
      </c>
      <c r="K14" s="9" t="str">
        <f t="shared" ref="K14:K30" si="4">IF(J14="Div by 0", "N/A", IF(J14="N/A","N/A", IF(J14&gt;30, "No", IF(J14&lt;-30, "No", "Yes"))))</f>
        <v>Yes</v>
      </c>
    </row>
    <row r="15" spans="1:11" x14ac:dyDescent="0.2">
      <c r="A15" s="89" t="s">
        <v>677</v>
      </c>
      <c r="B15" s="35" t="s">
        <v>213</v>
      </c>
      <c r="C15" s="88">
        <v>14.937547816</v>
      </c>
      <c r="D15" s="9" t="str">
        <f t="shared" si="1"/>
        <v>N/A</v>
      </c>
      <c r="E15" s="8">
        <v>14.748912152999999</v>
      </c>
      <c r="F15" s="9" t="str">
        <f t="shared" si="2"/>
        <v>N/A</v>
      </c>
      <c r="G15" s="8">
        <v>14.808314103000001</v>
      </c>
      <c r="H15" s="9" t="str">
        <f t="shared" si="3"/>
        <v>N/A</v>
      </c>
      <c r="I15" s="10">
        <v>-1.26</v>
      </c>
      <c r="J15" s="10">
        <v>0.40279999999999999</v>
      </c>
      <c r="K15" s="9" t="str">
        <f t="shared" si="4"/>
        <v>Yes</v>
      </c>
    </row>
    <row r="16" spans="1:11" x14ac:dyDescent="0.2">
      <c r="A16" s="89" t="s">
        <v>381</v>
      </c>
      <c r="B16" s="35" t="s">
        <v>213</v>
      </c>
      <c r="C16" s="88">
        <v>5.0338988976000003</v>
      </c>
      <c r="D16" s="9" t="str">
        <f t="shared" si="1"/>
        <v>N/A</v>
      </c>
      <c r="E16" s="8">
        <v>5.2643985685999999</v>
      </c>
      <c r="F16" s="9" t="str">
        <f t="shared" si="2"/>
        <v>N/A</v>
      </c>
      <c r="G16" s="8">
        <v>5.5108178258000002</v>
      </c>
      <c r="H16" s="9" t="str">
        <f t="shared" si="3"/>
        <v>N/A</v>
      </c>
      <c r="I16" s="10">
        <v>4.5789999999999997</v>
      </c>
      <c r="J16" s="10">
        <v>4.681</v>
      </c>
      <c r="K16" s="9" t="str">
        <f t="shared" si="4"/>
        <v>Yes</v>
      </c>
    </row>
    <row r="17" spans="1:11" x14ac:dyDescent="0.2">
      <c r="A17" s="89" t="s">
        <v>382</v>
      </c>
      <c r="B17" s="35" t="s">
        <v>213</v>
      </c>
      <c r="C17" s="88">
        <v>3.9273777399999998</v>
      </c>
      <c r="D17" s="9" t="str">
        <f t="shared" si="1"/>
        <v>N/A</v>
      </c>
      <c r="E17" s="8">
        <v>4.3962863254000002</v>
      </c>
      <c r="F17" s="9" t="str">
        <f t="shared" si="2"/>
        <v>N/A</v>
      </c>
      <c r="G17" s="8">
        <v>5.8233541830000002</v>
      </c>
      <c r="H17" s="9" t="str">
        <f t="shared" si="3"/>
        <v>N/A</v>
      </c>
      <c r="I17" s="10">
        <v>11.94</v>
      </c>
      <c r="J17" s="10">
        <v>32.46</v>
      </c>
      <c r="K17" s="9" t="str">
        <f t="shared" si="4"/>
        <v>No</v>
      </c>
    </row>
    <row r="18" spans="1:11" x14ac:dyDescent="0.2">
      <c r="A18" s="89" t="s">
        <v>383</v>
      </c>
      <c r="B18" s="35" t="s">
        <v>213</v>
      </c>
      <c r="C18" s="88">
        <v>1.3821351999999999E-3</v>
      </c>
      <c r="D18" s="9" t="str">
        <f t="shared" ref="D18:D33" si="5">IF($B18="N/A","N/A",IF(C18&gt;15,"No",IF(C18&lt;-15,"No","Yes")))</f>
        <v>N/A</v>
      </c>
      <c r="E18" s="8">
        <v>1.8325148E-3</v>
      </c>
      <c r="F18" s="9" t="str">
        <f t="shared" si="2"/>
        <v>N/A</v>
      </c>
      <c r="G18" s="8">
        <v>9.2070159999999999E-4</v>
      </c>
      <c r="H18" s="9" t="str">
        <f t="shared" si="3"/>
        <v>N/A</v>
      </c>
      <c r="I18" s="10">
        <v>32.590000000000003</v>
      </c>
      <c r="J18" s="10">
        <v>-49.8</v>
      </c>
      <c r="K18" s="9" t="str">
        <f t="shared" si="4"/>
        <v>No</v>
      </c>
    </row>
    <row r="19" spans="1:11" x14ac:dyDescent="0.2">
      <c r="A19" s="89" t="s">
        <v>384</v>
      </c>
      <c r="B19" s="35" t="s">
        <v>213</v>
      </c>
      <c r="C19" s="88">
        <v>8.0615066411999994</v>
      </c>
      <c r="D19" s="9" t="str">
        <f t="shared" si="5"/>
        <v>N/A</v>
      </c>
      <c r="E19" s="8">
        <v>7.7066410337000004</v>
      </c>
      <c r="F19" s="9" t="str">
        <f t="shared" si="2"/>
        <v>N/A</v>
      </c>
      <c r="G19" s="8">
        <v>7.2517809298999998</v>
      </c>
      <c r="H19" s="9" t="str">
        <f t="shared" si="3"/>
        <v>N/A</v>
      </c>
      <c r="I19" s="10">
        <v>-4.4000000000000004</v>
      </c>
      <c r="J19" s="10">
        <v>-5.9</v>
      </c>
      <c r="K19" s="9" t="str">
        <f t="shared" si="4"/>
        <v>Yes</v>
      </c>
    </row>
    <row r="20" spans="1:11" x14ac:dyDescent="0.2">
      <c r="A20" s="89" t="s">
        <v>386</v>
      </c>
      <c r="B20" s="35" t="s">
        <v>213</v>
      </c>
      <c r="C20" s="88">
        <v>8.0083350881000008</v>
      </c>
      <c r="D20" s="9" t="str">
        <f t="shared" si="5"/>
        <v>N/A</v>
      </c>
      <c r="E20" s="8">
        <v>7.6326740722000004</v>
      </c>
      <c r="F20" s="9" t="str">
        <f t="shared" si="2"/>
        <v>N/A</v>
      </c>
      <c r="G20" s="8">
        <v>8.6982032089000008</v>
      </c>
      <c r="H20" s="9" t="str">
        <f t="shared" si="3"/>
        <v>N/A</v>
      </c>
      <c r="I20" s="10">
        <v>-4.6900000000000004</v>
      </c>
      <c r="J20" s="10">
        <v>13.96</v>
      </c>
      <c r="K20" s="9" t="str">
        <f t="shared" si="4"/>
        <v>Yes</v>
      </c>
    </row>
    <row r="21" spans="1:11" x14ac:dyDescent="0.2">
      <c r="A21" s="89" t="s">
        <v>387</v>
      </c>
      <c r="B21" s="35" t="s">
        <v>213</v>
      </c>
      <c r="C21" s="88">
        <v>11.785547907</v>
      </c>
      <c r="D21" s="9" t="str">
        <f t="shared" si="5"/>
        <v>N/A</v>
      </c>
      <c r="E21" s="8">
        <v>12.205714780999999</v>
      </c>
      <c r="F21" s="9" t="str">
        <f t="shared" si="2"/>
        <v>N/A</v>
      </c>
      <c r="G21" s="8">
        <v>11.763972275</v>
      </c>
      <c r="H21" s="9" t="str">
        <f t="shared" si="3"/>
        <v>N/A</v>
      </c>
      <c r="I21" s="10">
        <v>3.5649999999999999</v>
      </c>
      <c r="J21" s="10">
        <v>-3.62</v>
      </c>
      <c r="K21" s="9" t="str">
        <f t="shared" si="4"/>
        <v>Yes</v>
      </c>
    </row>
    <row r="22" spans="1:11" x14ac:dyDescent="0.2">
      <c r="A22" s="89" t="s">
        <v>388</v>
      </c>
      <c r="B22" s="35" t="s">
        <v>213</v>
      </c>
      <c r="C22" s="88">
        <v>0</v>
      </c>
      <c r="D22" s="9" t="str">
        <f t="shared" si="5"/>
        <v>N/A</v>
      </c>
      <c r="E22" s="8">
        <v>0</v>
      </c>
      <c r="F22" s="9" t="str">
        <f t="shared" si="2"/>
        <v>N/A</v>
      </c>
      <c r="G22" s="8">
        <v>1.1487845483000001</v>
      </c>
      <c r="H22" s="9" t="str">
        <f t="shared" si="3"/>
        <v>N/A</v>
      </c>
      <c r="I22" s="10" t="s">
        <v>1747</v>
      </c>
      <c r="J22" s="10" t="s">
        <v>1747</v>
      </c>
      <c r="K22" s="9" t="str">
        <f t="shared" si="4"/>
        <v>N/A</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5.0813793099999997E-2</v>
      </c>
      <c r="D26" s="9" t="str">
        <f t="shared" si="5"/>
        <v>N/A</v>
      </c>
      <c r="E26" s="8">
        <v>5.3226225600000003E-2</v>
      </c>
      <c r="F26" s="9" t="str">
        <f t="shared" si="2"/>
        <v>N/A</v>
      </c>
      <c r="G26" s="8">
        <v>3.4902962199999998E-2</v>
      </c>
      <c r="H26" s="9" t="str">
        <f t="shared" si="3"/>
        <v>N/A</v>
      </c>
      <c r="I26" s="10">
        <v>4.7480000000000002</v>
      </c>
      <c r="J26" s="10">
        <v>-34.4</v>
      </c>
      <c r="K26" s="9" t="str">
        <f t="shared" si="4"/>
        <v>No</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6.7637630174999996</v>
      </c>
      <c r="D29" s="9" t="str">
        <f t="shared" si="5"/>
        <v>N/A</v>
      </c>
      <c r="E29" s="8">
        <v>6.9712195219000002</v>
      </c>
      <c r="F29" s="9" t="str">
        <f t="shared" si="2"/>
        <v>N/A</v>
      </c>
      <c r="G29" s="8">
        <v>6.6174174989000001</v>
      </c>
      <c r="H29" s="9" t="str">
        <f t="shared" si="3"/>
        <v>N/A</v>
      </c>
      <c r="I29" s="10">
        <v>3.0670000000000002</v>
      </c>
      <c r="J29" s="10">
        <v>-5.08</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99.998861770999994</v>
      </c>
      <c r="D31" s="9" t="str">
        <f t="shared" si="5"/>
        <v>N/A</v>
      </c>
      <c r="E31" s="8">
        <v>99.994502456000006</v>
      </c>
      <c r="F31" s="9" t="str">
        <f t="shared" si="2"/>
        <v>N/A</v>
      </c>
      <c r="G31" s="8">
        <v>99.999414099000006</v>
      </c>
      <c r="H31" s="9" t="str">
        <f t="shared" si="3"/>
        <v>N/A</v>
      </c>
      <c r="I31" s="10">
        <v>-4.0000000000000001E-3</v>
      </c>
      <c r="J31" s="10">
        <v>4.8999999999999998E-3</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99.999326023999998</v>
      </c>
      <c r="H32" s="9" t="str">
        <f>IF($B32="N/A","N/A",IF(G32&gt;100,"No",IF(G32&lt;85,"No","Yes")))</f>
        <v>Yes</v>
      </c>
      <c r="I32" s="10">
        <v>0</v>
      </c>
      <c r="J32" s="10">
        <v>-1E-3</v>
      </c>
      <c r="K32" s="9" t="str">
        <f t="shared" si="6"/>
        <v>Yes</v>
      </c>
    </row>
    <row r="33" spans="1:11" x14ac:dyDescent="0.2">
      <c r="A33" s="89" t="s">
        <v>910</v>
      </c>
      <c r="B33" s="35" t="s">
        <v>213</v>
      </c>
      <c r="C33" s="88">
        <v>8.8171471267000001</v>
      </c>
      <c r="D33" s="9" t="str">
        <f t="shared" si="5"/>
        <v>N/A</v>
      </c>
      <c r="E33" s="8">
        <v>9.5548410205999996</v>
      </c>
      <c r="F33" s="9" t="str">
        <f t="shared" si="2"/>
        <v>N/A</v>
      </c>
      <c r="G33" s="8">
        <v>9.9970369974000004</v>
      </c>
      <c r="H33" s="9" t="str">
        <f t="shared" si="3"/>
        <v>N/A</v>
      </c>
      <c r="I33" s="10">
        <v>8.3670000000000009</v>
      </c>
      <c r="J33" s="10">
        <v>4.6280000000000001</v>
      </c>
      <c r="K33" s="9" t="str">
        <f t="shared" si="6"/>
        <v>Yes</v>
      </c>
    </row>
    <row r="34" spans="1:11" x14ac:dyDescent="0.2">
      <c r="A34" s="89" t="s">
        <v>851</v>
      </c>
      <c r="B34" s="35" t="s">
        <v>268</v>
      </c>
      <c r="C34" s="88">
        <v>6.3936674723999998</v>
      </c>
      <c r="D34" s="9" t="str">
        <f>IF($B34="N/A","N/A",IF(C34&gt;25,"No",IF(C34&lt;5,"No","Yes")))</f>
        <v>Yes</v>
      </c>
      <c r="E34" s="8">
        <v>6.2523011820000001</v>
      </c>
      <c r="F34" s="9" t="str">
        <f>IF($B34="N/A","N/A",IF(E34&gt;25,"No",IF(E34&lt;5,"No","Yes")))</f>
        <v>Yes</v>
      </c>
      <c r="G34" s="8">
        <v>5.9124457828999999</v>
      </c>
      <c r="H34" s="9" t="str">
        <f>IF($B34="N/A","N/A",IF(G34&gt;25,"No",IF(G34&lt;5,"No","Yes")))</f>
        <v>Yes</v>
      </c>
      <c r="I34" s="10">
        <v>-2.21</v>
      </c>
      <c r="J34" s="10">
        <v>-5.44</v>
      </c>
      <c r="K34" s="9" t="str">
        <f t="shared" si="6"/>
        <v>Yes</v>
      </c>
    </row>
    <row r="35" spans="1:11" x14ac:dyDescent="0.2">
      <c r="A35" s="89" t="s">
        <v>852</v>
      </c>
      <c r="B35" s="35" t="s">
        <v>269</v>
      </c>
      <c r="C35" s="88">
        <v>39.975950574000002</v>
      </c>
      <c r="D35" s="9" t="str">
        <f>IF($B35="N/A","N/A",IF(C35&gt;70,"No",IF(C35&lt;40,"No","Yes")))</f>
        <v>No</v>
      </c>
      <c r="E35" s="8">
        <v>40.014411021999997</v>
      </c>
      <c r="F35" s="9" t="str">
        <f>IF($B35="N/A","N/A",IF(E35&gt;70,"No",IF(E35&lt;40,"No","Yes")))</f>
        <v>Yes</v>
      </c>
      <c r="G35" s="8">
        <v>39.549724038999997</v>
      </c>
      <c r="H35" s="9" t="str">
        <f>IF($B35="N/A","N/A",IF(G35&gt;70,"No",IF(G35&lt;40,"No","Yes")))</f>
        <v>No</v>
      </c>
      <c r="I35" s="10">
        <v>9.6199999999999994E-2</v>
      </c>
      <c r="J35" s="10">
        <v>-1.1599999999999999</v>
      </c>
      <c r="K35" s="9" t="str">
        <f t="shared" si="6"/>
        <v>Yes</v>
      </c>
    </row>
    <row r="36" spans="1:11" x14ac:dyDescent="0.2">
      <c r="A36" s="89" t="s">
        <v>853</v>
      </c>
      <c r="B36" s="35" t="s">
        <v>270</v>
      </c>
      <c r="C36" s="88">
        <v>53.630381952999997</v>
      </c>
      <c r="D36" s="9" t="str">
        <f>IF($B36="N/A","N/A",IF(C36&gt;55,"No",IF(C36&lt;20,"No","Yes")))</f>
        <v>Yes</v>
      </c>
      <c r="E36" s="8">
        <v>53.733287795999999</v>
      </c>
      <c r="F36" s="9" t="str">
        <f>IF($B36="N/A","N/A",IF(E36&gt;55,"No",IF(E36&lt;20,"No","Yes")))</f>
        <v>Yes</v>
      </c>
      <c r="G36" s="8">
        <v>54.537830178</v>
      </c>
      <c r="H36" s="9" t="str">
        <f>IF($B36="N/A","N/A",IF(G36&gt;55,"No",IF(G36&lt;20,"No","Yes")))</f>
        <v>Yes</v>
      </c>
      <c r="I36" s="10">
        <v>0.19189999999999999</v>
      </c>
      <c r="J36" s="10">
        <v>1.4970000000000001</v>
      </c>
      <c r="K36" s="9" t="str">
        <f t="shared" si="6"/>
        <v>Yes</v>
      </c>
    </row>
    <row r="37" spans="1:11" x14ac:dyDescent="0.2">
      <c r="A37" s="89" t="s">
        <v>163</v>
      </c>
      <c r="B37" s="35" t="s">
        <v>246</v>
      </c>
      <c r="C37" s="88">
        <v>80.990194157000005</v>
      </c>
      <c r="D37" s="9" t="str">
        <f>IF($B37="N/A","N/A",IF(C37&gt;95,"Yes","No"))</f>
        <v>No</v>
      </c>
      <c r="E37" s="8">
        <v>81.343833087999997</v>
      </c>
      <c r="F37" s="9" t="str">
        <f>IF($B37="N/A","N/A",IF(E37&gt;95,"Yes","No"))</f>
        <v>No</v>
      </c>
      <c r="G37" s="8">
        <v>79.865175800000003</v>
      </c>
      <c r="H37" s="9" t="str">
        <f>IF($B37="N/A","N/A",IF(G37&gt;95,"Yes","No"))</f>
        <v>No</v>
      </c>
      <c r="I37" s="10">
        <v>0.43659999999999999</v>
      </c>
      <c r="J37" s="10">
        <v>-1.82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85.225179101999998</v>
      </c>
      <c r="D40" s="9" t="str">
        <f>IF($B40="N/A","N/A",IF(C40&gt;100,"No",IF(C40&lt;98,"No","Yes")))</f>
        <v>No</v>
      </c>
      <c r="E40" s="8">
        <v>85.815074654</v>
      </c>
      <c r="F40" s="9" t="str">
        <f>IF($B40="N/A","N/A",IF(E40&gt;100,"No",IF(E40&lt;98,"No","Yes")))</f>
        <v>No</v>
      </c>
      <c r="G40" s="8">
        <v>84.473243628999995</v>
      </c>
      <c r="H40" s="9" t="str">
        <f>IF($B40="N/A","N/A",IF(G40&gt;100,"No",IF(G40&lt;98,"No","Yes")))</f>
        <v>No</v>
      </c>
      <c r="I40" s="10">
        <v>0.69220000000000004</v>
      </c>
      <c r="J40" s="10">
        <v>-1.56</v>
      </c>
      <c r="K40" s="9" t="str">
        <f t="shared" si="6"/>
        <v>Yes</v>
      </c>
    </row>
    <row r="41" spans="1:11" x14ac:dyDescent="0.2">
      <c r="A41" s="89" t="s">
        <v>44</v>
      </c>
      <c r="B41" s="35" t="s">
        <v>213</v>
      </c>
      <c r="C41" s="88">
        <v>78.631430166000001</v>
      </c>
      <c r="D41" s="9" t="str">
        <f t="shared" si="7"/>
        <v>N/A</v>
      </c>
      <c r="E41" s="8">
        <v>79.513743110999997</v>
      </c>
      <c r="F41" s="9" t="str">
        <f t="shared" ref="F41:F47" si="8">IF($B41="N/A","N/A",IF(E41&gt;15,"No",IF(E41&lt;-15,"No","Yes")))</f>
        <v>N/A</v>
      </c>
      <c r="G41" s="8">
        <v>79.417763067999999</v>
      </c>
      <c r="H41" s="9" t="str">
        <f t="shared" ref="H41:H47" si="9">IF($B41="N/A","N/A",IF(G41&gt;15,"No",IF(G41&lt;-15,"No","Yes")))</f>
        <v>N/A</v>
      </c>
      <c r="I41" s="10">
        <v>1.1220000000000001</v>
      </c>
      <c r="J41" s="10">
        <v>-0.121</v>
      </c>
      <c r="K41" s="9" t="str">
        <f t="shared" si="6"/>
        <v>Yes</v>
      </c>
    </row>
    <row r="42" spans="1:11" x14ac:dyDescent="0.2">
      <c r="A42" s="89" t="s">
        <v>45</v>
      </c>
      <c r="B42" s="35" t="s">
        <v>213</v>
      </c>
      <c r="C42" s="88">
        <v>21.368268679</v>
      </c>
      <c r="D42" s="9" t="str">
        <f t="shared" si="7"/>
        <v>N/A</v>
      </c>
      <c r="E42" s="8">
        <v>20.485847288999999</v>
      </c>
      <c r="F42" s="9" t="str">
        <f t="shared" si="8"/>
        <v>N/A</v>
      </c>
      <c r="G42" s="8">
        <v>20.576472832</v>
      </c>
      <c r="H42" s="9" t="str">
        <f t="shared" si="9"/>
        <v>N/A</v>
      </c>
      <c r="I42" s="10">
        <v>-4.13</v>
      </c>
      <c r="J42" s="10">
        <v>0.44240000000000002</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88.969585709</v>
      </c>
      <c r="D44" s="9" t="str">
        <f t="shared" si="7"/>
        <v>N/A</v>
      </c>
      <c r="E44" s="8">
        <v>89.808802068000006</v>
      </c>
      <c r="F44" s="9" t="str">
        <f t="shared" si="8"/>
        <v>N/A</v>
      </c>
      <c r="G44" s="8">
        <v>87.106243109999994</v>
      </c>
      <c r="H44" s="9" t="str">
        <f t="shared" si="9"/>
        <v>N/A</v>
      </c>
      <c r="I44" s="10">
        <v>0.94330000000000003</v>
      </c>
      <c r="J44" s="10">
        <v>-3.01</v>
      </c>
      <c r="K44" s="9" t="str">
        <f>IF(J44="Div by 0", "N/A", IF(J44="N/A","N/A", IF(J44&gt;30, "No", IF(J44&lt;-30, "No", "Yes"))))</f>
        <v>Yes</v>
      </c>
    </row>
    <row r="45" spans="1:11" x14ac:dyDescent="0.2">
      <c r="A45" s="89" t="s">
        <v>914</v>
      </c>
      <c r="B45" s="35" t="s">
        <v>213</v>
      </c>
      <c r="C45" s="88">
        <v>11.030414291</v>
      </c>
      <c r="D45" s="9" t="str">
        <f t="shared" si="7"/>
        <v>N/A</v>
      </c>
      <c r="E45" s="8">
        <v>10.191197932</v>
      </c>
      <c r="F45" s="9" t="str">
        <f t="shared" si="8"/>
        <v>N/A</v>
      </c>
      <c r="G45" s="8">
        <v>12.893756890000001</v>
      </c>
      <c r="H45" s="9" t="str">
        <f t="shared" si="9"/>
        <v>N/A</v>
      </c>
      <c r="I45" s="10">
        <v>-7.61</v>
      </c>
      <c r="J45" s="10">
        <v>26.52</v>
      </c>
      <c r="K45" s="9" t="str">
        <f>IF(J45="Div by 0", "N/A", IF(J45="N/A","N/A", IF(J45&gt;30, "No", IF(J45&lt;-30, "No", "Yes"))))</f>
        <v>Yes</v>
      </c>
    </row>
    <row r="46" spans="1:11" x14ac:dyDescent="0.2">
      <c r="A46" s="89" t="s">
        <v>937</v>
      </c>
      <c r="B46" s="35" t="s">
        <v>213</v>
      </c>
      <c r="C46" s="88">
        <v>1.3821351999999999E-3</v>
      </c>
      <c r="D46" s="9" t="str">
        <f t="shared" si="7"/>
        <v>N/A</v>
      </c>
      <c r="E46" s="8">
        <v>1.8325148E-3</v>
      </c>
      <c r="F46" s="9" t="str">
        <f t="shared" si="8"/>
        <v>N/A</v>
      </c>
      <c r="G46" s="8">
        <v>9.2070159999999999E-4</v>
      </c>
      <c r="H46" s="9" t="str">
        <f t="shared" si="9"/>
        <v>N/A</v>
      </c>
      <c r="I46" s="10">
        <v>32.590000000000003</v>
      </c>
      <c r="J46" s="10">
        <v>-49.8</v>
      </c>
      <c r="K46" s="9" t="str">
        <f>IF(J46="Div by 0", "N/A", IF(J46="N/A","N/A", IF(J46&gt;30, "No", IF(J46&lt;-30, "No", "Yes"))))</f>
        <v>No</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1305738</v>
      </c>
      <c r="D6" s="9" t="str">
        <f t="shared" ref="D6:D15" si="0">IF($B6="N/A","N/A",IF(C6&lt;0,"No","Yes"))</f>
        <v>N/A</v>
      </c>
      <c r="E6" s="87">
        <v>2152043</v>
      </c>
      <c r="F6" s="9" t="str">
        <f t="shared" ref="F6:F15" si="1">IF($B6="N/A","N/A",IF(E6&lt;0,"No","Yes"))</f>
        <v>N/A</v>
      </c>
      <c r="G6" s="87">
        <v>2682127</v>
      </c>
      <c r="H6" s="9" t="str">
        <f t="shared" ref="H6:H15" si="2">IF($B6="N/A","N/A",IF(G6&lt;0,"No","Yes"))</f>
        <v>N/A</v>
      </c>
      <c r="I6" s="10">
        <v>64.81</v>
      </c>
      <c r="J6" s="10">
        <v>24.63</v>
      </c>
      <c r="K6" s="9" t="str">
        <f t="shared" ref="K6:K15" si="3">IF(J6="Div by 0", "N/A", IF(J6="N/A","N/A", IF(J6&gt;30, "No", IF(J6&lt;-30, "No", "Yes"))))</f>
        <v>Yes</v>
      </c>
    </row>
    <row r="7" spans="1:11" x14ac:dyDescent="0.2">
      <c r="A7" s="86" t="s">
        <v>445</v>
      </c>
      <c r="B7" s="5" t="s">
        <v>213</v>
      </c>
      <c r="C7" s="88">
        <v>1.6592915270999999</v>
      </c>
      <c r="D7" s="9" t="str">
        <f t="shared" si="0"/>
        <v>N/A</v>
      </c>
      <c r="E7" s="88">
        <v>1.6412311464</v>
      </c>
      <c r="F7" s="9" t="str">
        <f t="shared" si="1"/>
        <v>N/A</v>
      </c>
      <c r="G7" s="88">
        <v>1.5080941356999999</v>
      </c>
      <c r="H7" s="9" t="str">
        <f t="shared" si="2"/>
        <v>N/A</v>
      </c>
      <c r="I7" s="10">
        <v>-1.0900000000000001</v>
      </c>
      <c r="J7" s="10">
        <v>-8.11</v>
      </c>
      <c r="K7" s="9" t="str">
        <f t="shared" si="3"/>
        <v>Yes</v>
      </c>
    </row>
    <row r="8" spans="1:11" x14ac:dyDescent="0.2">
      <c r="A8" s="86" t="s">
        <v>446</v>
      </c>
      <c r="B8" s="5" t="s">
        <v>213</v>
      </c>
      <c r="C8" s="88">
        <v>21.291790543000001</v>
      </c>
      <c r="D8" s="9" t="str">
        <f t="shared" si="0"/>
        <v>N/A</v>
      </c>
      <c r="E8" s="88">
        <v>22.488165896000002</v>
      </c>
      <c r="F8" s="9" t="str">
        <f t="shared" si="1"/>
        <v>N/A</v>
      </c>
      <c r="G8" s="88">
        <v>22.666749188000001</v>
      </c>
      <c r="H8" s="9" t="str">
        <f t="shared" si="2"/>
        <v>N/A</v>
      </c>
      <c r="I8" s="10">
        <v>5.6189999999999998</v>
      </c>
      <c r="J8" s="10">
        <v>0.79410000000000003</v>
      </c>
      <c r="K8" s="9" t="str">
        <f t="shared" si="3"/>
        <v>Yes</v>
      </c>
    </row>
    <row r="9" spans="1:11" x14ac:dyDescent="0.2">
      <c r="A9" s="86" t="s">
        <v>447</v>
      </c>
      <c r="B9" s="5" t="s">
        <v>213</v>
      </c>
      <c r="C9" s="88">
        <v>50.162207119999998</v>
      </c>
      <c r="D9" s="9" t="str">
        <f t="shared" si="0"/>
        <v>N/A</v>
      </c>
      <c r="E9" s="88">
        <v>51.547715357000001</v>
      </c>
      <c r="F9" s="9" t="str">
        <f t="shared" si="1"/>
        <v>N/A</v>
      </c>
      <c r="G9" s="88">
        <v>52.161101991000002</v>
      </c>
      <c r="H9" s="9" t="str">
        <f t="shared" si="2"/>
        <v>N/A</v>
      </c>
      <c r="I9" s="10">
        <v>2.762</v>
      </c>
      <c r="J9" s="10">
        <v>1.19</v>
      </c>
      <c r="K9" s="9" t="str">
        <f t="shared" si="3"/>
        <v>Yes</v>
      </c>
    </row>
    <row r="10" spans="1:11" x14ac:dyDescent="0.2">
      <c r="A10" s="86" t="s">
        <v>448</v>
      </c>
      <c r="B10" s="5" t="s">
        <v>213</v>
      </c>
      <c r="C10" s="88">
        <v>26.857914833999999</v>
      </c>
      <c r="D10" s="9" t="str">
        <f t="shared" si="0"/>
        <v>N/A</v>
      </c>
      <c r="E10" s="88">
        <v>24.311131329999998</v>
      </c>
      <c r="F10" s="9" t="str">
        <f t="shared" si="1"/>
        <v>N/A</v>
      </c>
      <c r="G10" s="88">
        <v>23.621476536999999</v>
      </c>
      <c r="H10" s="9" t="str">
        <f t="shared" si="2"/>
        <v>N/A</v>
      </c>
      <c r="I10" s="10">
        <v>-9.48</v>
      </c>
      <c r="J10" s="10">
        <v>-2.84</v>
      </c>
      <c r="K10" s="9" t="str">
        <f t="shared" si="3"/>
        <v>Yes</v>
      </c>
    </row>
    <row r="11" spans="1:11" x14ac:dyDescent="0.2">
      <c r="A11" s="86" t="s">
        <v>1642</v>
      </c>
      <c r="B11" s="5" t="s">
        <v>213</v>
      </c>
      <c r="C11" s="88">
        <v>99.063671271999993</v>
      </c>
      <c r="D11" s="9" t="str">
        <f t="shared" si="0"/>
        <v>N/A</v>
      </c>
      <c r="E11" s="88">
        <v>97.296290083000002</v>
      </c>
      <c r="F11" s="9" t="str">
        <f t="shared" si="1"/>
        <v>N/A</v>
      </c>
      <c r="G11" s="88">
        <v>99.903099294</v>
      </c>
      <c r="H11" s="9" t="str">
        <f t="shared" si="2"/>
        <v>N/A</v>
      </c>
      <c r="I11" s="10">
        <v>-1.78</v>
      </c>
      <c r="J11" s="10">
        <v>2.6789999999999998</v>
      </c>
      <c r="K11" s="9" t="str">
        <f t="shared" si="3"/>
        <v>Yes</v>
      </c>
    </row>
    <row r="12" spans="1:11" x14ac:dyDescent="0.2">
      <c r="A12" s="86" t="s">
        <v>16</v>
      </c>
      <c r="B12" s="5" t="s">
        <v>213</v>
      </c>
      <c r="C12" s="88">
        <v>4.8066304266</v>
      </c>
      <c r="D12" s="9" t="str">
        <f t="shared" si="0"/>
        <v>N/A</v>
      </c>
      <c r="E12" s="88">
        <v>6.8723533870000004</v>
      </c>
      <c r="F12" s="9" t="str">
        <f t="shared" si="1"/>
        <v>N/A</v>
      </c>
      <c r="G12" s="88">
        <v>7.7756944394999996</v>
      </c>
      <c r="H12" s="9" t="str">
        <f t="shared" si="2"/>
        <v>N/A</v>
      </c>
      <c r="I12" s="10">
        <v>42.98</v>
      </c>
      <c r="J12" s="10">
        <v>13.14</v>
      </c>
      <c r="K12" s="9" t="str">
        <f t="shared" si="3"/>
        <v>Yes</v>
      </c>
    </row>
    <row r="13" spans="1:11" x14ac:dyDescent="0.2">
      <c r="A13" s="86" t="s">
        <v>36</v>
      </c>
      <c r="B13" s="5" t="s">
        <v>213</v>
      </c>
      <c r="C13" s="88">
        <v>9.9335636140000005</v>
      </c>
      <c r="D13" s="9" t="str">
        <f t="shared" si="0"/>
        <v>N/A</v>
      </c>
      <c r="E13" s="88">
        <v>19.459363302</v>
      </c>
      <c r="F13" s="9" t="str">
        <f t="shared" si="1"/>
        <v>N/A</v>
      </c>
      <c r="G13" s="88">
        <v>19.990534034</v>
      </c>
      <c r="H13" s="9" t="str">
        <f t="shared" si="2"/>
        <v>N/A</v>
      </c>
      <c r="I13" s="10">
        <v>95.9</v>
      </c>
      <c r="J13" s="10">
        <v>2.73</v>
      </c>
      <c r="K13" s="9" t="str">
        <f t="shared" si="3"/>
        <v>Yes</v>
      </c>
    </row>
    <row r="14" spans="1:11" x14ac:dyDescent="0.2">
      <c r="A14" s="86" t="s">
        <v>37</v>
      </c>
      <c r="B14" s="5" t="s">
        <v>213</v>
      </c>
      <c r="C14" s="88">
        <v>84.041637316999996</v>
      </c>
      <c r="D14" s="9" t="str">
        <f t="shared" si="0"/>
        <v>N/A</v>
      </c>
      <c r="E14" s="88">
        <v>81.885994655000005</v>
      </c>
      <c r="F14" s="9" t="str">
        <f t="shared" si="1"/>
        <v>N/A</v>
      </c>
      <c r="G14" s="88">
        <v>74.209301562999997</v>
      </c>
      <c r="H14" s="9" t="str">
        <f t="shared" si="2"/>
        <v>N/A</v>
      </c>
      <c r="I14" s="10">
        <v>-2.56</v>
      </c>
      <c r="J14" s="10">
        <v>-9.3699999999999992</v>
      </c>
      <c r="K14" s="9" t="str">
        <f t="shared" si="3"/>
        <v>Yes</v>
      </c>
    </row>
    <row r="15" spans="1:11" x14ac:dyDescent="0.2">
      <c r="A15" s="86" t="s">
        <v>38</v>
      </c>
      <c r="B15" s="5" t="s">
        <v>213</v>
      </c>
      <c r="C15" s="88">
        <v>3.1520597948</v>
      </c>
      <c r="D15" s="9" t="str">
        <f t="shared" si="0"/>
        <v>N/A</v>
      </c>
      <c r="E15" s="88">
        <v>4.0775362673000002</v>
      </c>
      <c r="F15" s="9" t="str">
        <f t="shared" si="1"/>
        <v>N/A</v>
      </c>
      <c r="G15" s="88">
        <v>4.6813593022999997</v>
      </c>
      <c r="H15" s="9" t="str">
        <f t="shared" si="2"/>
        <v>N/A</v>
      </c>
      <c r="I15" s="10">
        <v>29.36</v>
      </c>
      <c r="J15" s="10">
        <v>14.81</v>
      </c>
      <c r="K15" s="9" t="str">
        <f t="shared" si="3"/>
        <v>Yes</v>
      </c>
    </row>
    <row r="16" spans="1:11" x14ac:dyDescent="0.2">
      <c r="A16" s="86" t="s">
        <v>378</v>
      </c>
      <c r="B16" s="5" t="s">
        <v>213</v>
      </c>
      <c r="C16" s="8">
        <v>39.539478823000003</v>
      </c>
      <c r="D16" s="9" t="str">
        <f t="shared" ref="D16:D41" si="4">IF($B16="N/A","N/A",IF(C16&lt;0,"No","Yes"))</f>
        <v>N/A</v>
      </c>
      <c r="E16" s="8">
        <v>40.959172283999997</v>
      </c>
      <c r="F16" s="9" t="str">
        <f t="shared" ref="F16:F41" si="5">IF($B16="N/A","N/A",IF(E16&lt;0,"No","Yes"))</f>
        <v>N/A</v>
      </c>
      <c r="G16" s="8">
        <v>39.874696462999999</v>
      </c>
      <c r="H16" s="9" t="str">
        <f t="shared" ref="H16:H41" si="6">IF($B16="N/A","N/A",IF(G16&lt;0,"No","Yes"))</f>
        <v>N/A</v>
      </c>
      <c r="I16" s="10">
        <v>3.5910000000000002</v>
      </c>
      <c r="J16" s="10">
        <v>-2.65</v>
      </c>
      <c r="K16" s="9" t="str">
        <f t="shared" ref="K16:K41" si="7">IF(J16="Div by 0", "N/A", IF(J16="N/A","N/A", IF(J16&gt;30, "No", IF(J16&lt;-30, "No", "Yes"))))</f>
        <v>Yes</v>
      </c>
    </row>
    <row r="17" spans="1:11" x14ac:dyDescent="0.2">
      <c r="A17" s="86" t="s">
        <v>379</v>
      </c>
      <c r="B17" s="5" t="s">
        <v>213</v>
      </c>
      <c r="C17" s="8">
        <v>0.16343248029999999</v>
      </c>
      <c r="D17" s="9" t="str">
        <f t="shared" si="4"/>
        <v>N/A</v>
      </c>
      <c r="E17" s="8">
        <v>0.17044269100000001</v>
      </c>
      <c r="F17" s="9" t="str">
        <f t="shared" si="5"/>
        <v>N/A</v>
      </c>
      <c r="G17" s="8">
        <v>0.12542284540000001</v>
      </c>
      <c r="H17" s="9" t="str">
        <f t="shared" si="6"/>
        <v>N/A</v>
      </c>
      <c r="I17" s="10">
        <v>4.2889999999999997</v>
      </c>
      <c r="J17" s="10">
        <v>-26.4</v>
      </c>
      <c r="K17" s="9" t="str">
        <f t="shared" si="7"/>
        <v>Yes</v>
      </c>
    </row>
    <row r="18" spans="1:11" x14ac:dyDescent="0.2">
      <c r="A18" s="86" t="s">
        <v>380</v>
      </c>
      <c r="B18" s="5" t="s">
        <v>213</v>
      </c>
      <c r="C18" s="8">
        <v>2.3419705944000002</v>
      </c>
      <c r="D18" s="9" t="str">
        <f t="shared" si="4"/>
        <v>N/A</v>
      </c>
      <c r="E18" s="8">
        <v>3.2222869153000002</v>
      </c>
      <c r="F18" s="9" t="str">
        <f t="shared" si="5"/>
        <v>N/A</v>
      </c>
      <c r="G18" s="8">
        <v>2.7032649834</v>
      </c>
      <c r="H18" s="9" t="str">
        <f t="shared" si="6"/>
        <v>N/A</v>
      </c>
      <c r="I18" s="10">
        <v>37.590000000000003</v>
      </c>
      <c r="J18" s="10">
        <v>-16.100000000000001</v>
      </c>
      <c r="K18" s="9" t="str">
        <f t="shared" si="7"/>
        <v>Yes</v>
      </c>
    </row>
    <row r="19" spans="1:11" x14ac:dyDescent="0.2">
      <c r="A19" s="86" t="s">
        <v>381</v>
      </c>
      <c r="B19" s="5" t="s">
        <v>213</v>
      </c>
      <c r="C19" s="8">
        <v>12.726442823999999</v>
      </c>
      <c r="D19" s="9" t="str">
        <f t="shared" si="4"/>
        <v>N/A</v>
      </c>
      <c r="E19" s="8">
        <v>12.277031639</v>
      </c>
      <c r="F19" s="9" t="str">
        <f t="shared" si="5"/>
        <v>N/A</v>
      </c>
      <c r="G19" s="8">
        <v>15.045931829000001</v>
      </c>
      <c r="H19" s="9" t="str">
        <f t="shared" si="6"/>
        <v>N/A</v>
      </c>
      <c r="I19" s="10">
        <v>-3.53</v>
      </c>
      <c r="J19" s="10">
        <v>22.55</v>
      </c>
      <c r="K19" s="9" t="str">
        <f t="shared" si="7"/>
        <v>Yes</v>
      </c>
    </row>
    <row r="20" spans="1:11" x14ac:dyDescent="0.2">
      <c r="A20" s="86" t="s">
        <v>382</v>
      </c>
      <c r="B20" s="5" t="s">
        <v>213</v>
      </c>
      <c r="C20" s="8">
        <v>0.73069788889999998</v>
      </c>
      <c r="D20" s="9" t="str">
        <f t="shared" si="4"/>
        <v>N/A</v>
      </c>
      <c r="E20" s="8">
        <v>1.1019296547999999</v>
      </c>
      <c r="F20" s="9" t="str">
        <f t="shared" si="5"/>
        <v>N/A</v>
      </c>
      <c r="G20" s="8">
        <v>1.6010054707000001</v>
      </c>
      <c r="H20" s="9" t="str">
        <f t="shared" si="6"/>
        <v>N/A</v>
      </c>
      <c r="I20" s="10">
        <v>50.81</v>
      </c>
      <c r="J20" s="10">
        <v>45.29</v>
      </c>
      <c r="K20" s="9" t="str">
        <f t="shared" si="7"/>
        <v>No</v>
      </c>
    </row>
    <row r="21" spans="1:11" x14ac:dyDescent="0.2">
      <c r="A21" s="86" t="s">
        <v>383</v>
      </c>
      <c r="B21" s="5" t="s">
        <v>213</v>
      </c>
      <c r="C21" s="8">
        <v>0.97852708580000003</v>
      </c>
      <c r="D21" s="9" t="str">
        <f t="shared" si="4"/>
        <v>N/A</v>
      </c>
      <c r="E21" s="8">
        <v>1.1648930807</v>
      </c>
      <c r="F21" s="9" t="str">
        <f t="shared" si="5"/>
        <v>N/A</v>
      </c>
      <c r="G21" s="8">
        <v>1.1375673113</v>
      </c>
      <c r="H21" s="9" t="str">
        <f t="shared" si="6"/>
        <v>N/A</v>
      </c>
      <c r="I21" s="10">
        <v>19.05</v>
      </c>
      <c r="J21" s="10">
        <v>-2.35</v>
      </c>
      <c r="K21" s="9" t="str">
        <f t="shared" si="7"/>
        <v>Yes</v>
      </c>
    </row>
    <row r="22" spans="1:11" x14ac:dyDescent="0.2">
      <c r="A22" s="86" t="s">
        <v>384</v>
      </c>
      <c r="B22" s="5" t="s">
        <v>213</v>
      </c>
      <c r="C22" s="8">
        <v>29.706265728999998</v>
      </c>
      <c r="D22" s="9" t="str">
        <f t="shared" si="4"/>
        <v>N/A</v>
      </c>
      <c r="E22" s="8">
        <v>29.439374584999999</v>
      </c>
      <c r="F22" s="9" t="str">
        <f t="shared" si="5"/>
        <v>N/A</v>
      </c>
      <c r="G22" s="8">
        <v>28.241429283999999</v>
      </c>
      <c r="H22" s="9" t="str">
        <f t="shared" si="6"/>
        <v>N/A</v>
      </c>
      <c r="I22" s="10">
        <v>-0.89800000000000002</v>
      </c>
      <c r="J22" s="10">
        <v>-4.07</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0.1883992041</v>
      </c>
      <c r="D24" s="9" t="str">
        <f t="shared" si="4"/>
        <v>N/A</v>
      </c>
      <c r="E24" s="8">
        <v>0.2077560718</v>
      </c>
      <c r="F24" s="9" t="str">
        <f t="shared" si="5"/>
        <v>N/A</v>
      </c>
      <c r="G24" s="8">
        <v>0.22109318459999999</v>
      </c>
      <c r="H24" s="9" t="str">
        <f t="shared" si="6"/>
        <v>N/A</v>
      </c>
      <c r="I24" s="10">
        <v>10.27</v>
      </c>
      <c r="J24" s="10">
        <v>6.42</v>
      </c>
      <c r="K24" s="9" t="str">
        <f t="shared" si="7"/>
        <v>Yes</v>
      </c>
    </row>
    <row r="25" spans="1:11" x14ac:dyDescent="0.2">
      <c r="A25" s="86" t="s">
        <v>387</v>
      </c>
      <c r="B25" s="5" t="s">
        <v>213</v>
      </c>
      <c r="C25" s="8">
        <v>5.9176496357000001</v>
      </c>
      <c r="D25" s="9" t="str">
        <f t="shared" si="4"/>
        <v>N/A</v>
      </c>
      <c r="E25" s="8">
        <v>6.2699490669999998</v>
      </c>
      <c r="F25" s="9" t="str">
        <f t="shared" si="5"/>
        <v>N/A</v>
      </c>
      <c r="G25" s="8">
        <v>5.3956803685999999</v>
      </c>
      <c r="H25" s="9" t="str">
        <f t="shared" si="6"/>
        <v>N/A</v>
      </c>
      <c r="I25" s="10">
        <v>5.9530000000000003</v>
      </c>
      <c r="J25" s="10">
        <v>-13.9</v>
      </c>
      <c r="K25" s="9" t="str">
        <f t="shared" si="7"/>
        <v>Yes</v>
      </c>
    </row>
    <row r="26" spans="1:11" x14ac:dyDescent="0.2">
      <c r="A26" s="86" t="s">
        <v>388</v>
      </c>
      <c r="B26" s="5" t="s">
        <v>213</v>
      </c>
      <c r="C26" s="8">
        <v>5.6483000417999998</v>
      </c>
      <c r="D26" s="9" t="str">
        <f t="shared" si="4"/>
        <v>N/A</v>
      </c>
      <c r="E26" s="8">
        <v>1.4963455656</v>
      </c>
      <c r="F26" s="9" t="str">
        <f t="shared" si="5"/>
        <v>N/A</v>
      </c>
      <c r="G26" s="8">
        <v>1.4720406603</v>
      </c>
      <c r="H26" s="9" t="str">
        <f t="shared" si="6"/>
        <v>N/A</v>
      </c>
      <c r="I26" s="10">
        <v>-73.5</v>
      </c>
      <c r="J26" s="10">
        <v>-1.62</v>
      </c>
      <c r="K26" s="9" t="str">
        <f t="shared" si="7"/>
        <v>Yes</v>
      </c>
    </row>
    <row r="27" spans="1:11" x14ac:dyDescent="0.2">
      <c r="A27" s="86" t="s">
        <v>389</v>
      </c>
      <c r="B27" s="5" t="s">
        <v>213</v>
      </c>
      <c r="C27" s="8">
        <v>1.89930905E-2</v>
      </c>
      <c r="D27" s="9" t="str">
        <f t="shared" si="4"/>
        <v>N/A</v>
      </c>
      <c r="E27" s="8">
        <v>1.95628061E-2</v>
      </c>
      <c r="F27" s="9" t="str">
        <f t="shared" si="5"/>
        <v>N/A</v>
      </c>
      <c r="G27" s="8">
        <v>1.7747108899999999E-2</v>
      </c>
      <c r="H27" s="9" t="str">
        <f t="shared" si="6"/>
        <v>N/A</v>
      </c>
      <c r="I27" s="10">
        <v>3</v>
      </c>
      <c r="J27" s="10">
        <v>-9.2799999999999994</v>
      </c>
      <c r="K27" s="9" t="str">
        <f t="shared" si="7"/>
        <v>Yes</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v>1.1686111609000001</v>
      </c>
      <c r="D32" s="9" t="str">
        <f t="shared" si="4"/>
        <v>N/A</v>
      </c>
      <c r="E32" s="8">
        <v>2.1130618672999999</v>
      </c>
      <c r="F32" s="9" t="str">
        <f t="shared" si="5"/>
        <v>N/A</v>
      </c>
      <c r="G32" s="8">
        <v>3.6640695984999998</v>
      </c>
      <c r="H32" s="9" t="str">
        <f t="shared" si="6"/>
        <v>N/A</v>
      </c>
      <c r="I32" s="10">
        <v>80.819999999999993</v>
      </c>
      <c r="J32" s="10">
        <v>73.400000000000006</v>
      </c>
      <c r="K32" s="9" t="str">
        <f t="shared" si="7"/>
        <v>No</v>
      </c>
    </row>
    <row r="33" spans="1:11" x14ac:dyDescent="0.2">
      <c r="A33" s="86"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6"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6" t="s">
        <v>397</v>
      </c>
      <c r="B35" s="5" t="s">
        <v>213</v>
      </c>
      <c r="C35" s="8">
        <v>8.5392322199999995E-2</v>
      </c>
      <c r="D35" s="9" t="str">
        <f t="shared" si="4"/>
        <v>N/A</v>
      </c>
      <c r="E35" s="8">
        <v>0.14748775929999999</v>
      </c>
      <c r="F35" s="9" t="str">
        <f t="shared" si="5"/>
        <v>N/A</v>
      </c>
      <c r="G35" s="8">
        <v>0.23224105349999999</v>
      </c>
      <c r="H35" s="9" t="str">
        <f t="shared" si="6"/>
        <v>N/A</v>
      </c>
      <c r="I35" s="10">
        <v>72.72</v>
      </c>
      <c r="J35" s="10">
        <v>57.46</v>
      </c>
      <c r="K35" s="9" t="str">
        <f t="shared" si="7"/>
        <v>No</v>
      </c>
    </row>
    <row r="36" spans="1:11" x14ac:dyDescent="0.2">
      <c r="A36" s="86" t="s">
        <v>398</v>
      </c>
      <c r="B36" s="5" t="s">
        <v>213</v>
      </c>
      <c r="C36" s="8">
        <v>1.9835525999999999E-2</v>
      </c>
      <c r="D36" s="9" t="str">
        <f t="shared" si="4"/>
        <v>N/A</v>
      </c>
      <c r="E36" s="8">
        <v>3.7173978400000002E-2</v>
      </c>
      <c r="F36" s="9" t="str">
        <f t="shared" si="5"/>
        <v>N/A</v>
      </c>
      <c r="G36" s="8">
        <v>3.9520872800000002E-2</v>
      </c>
      <c r="H36" s="9" t="str">
        <f t="shared" si="6"/>
        <v>N/A</v>
      </c>
      <c r="I36" s="10">
        <v>87.41</v>
      </c>
      <c r="J36" s="10">
        <v>6.3129999999999997</v>
      </c>
      <c r="K36" s="9" t="str">
        <f t="shared" si="7"/>
        <v>Yes</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0.24897797260000001</v>
      </c>
      <c r="D39" s="9" t="str">
        <f t="shared" si="4"/>
        <v>N/A</v>
      </c>
      <c r="E39" s="8">
        <v>0.22945638169999999</v>
      </c>
      <c r="F39" s="9" t="str">
        <f t="shared" si="5"/>
        <v>N/A</v>
      </c>
      <c r="G39" s="8">
        <v>0.2282889662</v>
      </c>
      <c r="H39" s="9" t="str">
        <f t="shared" si="6"/>
        <v>N/A</v>
      </c>
      <c r="I39" s="10">
        <v>-7.84</v>
      </c>
      <c r="J39" s="10">
        <v>-0.50900000000000001</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0.51702562080000003</v>
      </c>
      <c r="D41" s="9" t="str">
        <f t="shared" si="4"/>
        <v>N/A</v>
      </c>
      <c r="E41" s="8">
        <v>1.1440756528</v>
      </c>
      <c r="F41" s="9" t="str">
        <f t="shared" si="5"/>
        <v>N/A</v>
      </c>
      <c r="G41" s="8">
        <v>0</v>
      </c>
      <c r="H41" s="9" t="str">
        <f t="shared" si="6"/>
        <v>N/A</v>
      </c>
      <c r="I41" s="10">
        <v>121.3</v>
      </c>
      <c r="J41" s="10">
        <v>-100</v>
      </c>
      <c r="K41" s="9" t="str">
        <f t="shared" si="7"/>
        <v>No</v>
      </c>
    </row>
    <row r="42" spans="1:11" x14ac:dyDescent="0.2">
      <c r="A42" s="86" t="s">
        <v>32</v>
      </c>
      <c r="B42" s="5" t="s">
        <v>213</v>
      </c>
      <c r="C42" s="8">
        <v>99.998315129000005</v>
      </c>
      <c r="D42" s="9" t="str">
        <f t="shared" ref="D42:D51" si="8">IF($B42="N/A","N/A",IF(C42&lt;0,"No","Yes"))</f>
        <v>N/A</v>
      </c>
      <c r="E42" s="8">
        <v>99.988011392000004</v>
      </c>
      <c r="F42" s="9" t="str">
        <f t="shared" ref="F42:F51" si="9">IF($B42="N/A","N/A",IF(E42&lt;0,"No","Yes"))</f>
        <v>N/A</v>
      </c>
      <c r="G42" s="8">
        <v>99.998918768999999</v>
      </c>
      <c r="H42" s="9" t="str">
        <f t="shared" ref="H42:H51" si="10">IF($B42="N/A","N/A",IF(G42&lt;0,"No","Yes"))</f>
        <v>N/A</v>
      </c>
      <c r="I42" s="10">
        <v>-0.01</v>
      </c>
      <c r="J42" s="10">
        <v>1.09E-2</v>
      </c>
      <c r="K42" s="9" t="str">
        <f t="shared" ref="K42:K51" si="11">IF(J42="Div by 0", "N/A", IF(J42="N/A","N/A", IF(J42&gt;30, "No", IF(J42&lt;-30, "No", "Yes"))))</f>
        <v>Yes</v>
      </c>
    </row>
    <row r="43" spans="1:11" x14ac:dyDescent="0.2">
      <c r="A43" s="86" t="s">
        <v>39</v>
      </c>
      <c r="B43" s="5" t="s">
        <v>213</v>
      </c>
      <c r="C43" s="8">
        <v>99.998699415999994</v>
      </c>
      <c r="D43" s="9" t="str">
        <f t="shared" si="8"/>
        <v>N/A</v>
      </c>
      <c r="E43" s="8">
        <v>100</v>
      </c>
      <c r="F43" s="9" t="str">
        <f t="shared" si="9"/>
        <v>N/A</v>
      </c>
      <c r="G43" s="8">
        <v>99.999868071999998</v>
      </c>
      <c r="H43" s="9" t="str">
        <f t="shared" si="10"/>
        <v>N/A</v>
      </c>
      <c r="I43" s="10">
        <v>1.2999999999999999E-3</v>
      </c>
      <c r="J43" s="10">
        <v>0</v>
      </c>
      <c r="K43" s="9" t="str">
        <f t="shared" si="11"/>
        <v>Yes</v>
      </c>
    </row>
    <row r="44" spans="1:11" x14ac:dyDescent="0.2">
      <c r="A44" s="86" t="s">
        <v>40</v>
      </c>
      <c r="B44" s="5" t="s">
        <v>213</v>
      </c>
      <c r="C44" s="8">
        <v>49.953512095999997</v>
      </c>
      <c r="D44" s="9" t="str">
        <f t="shared" si="8"/>
        <v>N/A</v>
      </c>
      <c r="E44" s="8">
        <v>53.353611072</v>
      </c>
      <c r="F44" s="9" t="str">
        <f t="shared" si="9"/>
        <v>N/A</v>
      </c>
      <c r="G44" s="8">
        <v>55.244364673</v>
      </c>
      <c r="H44" s="9" t="str">
        <f t="shared" si="10"/>
        <v>N/A</v>
      </c>
      <c r="I44" s="10">
        <v>6.8070000000000004</v>
      </c>
      <c r="J44" s="10">
        <v>3.544</v>
      </c>
      <c r="K44" s="9" t="str">
        <f t="shared" si="11"/>
        <v>Yes</v>
      </c>
    </row>
    <row r="45" spans="1:11" x14ac:dyDescent="0.2">
      <c r="A45" s="86" t="s">
        <v>163</v>
      </c>
      <c r="B45" s="5" t="s">
        <v>213</v>
      </c>
      <c r="C45" s="8">
        <v>100</v>
      </c>
      <c r="D45" s="9" t="str">
        <f t="shared" si="8"/>
        <v>N/A</v>
      </c>
      <c r="E45" s="8">
        <v>100</v>
      </c>
      <c r="F45" s="9" t="str">
        <f t="shared" si="9"/>
        <v>N/A</v>
      </c>
      <c r="G45" s="8">
        <v>100</v>
      </c>
      <c r="H45" s="9" t="str">
        <f t="shared" si="10"/>
        <v>N/A</v>
      </c>
      <c r="I45" s="10">
        <v>0</v>
      </c>
      <c r="J45" s="10">
        <v>0</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
      <c r="A49" s="86" t="s">
        <v>44</v>
      </c>
      <c r="B49" s="5" t="s">
        <v>213</v>
      </c>
      <c r="C49" s="8">
        <v>81.948292843000004</v>
      </c>
      <c r="D49" s="9" t="str">
        <f t="shared" si="8"/>
        <v>N/A</v>
      </c>
      <c r="E49" s="8">
        <v>85.814688646999997</v>
      </c>
      <c r="F49" s="9" t="str">
        <f t="shared" si="9"/>
        <v>N/A</v>
      </c>
      <c r="G49" s="8">
        <v>87.103668096000007</v>
      </c>
      <c r="H49" s="9" t="str">
        <f t="shared" si="10"/>
        <v>N/A</v>
      </c>
      <c r="I49" s="10">
        <v>4.718</v>
      </c>
      <c r="J49" s="10">
        <v>1.502</v>
      </c>
      <c r="K49" s="9" t="str">
        <f t="shared" si="11"/>
        <v>Yes</v>
      </c>
    </row>
    <row r="50" spans="1:12" x14ac:dyDescent="0.2">
      <c r="A50" s="86" t="s">
        <v>45</v>
      </c>
      <c r="B50" s="5" t="s">
        <v>213</v>
      </c>
      <c r="C50" s="8">
        <v>15.894000175</v>
      </c>
      <c r="D50" s="9" t="str">
        <f t="shared" si="8"/>
        <v>N/A</v>
      </c>
      <c r="E50" s="8">
        <v>13.672496321000001</v>
      </c>
      <c r="F50" s="9" t="str">
        <f t="shared" si="9"/>
        <v>N/A</v>
      </c>
      <c r="G50" s="8">
        <v>12.038318842000001</v>
      </c>
      <c r="H50" s="9" t="str">
        <f t="shared" si="10"/>
        <v>N/A</v>
      </c>
      <c r="I50" s="10">
        <v>-14</v>
      </c>
      <c r="J50" s="10">
        <v>-12</v>
      </c>
      <c r="K50" s="9" t="str">
        <f t="shared" si="11"/>
        <v>Yes</v>
      </c>
    </row>
    <row r="51" spans="1:12" x14ac:dyDescent="0.2">
      <c r="A51" s="86" t="s">
        <v>50</v>
      </c>
      <c r="B51" s="5" t="s">
        <v>213</v>
      </c>
      <c r="C51" s="8">
        <v>2.1574006423999998</v>
      </c>
      <c r="D51" s="9" t="str">
        <f t="shared" si="8"/>
        <v>N/A</v>
      </c>
      <c r="E51" s="8">
        <v>0.5123503573</v>
      </c>
      <c r="F51" s="9" t="str">
        <f t="shared" si="9"/>
        <v>N/A</v>
      </c>
      <c r="G51" s="8">
        <v>0.85749108819999997</v>
      </c>
      <c r="H51" s="9" t="str">
        <f t="shared" si="10"/>
        <v>N/A</v>
      </c>
      <c r="I51" s="10">
        <v>-76.3</v>
      </c>
      <c r="J51" s="10">
        <v>67.36</v>
      </c>
      <c r="K51" s="9" t="str">
        <f t="shared" si="11"/>
        <v>No</v>
      </c>
      <c r="L51" s="60"/>
    </row>
    <row r="52" spans="1:12" s="60" customFormat="1" x14ac:dyDescent="0.2">
      <c r="A52" s="89" t="s">
        <v>898</v>
      </c>
      <c r="B52" s="5" t="s">
        <v>213</v>
      </c>
      <c r="C52" s="8" t="s">
        <v>213</v>
      </c>
      <c r="D52" s="9" t="str">
        <f t="shared" ref="D52:D57" si="12">IF($B52="N/A","N/A",IF(C52&lt;0,"No","Yes"))</f>
        <v>N/A</v>
      </c>
      <c r="E52" s="8">
        <v>1.0589937097</v>
      </c>
      <c r="F52" s="9" t="str">
        <f t="shared" ref="F52:F57" si="13">IF($B52="N/A","N/A",IF(E52&lt;0,"No","Yes"))</f>
        <v>N/A</v>
      </c>
      <c r="G52" s="8">
        <v>0.88388804860000003</v>
      </c>
      <c r="H52" s="9" t="str">
        <f t="shared" ref="H52:H57" si="14">IF($B52="N/A","N/A",IF(G52&lt;0,"No","Yes"))</f>
        <v>N/A</v>
      </c>
      <c r="I52" s="10" t="s">
        <v>213</v>
      </c>
      <c r="J52" s="10">
        <v>-16.5</v>
      </c>
      <c r="K52" s="9" t="str">
        <f t="shared" ref="K52:K57" si="15">IF(J52="Div by 0", "N/A", IF(J52="N/A","N/A", IF(J52&gt;30, "No", IF(J52&lt;-30, "No", "Yes"))))</f>
        <v>Yes</v>
      </c>
    </row>
    <row r="53" spans="1:12" s="60" customFormat="1" x14ac:dyDescent="0.2">
      <c r="A53" s="89" t="s">
        <v>899</v>
      </c>
      <c r="B53" s="5" t="s">
        <v>213</v>
      </c>
      <c r="C53" s="8" t="s">
        <v>213</v>
      </c>
      <c r="D53" s="9" t="str">
        <f t="shared" si="12"/>
        <v>N/A</v>
      </c>
      <c r="E53" s="8">
        <v>0.46769511580000001</v>
      </c>
      <c r="F53" s="9" t="str">
        <f t="shared" si="13"/>
        <v>N/A</v>
      </c>
      <c r="G53" s="8">
        <v>1.0244854177</v>
      </c>
      <c r="H53" s="9" t="str">
        <f t="shared" si="14"/>
        <v>N/A</v>
      </c>
      <c r="I53" s="10" t="s">
        <v>213</v>
      </c>
      <c r="J53" s="10">
        <v>119</v>
      </c>
      <c r="K53" s="9" t="str">
        <f t="shared" si="15"/>
        <v>No</v>
      </c>
    </row>
    <row r="54" spans="1:12" s="60" customFormat="1" x14ac:dyDescent="0.2">
      <c r="A54" s="89" t="s">
        <v>900</v>
      </c>
      <c r="B54" s="5" t="s">
        <v>213</v>
      </c>
      <c r="C54" s="8" t="s">
        <v>213</v>
      </c>
      <c r="D54" s="9" t="str">
        <f t="shared" si="12"/>
        <v>N/A</v>
      </c>
      <c r="E54" s="8">
        <v>1.6753847391000001</v>
      </c>
      <c r="F54" s="9" t="str">
        <f t="shared" si="13"/>
        <v>N/A</v>
      </c>
      <c r="G54" s="8">
        <v>1.4523920753999999</v>
      </c>
      <c r="H54" s="9" t="str">
        <f t="shared" si="14"/>
        <v>N/A</v>
      </c>
      <c r="I54" s="10" t="s">
        <v>213</v>
      </c>
      <c r="J54" s="10">
        <v>-13.3</v>
      </c>
      <c r="K54" s="9" t="str">
        <f t="shared" si="15"/>
        <v>Yes</v>
      </c>
    </row>
    <row r="55" spans="1:12" s="60" customFormat="1" x14ac:dyDescent="0.2">
      <c r="A55" s="89" t="s">
        <v>901</v>
      </c>
      <c r="B55" s="5" t="s">
        <v>213</v>
      </c>
      <c r="C55" s="8" t="s">
        <v>213</v>
      </c>
      <c r="D55" s="9" t="str">
        <f t="shared" si="12"/>
        <v>N/A</v>
      </c>
      <c r="E55" s="8">
        <v>1.44049166E-2</v>
      </c>
      <c r="F55" s="9" t="str">
        <f t="shared" si="13"/>
        <v>N/A</v>
      </c>
      <c r="G55" s="8">
        <v>2.8708558499999998E-2</v>
      </c>
      <c r="H55" s="9" t="str">
        <f t="shared" si="14"/>
        <v>N/A</v>
      </c>
      <c r="I55" s="10" t="s">
        <v>213</v>
      </c>
      <c r="J55" s="10">
        <v>99.3</v>
      </c>
      <c r="K55" s="9" t="str">
        <f t="shared" si="15"/>
        <v>No</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2807929</v>
      </c>
      <c r="D7" s="32" t="str">
        <f>IF($B7="N/A","N/A",IF(C7&gt;15,"No",IF(C7&lt;-15,"No","Yes")))</f>
        <v>N/A</v>
      </c>
      <c r="E7" s="31">
        <v>2733880</v>
      </c>
      <c r="F7" s="32" t="str">
        <f>IF($B7="N/A","N/A",IF(E7&gt;15,"No",IF(E7&lt;-15,"No","Yes")))</f>
        <v>N/A</v>
      </c>
      <c r="G7" s="31">
        <v>2690102</v>
      </c>
      <c r="H7" s="32" t="str">
        <f>IF($B7="N/A","N/A",IF(G7&gt;15,"No",IF(G7&lt;-15,"No","Yes")))</f>
        <v>N/A</v>
      </c>
      <c r="I7" s="33">
        <v>-2.64</v>
      </c>
      <c r="J7" s="33">
        <v>-1.6</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0</v>
      </c>
      <c r="D11" s="9" t="str">
        <f>IF(OR($B11="N/A",$C11="N/A"),"N/A",IF(C11&gt;100,"No",IF(C11&lt;95,"No","Yes")))</f>
        <v>No</v>
      </c>
      <c r="E11" s="9">
        <v>0</v>
      </c>
      <c r="F11" s="9" t="str">
        <f>IF(OR($B11="N/A",$E11="N/A"),"N/A",IF(E11&gt;100,"No",IF(E11&lt;95,"No","Yes")))</f>
        <v>No</v>
      </c>
      <c r="G11" s="9">
        <v>28.647463925</v>
      </c>
      <c r="H11" s="9" t="str">
        <f>IF($B11="N/A","N/A",IF(G11&gt;100,"No",IF(G11&lt;95,"No","Yes")))</f>
        <v>No</v>
      </c>
      <c r="I11" s="10" t="s">
        <v>1747</v>
      </c>
      <c r="J11" s="10" t="s">
        <v>1747</v>
      </c>
      <c r="K11" s="9" t="str">
        <f t="shared" si="0"/>
        <v>N/A</v>
      </c>
    </row>
    <row r="12" spans="1:11" x14ac:dyDescent="0.2">
      <c r="A12" s="3" t="s">
        <v>348</v>
      </c>
      <c r="B12" s="35" t="s">
        <v>213</v>
      </c>
      <c r="C12" s="9" t="s">
        <v>1747</v>
      </c>
      <c r="D12" s="9" t="str">
        <f t="shared" ref="D12:D13" si="1">IF(OR($B12="N/A",$C12="N/A"),"N/A",IF(C12&gt;100,"No",IF(C12&lt;95,"No","Yes")))</f>
        <v>N/A</v>
      </c>
      <c r="E12" s="9" t="s">
        <v>1747</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v>
      </c>
      <c r="D13" s="9" t="str">
        <f t="shared" si="1"/>
        <v>No</v>
      </c>
      <c r="E13" s="9">
        <v>0</v>
      </c>
      <c r="F13" s="9" t="str">
        <f t="shared" si="2"/>
        <v>No</v>
      </c>
      <c r="G13" s="9">
        <v>1.4869319999999999E-4</v>
      </c>
      <c r="H13" s="9" t="str">
        <f t="shared" si="3"/>
        <v>No</v>
      </c>
      <c r="I13" s="10" t="s">
        <v>1747</v>
      </c>
      <c r="J13" s="10" t="s">
        <v>1747</v>
      </c>
      <c r="K13" s="9" t="str">
        <f t="shared" si="0"/>
        <v>N/A</v>
      </c>
    </row>
    <row r="14" spans="1:11" x14ac:dyDescent="0.2">
      <c r="A14" s="3" t="s">
        <v>13</v>
      </c>
      <c r="B14" s="35" t="s">
        <v>213</v>
      </c>
      <c r="C14" s="36">
        <v>2807929</v>
      </c>
      <c r="D14" s="9" t="str">
        <f>IF($B14="N/A","N/A",IF(C14&gt;15,"No",IF(C14&lt;-15,"No","Yes")))</f>
        <v>N/A</v>
      </c>
      <c r="E14" s="36">
        <v>2733880</v>
      </c>
      <c r="F14" s="9" t="str">
        <f>IF($B14="N/A","N/A",IF(E14&gt;15,"No",IF(E14&lt;-15,"No","Yes")))</f>
        <v>N/A</v>
      </c>
      <c r="G14" s="36">
        <v>2690102</v>
      </c>
      <c r="H14" s="9" t="str">
        <f>IF($B14="N/A","N/A",IF(G14&gt;15,"No",IF(G14&lt;-15,"No","Yes")))</f>
        <v>N/A</v>
      </c>
      <c r="I14" s="10">
        <v>-2.64</v>
      </c>
      <c r="J14" s="10">
        <v>-1.6</v>
      </c>
      <c r="K14" s="9" t="str">
        <f t="shared" si="0"/>
        <v>Yes</v>
      </c>
    </row>
    <row r="15" spans="1:11" ht="14.25" customHeight="1" x14ac:dyDescent="0.2">
      <c r="A15" s="3" t="s">
        <v>444</v>
      </c>
      <c r="B15" s="35" t="s">
        <v>213</v>
      </c>
      <c r="C15" s="9">
        <v>0.2344432498</v>
      </c>
      <c r="D15" s="9" t="str">
        <f>IF($B15="N/A","N/A",IF(C15&gt;15,"No",IF(C15&lt;-15,"No","Yes")))</f>
        <v>N/A</v>
      </c>
      <c r="E15" s="9">
        <v>0.22367477720000001</v>
      </c>
      <c r="F15" s="9" t="str">
        <f>IF($B15="N/A","N/A",IF(E15&gt;15,"No",IF(E15&lt;-15,"No","Yes")))</f>
        <v>N/A</v>
      </c>
      <c r="G15" s="9">
        <v>0.28523082020000001</v>
      </c>
      <c r="H15" s="9" t="str">
        <f>IF($B15="N/A","N/A",IF(G15&gt;15,"No",IF(G15&lt;-15,"No","Yes")))</f>
        <v>N/A</v>
      </c>
      <c r="I15" s="10">
        <v>-4.59</v>
      </c>
      <c r="J15" s="10">
        <v>27.52</v>
      </c>
      <c r="K15" s="9" t="str">
        <f t="shared" si="0"/>
        <v>Yes</v>
      </c>
    </row>
    <row r="16" spans="1:11" ht="12.75" customHeight="1" x14ac:dyDescent="0.2">
      <c r="A16" s="3" t="s">
        <v>862</v>
      </c>
      <c r="B16" s="35" t="s">
        <v>213</v>
      </c>
      <c r="C16" s="37">
        <v>43.518912350000001</v>
      </c>
      <c r="D16" s="9" t="str">
        <f>IF($B16="N/A","N/A",IF(C16&gt;15,"No",IF(C16&lt;-15,"No","Yes")))</f>
        <v>N/A</v>
      </c>
      <c r="E16" s="37">
        <v>40.054619787</v>
      </c>
      <c r="F16" s="9" t="str">
        <f>IF($B16="N/A","N/A",IF(E16&gt;15,"No",IF(E16&lt;-15,"No","Yes")))</f>
        <v>N/A</v>
      </c>
      <c r="G16" s="37">
        <v>42.473869411999999</v>
      </c>
      <c r="H16" s="9" t="str">
        <f>IF($B16="N/A","N/A",IF(G16&gt;15,"No",IF(G16&lt;-15,"No","Yes")))</f>
        <v>N/A</v>
      </c>
      <c r="I16" s="10">
        <v>-7.96</v>
      </c>
      <c r="J16" s="10">
        <v>6.04</v>
      </c>
      <c r="K16" s="9" t="str">
        <f t="shared" si="0"/>
        <v>Yes</v>
      </c>
    </row>
    <row r="17" spans="1:11" x14ac:dyDescent="0.2">
      <c r="A17" s="3" t="s">
        <v>131</v>
      </c>
      <c r="B17" s="35" t="s">
        <v>213</v>
      </c>
      <c r="C17" s="36">
        <v>10902</v>
      </c>
      <c r="D17" s="9" t="str">
        <f>IF($B17="N/A","N/A",IF(C17&gt;15,"No",IF(C17&lt;-15,"No","Yes")))</f>
        <v>N/A</v>
      </c>
      <c r="E17" s="36">
        <v>23420</v>
      </c>
      <c r="F17" s="9" t="str">
        <f>IF($B17="N/A","N/A",IF(E17&gt;15,"No",IF(E17&lt;-15,"No","Yes")))</f>
        <v>N/A</v>
      </c>
      <c r="G17" s="36">
        <v>1243</v>
      </c>
      <c r="H17" s="9" t="str">
        <f>IF($B17="N/A","N/A",IF(G17&gt;15,"No",IF(G17&lt;-15,"No","Yes")))</f>
        <v>N/A</v>
      </c>
      <c r="I17" s="10">
        <v>114.8</v>
      </c>
      <c r="J17" s="10">
        <v>-94.7</v>
      </c>
      <c r="K17" s="9" t="str">
        <f t="shared" si="0"/>
        <v>No</v>
      </c>
    </row>
    <row r="18" spans="1:11" x14ac:dyDescent="0.2">
      <c r="A18" s="3" t="s">
        <v>346</v>
      </c>
      <c r="B18" s="35" t="s">
        <v>213</v>
      </c>
      <c r="C18" s="8">
        <v>0.38825768030000002</v>
      </c>
      <c r="D18" s="9" t="str">
        <f>IF($B18="N/A","N/A",IF(C18&gt;15,"No",IF(C18&lt;-15,"No","Yes")))</f>
        <v>N/A</v>
      </c>
      <c r="E18" s="8">
        <v>0.85665793670000001</v>
      </c>
      <c r="F18" s="9" t="str">
        <f>IF($B18="N/A","N/A",IF(E18&gt;15,"No",IF(E18&lt;-15,"No","Yes")))</f>
        <v>N/A</v>
      </c>
      <c r="G18" s="8">
        <v>4.62064264E-2</v>
      </c>
      <c r="H18" s="9" t="str">
        <f>IF($B18="N/A","N/A",IF(G18&gt;15,"No",IF(G18&lt;-15,"No","Yes")))</f>
        <v>N/A</v>
      </c>
      <c r="I18" s="10">
        <v>120.6</v>
      </c>
      <c r="J18" s="10">
        <v>-94.6</v>
      </c>
      <c r="K18" s="9" t="str">
        <f t="shared" si="0"/>
        <v>No</v>
      </c>
    </row>
    <row r="19" spans="1:11" ht="27.75" customHeight="1" x14ac:dyDescent="0.2">
      <c r="A19" s="3" t="s">
        <v>841</v>
      </c>
      <c r="B19" s="35" t="s">
        <v>213</v>
      </c>
      <c r="C19" s="37">
        <v>8.9788112272999996</v>
      </c>
      <c r="D19" s="9" t="str">
        <f>IF($B19="N/A","N/A",IF(C19&gt;60,"No",IF(C19&lt;15,"No","Yes")))</f>
        <v>N/A</v>
      </c>
      <c r="E19" s="37">
        <v>7.3934671220999997</v>
      </c>
      <c r="F19" s="9" t="str">
        <f>IF($B19="N/A","N/A",IF(E19&gt;60,"No",IF(E19&lt;15,"No","Yes")))</f>
        <v>N/A</v>
      </c>
      <c r="G19" s="37">
        <v>27.437650845</v>
      </c>
      <c r="H19" s="9" t="str">
        <f>IF($B19="N/A","N/A",IF(G19&gt;60,"No",IF(G19&lt;15,"No","Yes")))</f>
        <v>N/A</v>
      </c>
      <c r="I19" s="10">
        <v>-17.7</v>
      </c>
      <c r="J19" s="10">
        <v>271.10000000000002</v>
      </c>
      <c r="K19" s="9" t="str">
        <f t="shared" si="0"/>
        <v>No</v>
      </c>
    </row>
    <row r="20" spans="1:11" x14ac:dyDescent="0.2">
      <c r="A20" s="3" t="s">
        <v>27</v>
      </c>
      <c r="B20" s="35" t="s">
        <v>217</v>
      </c>
      <c r="C20" s="36">
        <v>11</v>
      </c>
      <c r="D20" s="9" t="str">
        <f>IF($B20="N/A","N/A",IF(C20="N/A","N/A",IF(C20=0,"Yes","No")))</f>
        <v>No</v>
      </c>
      <c r="E20" s="36">
        <v>0</v>
      </c>
      <c r="F20" s="9" t="str">
        <f>IF($B20="N/A","N/A",IF(E20="N/A","N/A",IF(E20=0,"Yes","No")))</f>
        <v>Yes</v>
      </c>
      <c r="G20" s="36">
        <v>0</v>
      </c>
      <c r="H20" s="9" t="str">
        <f>IF($B20="N/A","N/A",IF(G20=0,"Yes","No"))</f>
        <v>Yes</v>
      </c>
      <c r="I20" s="10">
        <v>-100</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2807929</v>
      </c>
      <c r="D6" s="9" t="str">
        <f>IF($B6="N/A","N/A",IF(C6&gt;15,"No",IF(C6&lt;-15,"No","Yes")))</f>
        <v>N/A</v>
      </c>
      <c r="E6" s="36">
        <v>2733880</v>
      </c>
      <c r="F6" s="9" t="str">
        <f>IF($B6="N/A","N/A",IF(E6&gt;15,"No",IF(E6&lt;-15,"No","Yes")))</f>
        <v>N/A</v>
      </c>
      <c r="G6" s="36">
        <v>2690102</v>
      </c>
      <c r="H6" s="9" t="str">
        <f>IF($B6="N/A","N/A",IF(G6&gt;15,"No",IF(G6&lt;-15,"No","Yes")))</f>
        <v>N/A</v>
      </c>
      <c r="I6" s="10">
        <v>-2.64</v>
      </c>
      <c r="J6" s="10">
        <v>-1.6</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54.581831663000003</v>
      </c>
      <c r="D9" s="9" t="str">
        <f>IF($B9="N/A","N/A",IF(C9&gt;60,"No",IF(C9&lt;15,"No","Yes")))</f>
        <v>Yes</v>
      </c>
      <c r="E9" s="37">
        <v>59.912692583000002</v>
      </c>
      <c r="F9" s="9" t="str">
        <f>IF($B9="N/A","N/A",IF(E9&gt;60,"No",IF(E9&lt;15,"No","Yes")))</f>
        <v>Yes</v>
      </c>
      <c r="G9" s="37">
        <v>60.109251991000001</v>
      </c>
      <c r="H9" s="9" t="str">
        <f>IF($B9="N/A","N/A",IF(G9&gt;60,"No",IF(G9&lt;15,"No","Yes")))</f>
        <v>No</v>
      </c>
      <c r="I9" s="10">
        <v>9.7669999999999995</v>
      </c>
      <c r="J9" s="10">
        <v>0.3281</v>
      </c>
      <c r="K9" s="9" t="str">
        <f t="shared" si="0"/>
        <v>Yes</v>
      </c>
    </row>
    <row r="10" spans="1:11" x14ac:dyDescent="0.2">
      <c r="A10" s="3" t="s">
        <v>14</v>
      </c>
      <c r="B10" s="35" t="s">
        <v>272</v>
      </c>
      <c r="C10" s="9">
        <v>2.7132452423000002</v>
      </c>
      <c r="D10" s="9" t="str">
        <f>IF($B10="N/A","N/A",IF(C10&gt;15,"No",IF(C10&lt;=0,"No","Yes")))</f>
        <v>Yes</v>
      </c>
      <c r="E10" s="9">
        <v>2.5833979546000001</v>
      </c>
      <c r="F10" s="9" t="str">
        <f>IF($B10="N/A","N/A",IF(E10&gt;15,"No",IF(E10&lt;=0,"No","Yes")))</f>
        <v>Yes</v>
      </c>
      <c r="G10" s="9">
        <v>2.3996859599000002</v>
      </c>
      <c r="H10" s="9" t="str">
        <f>IF($B10="N/A","N/A",IF(G10&gt;15,"No",IF(G10&lt;=0,"No","Yes")))</f>
        <v>Yes</v>
      </c>
      <c r="I10" s="10">
        <v>-4.79</v>
      </c>
      <c r="J10" s="10">
        <v>-7.11</v>
      </c>
      <c r="K10" s="9" t="str">
        <f t="shared" si="0"/>
        <v>Yes</v>
      </c>
    </row>
    <row r="11" spans="1:11" x14ac:dyDescent="0.2">
      <c r="A11" s="3" t="s">
        <v>877</v>
      </c>
      <c r="B11" s="35" t="s">
        <v>213</v>
      </c>
      <c r="C11" s="37">
        <v>94.279014516999993</v>
      </c>
      <c r="D11" s="9" t="str">
        <f>IF($B11="N/A","N/A",IF(C11&gt;15,"No",IF(C11&lt;-15,"No","Yes")))</f>
        <v>N/A</v>
      </c>
      <c r="E11" s="37">
        <v>106.11649936000001</v>
      </c>
      <c r="F11" s="9" t="str">
        <f>IF($B11="N/A","N/A",IF(E11&gt;15,"No",IF(E11&lt;-15,"No","Yes")))</f>
        <v>N/A</v>
      </c>
      <c r="G11" s="37">
        <v>109.29713108</v>
      </c>
      <c r="H11" s="9" t="str">
        <f>IF($B11="N/A","N/A",IF(G11&gt;15,"No",IF(G11&lt;-15,"No","Yes")))</f>
        <v>N/A</v>
      </c>
      <c r="I11" s="10">
        <v>12.56</v>
      </c>
      <c r="J11" s="10">
        <v>2.9969999999999999</v>
      </c>
      <c r="K11" s="9" t="str">
        <f t="shared" si="0"/>
        <v>Yes</v>
      </c>
    </row>
    <row r="12" spans="1:11" x14ac:dyDescent="0.2">
      <c r="A12" s="3" t="s">
        <v>939</v>
      </c>
      <c r="B12" s="35" t="s">
        <v>213</v>
      </c>
      <c r="C12" s="9">
        <v>1.3538803866</v>
      </c>
      <c r="D12" s="9" t="str">
        <f>IF($B12="N/A","N/A",IF(C12&gt;15,"No",IF(C12&lt;-15,"No","Yes")))</f>
        <v>N/A</v>
      </c>
      <c r="E12" s="9">
        <v>1.4118761613999999</v>
      </c>
      <c r="F12" s="9" t="str">
        <f>IF($B12="N/A","N/A",IF(E12&gt;15,"No",IF(E12&lt;-15,"No","Yes")))</f>
        <v>N/A</v>
      </c>
      <c r="G12" s="9">
        <v>1.2890589279</v>
      </c>
      <c r="H12" s="9" t="str">
        <f>IF($B12="N/A","N/A",IF(G12&gt;15,"No",IF(G12&lt;-15,"No","Yes")))</f>
        <v>N/A</v>
      </c>
      <c r="I12" s="10">
        <v>4.2839999999999998</v>
      </c>
      <c r="J12" s="10">
        <v>-8.6999999999999993</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99.890773590999999</v>
      </c>
      <c r="D15" s="9" t="str">
        <f>IF($B15="N/A","N/A",IF(C15&gt;15,"No",IF(C15&lt;-15,"No","Yes")))</f>
        <v>N/A</v>
      </c>
      <c r="E15" s="9">
        <v>99.835032992999999</v>
      </c>
      <c r="F15" s="9" t="str">
        <f>IF($B15="N/A","N/A",IF(E15&gt;15,"No",IF(E15&lt;-15,"No","Yes")))</f>
        <v>N/A</v>
      </c>
      <c r="G15" s="9">
        <v>99.793799640000003</v>
      </c>
      <c r="H15" s="9" t="str">
        <f>IF($B15="N/A","N/A",IF(G15&gt;15,"No",IF(G15&lt;-15,"No","Yes")))</f>
        <v>N/A</v>
      </c>
      <c r="I15" s="10">
        <v>-5.6000000000000001E-2</v>
      </c>
      <c r="J15" s="10">
        <v>-4.1000000000000002E-2</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99.998931596999995</v>
      </c>
      <c r="D17" s="9" t="str">
        <f>IF($B17="N/A","N/A",IF(C17&gt;98,"Yes","No"))</f>
        <v>Yes</v>
      </c>
      <c r="E17" s="9">
        <v>99.998061363000005</v>
      </c>
      <c r="F17" s="9" t="str">
        <f>IF($B17="N/A","N/A",IF(E17&gt;98,"Yes","No"))</f>
        <v>Yes</v>
      </c>
      <c r="G17" s="9">
        <v>99.998773280999998</v>
      </c>
      <c r="H17" s="9" t="str">
        <f>IF($B17="N/A","N/A",IF(G17&gt;98,"Yes","No"))</f>
        <v>Yes</v>
      </c>
      <c r="I17" s="10">
        <v>-1E-3</v>
      </c>
      <c r="J17" s="10">
        <v>6.9999999999999999E-4</v>
      </c>
      <c r="K17" s="9" t="str">
        <f t="shared" si="0"/>
        <v>Yes</v>
      </c>
    </row>
    <row r="18" spans="1:11" x14ac:dyDescent="0.2">
      <c r="A18" s="3" t="s">
        <v>53</v>
      </c>
      <c r="B18" s="35" t="s">
        <v>275</v>
      </c>
      <c r="C18" s="9">
        <v>99.999252118000001</v>
      </c>
      <c r="D18" s="9" t="str">
        <f>IF($B18="N/A","N/A",IF(C18&gt;98,"Yes","No"))</f>
        <v>Yes</v>
      </c>
      <c r="E18" s="9">
        <v>99.998134519000004</v>
      </c>
      <c r="F18" s="9" t="str">
        <f>IF($B18="N/A","N/A",IF(E18&gt;98,"Yes","No"))</f>
        <v>Yes</v>
      </c>
      <c r="G18" s="9">
        <v>99.998736106999999</v>
      </c>
      <c r="H18" s="9" t="str">
        <f>IF($B18="N/A","N/A",IF(G18&gt;98,"Yes","No"))</f>
        <v>Yes</v>
      </c>
      <c r="I18" s="10">
        <v>-1E-3</v>
      </c>
      <c r="J18" s="10">
        <v>5.9999999999999995E-4</v>
      </c>
      <c r="K18" s="9" t="str">
        <f t="shared" si="0"/>
        <v>Yes</v>
      </c>
    </row>
    <row r="19" spans="1:11" ht="12.75" customHeight="1" x14ac:dyDescent="0.2">
      <c r="A19" s="3" t="s">
        <v>678</v>
      </c>
      <c r="B19" s="35" t="s">
        <v>223</v>
      </c>
      <c r="C19" s="9">
        <v>99.752842754</v>
      </c>
      <c r="D19" s="9" t="str">
        <f>IF($B19="N/A","N/A",IF(C19&gt;100,"No",IF(C19&lt;98,"No","Yes")))</f>
        <v>Yes</v>
      </c>
      <c r="E19" s="9">
        <v>99.705912475999995</v>
      </c>
      <c r="F19" s="9" t="str">
        <f>IF($B19="N/A","N/A",IF(E19&gt;100,"No",IF(E19&lt;98,"No","Yes")))</f>
        <v>Yes</v>
      </c>
      <c r="G19" s="9">
        <v>99.345080594999999</v>
      </c>
      <c r="H19" s="9" t="str">
        <f>IF($B19="N/A","N/A",IF(G19&gt;100,"No",IF(G19&lt;98,"No","Yes")))</f>
        <v>Yes</v>
      </c>
      <c r="I19" s="10">
        <v>-4.7E-2</v>
      </c>
      <c r="J19" s="10">
        <v>-0.36199999999999999</v>
      </c>
      <c r="K19" s="9" t="str">
        <f>IF(J19="Div by 0", "N/A", IF(J19="N/A","N/A", IF(J19&gt;30, "No", IF(J19&lt;-30, "No", "Yes"))))</f>
        <v>Yes</v>
      </c>
    </row>
    <row r="20" spans="1:11" x14ac:dyDescent="0.2">
      <c r="A20" s="3" t="s">
        <v>679</v>
      </c>
      <c r="B20" s="35" t="s">
        <v>223</v>
      </c>
      <c r="C20" s="9">
        <v>100</v>
      </c>
      <c r="D20" s="9" t="str">
        <f>IF($B20="N/A","N/A",IF(C20&gt;100,"No",IF(C20&lt;98,"No","Yes")))</f>
        <v>Yes</v>
      </c>
      <c r="E20" s="9">
        <v>100</v>
      </c>
      <c r="F20" s="9" t="str">
        <f>IF($B20="N/A","N/A",IF(E20&gt;100,"No",IF(E20&lt;98,"No","Yes")))</f>
        <v>Yes</v>
      </c>
      <c r="G20" s="9">
        <v>99.999962827000004</v>
      </c>
      <c r="H20" s="9" t="str">
        <f>IF($B20="N/A","N/A",IF(G20&gt;100,"No",IF(G20&lt;98,"No","Yes")))</f>
        <v>Yes</v>
      </c>
      <c r="I20" s="10">
        <v>0</v>
      </c>
      <c r="J20" s="10">
        <v>0</v>
      </c>
      <c r="K20" s="9" t="str">
        <f>IF(J20="Div by 0", "N/A", IF(J20="N/A","N/A", IF(J20&gt;30, "No", IF(J20&lt;-30, "No", "Yes"))))</f>
        <v>Yes</v>
      </c>
    </row>
    <row r="21" spans="1:11" x14ac:dyDescent="0.2">
      <c r="A21" s="3" t="s">
        <v>680</v>
      </c>
      <c r="B21" s="35" t="s">
        <v>223</v>
      </c>
      <c r="C21" s="9">
        <v>100</v>
      </c>
      <c r="D21" s="9" t="str">
        <f>IF($B21="N/A","N/A",IF(C21&gt;100,"No",IF(C21&lt;98,"No","Yes")))</f>
        <v>Yes</v>
      </c>
      <c r="E21" s="9">
        <v>100</v>
      </c>
      <c r="F21" s="9" t="str">
        <f>IF($B21="N/A","N/A",IF(E21&gt;100,"No",IF(E21&lt;98,"No","Yes")))</f>
        <v>Yes</v>
      </c>
      <c r="G21" s="9">
        <v>99.999962827000004</v>
      </c>
      <c r="H21" s="9" t="str">
        <f>IF($B21="N/A","N/A",IF(G21&gt;100,"No",IF(G21&lt;98,"No","Yes")))</f>
        <v>Yes</v>
      </c>
      <c r="I21" s="10">
        <v>0</v>
      </c>
      <c r="J21" s="10">
        <v>0</v>
      </c>
      <c r="K21" s="9" t="str">
        <f>IF(J21="Div by 0", "N/A", IF(J21="N/A","N/A", IF(J21&gt;30, "No", IF(J21&lt;-30, "No", "Yes"))))</f>
        <v>Yes</v>
      </c>
    </row>
    <row r="22" spans="1:11" ht="15" customHeight="1" x14ac:dyDescent="0.2">
      <c r="A22" s="3" t="s">
        <v>1726</v>
      </c>
      <c r="B22" s="35" t="s">
        <v>213</v>
      </c>
      <c r="C22" s="9">
        <v>66.798982452999994</v>
      </c>
      <c r="D22" s="9" t="str">
        <f>IF($B22="N/A","N/A",IF(C22&gt;15,"No",IF(C22&lt;-15,"No","Yes")))</f>
        <v>N/A</v>
      </c>
      <c r="E22" s="9">
        <v>66.970240098000005</v>
      </c>
      <c r="F22" s="9" t="str">
        <f>IF($B22="N/A","N/A",IF(E22&gt;15,"No",IF(E22&lt;-15,"No","Yes")))</f>
        <v>N/A</v>
      </c>
      <c r="G22" s="9">
        <v>65.387186061999998</v>
      </c>
      <c r="H22" s="9" t="str">
        <f>IF($B22="N/A","N/A",IF(G22&gt;15,"No",IF(G22&lt;-15,"No","Yes")))</f>
        <v>N/A</v>
      </c>
      <c r="I22" s="10">
        <v>0.25640000000000002</v>
      </c>
      <c r="J22" s="10">
        <v>-2.36</v>
      </c>
      <c r="K22" s="9" t="str">
        <f t="shared" ref="K22:K31" si="1">IF(J22="Div by 0", "N/A", IF(J22="N/A","N/A", IF(J22&gt;30, "No", IF(J22&lt;-30, "No", "Yes"))))</f>
        <v>Yes</v>
      </c>
    </row>
    <row r="23" spans="1:11" x14ac:dyDescent="0.2">
      <c r="A23" s="3" t="s">
        <v>940</v>
      </c>
      <c r="B23" s="35" t="s">
        <v>213</v>
      </c>
      <c r="C23" s="9">
        <v>33.200412118999999</v>
      </c>
      <c r="D23" s="9" t="str">
        <f>IF($B23="N/A","N/A",IF(C23&gt;15,"No",IF(C23&lt;-15,"No","Yes")))</f>
        <v>N/A</v>
      </c>
      <c r="E23" s="9">
        <v>33.029759902000002</v>
      </c>
      <c r="F23" s="9" t="str">
        <f>IF($B23="N/A","N/A",IF(E23&gt;15,"No",IF(E23&lt;-15,"No","Yes")))</f>
        <v>N/A</v>
      </c>
      <c r="G23" s="9">
        <v>34.275131575000003</v>
      </c>
      <c r="H23" s="9" t="str">
        <f>IF($B23="N/A","N/A",IF(G23&gt;15,"No",IF(G23&lt;-15,"No","Yes")))</f>
        <v>N/A</v>
      </c>
      <c r="I23" s="10">
        <v>-0.51400000000000001</v>
      </c>
      <c r="J23" s="10">
        <v>3.77</v>
      </c>
      <c r="K23" s="9" t="str">
        <f t="shared" si="1"/>
        <v>Yes</v>
      </c>
    </row>
    <row r="24" spans="1:11" ht="25.5" x14ac:dyDescent="0.2">
      <c r="A24" s="3" t="s">
        <v>941</v>
      </c>
      <c r="B24" s="35" t="s">
        <v>213</v>
      </c>
      <c r="C24" s="9">
        <v>0</v>
      </c>
      <c r="D24" s="9" t="str">
        <f>IF($B24="N/A","N/A",IF(C24&gt;15,"No",IF(C24&lt;-15,"No","Yes")))</f>
        <v>N/A</v>
      </c>
      <c r="E24" s="9">
        <v>0</v>
      </c>
      <c r="F24" s="9" t="str">
        <f>IF($B24="N/A","N/A",IF(E24&gt;15,"No",IF(E24&lt;-15,"No","Yes")))</f>
        <v>N/A</v>
      </c>
      <c r="G24" s="9">
        <v>0.33504305779999999</v>
      </c>
      <c r="H24" s="9" t="str">
        <f>IF($B24="N/A","N/A",IF(G24&gt;15,"No",IF(G24&lt;-15,"No","Yes")))</f>
        <v>N/A</v>
      </c>
      <c r="I24" s="10" t="s">
        <v>1747</v>
      </c>
      <c r="J24" s="10" t="s">
        <v>1747</v>
      </c>
      <c r="K24" s="9" t="str">
        <f t="shared" si="1"/>
        <v>N/A</v>
      </c>
    </row>
    <row r="25" spans="1:11" x14ac:dyDescent="0.2">
      <c r="A25" s="3" t="s">
        <v>166</v>
      </c>
      <c r="B25" s="35" t="s">
        <v>213</v>
      </c>
      <c r="C25" s="9">
        <v>100</v>
      </c>
      <c r="D25" s="9" t="str">
        <f t="shared" ref="D25:D27" si="2">IF($B25="N/A","N/A",IF(C25&gt;15,"No",IF(C25&lt;-15,"No","Yes")))</f>
        <v>N/A</v>
      </c>
      <c r="E25" s="9">
        <v>100</v>
      </c>
      <c r="F25" s="9" t="str">
        <f t="shared" ref="F25:F27" si="3">IF($B25="N/A","N/A",IF(E25&gt;15,"No",IF(E25&lt;-15,"No","Yes")))</f>
        <v>N/A</v>
      </c>
      <c r="G25" s="9">
        <v>99.999962827000004</v>
      </c>
      <c r="H25" s="9" t="str">
        <f t="shared" ref="H25:H27" si="4">IF($B25="N/A","N/A",IF(G25&gt;15,"No",IF(G25&lt;-15,"No","Yes")))</f>
        <v>N/A</v>
      </c>
      <c r="I25" s="10">
        <v>0</v>
      </c>
      <c r="J25" s="10">
        <v>0</v>
      </c>
      <c r="K25" s="9" t="str">
        <f t="shared" si="1"/>
        <v>Yes</v>
      </c>
    </row>
    <row r="26" spans="1:11" x14ac:dyDescent="0.2">
      <c r="A26" s="3" t="s">
        <v>167</v>
      </c>
      <c r="B26" s="35" t="s">
        <v>213</v>
      </c>
      <c r="C26" s="9">
        <v>100</v>
      </c>
      <c r="D26" s="9" t="str">
        <f t="shared" si="2"/>
        <v>N/A</v>
      </c>
      <c r="E26" s="9">
        <v>100</v>
      </c>
      <c r="F26" s="9" t="str">
        <f t="shared" si="3"/>
        <v>N/A</v>
      </c>
      <c r="G26" s="9">
        <v>99.999962827000004</v>
      </c>
      <c r="H26" s="9" t="str">
        <f t="shared" si="4"/>
        <v>N/A</v>
      </c>
      <c r="I26" s="10">
        <v>0</v>
      </c>
      <c r="J26" s="10">
        <v>0</v>
      </c>
      <c r="K26" s="9" t="str">
        <f t="shared" si="1"/>
        <v>Yes</v>
      </c>
    </row>
    <row r="27" spans="1:11" x14ac:dyDescent="0.2">
      <c r="A27" s="3" t="s">
        <v>168</v>
      </c>
      <c r="B27" s="35" t="s">
        <v>213</v>
      </c>
      <c r="C27" s="9">
        <v>100</v>
      </c>
      <c r="D27" s="9" t="str">
        <f t="shared" si="2"/>
        <v>N/A</v>
      </c>
      <c r="E27" s="9">
        <v>100</v>
      </c>
      <c r="F27" s="9" t="str">
        <f t="shared" si="3"/>
        <v>N/A</v>
      </c>
      <c r="G27" s="9">
        <v>99.999962827000004</v>
      </c>
      <c r="H27" s="9" t="str">
        <f t="shared" si="4"/>
        <v>N/A</v>
      </c>
      <c r="I27" s="10">
        <v>0</v>
      </c>
      <c r="J27" s="10">
        <v>0</v>
      </c>
      <c r="K27" s="9" t="str">
        <f t="shared" si="1"/>
        <v>Yes</v>
      </c>
    </row>
    <row r="28" spans="1:11" x14ac:dyDescent="0.2">
      <c r="A28" s="3" t="s">
        <v>54</v>
      </c>
      <c r="B28" s="35" t="s">
        <v>213</v>
      </c>
      <c r="C28" s="9">
        <v>23.103611237999999</v>
      </c>
      <c r="D28" s="9" t="str">
        <f>IF($B28="N/A","N/A",IF(C28&gt;15,"No",IF(C28&lt;-15,"No","Yes")))</f>
        <v>N/A</v>
      </c>
      <c r="E28" s="9">
        <v>19.440282674999999</v>
      </c>
      <c r="F28" s="9" t="str">
        <f>IF($B28="N/A","N/A",IF(E28&gt;15,"No",IF(E28&lt;-15,"No","Yes")))</f>
        <v>N/A</v>
      </c>
      <c r="G28" s="9">
        <v>19.104108320000002</v>
      </c>
      <c r="H28" s="9" t="str">
        <f>IF($B28="N/A","N/A",IF(G28&gt;15,"No",IF(G28&lt;-15,"No","Yes")))</f>
        <v>N/A</v>
      </c>
      <c r="I28" s="10">
        <v>-15.9</v>
      </c>
      <c r="J28" s="10">
        <v>-1.73</v>
      </c>
      <c r="K28" s="9" t="str">
        <f t="shared" si="1"/>
        <v>Yes</v>
      </c>
    </row>
    <row r="29" spans="1:11" x14ac:dyDescent="0.2">
      <c r="A29" s="3" t="s">
        <v>55</v>
      </c>
      <c r="B29" s="35" t="s">
        <v>213</v>
      </c>
      <c r="C29" s="9">
        <v>76.896388762000001</v>
      </c>
      <c r="D29" s="9" t="str">
        <f>IF($B29="N/A","N/A",IF(C29&gt;15,"No",IF(C29&lt;-15,"No","Yes")))</f>
        <v>N/A</v>
      </c>
      <c r="E29" s="9">
        <v>80.559717324999994</v>
      </c>
      <c r="F29" s="9" t="str">
        <f>IF($B29="N/A","N/A",IF(E29&gt;15,"No",IF(E29&lt;-15,"No","Yes")))</f>
        <v>N/A</v>
      </c>
      <c r="G29" s="9">
        <v>80.895854506999996</v>
      </c>
      <c r="H29" s="9" t="str">
        <f>IF($B29="N/A","N/A",IF(G29&gt;15,"No",IF(G29&lt;-15,"No","Yes")))</f>
        <v>N/A</v>
      </c>
      <c r="I29" s="10">
        <v>4.7640000000000002</v>
      </c>
      <c r="J29" s="10">
        <v>0.4173</v>
      </c>
      <c r="K29" s="9" t="str">
        <f t="shared" si="1"/>
        <v>Yes</v>
      </c>
    </row>
    <row r="30" spans="1:11" x14ac:dyDescent="0.2">
      <c r="A30" s="3" t="s">
        <v>56</v>
      </c>
      <c r="B30" s="35" t="s">
        <v>213</v>
      </c>
      <c r="C30" s="9">
        <v>79.062006197000002</v>
      </c>
      <c r="D30" s="9" t="str">
        <f>IF($B30="N/A","N/A",IF(C30&gt;15,"No",IF(C30&lt;-15,"No","Yes")))</f>
        <v>N/A</v>
      </c>
      <c r="E30" s="9">
        <v>80.729768680000006</v>
      </c>
      <c r="F30" s="9" t="str">
        <f>IF($B30="N/A","N/A",IF(E30&gt;15,"No",IF(E30&lt;-15,"No","Yes")))</f>
        <v>N/A</v>
      </c>
      <c r="G30" s="9">
        <v>81.653855504000006</v>
      </c>
      <c r="H30" s="9" t="str">
        <f>IF($B30="N/A","N/A",IF(G30&gt;15,"No",IF(G30&lt;-15,"No","Yes")))</f>
        <v>N/A</v>
      </c>
      <c r="I30" s="10">
        <v>2.109</v>
      </c>
      <c r="J30" s="10">
        <v>1.145</v>
      </c>
      <c r="K30" s="9" t="str">
        <f t="shared" si="1"/>
        <v>Yes</v>
      </c>
    </row>
    <row r="31" spans="1:11" x14ac:dyDescent="0.2">
      <c r="A31" s="3" t="s">
        <v>57</v>
      </c>
      <c r="B31" s="35" t="s">
        <v>213</v>
      </c>
      <c r="C31" s="9">
        <v>16.265902735000001</v>
      </c>
      <c r="D31" s="9" t="str">
        <f>IF($B31="N/A","N/A",IF(C31&gt;15,"No",IF(C31&lt;-15,"No","Yes")))</f>
        <v>N/A</v>
      </c>
      <c r="E31" s="9">
        <v>12.284701596</v>
      </c>
      <c r="F31" s="9" t="str">
        <f>IF($B31="N/A","N/A",IF(E31&gt;15,"No",IF(E31&lt;-15,"No","Yes")))</f>
        <v>N/A</v>
      </c>
      <c r="G31" s="9">
        <v>11.505920593000001</v>
      </c>
      <c r="H31" s="9" t="str">
        <f>IF($B31="N/A","N/A",IF(G31&gt;15,"No",IF(G31&lt;-15,"No","Yes")))</f>
        <v>N/A</v>
      </c>
      <c r="I31" s="10">
        <v>-24.5</v>
      </c>
      <c r="J31" s="10">
        <v>-6.34</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292774</v>
      </c>
      <c r="D7" s="82" t="str">
        <f>IF($B7="N/A","N/A",IF(C7&gt;10,"No",IF(C7&lt;-10,"No","Yes")))</f>
        <v>N/A</v>
      </c>
      <c r="E7" s="31">
        <v>301393</v>
      </c>
      <c r="F7" s="82" t="str">
        <f>IF($B7="N/A","N/A",IF(E7&gt;10,"No",IF(E7&lt;-10,"No","Yes")))</f>
        <v>N/A</v>
      </c>
      <c r="G7" s="31">
        <v>308465</v>
      </c>
      <c r="H7" s="82" t="str">
        <f>IF($B7="N/A","N/A",IF(G7&gt;10,"No",IF(G7&lt;-10,"No","Yes")))</f>
        <v>N/A</v>
      </c>
      <c r="I7" s="83">
        <v>2.944</v>
      </c>
      <c r="J7" s="83">
        <v>2.3460000000000001</v>
      </c>
      <c r="K7" s="84" t="s">
        <v>739</v>
      </c>
      <c r="L7" s="32" t="str">
        <f>IF(J7="Div by 0", "N/A", IF(K7="N/A","N/A", IF(J7&gt;VALUE(MID(K7,1,2)), "No", IF(J7&lt;-1*VALUE(MID(K7,1,2)), "No", "Yes"))))</f>
        <v>Yes</v>
      </c>
    </row>
    <row r="8" spans="1:12" x14ac:dyDescent="0.2">
      <c r="A8" s="3" t="s">
        <v>58</v>
      </c>
      <c r="B8" s="35" t="s">
        <v>213</v>
      </c>
      <c r="C8" s="47">
        <v>1560692407</v>
      </c>
      <c r="D8" s="44" t="str">
        <f>IF($B8="N/A","N/A",IF(C8&gt;10,"No",IF(C8&lt;-10,"No","Yes")))</f>
        <v>N/A</v>
      </c>
      <c r="E8" s="47">
        <v>1618316458</v>
      </c>
      <c r="F8" s="44" t="str">
        <f>IF($B8="N/A","N/A",IF(E8&gt;10,"No",IF(E8&lt;-10,"No","Yes")))</f>
        <v>N/A</v>
      </c>
      <c r="G8" s="47">
        <v>1697211281</v>
      </c>
      <c r="H8" s="44" t="str">
        <f>IF($B8="N/A","N/A",IF(G8&gt;10,"No",IF(G8&lt;-10,"No","Yes")))</f>
        <v>N/A</v>
      </c>
      <c r="I8" s="12">
        <v>3.6920000000000002</v>
      </c>
      <c r="J8" s="12">
        <v>4.875</v>
      </c>
      <c r="K8" s="45" t="s">
        <v>739</v>
      </c>
      <c r="L8" s="9" t="str">
        <f>IF(J8="Div by 0", "N/A", IF(K8="N/A","N/A", IF(J8&gt;VALUE(MID(K8,1,2)), "No", IF(J8&lt;-1*VALUE(MID(K8,1,2)), "No", "Yes"))))</f>
        <v>Yes</v>
      </c>
    </row>
    <row r="9" spans="1:12" x14ac:dyDescent="0.2">
      <c r="A9" s="59" t="s">
        <v>944</v>
      </c>
      <c r="B9" s="9" t="s">
        <v>213</v>
      </c>
      <c r="C9" s="8">
        <v>6.5183383770000001</v>
      </c>
      <c r="D9" s="44" t="str">
        <f>IF($B9="N/A","N/A",IF(C9&gt;10,"No",IF(C9&lt;-10,"No","Yes")))</f>
        <v>N/A</v>
      </c>
      <c r="E9" s="8">
        <v>6.0266827696999998</v>
      </c>
      <c r="F9" s="44" t="str">
        <f>IF($B9="N/A","N/A",IF(E9&gt;10,"No",IF(E9&lt;-10,"No","Yes")))</f>
        <v>N/A</v>
      </c>
      <c r="G9" s="8">
        <v>6.5200265831999999</v>
      </c>
      <c r="H9" s="44" t="str">
        <f>IF($B9="N/A","N/A",IF(G9&gt;10,"No",IF(G9&lt;-10,"No","Yes")))</f>
        <v>N/A</v>
      </c>
      <c r="I9" s="12">
        <v>-7.54</v>
      </c>
      <c r="J9" s="12">
        <v>8.1859999999999999</v>
      </c>
      <c r="K9" s="9" t="s">
        <v>213</v>
      </c>
      <c r="L9" s="9" t="str">
        <f>IF(J9="Div by 0", "N/A", IF(K9="N/A","N/A", IF(J9&gt;VALUE(MID(K9,1,2)), "No", IF(J9&lt;-1*VALUE(MID(K9,1,2)), "No", "Yes"))))</f>
        <v>N/A</v>
      </c>
    </row>
    <row r="10" spans="1:12" x14ac:dyDescent="0.2">
      <c r="A10" s="59" t="s">
        <v>945</v>
      </c>
      <c r="B10" s="9" t="s">
        <v>213</v>
      </c>
      <c r="C10" s="8">
        <v>49.344545621999998</v>
      </c>
      <c r="D10" s="44" t="str">
        <f t="shared" ref="D10:D19" si="0">IF($B10="N/A","N/A",IF(C10&gt;10,"No",IF(C10&lt;-10,"No","Yes")))</f>
        <v>N/A</v>
      </c>
      <c r="E10" s="8">
        <v>48.346842826</v>
      </c>
      <c r="F10" s="44" t="str">
        <f t="shared" ref="F10:F19" si="1">IF($B10="N/A","N/A",IF(E10&gt;10,"No",IF(E10&lt;-10,"No","Yes")))</f>
        <v>N/A</v>
      </c>
      <c r="G10" s="8">
        <v>23.162433339</v>
      </c>
      <c r="H10" s="44" t="str">
        <f t="shared" ref="H10:H19" si="2">IF($B10="N/A","N/A",IF(G10&gt;10,"No",IF(G10&lt;-10,"No","Yes")))</f>
        <v>N/A</v>
      </c>
      <c r="I10" s="12">
        <v>-2.02</v>
      </c>
      <c r="J10" s="12">
        <v>-52.1</v>
      </c>
      <c r="K10" s="9" t="s">
        <v>213</v>
      </c>
      <c r="L10" s="9" t="str">
        <f t="shared" ref="L10:L26" si="3">IF(J10="Div by 0", "N/A", IF(K10="N/A","N/A", IF(J10&gt;VALUE(MID(K10,1,2)), "No", IF(J10&lt;-1*VALUE(MID(K10,1,2)), "No", "Yes"))))</f>
        <v>N/A</v>
      </c>
    </row>
    <row r="11" spans="1:12" x14ac:dyDescent="0.2">
      <c r="A11" s="59" t="s">
        <v>946</v>
      </c>
      <c r="B11" s="9" t="s">
        <v>213</v>
      </c>
      <c r="C11" s="8">
        <v>3.2598523092999998</v>
      </c>
      <c r="D11" s="44" t="str">
        <f t="shared" si="0"/>
        <v>N/A</v>
      </c>
      <c r="E11" s="8">
        <v>3.4848188246</v>
      </c>
      <c r="F11" s="44" t="str">
        <f t="shared" si="1"/>
        <v>N/A</v>
      </c>
      <c r="G11" s="8">
        <v>5.4518340817000004</v>
      </c>
      <c r="H11" s="44" t="str">
        <f t="shared" si="2"/>
        <v>N/A</v>
      </c>
      <c r="I11" s="12">
        <v>6.9009999999999998</v>
      </c>
      <c r="J11" s="12">
        <v>56.45</v>
      </c>
      <c r="K11" s="9" t="s">
        <v>213</v>
      </c>
      <c r="L11" s="9" t="str">
        <f t="shared" si="3"/>
        <v>N/A</v>
      </c>
    </row>
    <row r="12" spans="1:12" x14ac:dyDescent="0.2">
      <c r="A12" s="59" t="s">
        <v>947</v>
      </c>
      <c r="B12" s="9" t="s">
        <v>213</v>
      </c>
      <c r="C12" s="8">
        <v>0</v>
      </c>
      <c r="D12" s="44" t="str">
        <f t="shared" si="0"/>
        <v>N/A</v>
      </c>
      <c r="E12" s="8">
        <v>0</v>
      </c>
      <c r="F12" s="44" t="str">
        <f t="shared" si="1"/>
        <v>N/A</v>
      </c>
      <c r="G12" s="8">
        <v>9.725577E-4</v>
      </c>
      <c r="H12" s="44" t="str">
        <f t="shared" si="2"/>
        <v>N/A</v>
      </c>
      <c r="I12" s="12" t="s">
        <v>1747</v>
      </c>
      <c r="J12" s="12" t="s">
        <v>1747</v>
      </c>
      <c r="K12" s="9" t="s">
        <v>213</v>
      </c>
      <c r="L12" s="9" t="str">
        <f t="shared" si="3"/>
        <v>N/A</v>
      </c>
    </row>
    <row r="13" spans="1:12" x14ac:dyDescent="0.2">
      <c r="A13" s="59" t="s">
        <v>948</v>
      </c>
      <c r="B13" s="11" t="s">
        <v>213</v>
      </c>
      <c r="C13" s="8">
        <v>9.4994774125999992</v>
      </c>
      <c r="D13" s="44" t="str">
        <f t="shared" si="0"/>
        <v>N/A</v>
      </c>
      <c r="E13" s="8">
        <v>4.0949856167999998</v>
      </c>
      <c r="F13" s="44" t="str">
        <f t="shared" si="1"/>
        <v>N/A</v>
      </c>
      <c r="G13" s="8">
        <v>11.310521453</v>
      </c>
      <c r="H13" s="44" t="str">
        <f t="shared" si="2"/>
        <v>N/A</v>
      </c>
      <c r="I13" s="12">
        <v>-56.9</v>
      </c>
      <c r="J13" s="12">
        <v>176.2</v>
      </c>
      <c r="K13" s="9" t="s">
        <v>213</v>
      </c>
      <c r="L13" s="9" t="str">
        <f t="shared" si="3"/>
        <v>N/A</v>
      </c>
    </row>
    <row r="14" spans="1:12" ht="12.75" customHeight="1" x14ac:dyDescent="0.2">
      <c r="A14" s="59" t="s">
        <v>949</v>
      </c>
      <c r="B14" s="11" t="s">
        <v>213</v>
      </c>
      <c r="C14" s="8">
        <v>1.2388395144</v>
      </c>
      <c r="D14" s="44" t="str">
        <f t="shared" si="0"/>
        <v>N/A</v>
      </c>
      <c r="E14" s="8">
        <v>2.3646866383999998</v>
      </c>
      <c r="F14" s="44" t="str">
        <f t="shared" si="1"/>
        <v>N/A</v>
      </c>
      <c r="G14" s="8">
        <v>2.6570275396</v>
      </c>
      <c r="H14" s="44" t="str">
        <f t="shared" si="2"/>
        <v>N/A</v>
      </c>
      <c r="I14" s="12">
        <v>90.88</v>
      </c>
      <c r="J14" s="12">
        <v>12.36</v>
      </c>
      <c r="K14" s="9" t="s">
        <v>213</v>
      </c>
      <c r="L14" s="9" t="str">
        <f t="shared" si="3"/>
        <v>N/A</v>
      </c>
    </row>
    <row r="15" spans="1:12" x14ac:dyDescent="0.2">
      <c r="A15" s="59" t="s">
        <v>950</v>
      </c>
      <c r="B15" s="11" t="s">
        <v>213</v>
      </c>
      <c r="C15" s="8">
        <v>6.8312080000000001E-4</v>
      </c>
      <c r="D15" s="44" t="str">
        <f t="shared" si="0"/>
        <v>N/A</v>
      </c>
      <c r="E15" s="8">
        <v>2.3225490000000001E-3</v>
      </c>
      <c r="F15" s="44" t="str">
        <f t="shared" si="1"/>
        <v>N/A</v>
      </c>
      <c r="G15" s="8">
        <v>2.5934870999999998E-3</v>
      </c>
      <c r="H15" s="44" t="str">
        <f t="shared" si="2"/>
        <v>N/A</v>
      </c>
      <c r="I15" s="12">
        <v>240</v>
      </c>
      <c r="J15" s="12">
        <v>11.67</v>
      </c>
      <c r="K15" s="9" t="s">
        <v>213</v>
      </c>
      <c r="L15" s="9" t="str">
        <f t="shared" si="3"/>
        <v>N/A</v>
      </c>
    </row>
    <row r="16" spans="1:12" ht="12.75" customHeight="1" x14ac:dyDescent="0.2">
      <c r="A16" s="59" t="s">
        <v>951</v>
      </c>
      <c r="B16" s="11" t="s">
        <v>213</v>
      </c>
      <c r="C16" s="8">
        <v>30.138263643999998</v>
      </c>
      <c r="D16" s="44" t="str">
        <f t="shared" si="0"/>
        <v>N/A</v>
      </c>
      <c r="E16" s="8">
        <v>35.679660775000002</v>
      </c>
      <c r="F16" s="44" t="str">
        <f t="shared" si="1"/>
        <v>N/A</v>
      </c>
      <c r="G16" s="8">
        <v>50.894590958000002</v>
      </c>
      <c r="H16" s="44" t="str">
        <f t="shared" si="2"/>
        <v>N/A</v>
      </c>
      <c r="I16" s="12">
        <v>18.39</v>
      </c>
      <c r="J16" s="12">
        <v>42.64</v>
      </c>
      <c r="K16" s="9" t="s">
        <v>213</v>
      </c>
      <c r="L16" s="9" t="str">
        <f t="shared" si="3"/>
        <v>N/A</v>
      </c>
    </row>
    <row r="17" spans="1:12" ht="12.75" customHeight="1" x14ac:dyDescent="0.2">
      <c r="A17" s="4" t="s">
        <v>952</v>
      </c>
      <c r="B17" s="11" t="s">
        <v>213</v>
      </c>
      <c r="C17" s="8">
        <v>88.982969799000003</v>
      </c>
      <c r="D17" s="44" t="str">
        <f t="shared" si="0"/>
        <v>N/A</v>
      </c>
      <c r="E17" s="8">
        <v>88.123811767000007</v>
      </c>
      <c r="F17" s="44" t="str">
        <f t="shared" si="1"/>
        <v>N/A</v>
      </c>
      <c r="G17" s="8">
        <v>85.370139237999993</v>
      </c>
      <c r="H17" s="44" t="str">
        <f t="shared" si="2"/>
        <v>N/A</v>
      </c>
      <c r="I17" s="12">
        <v>-0.96599999999999997</v>
      </c>
      <c r="J17" s="12">
        <v>-3.12</v>
      </c>
      <c r="K17" s="9" t="s">
        <v>213</v>
      </c>
      <c r="L17" s="9" t="str">
        <f t="shared" si="3"/>
        <v>N/A</v>
      </c>
    </row>
    <row r="18" spans="1:12" ht="12.75" customHeight="1" x14ac:dyDescent="0.2">
      <c r="A18" s="4" t="s">
        <v>953</v>
      </c>
      <c r="B18" s="11" t="s">
        <v>213</v>
      </c>
      <c r="C18" s="8">
        <v>4.4986918236999998</v>
      </c>
      <c r="D18" s="44" t="str">
        <f t="shared" si="0"/>
        <v>N/A</v>
      </c>
      <c r="E18" s="8">
        <v>5.8495054629999998</v>
      </c>
      <c r="F18" s="44" t="str">
        <f t="shared" si="1"/>
        <v>N/A</v>
      </c>
      <c r="G18" s="8">
        <v>8.1098341788999999</v>
      </c>
      <c r="H18" s="44" t="str">
        <f t="shared" si="2"/>
        <v>N/A</v>
      </c>
      <c r="I18" s="12">
        <v>30.03</v>
      </c>
      <c r="J18" s="12">
        <v>38.64</v>
      </c>
      <c r="K18" s="9" t="s">
        <v>213</v>
      </c>
      <c r="L18" s="9" t="str">
        <f t="shared" si="3"/>
        <v>N/A</v>
      </c>
    </row>
    <row r="19" spans="1:12" ht="12.75" customHeight="1" x14ac:dyDescent="0.2">
      <c r="A19" s="18" t="s">
        <v>132</v>
      </c>
      <c r="B19" s="1" t="s">
        <v>213</v>
      </c>
      <c r="C19" s="36">
        <v>2675</v>
      </c>
      <c r="D19" s="44" t="str">
        <f t="shared" si="0"/>
        <v>N/A</v>
      </c>
      <c r="E19" s="36">
        <v>5373</v>
      </c>
      <c r="F19" s="44" t="str">
        <f t="shared" si="1"/>
        <v>N/A</v>
      </c>
      <c r="G19" s="36">
        <v>328</v>
      </c>
      <c r="H19" s="44" t="str">
        <f t="shared" si="2"/>
        <v>N/A</v>
      </c>
      <c r="I19" s="12">
        <v>100.9</v>
      </c>
      <c r="J19" s="12">
        <v>-93.9</v>
      </c>
      <c r="K19" s="36" t="s">
        <v>213</v>
      </c>
      <c r="L19" s="9" t="str">
        <f t="shared" si="3"/>
        <v>N/A</v>
      </c>
    </row>
    <row r="20" spans="1:12" ht="12.75" customHeight="1" x14ac:dyDescent="0.2">
      <c r="A20" s="18" t="s">
        <v>133</v>
      </c>
      <c r="B20" s="48" t="s">
        <v>276</v>
      </c>
      <c r="C20" s="8">
        <v>0.9136740284</v>
      </c>
      <c r="D20" s="44" t="str">
        <f>IF($B20="N/A","N/A",IF(C20&gt;=2,"No",IF(C20&lt;0,"No","Yes")))</f>
        <v>Yes</v>
      </c>
      <c r="E20" s="8">
        <v>1.7827222265</v>
      </c>
      <c r="F20" s="44" t="str">
        <f>IF($B20="N/A","N/A",IF(E20&gt;=2,"No",IF(E20&lt;0,"No","Yes")))</f>
        <v>Yes</v>
      </c>
      <c r="G20" s="8">
        <v>0.1063329713</v>
      </c>
      <c r="H20" s="44" t="str">
        <f>IF($B20="N/A","N/A",IF(G20&gt;=2,"No",IF(G20&lt;0,"No","Yes")))</f>
        <v>Yes</v>
      </c>
      <c r="I20" s="12">
        <v>95.12</v>
      </c>
      <c r="J20" s="12">
        <v>-94</v>
      </c>
      <c r="K20" s="9" t="s">
        <v>213</v>
      </c>
      <c r="L20" s="9" t="str">
        <f t="shared" si="3"/>
        <v>N/A</v>
      </c>
    </row>
    <row r="21" spans="1:12" ht="25.5" x14ac:dyDescent="0.2">
      <c r="A21" s="2" t="s">
        <v>134</v>
      </c>
      <c r="B21" s="48" t="s">
        <v>213</v>
      </c>
      <c r="C21" s="47">
        <v>11920483</v>
      </c>
      <c r="D21" s="44" t="str">
        <f t="shared" ref="D21:D26" si="4">IF($B21="N/A","N/A",IF(C21&gt;10,"No",IF(C21&lt;-10,"No","Yes")))</f>
        <v>N/A</v>
      </c>
      <c r="E21" s="47">
        <v>24785267</v>
      </c>
      <c r="F21" s="44" t="str">
        <f t="shared" ref="F21:F26" si="5">IF($B21="N/A","N/A",IF(E21&gt;10,"No",IF(E21&lt;-10,"No","Yes")))</f>
        <v>N/A</v>
      </c>
      <c r="G21" s="47">
        <v>1200620</v>
      </c>
      <c r="H21" s="44" t="str">
        <f t="shared" ref="H21:H26" si="6">IF($B21="N/A","N/A",IF(G21&gt;10,"No",IF(G21&lt;-10,"No","Yes")))</f>
        <v>N/A</v>
      </c>
      <c r="I21" s="12">
        <v>107.9</v>
      </c>
      <c r="J21" s="12">
        <v>-95.2</v>
      </c>
      <c r="K21" s="9" t="s">
        <v>213</v>
      </c>
      <c r="L21" s="9" t="str">
        <f t="shared" si="3"/>
        <v>N/A</v>
      </c>
    </row>
    <row r="22" spans="1:12" ht="25.5" x14ac:dyDescent="0.2">
      <c r="A22" s="2" t="s">
        <v>1720</v>
      </c>
      <c r="B22" s="48" t="s">
        <v>213</v>
      </c>
      <c r="C22" s="47">
        <v>4456.2553270999997</v>
      </c>
      <c r="D22" s="44" t="str">
        <f t="shared" si="4"/>
        <v>N/A</v>
      </c>
      <c r="E22" s="47">
        <v>4612.9289037999997</v>
      </c>
      <c r="F22" s="44" t="str">
        <f t="shared" si="5"/>
        <v>N/A</v>
      </c>
      <c r="G22" s="47">
        <v>3660.4268293</v>
      </c>
      <c r="H22" s="44" t="str">
        <f t="shared" si="6"/>
        <v>N/A</v>
      </c>
      <c r="I22" s="12">
        <v>3.516</v>
      </c>
      <c r="J22" s="12">
        <v>-20.6</v>
      </c>
      <c r="K22" s="9" t="s">
        <v>213</v>
      </c>
      <c r="L22" s="9" t="str">
        <f t="shared" si="3"/>
        <v>N/A</v>
      </c>
    </row>
    <row r="23" spans="1:12" ht="12.75" customHeight="1" x14ac:dyDescent="0.2">
      <c r="A23" s="18" t="s">
        <v>135</v>
      </c>
      <c r="B23" s="35" t="s">
        <v>213</v>
      </c>
      <c r="C23" s="1">
        <v>2655</v>
      </c>
      <c r="D23" s="44" t="str">
        <f t="shared" si="4"/>
        <v>N/A</v>
      </c>
      <c r="E23" s="1">
        <v>5363</v>
      </c>
      <c r="F23" s="44" t="str">
        <f t="shared" si="5"/>
        <v>N/A</v>
      </c>
      <c r="G23" s="1">
        <v>307</v>
      </c>
      <c r="H23" s="44" t="str">
        <f t="shared" si="6"/>
        <v>N/A</v>
      </c>
      <c r="I23" s="12">
        <v>102</v>
      </c>
      <c r="J23" s="12">
        <v>-94.3</v>
      </c>
      <c r="K23" s="36" t="s">
        <v>213</v>
      </c>
      <c r="L23" s="9" t="str">
        <f t="shared" si="3"/>
        <v>N/A</v>
      </c>
    </row>
    <row r="24" spans="1:12" ht="12.75" customHeight="1" x14ac:dyDescent="0.2">
      <c r="A24" s="18" t="s">
        <v>136</v>
      </c>
      <c r="B24" s="35" t="s">
        <v>213</v>
      </c>
      <c r="C24" s="13">
        <v>0.9068428207</v>
      </c>
      <c r="D24" s="44" t="str">
        <f t="shared" si="4"/>
        <v>N/A</v>
      </c>
      <c r="E24" s="13">
        <v>1.7794042993999999</v>
      </c>
      <c r="F24" s="44" t="str">
        <f t="shared" si="5"/>
        <v>N/A</v>
      </c>
      <c r="G24" s="13">
        <v>9.9525067699999997E-2</v>
      </c>
      <c r="H24" s="44" t="str">
        <f t="shared" si="6"/>
        <v>N/A</v>
      </c>
      <c r="I24" s="12">
        <v>96.22</v>
      </c>
      <c r="J24" s="12">
        <v>-94.4</v>
      </c>
      <c r="K24" s="9" t="s">
        <v>213</v>
      </c>
      <c r="L24" s="9" t="str">
        <f t="shared" si="3"/>
        <v>N/A</v>
      </c>
    </row>
    <row r="25" spans="1:12" ht="25.5" x14ac:dyDescent="0.2">
      <c r="A25" s="2" t="s">
        <v>137</v>
      </c>
      <c r="B25" s="35" t="s">
        <v>213</v>
      </c>
      <c r="C25" s="14">
        <v>11910662</v>
      </c>
      <c r="D25" s="44" t="str">
        <f t="shared" si="4"/>
        <v>N/A</v>
      </c>
      <c r="E25" s="14">
        <v>24778717</v>
      </c>
      <c r="F25" s="44" t="str">
        <f t="shared" si="5"/>
        <v>N/A</v>
      </c>
      <c r="G25" s="14">
        <v>1186173</v>
      </c>
      <c r="H25" s="44" t="str">
        <f t="shared" si="6"/>
        <v>N/A</v>
      </c>
      <c r="I25" s="12">
        <v>108</v>
      </c>
      <c r="J25" s="12">
        <v>-95.2</v>
      </c>
      <c r="K25" s="9" t="s">
        <v>213</v>
      </c>
      <c r="L25" s="9" t="str">
        <f t="shared" si="3"/>
        <v>N/A</v>
      </c>
    </row>
    <row r="26" spans="1:12" ht="25.5" x14ac:dyDescent="0.2">
      <c r="A26" s="2" t="s">
        <v>954</v>
      </c>
      <c r="B26" s="35" t="s">
        <v>213</v>
      </c>
      <c r="C26" s="14">
        <v>4486.1250471000003</v>
      </c>
      <c r="D26" s="44" t="str">
        <f t="shared" si="4"/>
        <v>N/A</v>
      </c>
      <c r="E26" s="14">
        <v>4620.3089688999999</v>
      </c>
      <c r="F26" s="44" t="str">
        <f t="shared" si="5"/>
        <v>N/A</v>
      </c>
      <c r="G26" s="14">
        <v>3863.7557003000002</v>
      </c>
      <c r="H26" s="44" t="str">
        <f t="shared" si="6"/>
        <v>N/A</v>
      </c>
      <c r="I26" s="12">
        <v>2.9910000000000001</v>
      </c>
      <c r="J26" s="12">
        <v>-16.399999999999999</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855</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0.27717893440000002</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862</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0.27944823559999998</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146.91666667000001</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290099</v>
      </c>
      <c r="D6" s="44" t="str">
        <f>IF($B6="N/A","N/A",IF(C6&gt;10,"No",IF(C6&lt;-10,"No","Yes")))</f>
        <v>N/A</v>
      </c>
      <c r="E6" s="36">
        <v>296020</v>
      </c>
      <c r="F6" s="44" t="str">
        <f>IF($B6="N/A","N/A",IF(E6&gt;10,"No",IF(E6&lt;-10,"No","Yes")))</f>
        <v>N/A</v>
      </c>
      <c r="G6" s="36">
        <v>307282</v>
      </c>
      <c r="H6" s="44" t="str">
        <f>IF($B6="N/A","N/A",IF(G6&gt;10,"No",IF(G6&lt;-10,"No","Yes")))</f>
        <v>N/A</v>
      </c>
      <c r="I6" s="12">
        <v>2.0409999999999999</v>
      </c>
      <c r="J6" s="12">
        <v>3.8039999999999998</v>
      </c>
      <c r="K6" s="50" t="s">
        <v>739</v>
      </c>
      <c r="L6" s="9" t="str">
        <f>IF(J6="Div by 0", "N/A", IF(K6="N/A","N/A", IF(J6&gt;VALUE(MID(K6,1,2)), "No", IF(J6&lt;-1*VALUE(MID(K6,1,2)), "No", "Yes"))))</f>
        <v>Yes</v>
      </c>
    </row>
    <row r="7" spans="1:14" x14ac:dyDescent="0.2">
      <c r="A7" s="18" t="s">
        <v>59</v>
      </c>
      <c r="B7" s="36" t="s">
        <v>213</v>
      </c>
      <c r="C7" s="36">
        <v>229202.96</v>
      </c>
      <c r="D7" s="44" t="str">
        <f>IF($B7="N/A","N/A",IF(C7&gt;10,"No",IF(C7&lt;-10,"No","Yes")))</f>
        <v>N/A</v>
      </c>
      <c r="E7" s="36">
        <v>234935.55</v>
      </c>
      <c r="F7" s="44" t="str">
        <f>IF($B7="N/A","N/A",IF(E7&gt;10,"No",IF(E7&lt;-10,"No","Yes")))</f>
        <v>N/A</v>
      </c>
      <c r="G7" s="36">
        <v>244380.05</v>
      </c>
      <c r="H7" s="44" t="str">
        <f>IF($B7="N/A","N/A",IF(G7&gt;10,"No",IF(G7&lt;-10,"No","Yes")))</f>
        <v>N/A</v>
      </c>
      <c r="I7" s="12">
        <v>2.5009999999999999</v>
      </c>
      <c r="J7" s="12">
        <v>4.0199999999999996</v>
      </c>
      <c r="K7" s="50" t="s">
        <v>740</v>
      </c>
      <c r="L7" s="9" t="str">
        <f>IF(J7="Div by 0", "N/A", IF(K7="N/A","N/A", IF(J7&gt;VALUE(MID(K7,1,2)), "No", IF(J7&lt;-1*VALUE(MID(K7,1,2)), "No", "Yes"))))</f>
        <v>Yes</v>
      </c>
    </row>
    <row r="8" spans="1:14" x14ac:dyDescent="0.2">
      <c r="A8" s="70" t="s">
        <v>143</v>
      </c>
      <c r="B8" s="36" t="s">
        <v>213</v>
      </c>
      <c r="C8" s="36">
        <v>49657</v>
      </c>
      <c r="D8" s="44" t="str">
        <f>IF($B8="N/A","N/A",IF(C8&gt;10,"No",IF(C8&lt;-10,"No","Yes")))</f>
        <v>N/A</v>
      </c>
      <c r="E8" s="36">
        <v>54299</v>
      </c>
      <c r="F8" s="44" t="str">
        <f>IF($B8="N/A","N/A",IF(E8&gt;10,"No",IF(E8&lt;-10,"No","Yes")))</f>
        <v>N/A</v>
      </c>
      <c r="G8" s="36">
        <v>55429</v>
      </c>
      <c r="H8" s="44" t="str">
        <f>IF($B8="N/A","N/A",IF(G8&gt;10,"No",IF(G8&lt;-10,"No","Yes")))</f>
        <v>N/A</v>
      </c>
      <c r="I8" s="12">
        <v>9.3480000000000008</v>
      </c>
      <c r="J8" s="12">
        <v>2.081</v>
      </c>
      <c r="K8" s="36" t="s">
        <v>213</v>
      </c>
      <c r="L8" s="9" t="str">
        <f>IF(J8="Div by 0", "N/A", IF(K8="N/A","N/A", IF(J8&gt;VALUE(MID(K8,1,2)), "No", IF(J8&lt;-1*VALUE(MID(K8,1,2)), "No", "Yes"))))</f>
        <v>N/A</v>
      </c>
    </row>
    <row r="9" spans="1:14" x14ac:dyDescent="0.2">
      <c r="A9" s="18" t="s">
        <v>681</v>
      </c>
      <c r="B9" s="36" t="s">
        <v>213</v>
      </c>
      <c r="C9" s="36">
        <v>48152</v>
      </c>
      <c r="D9" s="44" t="str">
        <f t="shared" ref="D9:D11" si="0">IF($B9="N/A","N/A",IF(C9&gt;10,"No",IF(C9&lt;-10,"No","Yes")))</f>
        <v>N/A</v>
      </c>
      <c r="E9" s="36">
        <v>52614</v>
      </c>
      <c r="F9" s="44" t="str">
        <f t="shared" ref="F9:F11" si="1">IF($B9="N/A","N/A",IF(E9&gt;10,"No",IF(E9&lt;-10,"No","Yes")))</f>
        <v>N/A</v>
      </c>
      <c r="G9" s="36">
        <v>53681</v>
      </c>
      <c r="H9" s="44" t="str">
        <f t="shared" ref="H9:H11" si="2">IF($B9="N/A","N/A",IF(G9&gt;10,"No",IF(G9&lt;-10,"No","Yes")))</f>
        <v>N/A</v>
      </c>
      <c r="I9" s="12">
        <v>9.266</v>
      </c>
      <c r="J9" s="12">
        <v>2.028</v>
      </c>
      <c r="K9" s="36" t="s">
        <v>213</v>
      </c>
      <c r="L9" s="9" t="str">
        <f t="shared" ref="L9:L11" si="3">IF(J9="Div by 0", "N/A", IF(K9="N/A","N/A", IF(J9&gt;VALUE(MID(K9,1,2)), "No", IF(J9&lt;-1*VALUE(MID(K9,1,2)), "No", "Yes"))))</f>
        <v>N/A</v>
      </c>
    </row>
    <row r="10" spans="1:14" x14ac:dyDescent="0.2">
      <c r="A10" s="18" t="s">
        <v>425</v>
      </c>
      <c r="B10" s="36" t="s">
        <v>213</v>
      </c>
      <c r="C10" s="36">
        <v>1504</v>
      </c>
      <c r="D10" s="44" t="str">
        <f t="shared" si="0"/>
        <v>N/A</v>
      </c>
      <c r="E10" s="36">
        <v>1685</v>
      </c>
      <c r="F10" s="44" t="str">
        <f t="shared" si="1"/>
        <v>N/A</v>
      </c>
      <c r="G10" s="36">
        <v>1748</v>
      </c>
      <c r="H10" s="44" t="str">
        <f t="shared" si="2"/>
        <v>N/A</v>
      </c>
      <c r="I10" s="12">
        <v>12.03</v>
      </c>
      <c r="J10" s="12">
        <v>3.7389999999999999</v>
      </c>
      <c r="K10" s="36" t="s">
        <v>213</v>
      </c>
      <c r="L10" s="9" t="str">
        <f t="shared" si="3"/>
        <v>N/A</v>
      </c>
    </row>
    <row r="11" spans="1:14" x14ac:dyDescent="0.2">
      <c r="A11" s="18" t="s">
        <v>169</v>
      </c>
      <c r="B11" s="36" t="s">
        <v>213</v>
      </c>
      <c r="C11" s="8">
        <v>17.117259969999999</v>
      </c>
      <c r="D11" s="44" t="str">
        <f t="shared" si="0"/>
        <v>N/A</v>
      </c>
      <c r="E11" s="8">
        <v>18.343017364000001</v>
      </c>
      <c r="F11" s="44" t="str">
        <f t="shared" si="1"/>
        <v>N/A</v>
      </c>
      <c r="G11" s="8">
        <v>18.038479312</v>
      </c>
      <c r="H11" s="44" t="str">
        <f t="shared" si="2"/>
        <v>N/A</v>
      </c>
      <c r="I11" s="12">
        <v>7.1609999999999996</v>
      </c>
      <c r="J11" s="12">
        <v>-1.66</v>
      </c>
      <c r="K11" s="36" t="s">
        <v>213</v>
      </c>
      <c r="L11" s="9" t="str">
        <f t="shared" si="3"/>
        <v>N/A</v>
      </c>
    </row>
    <row r="12" spans="1:14" x14ac:dyDescent="0.2">
      <c r="A12" s="18" t="s">
        <v>144</v>
      </c>
      <c r="B12" s="36" t="s">
        <v>213</v>
      </c>
      <c r="C12" s="36">
        <v>28331</v>
      </c>
      <c r="D12" s="44" t="str">
        <f>IF($B12="N/A","N/A",IF(C12&gt;10,"No",IF(C12&lt;-10,"No","Yes")))</f>
        <v>N/A</v>
      </c>
      <c r="E12" s="36">
        <v>31052.083332999999</v>
      </c>
      <c r="F12" s="44" t="str">
        <f>IF($B12="N/A","N/A",IF(E12&gt;10,"No",IF(E12&lt;-10,"No","Yes")))</f>
        <v>N/A</v>
      </c>
      <c r="G12" s="36">
        <v>31694.75</v>
      </c>
      <c r="H12" s="44" t="str">
        <f>IF($B12="N/A","N/A",IF(G12&gt;10,"No",IF(G12&lt;-10,"No","Yes")))</f>
        <v>N/A</v>
      </c>
      <c r="I12" s="12">
        <v>9.6050000000000004</v>
      </c>
      <c r="J12" s="12">
        <v>2.0699999999999998</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98.037294777</v>
      </c>
      <c r="F13" s="62" t="str">
        <f>IF($B13="N/A","N/A",IF(E13&gt;=95,"Yes","No"))</f>
        <v>N/A</v>
      </c>
      <c r="G13" s="8">
        <v>97.938050390000001</v>
      </c>
      <c r="H13" s="44" t="str">
        <f>IF($B13="N/A","N/A",IF(G13&gt;=95,"Yes","No"))</f>
        <v>N/A</v>
      </c>
      <c r="I13" s="12" t="s">
        <v>213</v>
      </c>
      <c r="J13" s="12">
        <v>-0.10100000000000001</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0.88676440779999999</v>
      </c>
      <c r="F14" s="62" t="str">
        <f>IF($B14="N/A","N/A",IF(E14&gt;95,"Yes","No"))</f>
        <v>N/A</v>
      </c>
      <c r="G14" s="72">
        <v>0.86370174629999996</v>
      </c>
      <c r="H14" s="44" t="str">
        <f>IF($B14="N/A","N/A",IF(G14&gt;95,"Yes","No"))</f>
        <v>N/A</v>
      </c>
      <c r="I14" s="74" t="s">
        <v>213</v>
      </c>
      <c r="J14" s="74">
        <v>-2.6</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1.0759408148</v>
      </c>
      <c r="F15" s="73" t="str">
        <f t="shared" ref="F15:F21" si="6">IF($B15="N/A","N/A",IF(E15&gt;10,"No",IF(E15&lt;-10,"No","Yes")))</f>
        <v>N/A</v>
      </c>
      <c r="G15" s="72">
        <v>1.1982478635</v>
      </c>
      <c r="H15" s="76" t="str">
        <f t="shared" ref="H15:H21" si="7">IF($B15="N/A","N/A",IF(G15&gt;10,"No",IF(G15&lt;-10,"No","Yes")))</f>
        <v>N/A</v>
      </c>
      <c r="I15" s="74" t="s">
        <v>213</v>
      </c>
      <c r="J15" s="74">
        <v>11.37</v>
      </c>
      <c r="K15" s="75" t="s">
        <v>213</v>
      </c>
      <c r="L15" s="9" t="str">
        <f t="shared" si="4"/>
        <v>N/A</v>
      </c>
    </row>
    <row r="16" spans="1:14" s="55" customFormat="1" x14ac:dyDescent="0.2">
      <c r="A16" s="16" t="s">
        <v>367</v>
      </c>
      <c r="B16" s="71" t="s">
        <v>213</v>
      </c>
      <c r="C16" s="77" t="s">
        <v>213</v>
      </c>
      <c r="D16" s="78" t="str">
        <f t="shared" si="5"/>
        <v>N/A</v>
      </c>
      <c r="E16" s="77">
        <v>5810</v>
      </c>
      <c r="F16" s="78" t="str">
        <f t="shared" si="6"/>
        <v>N/A</v>
      </c>
      <c r="G16" s="77">
        <v>6336</v>
      </c>
      <c r="H16" s="76" t="str">
        <f t="shared" si="7"/>
        <v>N/A</v>
      </c>
      <c r="I16" s="74" t="s">
        <v>213</v>
      </c>
      <c r="J16" s="74">
        <v>9.0530000000000008</v>
      </c>
      <c r="K16" s="75" t="s">
        <v>213</v>
      </c>
      <c r="L16" s="9" t="str">
        <f t="shared" si="4"/>
        <v>N/A</v>
      </c>
    </row>
    <row r="17" spans="1:14" s="55" customFormat="1" x14ac:dyDescent="0.2">
      <c r="A17" s="17" t="s">
        <v>368</v>
      </c>
      <c r="B17" s="71" t="s">
        <v>213</v>
      </c>
      <c r="C17" s="72" t="s">
        <v>213</v>
      </c>
      <c r="D17" s="76" t="str">
        <f t="shared" si="5"/>
        <v>N/A</v>
      </c>
      <c r="E17" s="72">
        <v>1.9627052225999999</v>
      </c>
      <c r="F17" s="76" t="str">
        <f t="shared" si="6"/>
        <v>N/A</v>
      </c>
      <c r="G17" s="72">
        <v>2.0619496098000001</v>
      </c>
      <c r="H17" s="76" t="str">
        <f t="shared" si="7"/>
        <v>N/A</v>
      </c>
      <c r="I17" s="74" t="s">
        <v>213</v>
      </c>
      <c r="J17" s="74">
        <v>5.0570000000000004</v>
      </c>
      <c r="K17" s="75" t="s">
        <v>213</v>
      </c>
      <c r="L17" s="9" t="str">
        <f t="shared" si="4"/>
        <v>N/A</v>
      </c>
      <c r="M17" s="43"/>
      <c r="N17" s="43"/>
    </row>
    <row r="18" spans="1:14" x14ac:dyDescent="0.2">
      <c r="A18" s="16" t="s">
        <v>682</v>
      </c>
      <c r="B18" s="71" t="s">
        <v>213</v>
      </c>
      <c r="C18" s="72" t="s">
        <v>213</v>
      </c>
      <c r="D18" s="76" t="str">
        <f t="shared" si="5"/>
        <v>N/A</v>
      </c>
      <c r="E18" s="72">
        <v>80.223752150999999</v>
      </c>
      <c r="F18" s="76" t="str">
        <f t="shared" si="6"/>
        <v>N/A</v>
      </c>
      <c r="G18" s="72">
        <v>77.035984847999998</v>
      </c>
      <c r="H18" s="76" t="str">
        <f t="shared" si="7"/>
        <v>N/A</v>
      </c>
      <c r="I18" s="12" t="s">
        <v>213</v>
      </c>
      <c r="J18" s="12">
        <v>-3.97</v>
      </c>
      <c r="K18" s="75" t="s">
        <v>213</v>
      </c>
      <c r="L18" s="9" t="str">
        <f t="shared" si="4"/>
        <v>N/A</v>
      </c>
    </row>
    <row r="19" spans="1:14" x14ac:dyDescent="0.2">
      <c r="A19" s="16" t="s">
        <v>683</v>
      </c>
      <c r="B19" s="71" t="s">
        <v>213</v>
      </c>
      <c r="C19" s="72" t="s">
        <v>213</v>
      </c>
      <c r="D19" s="76" t="str">
        <f t="shared" si="5"/>
        <v>N/A</v>
      </c>
      <c r="E19" s="72">
        <v>18.123924269</v>
      </c>
      <c r="F19" s="76" t="str">
        <f t="shared" si="6"/>
        <v>N/A</v>
      </c>
      <c r="G19" s="72">
        <v>14.457070707</v>
      </c>
      <c r="H19" s="76" t="str">
        <f t="shared" si="7"/>
        <v>N/A</v>
      </c>
      <c r="I19" s="12" t="s">
        <v>213</v>
      </c>
      <c r="J19" s="12">
        <v>-20.2</v>
      </c>
      <c r="K19" s="75" t="s">
        <v>213</v>
      </c>
      <c r="L19" s="9" t="str">
        <f t="shared" si="4"/>
        <v>N/A</v>
      </c>
    </row>
    <row r="20" spans="1:14" ht="25.5" x14ac:dyDescent="0.2">
      <c r="A20" s="16" t="s">
        <v>684</v>
      </c>
      <c r="B20" s="71" t="s">
        <v>213</v>
      </c>
      <c r="C20" s="72" t="s">
        <v>213</v>
      </c>
      <c r="D20" s="76" t="str">
        <f t="shared" si="5"/>
        <v>N/A</v>
      </c>
      <c r="E20" s="72">
        <v>17.314974182</v>
      </c>
      <c r="F20" s="76" t="str">
        <f t="shared" si="6"/>
        <v>N/A</v>
      </c>
      <c r="G20" s="72">
        <v>10.921717171999999</v>
      </c>
      <c r="H20" s="76" t="str">
        <f t="shared" si="7"/>
        <v>N/A</v>
      </c>
      <c r="I20" s="12" t="s">
        <v>213</v>
      </c>
      <c r="J20" s="12">
        <v>-36.9</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35</v>
      </c>
      <c r="D22" s="44" t="str">
        <f>IF($B22="N/A","N/A",IF(C22&gt;0,"No",IF(C22&lt;0,"No","Yes")))</f>
        <v>No</v>
      </c>
      <c r="E22" s="1">
        <v>46</v>
      </c>
      <c r="F22" s="44" t="str">
        <f>IF($B22="N/A","N/A",IF(E22&gt;0,"No",IF(E22&lt;0,"No","Yes")))</f>
        <v>No</v>
      </c>
      <c r="G22" s="1">
        <v>1532</v>
      </c>
      <c r="H22" s="44" t="str">
        <f>IF($B22="N/A","N/A",IF(G22&gt;0,"No",IF(G22&lt;0,"No","Yes")))</f>
        <v>No</v>
      </c>
      <c r="I22" s="12">
        <v>31.43</v>
      </c>
      <c r="J22" s="12">
        <v>3230</v>
      </c>
      <c r="K22" s="45" t="s">
        <v>213</v>
      </c>
      <c r="L22" s="9" t="str">
        <f t="shared" si="4"/>
        <v>N/A</v>
      </c>
    </row>
    <row r="23" spans="1:14" x14ac:dyDescent="0.2">
      <c r="A23" s="6" t="s">
        <v>145</v>
      </c>
      <c r="B23" s="48" t="s">
        <v>279</v>
      </c>
      <c r="C23" s="8">
        <v>2.41296937E-2</v>
      </c>
      <c r="D23" s="44" t="str">
        <f>IF($B23="N/A","N/A",IF(C23&gt;=10,"No",IF(C23&lt;0,"No","Yes")))</f>
        <v>Yes</v>
      </c>
      <c r="E23" s="8">
        <v>3.10789811E-2</v>
      </c>
      <c r="F23" s="44" t="str">
        <f>IF($B23="N/A","N/A",IF(E23&gt;=10,"No",IF(E23&lt;0,"No","Yes")))</f>
        <v>Yes</v>
      </c>
      <c r="G23" s="8">
        <v>0.99712967240000006</v>
      </c>
      <c r="H23" s="44" t="str">
        <f>IF($B23="N/A","N/A",IF(G23&gt;=10,"No",IF(G23&lt;0,"No","Yes")))</f>
        <v>Yes</v>
      </c>
      <c r="I23" s="12">
        <v>28.8</v>
      </c>
      <c r="J23" s="12">
        <v>3108</v>
      </c>
      <c r="K23" s="45" t="s">
        <v>213</v>
      </c>
      <c r="L23" s="9" t="str">
        <f t="shared" si="4"/>
        <v>N/A</v>
      </c>
    </row>
    <row r="24" spans="1:14" x14ac:dyDescent="0.2">
      <c r="A24" s="2" t="s">
        <v>426</v>
      </c>
      <c r="B24" s="35" t="s">
        <v>213</v>
      </c>
      <c r="C24" s="13">
        <v>51.428571429000002</v>
      </c>
      <c r="D24" s="76" t="str">
        <f t="shared" ref="D24:D27" si="8">IF($B24="N/A","N/A",IF(C24&gt;10,"No",IF(C24&lt;-10,"No","Yes")))</f>
        <v>N/A</v>
      </c>
      <c r="E24" s="13">
        <v>60.869565217000002</v>
      </c>
      <c r="F24" s="44" t="str">
        <f t="shared" ref="F24:F27" si="9">IF($B24="N/A","N/A",IF(E24&gt;10,"No",IF(E24&lt;-10,"No","Yes")))</f>
        <v>N/A</v>
      </c>
      <c r="G24" s="13">
        <v>3.7859007832999998</v>
      </c>
      <c r="H24" s="44" t="str">
        <f t="shared" ref="H24:H27" si="10">IF($B24="N/A","N/A",IF(G24&gt;10,"No",IF(G24&lt;-10,"No","Yes")))</f>
        <v>N/A</v>
      </c>
      <c r="I24" s="12">
        <v>18.36</v>
      </c>
      <c r="J24" s="12">
        <v>-93.8</v>
      </c>
      <c r="K24" s="45" t="s">
        <v>213</v>
      </c>
      <c r="L24" s="9" t="str">
        <f t="shared" si="4"/>
        <v>N/A</v>
      </c>
    </row>
    <row r="25" spans="1:14" x14ac:dyDescent="0.2">
      <c r="A25" s="2" t="s">
        <v>427</v>
      </c>
      <c r="B25" s="35" t="s">
        <v>213</v>
      </c>
      <c r="C25" s="13">
        <v>0</v>
      </c>
      <c r="D25" s="76" t="str">
        <f t="shared" si="8"/>
        <v>N/A</v>
      </c>
      <c r="E25" s="13">
        <v>0</v>
      </c>
      <c r="F25" s="44" t="str">
        <f t="shared" si="9"/>
        <v>N/A</v>
      </c>
      <c r="G25" s="13">
        <v>6.5274151399999994E-2</v>
      </c>
      <c r="H25" s="44" t="str">
        <f t="shared" si="10"/>
        <v>N/A</v>
      </c>
      <c r="I25" s="12" t="s">
        <v>1747</v>
      </c>
      <c r="J25" s="12" t="s">
        <v>1747</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15.107256488000001</v>
      </c>
      <c r="D28" s="76" t="str">
        <f>IF($B28="N/A","N/A",IF(C28&gt;10,"No",IF(C28&lt;-10,"No","Yes")))</f>
        <v>N/A</v>
      </c>
      <c r="E28" s="72">
        <v>13.721707993000001</v>
      </c>
      <c r="F28" s="76" t="str">
        <f>IF($B28="N/A","N/A",IF(E28&gt;10,"No",IF(E28&lt;-10,"No","Yes")))</f>
        <v>N/A</v>
      </c>
      <c r="G28" s="72">
        <v>16.314330159000001</v>
      </c>
      <c r="H28" s="76" t="str">
        <f>IF($B28="N/A","N/A",IF(G28&gt;10,"No",IF(G28&lt;-10,"No","Yes")))</f>
        <v>N/A</v>
      </c>
      <c r="I28" s="12">
        <v>-9.17</v>
      </c>
      <c r="J28" s="12">
        <v>18.89</v>
      </c>
      <c r="K28" s="75" t="s">
        <v>740</v>
      </c>
      <c r="L28" s="9" t="str">
        <f t="shared" si="4"/>
        <v>No</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97.730429956999998</v>
      </c>
      <c r="D30" s="44" t="str">
        <f>IF($B30="N/A","N/A",IF(C30&gt;=98,"Yes","No"))</f>
        <v>No</v>
      </c>
      <c r="E30" s="13">
        <v>97.672116748999997</v>
      </c>
      <c r="F30" s="44" t="str">
        <f>IF($B30="N/A","N/A",IF(E30&gt;=98,"Yes","No"))</f>
        <v>No</v>
      </c>
      <c r="G30" s="13">
        <v>97.528654461000002</v>
      </c>
      <c r="H30" s="44" t="str">
        <f>IF($B30="N/A","N/A",IF(G30&gt;=98,"Yes","No"))</f>
        <v>No</v>
      </c>
      <c r="I30" s="12">
        <v>-0.06</v>
      </c>
      <c r="J30" s="12">
        <v>-0.14699999999999999</v>
      </c>
      <c r="K30" s="45" t="s">
        <v>740</v>
      </c>
      <c r="L30" s="9" t="str">
        <f t="shared" si="4"/>
        <v>Yes</v>
      </c>
    </row>
    <row r="31" spans="1:14" x14ac:dyDescent="0.2">
      <c r="A31" s="2" t="s">
        <v>18</v>
      </c>
      <c r="B31" s="48" t="s">
        <v>277</v>
      </c>
      <c r="C31" s="13">
        <v>99.228883933000006</v>
      </c>
      <c r="D31" s="44" t="str">
        <f>IF($B31="N/A","N/A",IF(C31&gt;=95,"Yes","No"))</f>
        <v>Yes</v>
      </c>
      <c r="E31" s="13">
        <v>99.155124654000005</v>
      </c>
      <c r="F31" s="44" t="str">
        <f>IF($B31="N/A","N/A",IF(E31&gt;=95,"Yes","No"))</f>
        <v>Yes</v>
      </c>
      <c r="G31" s="13">
        <v>99.277211160999997</v>
      </c>
      <c r="H31" s="44" t="str">
        <f>IF($B31="N/A","N/A",IF(G31&gt;=95,"Yes","No"))</f>
        <v>Yes</v>
      </c>
      <c r="I31" s="12">
        <v>-7.3999999999999996E-2</v>
      </c>
      <c r="J31" s="12">
        <v>0.1231</v>
      </c>
      <c r="K31" s="45" t="s">
        <v>740</v>
      </c>
      <c r="L31" s="9" t="str">
        <f t="shared" si="4"/>
        <v>Yes</v>
      </c>
    </row>
    <row r="32" spans="1:14" x14ac:dyDescent="0.2">
      <c r="A32" s="2" t="s">
        <v>23</v>
      </c>
      <c r="B32" s="35" t="s">
        <v>213</v>
      </c>
      <c r="C32" s="13">
        <v>62.734445827000002</v>
      </c>
      <c r="D32" s="44" t="str">
        <f t="shared" ref="D32:D37" si="11">IF($B32="N/A","N/A",IF(C32&gt;10,"No",IF(C32&lt;-10,"No","Yes")))</f>
        <v>N/A</v>
      </c>
      <c r="E32" s="13">
        <v>61.771501925999999</v>
      </c>
      <c r="F32" s="44" t="str">
        <f t="shared" ref="F32:F37" si="12">IF($B32="N/A","N/A",IF(E32&gt;10,"No",IF(E32&lt;-10,"No","Yes")))</f>
        <v>N/A</v>
      </c>
      <c r="G32" s="13">
        <v>61.629057348000003</v>
      </c>
      <c r="H32" s="44" t="str">
        <f t="shared" ref="H32:H37" si="13">IF($B32="N/A","N/A",IF(G32&gt;10,"No",IF(G32&lt;-10,"No","Yes")))</f>
        <v>N/A</v>
      </c>
      <c r="I32" s="12">
        <v>-1.53</v>
      </c>
      <c r="J32" s="12">
        <v>-0.23100000000000001</v>
      </c>
      <c r="K32" s="45" t="s">
        <v>740</v>
      </c>
      <c r="L32" s="9" t="str">
        <f t="shared" si="4"/>
        <v>Yes</v>
      </c>
    </row>
    <row r="33" spans="1:12" x14ac:dyDescent="0.2">
      <c r="A33" s="2" t="s">
        <v>24</v>
      </c>
      <c r="B33" s="35" t="s">
        <v>213</v>
      </c>
      <c r="C33" s="13">
        <v>12.959369043000001</v>
      </c>
      <c r="D33" s="44" t="str">
        <f t="shared" si="11"/>
        <v>N/A</v>
      </c>
      <c r="E33" s="13">
        <v>13.037970407</v>
      </c>
      <c r="F33" s="44" t="str">
        <f t="shared" si="12"/>
        <v>N/A</v>
      </c>
      <c r="G33" s="13">
        <v>13.157620687</v>
      </c>
      <c r="H33" s="44" t="str">
        <f t="shared" si="13"/>
        <v>N/A</v>
      </c>
      <c r="I33" s="12">
        <v>0.60650000000000004</v>
      </c>
      <c r="J33" s="12">
        <v>0.91769999999999996</v>
      </c>
      <c r="K33" s="45" t="s">
        <v>740</v>
      </c>
      <c r="L33" s="9" t="str">
        <f t="shared" si="4"/>
        <v>Yes</v>
      </c>
    </row>
    <row r="34" spans="1:12" x14ac:dyDescent="0.2">
      <c r="A34" s="2" t="s">
        <v>25</v>
      </c>
      <c r="B34" s="35" t="s">
        <v>213</v>
      </c>
      <c r="C34" s="13">
        <v>3.4053891947000001</v>
      </c>
      <c r="D34" s="44" t="str">
        <f t="shared" si="11"/>
        <v>N/A</v>
      </c>
      <c r="E34" s="13">
        <v>3.3876089452999998</v>
      </c>
      <c r="F34" s="44" t="str">
        <f t="shared" si="12"/>
        <v>N/A</v>
      </c>
      <c r="G34" s="13">
        <v>3.4053410223</v>
      </c>
      <c r="H34" s="44" t="str">
        <f t="shared" si="13"/>
        <v>N/A</v>
      </c>
      <c r="I34" s="12">
        <v>-0.52200000000000002</v>
      </c>
      <c r="J34" s="12">
        <v>0.52339999999999998</v>
      </c>
      <c r="K34" s="45" t="s">
        <v>740</v>
      </c>
      <c r="L34" s="9" t="str">
        <f t="shared" si="4"/>
        <v>Yes</v>
      </c>
    </row>
    <row r="35" spans="1:12" x14ac:dyDescent="0.2">
      <c r="A35" s="2" t="s">
        <v>26</v>
      </c>
      <c r="B35" s="48" t="s">
        <v>213</v>
      </c>
      <c r="C35" s="13">
        <v>1.7400956224999999</v>
      </c>
      <c r="D35" s="11" t="str">
        <f t="shared" si="11"/>
        <v>N/A</v>
      </c>
      <c r="E35" s="13">
        <v>1.9485169921000001</v>
      </c>
      <c r="F35" s="11" t="str">
        <f t="shared" si="12"/>
        <v>N/A</v>
      </c>
      <c r="G35" s="13">
        <v>2.0814756478000001</v>
      </c>
      <c r="H35" s="11" t="str">
        <f t="shared" si="13"/>
        <v>N/A</v>
      </c>
      <c r="I35" s="12">
        <v>11.98</v>
      </c>
      <c r="J35" s="12">
        <v>6.8239999999999998</v>
      </c>
      <c r="K35" s="48" t="s">
        <v>213</v>
      </c>
      <c r="L35" s="9" t="str">
        <f t="shared" si="4"/>
        <v>N/A</v>
      </c>
    </row>
    <row r="36" spans="1:12" x14ac:dyDescent="0.2">
      <c r="A36" s="2" t="s">
        <v>60</v>
      </c>
      <c r="B36" s="48" t="s">
        <v>213</v>
      </c>
      <c r="C36" s="13">
        <v>0.13788396380000001</v>
      </c>
      <c r="D36" s="11" t="str">
        <f t="shared" si="11"/>
        <v>N/A</v>
      </c>
      <c r="E36" s="13">
        <v>0.1553949057</v>
      </c>
      <c r="F36" s="11" t="str">
        <f t="shared" si="12"/>
        <v>N/A</v>
      </c>
      <c r="G36" s="13">
        <v>0.17703607760000001</v>
      </c>
      <c r="H36" s="11" t="str">
        <f t="shared" si="13"/>
        <v>N/A</v>
      </c>
      <c r="I36" s="12">
        <v>12.7</v>
      </c>
      <c r="J36" s="12">
        <v>13.93</v>
      </c>
      <c r="K36" s="48" t="s">
        <v>213</v>
      </c>
      <c r="L36" s="9" t="str">
        <f t="shared" si="4"/>
        <v>N/A</v>
      </c>
    </row>
    <row r="37" spans="1:12" x14ac:dyDescent="0.2">
      <c r="A37" s="2" t="s">
        <v>61</v>
      </c>
      <c r="B37" s="48" t="s">
        <v>213</v>
      </c>
      <c r="C37" s="13">
        <v>0.58635155579999998</v>
      </c>
      <c r="D37" s="11" t="str">
        <f t="shared" si="11"/>
        <v>N/A</v>
      </c>
      <c r="E37" s="13">
        <v>0.69961489089999995</v>
      </c>
      <c r="F37" s="11" t="str">
        <f t="shared" si="12"/>
        <v>N/A</v>
      </c>
      <c r="G37" s="13">
        <v>1.0319511068</v>
      </c>
      <c r="H37" s="11" t="str">
        <f t="shared" si="13"/>
        <v>N/A</v>
      </c>
      <c r="I37" s="12">
        <v>19.32</v>
      </c>
      <c r="J37" s="12">
        <v>47.5</v>
      </c>
      <c r="K37" s="48" t="s">
        <v>213</v>
      </c>
      <c r="L37" s="9" t="str">
        <f t="shared" si="4"/>
        <v>N/A</v>
      </c>
    </row>
    <row r="38" spans="1:12" x14ac:dyDescent="0.2">
      <c r="A38" s="2" t="s">
        <v>62</v>
      </c>
      <c r="B38" s="48" t="s">
        <v>278</v>
      </c>
      <c r="C38" s="13">
        <v>19.634676438</v>
      </c>
      <c r="D38" s="11" t="str">
        <f>IF($B38="N/A","N/A",IF(C38&gt;=5,"No",IF(C38&lt;0,"No","Yes")))</f>
        <v>No</v>
      </c>
      <c r="E38" s="13">
        <v>20.424295656000002</v>
      </c>
      <c r="F38" s="11" t="str">
        <f>IF($B38="N/A","N/A",IF(E38&gt;=5,"No",IF(E38&lt;0,"No","Yes")))</f>
        <v>No</v>
      </c>
      <c r="G38" s="13">
        <v>20.640649306</v>
      </c>
      <c r="H38" s="11" t="str">
        <f>IF($B38="N/A","N/A",IF(G38&gt;=5,"No",IF(G38&lt;0,"No","Yes")))</f>
        <v>No</v>
      </c>
      <c r="I38" s="12">
        <v>4.0220000000000002</v>
      </c>
      <c r="J38" s="12">
        <v>1.0589999999999999</v>
      </c>
      <c r="K38" s="45" t="s">
        <v>740</v>
      </c>
      <c r="L38" s="9" t="str">
        <f t="shared" si="4"/>
        <v>Yes</v>
      </c>
    </row>
    <row r="39" spans="1:12" x14ac:dyDescent="0.2">
      <c r="A39" s="2" t="s">
        <v>63</v>
      </c>
      <c r="B39" s="48" t="s">
        <v>213</v>
      </c>
      <c r="C39" s="13">
        <v>16.08899031</v>
      </c>
      <c r="D39" s="11" t="str">
        <f>IF($B39="N/A","N/A",IF(C39&gt;10,"No",IF(C39&lt;-10,"No","Yes")))</f>
        <v>N/A</v>
      </c>
      <c r="E39" s="13">
        <v>16.129991217000001</v>
      </c>
      <c r="F39" s="11" t="str">
        <f>IF($B39="N/A","N/A",IF(E39&gt;10,"No",IF(E39&lt;-10,"No","Yes")))</f>
        <v>N/A</v>
      </c>
      <c r="G39" s="13">
        <v>16.210191290000001</v>
      </c>
      <c r="H39" s="11" t="str">
        <f>IF($B39="N/A","N/A",IF(G39&gt;10,"No",IF(G39&lt;-10,"No","Yes")))</f>
        <v>N/A</v>
      </c>
      <c r="I39" s="12">
        <v>0.25480000000000003</v>
      </c>
      <c r="J39" s="12">
        <v>0.49719999999999998</v>
      </c>
      <c r="K39" s="48" t="s">
        <v>740</v>
      </c>
      <c r="L39" s="9" t="str">
        <f t="shared" si="4"/>
        <v>Yes</v>
      </c>
    </row>
    <row r="40" spans="1:12" x14ac:dyDescent="0.2">
      <c r="A40" s="2" t="s">
        <v>64</v>
      </c>
      <c r="B40" s="48" t="s">
        <v>213</v>
      </c>
      <c r="C40" s="13">
        <v>88.813900673000006</v>
      </c>
      <c r="D40" s="11" t="str">
        <f>IF($B40="N/A","N/A",IF(C40&gt;10,"No",IF(C40&lt;-10,"No","Yes")))</f>
        <v>N/A</v>
      </c>
      <c r="E40" s="13">
        <v>86.801541426</v>
      </c>
      <c r="F40" s="11" t="str">
        <f>IF($B40="N/A","N/A",IF(E40&gt;10,"No",IF(E40&lt;-10,"No","Yes")))</f>
        <v>N/A</v>
      </c>
      <c r="G40" s="13">
        <v>82.760835959999994</v>
      </c>
      <c r="H40" s="11" t="str">
        <f>IF($B40="N/A","N/A",IF(G40&gt;10,"No",IF(G40&lt;-10,"No","Yes")))</f>
        <v>N/A</v>
      </c>
      <c r="I40" s="12">
        <v>-2.27</v>
      </c>
      <c r="J40" s="12">
        <v>-4.66</v>
      </c>
      <c r="K40" s="45" t="s">
        <v>740</v>
      </c>
      <c r="L40" s="9" t="str">
        <f t="shared" si="4"/>
        <v>Yes</v>
      </c>
    </row>
    <row r="41" spans="1:12" x14ac:dyDescent="0.2">
      <c r="A41" s="3" t="s">
        <v>19</v>
      </c>
      <c r="B41" s="35" t="s">
        <v>281</v>
      </c>
      <c r="C41" s="8">
        <v>4.8249046015000001</v>
      </c>
      <c r="D41" s="44" t="str">
        <f>IF($B41="N/A","N/A",IF(C41&gt;8,"No",IF(C41&lt;2,"No","Yes")))</f>
        <v>Yes</v>
      </c>
      <c r="E41" s="8">
        <v>4.2922775487999996</v>
      </c>
      <c r="F41" s="44" t="str">
        <f>IF($B41="N/A","N/A",IF(E41&gt;8,"No",IF(E41&lt;2,"No","Yes")))</f>
        <v>Yes</v>
      </c>
      <c r="G41" s="8">
        <v>4.1252009555000004</v>
      </c>
      <c r="H41" s="44" t="str">
        <f>IF($B41="N/A","N/A",IF(G41&gt;8,"No",IF(G41&lt;2,"No","Yes")))</f>
        <v>Yes</v>
      </c>
      <c r="I41" s="12">
        <v>-11</v>
      </c>
      <c r="J41" s="12">
        <v>-3.89</v>
      </c>
      <c r="K41" s="45" t="s">
        <v>740</v>
      </c>
      <c r="L41" s="9" t="str">
        <f t="shared" si="4"/>
        <v>Yes</v>
      </c>
    </row>
    <row r="42" spans="1:12" x14ac:dyDescent="0.2">
      <c r="A42" s="3" t="s">
        <v>170</v>
      </c>
      <c r="B42" s="35" t="s">
        <v>213</v>
      </c>
      <c r="C42" s="8">
        <v>22.28963216</v>
      </c>
      <c r="D42" s="11" t="str">
        <f t="shared" ref="D42:D49" si="14">IF($B42="N/A","N/A",IF(C42&gt;10,"No",IF(C42&lt;-10,"No","Yes")))</f>
        <v>N/A</v>
      </c>
      <c r="E42" s="8">
        <v>22.078237956999999</v>
      </c>
      <c r="F42" s="11" t="str">
        <f t="shared" ref="F42:F49" si="15">IF($B42="N/A","N/A",IF(E42&gt;10,"No",IF(E42&lt;-10,"No","Yes")))</f>
        <v>N/A</v>
      </c>
      <c r="G42" s="8">
        <v>20.739255797999999</v>
      </c>
      <c r="H42" s="11" t="str">
        <f t="shared" ref="H42:H49" si="16">IF($B42="N/A","N/A",IF(G42&gt;10,"No",IF(G42&lt;-10,"No","Yes")))</f>
        <v>N/A</v>
      </c>
      <c r="I42" s="12">
        <v>-0.94799999999999995</v>
      </c>
      <c r="J42" s="12">
        <v>-6.06</v>
      </c>
      <c r="K42" s="45" t="s">
        <v>740</v>
      </c>
      <c r="L42" s="9" t="str">
        <f>IF(J42="Div by 0", "N/A", IF(OR(J42="N/A",K42="N/A"),"N/A", IF(J42&gt;VALUE(MID(K42,1,2)), "No", IF(J42&lt;-1*VALUE(MID(K42,1,2)), "No", "Yes"))))</f>
        <v>Yes</v>
      </c>
    </row>
    <row r="43" spans="1:12" x14ac:dyDescent="0.2">
      <c r="A43" s="3" t="s">
        <v>171</v>
      </c>
      <c r="B43" s="35" t="s">
        <v>213</v>
      </c>
      <c r="C43" s="8">
        <v>36.326564380000001</v>
      </c>
      <c r="D43" s="11" t="str">
        <f t="shared" si="14"/>
        <v>N/A</v>
      </c>
      <c r="E43" s="8">
        <v>37.442402540000003</v>
      </c>
      <c r="F43" s="11" t="str">
        <f t="shared" si="15"/>
        <v>N/A</v>
      </c>
      <c r="G43" s="8">
        <v>36.812439388000001</v>
      </c>
      <c r="H43" s="11" t="str">
        <f t="shared" si="16"/>
        <v>N/A</v>
      </c>
      <c r="I43" s="12">
        <v>3.0720000000000001</v>
      </c>
      <c r="J43" s="12">
        <v>-1.68</v>
      </c>
      <c r="K43" s="45" t="s">
        <v>740</v>
      </c>
      <c r="L43" s="9" t="str">
        <f>IF(J43="Div by 0", "N/A", IF(OR(J43="N/A",K43="N/A"),"N/A", IF(J43&gt;VALUE(MID(K43,1,2)), "No", IF(J43&lt;-1*VALUE(MID(K43,1,2)), "No", "Yes"))))</f>
        <v>Yes</v>
      </c>
    </row>
    <row r="44" spans="1:12" x14ac:dyDescent="0.2">
      <c r="A44" s="3" t="s">
        <v>172</v>
      </c>
      <c r="B44" s="35" t="s">
        <v>213</v>
      </c>
      <c r="C44" s="8">
        <v>2.9720888385999999</v>
      </c>
      <c r="D44" s="11" t="str">
        <f t="shared" si="14"/>
        <v>N/A</v>
      </c>
      <c r="E44" s="8">
        <v>2.9258158232999998</v>
      </c>
      <c r="F44" s="11" t="str">
        <f t="shared" si="15"/>
        <v>N/A</v>
      </c>
      <c r="G44" s="8">
        <v>2.7411302972999998</v>
      </c>
      <c r="H44" s="11" t="str">
        <f t="shared" si="16"/>
        <v>N/A</v>
      </c>
      <c r="I44" s="12">
        <v>-1.56</v>
      </c>
      <c r="J44" s="12">
        <v>-6.31</v>
      </c>
      <c r="K44" s="45" t="s">
        <v>740</v>
      </c>
      <c r="L44" s="9" t="str">
        <f t="shared" ref="L44:L53" si="17">IF(J44="Div by 0", "N/A", IF(OR(J44="N/A",K44="N/A"),"N/A", IF(J44&gt;VALUE(MID(K44,1,2)), "No", IF(J44&lt;-1*VALUE(MID(K44,1,2)), "No", "Yes"))))</f>
        <v>Yes</v>
      </c>
    </row>
    <row r="45" spans="1:12" x14ac:dyDescent="0.2">
      <c r="A45" s="3" t="s">
        <v>173</v>
      </c>
      <c r="B45" s="35" t="s">
        <v>213</v>
      </c>
      <c r="C45" s="8">
        <v>18.000406758</v>
      </c>
      <c r="D45" s="11" t="str">
        <f t="shared" si="14"/>
        <v>N/A</v>
      </c>
      <c r="E45" s="8">
        <v>18.978785216999999</v>
      </c>
      <c r="F45" s="11" t="str">
        <f t="shared" si="15"/>
        <v>N/A</v>
      </c>
      <c r="G45" s="8">
        <v>18.607988753000001</v>
      </c>
      <c r="H45" s="11" t="str">
        <f t="shared" si="16"/>
        <v>N/A</v>
      </c>
      <c r="I45" s="12">
        <v>5.4349999999999996</v>
      </c>
      <c r="J45" s="12">
        <v>-1.95</v>
      </c>
      <c r="K45" s="45" t="s">
        <v>740</v>
      </c>
      <c r="L45" s="9" t="str">
        <f t="shared" si="17"/>
        <v>Yes</v>
      </c>
    </row>
    <row r="46" spans="1:12" x14ac:dyDescent="0.2">
      <c r="A46" s="3" t="s">
        <v>174</v>
      </c>
      <c r="B46" s="35" t="s">
        <v>213</v>
      </c>
      <c r="C46" s="8">
        <v>8.3840344158000004</v>
      </c>
      <c r="D46" s="11" t="str">
        <f t="shared" si="14"/>
        <v>N/A</v>
      </c>
      <c r="E46" s="8">
        <v>8.5970542530999996</v>
      </c>
      <c r="F46" s="11" t="str">
        <f t="shared" si="15"/>
        <v>N/A</v>
      </c>
      <c r="G46" s="8">
        <v>8.6812764821999995</v>
      </c>
      <c r="H46" s="11" t="str">
        <f t="shared" si="16"/>
        <v>N/A</v>
      </c>
      <c r="I46" s="12">
        <v>2.5409999999999999</v>
      </c>
      <c r="J46" s="12">
        <v>0.97970000000000002</v>
      </c>
      <c r="K46" s="45" t="s">
        <v>740</v>
      </c>
      <c r="L46" s="9" t="str">
        <f t="shared" si="17"/>
        <v>Yes</v>
      </c>
    </row>
    <row r="47" spans="1:12" x14ac:dyDescent="0.2">
      <c r="A47" s="3" t="s">
        <v>175</v>
      </c>
      <c r="B47" s="35" t="s">
        <v>213</v>
      </c>
      <c r="C47" s="8">
        <v>2.4581263637999999</v>
      </c>
      <c r="D47" s="11" t="str">
        <f t="shared" si="14"/>
        <v>N/A</v>
      </c>
      <c r="E47" s="8">
        <v>1.8998716303000001</v>
      </c>
      <c r="F47" s="11" t="str">
        <f t="shared" si="15"/>
        <v>N/A</v>
      </c>
      <c r="G47" s="8">
        <v>3.2331864541000002</v>
      </c>
      <c r="H47" s="11" t="str">
        <f t="shared" si="16"/>
        <v>N/A</v>
      </c>
      <c r="I47" s="12">
        <v>-22.7</v>
      </c>
      <c r="J47" s="12">
        <v>70.180000000000007</v>
      </c>
      <c r="K47" s="45" t="s">
        <v>740</v>
      </c>
      <c r="L47" s="9" t="str">
        <f t="shared" si="17"/>
        <v>No</v>
      </c>
    </row>
    <row r="48" spans="1:12" x14ac:dyDescent="0.2">
      <c r="A48" s="3" t="s">
        <v>176</v>
      </c>
      <c r="B48" s="35" t="s">
        <v>213</v>
      </c>
      <c r="C48" s="8">
        <v>2.4009045188</v>
      </c>
      <c r="D48" s="11" t="str">
        <f t="shared" si="14"/>
        <v>N/A</v>
      </c>
      <c r="E48" s="8">
        <v>1.7204918587</v>
      </c>
      <c r="F48" s="11" t="str">
        <f t="shared" si="15"/>
        <v>N/A</v>
      </c>
      <c r="G48" s="8">
        <v>2.6480561829</v>
      </c>
      <c r="H48" s="11" t="str">
        <f t="shared" si="16"/>
        <v>N/A</v>
      </c>
      <c r="I48" s="12">
        <v>-28.3</v>
      </c>
      <c r="J48" s="12">
        <v>53.91</v>
      </c>
      <c r="K48" s="45" t="s">
        <v>740</v>
      </c>
      <c r="L48" s="9" t="str">
        <f t="shared" si="17"/>
        <v>No</v>
      </c>
    </row>
    <row r="49" spans="1:12" x14ac:dyDescent="0.2">
      <c r="A49" s="3" t="s">
        <v>957</v>
      </c>
      <c r="B49" s="35" t="s">
        <v>213</v>
      </c>
      <c r="C49" s="8">
        <v>2.339201445</v>
      </c>
      <c r="D49" s="11" t="str">
        <f t="shared" si="14"/>
        <v>N/A</v>
      </c>
      <c r="E49" s="8">
        <v>2.0623606513000001</v>
      </c>
      <c r="F49" s="11" t="str">
        <f t="shared" si="15"/>
        <v>N/A</v>
      </c>
      <c r="G49" s="8">
        <v>2.4111402554999999</v>
      </c>
      <c r="H49" s="11" t="str">
        <f t="shared" si="16"/>
        <v>N/A</v>
      </c>
      <c r="I49" s="12">
        <v>-11.8</v>
      </c>
      <c r="J49" s="12">
        <v>16.91</v>
      </c>
      <c r="K49" s="45" t="s">
        <v>740</v>
      </c>
      <c r="L49" s="9" t="str">
        <f t="shared" si="17"/>
        <v>No</v>
      </c>
    </row>
    <row r="50" spans="1:12" x14ac:dyDescent="0.2">
      <c r="A50" s="2" t="s">
        <v>208</v>
      </c>
      <c r="B50" s="35" t="s">
        <v>213</v>
      </c>
      <c r="C50" s="36">
        <v>183054</v>
      </c>
      <c r="D50" s="9" t="str">
        <f t="shared" ref="D50:D53" si="18">IF($B50="N/A","N/A",IF(C50&lt;0,"No","Yes"))</f>
        <v>N/A</v>
      </c>
      <c r="E50" s="36">
        <v>188196</v>
      </c>
      <c r="F50" s="9" t="str">
        <f t="shared" ref="F50:F53" si="19">IF($B50="N/A","N/A",IF(E50&lt;0,"No","Yes"))</f>
        <v>N/A</v>
      </c>
      <c r="G50" s="36">
        <v>189154</v>
      </c>
      <c r="H50" s="9" t="str">
        <f t="shared" ref="H50:H53" si="20">IF($B50="N/A","N/A",IF(G50&lt;0,"No","Yes"))</f>
        <v>N/A</v>
      </c>
      <c r="I50" s="12">
        <v>2.8090000000000002</v>
      </c>
      <c r="J50" s="12">
        <v>0.50900000000000001</v>
      </c>
      <c r="K50" s="45" t="s">
        <v>740</v>
      </c>
      <c r="L50" s="9" t="str">
        <f t="shared" si="17"/>
        <v>Yes</v>
      </c>
    </row>
    <row r="51" spans="1:12" x14ac:dyDescent="0.2">
      <c r="A51" s="2" t="s">
        <v>209</v>
      </c>
      <c r="B51" s="35" t="s">
        <v>213</v>
      </c>
      <c r="C51" s="36">
        <v>8540</v>
      </c>
      <c r="D51" s="9" t="str">
        <f t="shared" si="18"/>
        <v>N/A</v>
      </c>
      <c r="E51" s="36">
        <v>8590</v>
      </c>
      <c r="F51" s="9" t="str">
        <f t="shared" si="19"/>
        <v>N/A</v>
      </c>
      <c r="G51" s="36">
        <v>8387</v>
      </c>
      <c r="H51" s="9" t="str">
        <f t="shared" si="20"/>
        <v>N/A</v>
      </c>
      <c r="I51" s="12">
        <v>0.58550000000000002</v>
      </c>
      <c r="J51" s="12">
        <v>-2.36</v>
      </c>
      <c r="K51" s="45" t="s">
        <v>740</v>
      </c>
      <c r="L51" s="9" t="str">
        <f t="shared" si="17"/>
        <v>Yes</v>
      </c>
    </row>
    <row r="52" spans="1:12" x14ac:dyDescent="0.2">
      <c r="A52" s="2" t="s">
        <v>210</v>
      </c>
      <c r="B52" s="35" t="s">
        <v>213</v>
      </c>
      <c r="C52" s="36">
        <v>74144</v>
      </c>
      <c r="D52" s="9" t="str">
        <f t="shared" si="18"/>
        <v>N/A</v>
      </c>
      <c r="E52" s="36">
        <v>79247</v>
      </c>
      <c r="F52" s="9" t="str">
        <f t="shared" si="19"/>
        <v>N/A</v>
      </c>
      <c r="G52" s="36">
        <v>81494</v>
      </c>
      <c r="H52" s="9" t="str">
        <f t="shared" si="20"/>
        <v>N/A</v>
      </c>
      <c r="I52" s="12">
        <v>6.883</v>
      </c>
      <c r="J52" s="12">
        <v>2.835</v>
      </c>
      <c r="K52" s="45" t="s">
        <v>740</v>
      </c>
      <c r="L52" s="9" t="str">
        <f t="shared" si="17"/>
        <v>Yes</v>
      </c>
    </row>
    <row r="53" spans="1:12" x14ac:dyDescent="0.2">
      <c r="A53" s="2" t="s">
        <v>958</v>
      </c>
      <c r="B53" s="35" t="s">
        <v>213</v>
      </c>
      <c r="C53" s="36">
        <v>12535</v>
      </c>
      <c r="D53" s="9" t="str">
        <f t="shared" si="18"/>
        <v>N/A</v>
      </c>
      <c r="E53" s="36">
        <v>8757</v>
      </c>
      <c r="F53" s="9" t="str">
        <f t="shared" si="19"/>
        <v>N/A</v>
      </c>
      <c r="G53" s="36">
        <v>17507</v>
      </c>
      <c r="H53" s="9" t="str">
        <f t="shared" si="20"/>
        <v>N/A</v>
      </c>
      <c r="I53" s="12">
        <v>-30.1</v>
      </c>
      <c r="J53" s="12">
        <v>99.92</v>
      </c>
      <c r="K53" s="45" t="s">
        <v>740</v>
      </c>
      <c r="L53" s="9" t="str">
        <f t="shared" si="17"/>
        <v>No</v>
      </c>
    </row>
    <row r="54" spans="1:12" x14ac:dyDescent="0.2">
      <c r="A54" s="2" t="s">
        <v>959</v>
      </c>
      <c r="B54" s="35" t="s">
        <v>213</v>
      </c>
      <c r="C54" s="8">
        <v>99.995863481000001</v>
      </c>
      <c r="D54" s="44" t="str">
        <f>IF($B54="N/A","N/A",IF(C54&gt;10,"No",IF(C54&lt;-10,"No","Yes")))</f>
        <v>N/A</v>
      </c>
      <c r="E54" s="8">
        <v>99.99729748</v>
      </c>
      <c r="F54" s="44" t="str">
        <f>IF($B54="N/A","N/A",IF(E54&gt;10,"No",IF(E54&lt;-10,"No","Yes")))</f>
        <v>N/A</v>
      </c>
      <c r="G54" s="8">
        <v>99.999674565999996</v>
      </c>
      <c r="H54" s="44" t="str">
        <f>IF($B54="N/A","N/A",IF(G54&gt;10,"No",IF(G54&lt;-10,"No","Yes")))</f>
        <v>N/A</v>
      </c>
      <c r="I54" s="12">
        <v>1.4E-3</v>
      </c>
      <c r="J54" s="12">
        <v>2.3999999999999998E-3</v>
      </c>
      <c r="K54" s="35" t="s">
        <v>213</v>
      </c>
      <c r="L54" s="9" t="str">
        <f t="shared" si="4"/>
        <v>N/A</v>
      </c>
    </row>
    <row r="55" spans="1:12" x14ac:dyDescent="0.2">
      <c r="A55" s="2" t="s">
        <v>960</v>
      </c>
      <c r="B55" s="35" t="s">
        <v>213</v>
      </c>
      <c r="C55" s="8">
        <v>99.705962447000005</v>
      </c>
      <c r="D55" s="44" t="str">
        <f>IF($B55="N/A","N/A",IF(C55&gt;10,"No",IF(C55&lt;-10,"No","Yes")))</f>
        <v>N/A</v>
      </c>
      <c r="E55" s="8">
        <v>99.998648739999993</v>
      </c>
      <c r="F55" s="44" t="str">
        <f>IF($B55="N/A","N/A",IF(E55&gt;10,"No",IF(E55&lt;-10,"No","Yes")))</f>
        <v>N/A</v>
      </c>
      <c r="G55" s="8">
        <v>99.999674565999996</v>
      </c>
      <c r="H55" s="44" t="str">
        <f>IF($B55="N/A","N/A",IF(G55&gt;10,"No",IF(G55&lt;-10,"No","Yes")))</f>
        <v>N/A</v>
      </c>
      <c r="I55" s="12">
        <v>0.29349999999999998</v>
      </c>
      <c r="J55" s="12">
        <v>1E-3</v>
      </c>
      <c r="K55" s="35" t="s">
        <v>213</v>
      </c>
      <c r="L55" s="9" t="str">
        <f t="shared" si="4"/>
        <v>N/A</v>
      </c>
    </row>
    <row r="56" spans="1:12" x14ac:dyDescent="0.2">
      <c r="A56" s="2" t="s">
        <v>177</v>
      </c>
      <c r="B56" s="35" t="s">
        <v>213</v>
      </c>
      <c r="C56" s="8">
        <v>56.430391004000001</v>
      </c>
      <c r="D56" s="44" t="str">
        <f t="shared" ref="D56:D57" si="21">IF($B56="N/A","N/A",IF(C56&gt;10,"No",IF(C56&lt;-10,"No","Yes")))</f>
        <v>N/A</v>
      </c>
      <c r="E56" s="8">
        <v>56.544828052</v>
      </c>
      <c r="F56" s="44" t="str">
        <f t="shared" ref="F56:F57" si="22">IF($B56="N/A","N/A",IF(E56&gt;10,"No",IF(E56&lt;-10,"No","Yes")))</f>
        <v>N/A</v>
      </c>
      <c r="G56" s="8">
        <v>56.947038876000001</v>
      </c>
      <c r="H56" s="44" t="str">
        <f t="shared" ref="H56:H57" si="23">IF($B56="N/A","N/A",IF(G56&gt;10,"No",IF(G56&lt;-10,"No","Yes")))</f>
        <v>N/A</v>
      </c>
      <c r="I56" s="12">
        <v>0.20280000000000001</v>
      </c>
      <c r="J56" s="12">
        <v>0.71130000000000004</v>
      </c>
      <c r="K56" s="45" t="s">
        <v>740</v>
      </c>
      <c r="L56" s="9" t="str">
        <f>IF(J56="Div by 0", "N/A", IF(OR(J56="N/A",K56="N/A"),"N/A", IF(J56&gt;VALUE(MID(K56,1,2)), "No", IF(J56&lt;-1*VALUE(MID(K56,1,2)), "No", "Yes"))))</f>
        <v>Yes</v>
      </c>
    </row>
    <row r="57" spans="1:12" x14ac:dyDescent="0.2">
      <c r="A57" s="6" t="s">
        <v>178</v>
      </c>
      <c r="B57" s="35" t="s">
        <v>213</v>
      </c>
      <c r="C57" s="8">
        <v>43.275571442999997</v>
      </c>
      <c r="D57" s="44" t="str">
        <f t="shared" si="21"/>
        <v>N/A</v>
      </c>
      <c r="E57" s="8">
        <v>43.453820688</v>
      </c>
      <c r="F57" s="44" t="str">
        <f t="shared" si="22"/>
        <v>N/A</v>
      </c>
      <c r="G57" s="8">
        <v>43.052635690000002</v>
      </c>
      <c r="H57" s="44" t="str">
        <f t="shared" si="23"/>
        <v>N/A</v>
      </c>
      <c r="I57" s="12">
        <v>0.41189999999999999</v>
      </c>
      <c r="J57" s="12">
        <v>-0.92300000000000004</v>
      </c>
      <c r="K57" s="45" t="s">
        <v>740</v>
      </c>
      <c r="L57" s="9" t="str">
        <f>IF(J57="Div by 0", "N/A", IF(OR(J57="N/A",K57="N/A"),"N/A", IF(J57&gt;VALUE(MID(K57,1,2)), "No", IF(J57&lt;-1*VALUE(MID(K57,1,2)), "No", "Yes"))))</f>
        <v>Yes</v>
      </c>
    </row>
    <row r="58" spans="1:12" x14ac:dyDescent="0.2">
      <c r="A58" s="7" t="s">
        <v>686</v>
      </c>
      <c r="B58" s="35" t="s">
        <v>282</v>
      </c>
      <c r="C58" s="8">
        <v>58.378346702000002</v>
      </c>
      <c r="D58" s="44" t="str">
        <f>IF($B58="N/A","N/A",IF(C58&gt;70,"No",IF(C58&lt;40,"No","Yes")))</f>
        <v>Yes</v>
      </c>
      <c r="E58" s="8">
        <v>58.147422470999999</v>
      </c>
      <c r="F58" s="44" t="str">
        <f>IF($B58="N/A","N/A",IF(E58&gt;70,"No",IF(E58&lt;40,"No","Yes")))</f>
        <v>Yes</v>
      </c>
      <c r="G58" s="8">
        <v>58.860265163999998</v>
      </c>
      <c r="H58" s="44" t="str">
        <f>IF($B58="N/A","N/A",IF(G58&gt;70,"No",IF(G58&lt;40,"No","Yes")))</f>
        <v>Yes</v>
      </c>
      <c r="I58" s="12">
        <v>-0.39600000000000002</v>
      </c>
      <c r="J58" s="12">
        <v>1.226</v>
      </c>
      <c r="K58" s="45" t="s">
        <v>740</v>
      </c>
      <c r="L58" s="9" t="str">
        <f t="shared" si="4"/>
        <v>Yes</v>
      </c>
    </row>
    <row r="59" spans="1:12" x14ac:dyDescent="0.2">
      <c r="A59" s="2" t="s">
        <v>687</v>
      </c>
      <c r="B59" s="35" t="s">
        <v>213</v>
      </c>
      <c r="C59" s="8">
        <v>47.736727416999997</v>
      </c>
      <c r="D59" s="44" t="str">
        <f>IF($B59="N/A","N/A",IF(C59&gt;10,"No",IF(C59&lt;-10,"No","Yes")))</f>
        <v>N/A</v>
      </c>
      <c r="E59" s="8">
        <v>56.084656084999999</v>
      </c>
      <c r="F59" s="44" t="str">
        <f>IF($B59="N/A","N/A",IF(E59&gt;10,"No",IF(E59&lt;-10,"No","Yes")))</f>
        <v>N/A</v>
      </c>
      <c r="G59" s="8">
        <v>67.546068672999994</v>
      </c>
      <c r="H59" s="44" t="str">
        <f>IF($B59="N/A","N/A",IF(G59&gt;10,"No",IF(G59&lt;-10,"No","Yes")))</f>
        <v>N/A</v>
      </c>
      <c r="I59" s="12">
        <v>17.489999999999998</v>
      </c>
      <c r="J59" s="12">
        <v>20.440000000000001</v>
      </c>
      <c r="K59" s="35" t="s">
        <v>213</v>
      </c>
      <c r="L59" s="9" t="str">
        <f t="shared" si="4"/>
        <v>N/A</v>
      </c>
    </row>
    <row r="60" spans="1:12" x14ac:dyDescent="0.2">
      <c r="A60" s="2" t="s">
        <v>688</v>
      </c>
      <c r="B60" s="35" t="s">
        <v>213</v>
      </c>
      <c r="C60" s="8">
        <v>75.254994416000002</v>
      </c>
      <c r="D60" s="44" t="str">
        <f t="shared" ref="D60:D66" si="24">IF($B60="N/A","N/A",IF(C60&gt;10,"No",IF(C60&lt;-10,"No","Yes")))</f>
        <v>N/A</v>
      </c>
      <c r="E60" s="8">
        <v>76.470588234999994</v>
      </c>
      <c r="F60" s="44" t="str">
        <f t="shared" ref="F60:F66" si="25">IF($B60="N/A","N/A",IF(E60&gt;10,"No",IF(E60&lt;-10,"No","Yes")))</f>
        <v>N/A</v>
      </c>
      <c r="G60" s="8">
        <v>76.057513915000001</v>
      </c>
      <c r="H60" s="44" t="str">
        <f t="shared" ref="H60:H66" si="26">IF($B60="N/A","N/A",IF(G60&gt;10,"No",IF(G60&lt;-10,"No","Yes")))</f>
        <v>N/A</v>
      </c>
      <c r="I60" s="12">
        <v>1.615</v>
      </c>
      <c r="J60" s="12">
        <v>-0.54</v>
      </c>
      <c r="K60" s="35" t="s">
        <v>213</v>
      </c>
      <c r="L60" s="9" t="str">
        <f t="shared" si="4"/>
        <v>N/A</v>
      </c>
    </row>
    <row r="61" spans="1:12" x14ac:dyDescent="0.2">
      <c r="A61" s="2" t="s">
        <v>1748</v>
      </c>
      <c r="B61" s="35" t="s">
        <v>213</v>
      </c>
      <c r="C61" s="8">
        <v>64.725791082000001</v>
      </c>
      <c r="D61" s="44" t="str">
        <f t="shared" si="24"/>
        <v>N/A</v>
      </c>
      <c r="E61" s="8">
        <v>62.116750115000002</v>
      </c>
      <c r="F61" s="44" t="str">
        <f t="shared" si="25"/>
        <v>N/A</v>
      </c>
      <c r="G61" s="8">
        <v>62.127769217999997</v>
      </c>
      <c r="H61" s="44" t="str">
        <f t="shared" si="26"/>
        <v>N/A</v>
      </c>
      <c r="I61" s="12">
        <v>-4.03</v>
      </c>
      <c r="J61" s="12">
        <v>1.77E-2</v>
      </c>
      <c r="K61" s="35" t="s">
        <v>213</v>
      </c>
      <c r="L61" s="9" t="str">
        <f t="shared" si="4"/>
        <v>N/A</v>
      </c>
    </row>
    <row r="62" spans="1:12" x14ac:dyDescent="0.2">
      <c r="A62" s="2" t="s">
        <v>689</v>
      </c>
      <c r="B62" s="35" t="s">
        <v>213</v>
      </c>
      <c r="C62" s="8">
        <v>23.831199217000002</v>
      </c>
      <c r="D62" s="44" t="str">
        <f t="shared" si="24"/>
        <v>N/A</v>
      </c>
      <c r="E62" s="8">
        <v>27.641209635999999</v>
      </c>
      <c r="F62" s="44" t="str">
        <f t="shared" si="25"/>
        <v>N/A</v>
      </c>
      <c r="G62" s="8">
        <v>26.593702781000001</v>
      </c>
      <c r="H62" s="44" t="str">
        <f t="shared" si="26"/>
        <v>N/A</v>
      </c>
      <c r="I62" s="12">
        <v>15.99</v>
      </c>
      <c r="J62" s="12">
        <v>-3.79</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1.2788737638000001</v>
      </c>
      <c r="D64" s="44" t="str">
        <f t="shared" si="24"/>
        <v>N/A</v>
      </c>
      <c r="E64" s="8">
        <v>1.2364029457000001</v>
      </c>
      <c r="F64" s="44" t="str">
        <f t="shared" si="25"/>
        <v>N/A</v>
      </c>
      <c r="G64" s="8">
        <v>1.2854641664999999</v>
      </c>
      <c r="H64" s="44" t="str">
        <f t="shared" si="26"/>
        <v>N/A</v>
      </c>
      <c r="I64" s="12">
        <v>-3.32</v>
      </c>
      <c r="J64" s="12">
        <v>3.968</v>
      </c>
      <c r="K64" s="35" t="s">
        <v>213</v>
      </c>
      <c r="L64" s="9" t="str">
        <f t="shared" si="4"/>
        <v>N/A</v>
      </c>
    </row>
    <row r="65" spans="1:12" x14ac:dyDescent="0.2">
      <c r="A65" s="3" t="s">
        <v>147</v>
      </c>
      <c r="B65" s="35" t="s">
        <v>213</v>
      </c>
      <c r="C65" s="8">
        <v>1.3185154034</v>
      </c>
      <c r="D65" s="44" t="str">
        <f t="shared" si="24"/>
        <v>N/A</v>
      </c>
      <c r="E65" s="8">
        <v>1.2586987366</v>
      </c>
      <c r="F65" s="44" t="str">
        <f t="shared" si="25"/>
        <v>N/A</v>
      </c>
      <c r="G65" s="8">
        <v>1.357059639</v>
      </c>
      <c r="H65" s="44" t="str">
        <f t="shared" si="26"/>
        <v>N/A</v>
      </c>
      <c r="I65" s="12">
        <v>-4.54</v>
      </c>
      <c r="J65" s="12">
        <v>7.8140000000000001</v>
      </c>
      <c r="K65" s="35" t="s">
        <v>213</v>
      </c>
      <c r="L65" s="9" t="str">
        <f t="shared" si="4"/>
        <v>N/A</v>
      </c>
    </row>
    <row r="66" spans="1:12" x14ac:dyDescent="0.2">
      <c r="A66" s="3" t="s">
        <v>148</v>
      </c>
      <c r="B66" s="35" t="s">
        <v>213</v>
      </c>
      <c r="C66" s="8">
        <v>1.3788396375</v>
      </c>
      <c r="D66" s="44" t="str">
        <f t="shared" si="24"/>
        <v>N/A</v>
      </c>
      <c r="E66" s="8">
        <v>1.3201810688</v>
      </c>
      <c r="F66" s="44" t="str">
        <f t="shared" si="25"/>
        <v>N/A</v>
      </c>
      <c r="G66" s="8">
        <v>1.4048984321</v>
      </c>
      <c r="H66" s="44" t="str">
        <f t="shared" si="26"/>
        <v>N/A</v>
      </c>
      <c r="I66" s="12">
        <v>-4.25</v>
      </c>
      <c r="J66" s="12">
        <v>6.4169999999999998</v>
      </c>
      <c r="K66" s="35" t="s">
        <v>213</v>
      </c>
      <c r="L66" s="9" t="str">
        <f t="shared" si="4"/>
        <v>N/A</v>
      </c>
    </row>
    <row r="67" spans="1:12" x14ac:dyDescent="0.2">
      <c r="A67" s="2" t="s">
        <v>961</v>
      </c>
      <c r="B67" s="48" t="s">
        <v>213</v>
      </c>
      <c r="C67" s="1">
        <v>613</v>
      </c>
      <c r="D67" s="11" t="str">
        <f>IF($B67="N/A","N/A",IF(C67&gt;10,"No",IF(C67&lt;-10,"No","Yes")))</f>
        <v>N/A</v>
      </c>
      <c r="E67" s="1">
        <v>548</v>
      </c>
      <c r="F67" s="11" t="str">
        <f>IF($B67="N/A","N/A",IF(E67&gt;10,"No",IF(E67&lt;-10,"No","Yes")))</f>
        <v>N/A</v>
      </c>
      <c r="G67" s="1">
        <v>625</v>
      </c>
      <c r="H67" s="11" t="str">
        <f>IF($B67="N/A","N/A",IF(G67&gt;10,"No",IF(G67&lt;-10,"No","Yes")))</f>
        <v>N/A</v>
      </c>
      <c r="I67" s="12">
        <v>-10.6</v>
      </c>
      <c r="J67" s="12">
        <v>14.05</v>
      </c>
      <c r="K67" s="35" t="s">
        <v>213</v>
      </c>
      <c r="L67" s="9" t="str">
        <f t="shared" si="4"/>
        <v>N/A</v>
      </c>
    </row>
    <row r="68" spans="1:12" x14ac:dyDescent="0.2">
      <c r="A68" s="3" t="s">
        <v>201</v>
      </c>
      <c r="B68" s="48" t="s">
        <v>217</v>
      </c>
      <c r="C68" s="1">
        <v>11</v>
      </c>
      <c r="D68" s="44" t="str">
        <f t="shared" ref="D68:D69" si="27">IF($B68="N/A","N/A",IF(C68&gt;0,"No",IF(C68&lt;0,"No","Yes")))</f>
        <v>No</v>
      </c>
      <c r="E68" s="1">
        <v>11</v>
      </c>
      <c r="F68" s="44" t="str">
        <f t="shared" ref="F68:F69" si="28">IF($B68="N/A","N/A",IF(E68&gt;0,"No",IF(E68&lt;0,"No","Yes")))</f>
        <v>No</v>
      </c>
      <c r="G68" s="1">
        <v>11</v>
      </c>
      <c r="H68" s="44" t="str">
        <f t="shared" ref="H68:H69" si="29">IF($B68="N/A","N/A",IF(G68&gt;0,"No",IF(G68&lt;0,"No","Yes")))</f>
        <v>No</v>
      </c>
      <c r="I68" s="12">
        <v>-33.299999999999997</v>
      </c>
      <c r="J68" s="12">
        <v>0</v>
      </c>
      <c r="K68" s="35" t="s">
        <v>213</v>
      </c>
      <c r="L68" s="9" t="str">
        <f t="shared" si="4"/>
        <v>N/A</v>
      </c>
    </row>
    <row r="69" spans="1:12" x14ac:dyDescent="0.2">
      <c r="A69" s="3" t="s">
        <v>202</v>
      </c>
      <c r="B69" s="48" t="s">
        <v>217</v>
      </c>
      <c r="C69" s="1">
        <v>21</v>
      </c>
      <c r="D69" s="44" t="str">
        <f t="shared" si="27"/>
        <v>No</v>
      </c>
      <c r="E69" s="1">
        <v>20</v>
      </c>
      <c r="F69" s="44" t="str">
        <f t="shared" si="28"/>
        <v>No</v>
      </c>
      <c r="G69" s="1">
        <v>14</v>
      </c>
      <c r="H69" s="44" t="str">
        <f t="shared" si="29"/>
        <v>No</v>
      </c>
      <c r="I69" s="12">
        <v>-4.76</v>
      </c>
      <c r="J69" s="12">
        <v>-30</v>
      </c>
      <c r="K69" s="35" t="s">
        <v>213</v>
      </c>
      <c r="L69" s="9" t="str">
        <f t="shared" si="4"/>
        <v>N/A</v>
      </c>
    </row>
    <row r="70" spans="1:12" x14ac:dyDescent="0.2">
      <c r="A70" s="3" t="s">
        <v>203</v>
      </c>
      <c r="B70" s="71" t="s">
        <v>213</v>
      </c>
      <c r="C70" s="13">
        <v>71.428571429000002</v>
      </c>
      <c r="D70" s="11" t="str">
        <f>IF($B70="N/A","N/A",IF(C70&gt;10,"No",IF(C70&lt;-10,"No","Yes")))</f>
        <v>N/A</v>
      </c>
      <c r="E70" s="13">
        <v>70</v>
      </c>
      <c r="F70" s="11" t="str">
        <f>IF($B70="N/A","N/A",IF(E70&gt;10,"No",IF(E70&lt;-10,"No","Yes")))</f>
        <v>N/A</v>
      </c>
      <c r="G70" s="13">
        <v>85.714285713999999</v>
      </c>
      <c r="H70" s="11" t="str">
        <f>IF($B70="N/A","N/A",IF(G70&gt;10,"No",IF(G70&lt;-10,"No","Yes")))</f>
        <v>N/A</v>
      </c>
      <c r="I70" s="12">
        <v>-2</v>
      </c>
      <c r="J70" s="12">
        <v>22.45</v>
      </c>
      <c r="K70" s="71" t="s">
        <v>213</v>
      </c>
      <c r="L70" s="9" t="str">
        <f t="shared" si="4"/>
        <v>N/A</v>
      </c>
    </row>
    <row r="71" spans="1:12" x14ac:dyDescent="0.2">
      <c r="A71" s="2" t="s">
        <v>65</v>
      </c>
      <c r="B71" s="48" t="s">
        <v>213</v>
      </c>
      <c r="C71" s="1">
        <v>40413</v>
      </c>
      <c r="D71" s="11" t="str">
        <f>IF($B71="N/A","N/A",IF(C71&gt;10,"No",IF(C71&lt;-10,"No","Yes")))</f>
        <v>N/A</v>
      </c>
      <c r="E71" s="1">
        <v>37272</v>
      </c>
      <c r="F71" s="11" t="str">
        <f>IF($B71="N/A","N/A",IF(E71&gt;10,"No",IF(E71&lt;-10,"No","Yes")))</f>
        <v>N/A</v>
      </c>
      <c r="G71" s="1">
        <v>47071</v>
      </c>
      <c r="H71" s="11" t="str">
        <f>IF($B71="N/A","N/A",IF(G71&gt;10,"No",IF(G71&lt;-10,"No","Yes")))</f>
        <v>N/A</v>
      </c>
      <c r="I71" s="12">
        <v>-7.77</v>
      </c>
      <c r="J71" s="12">
        <v>26.29</v>
      </c>
      <c r="K71" s="48" t="s">
        <v>740</v>
      </c>
      <c r="L71" s="9" t="str">
        <f t="shared" ref="L71:L103" si="30">IF(J71="Div by 0", "N/A", IF(K71="N/A","N/A", IF(J71&gt;VALUE(MID(K71,1,2)), "No", IF(J71&lt;-1*VALUE(MID(K71,1,2)), "No", "Yes"))))</f>
        <v>No</v>
      </c>
    </row>
    <row r="72" spans="1:12" x14ac:dyDescent="0.2">
      <c r="A72" s="4" t="s">
        <v>66</v>
      </c>
      <c r="B72" s="48" t="s">
        <v>213</v>
      </c>
      <c r="C72" s="1">
        <v>32345.15</v>
      </c>
      <c r="D72" s="11" t="str">
        <f>IF($B72="N/A","N/A",IF(C72&gt;10,"No",IF(C72&lt;-10,"No","Yes")))</f>
        <v>N/A</v>
      </c>
      <c r="E72" s="1">
        <v>30935.46</v>
      </c>
      <c r="F72" s="11" t="str">
        <f>IF($B72="N/A","N/A",IF(E72&gt;10,"No",IF(E72&lt;-10,"No","Yes")))</f>
        <v>N/A</v>
      </c>
      <c r="G72" s="1">
        <v>40382.21</v>
      </c>
      <c r="H72" s="11" t="str">
        <f>IF($B72="N/A","N/A",IF(G72&gt;10,"No",IF(G72&lt;-10,"No","Yes")))</f>
        <v>N/A</v>
      </c>
      <c r="I72" s="12">
        <v>-4.3600000000000003</v>
      </c>
      <c r="J72" s="12">
        <v>30.54</v>
      </c>
      <c r="K72" s="48" t="s">
        <v>741</v>
      </c>
      <c r="L72" s="9" t="str">
        <f t="shared" si="30"/>
        <v>No</v>
      </c>
    </row>
    <row r="73" spans="1:12" x14ac:dyDescent="0.2">
      <c r="A73" s="3" t="s">
        <v>67</v>
      </c>
      <c r="B73" s="35" t="s">
        <v>283</v>
      </c>
      <c r="C73" s="8">
        <v>92.893401014999995</v>
      </c>
      <c r="D73" s="44" t="str">
        <f>IF($B73="N/A","N/A",IF(C73&gt;=90,"Yes","No"))</f>
        <v>Yes</v>
      </c>
      <c r="E73" s="8">
        <v>90.934490547999999</v>
      </c>
      <c r="F73" s="44" t="str">
        <f>IF($B73="N/A","N/A",IF(E73&gt;=90,"Yes","No"))</f>
        <v>Yes</v>
      </c>
      <c r="G73" s="8">
        <v>93.968054628999994</v>
      </c>
      <c r="H73" s="44" t="str">
        <f>IF($B73="N/A","N/A",IF(G73&gt;=90,"Yes","No"))</f>
        <v>Yes</v>
      </c>
      <c r="I73" s="12">
        <v>-2.11</v>
      </c>
      <c r="J73" s="12">
        <v>3.3359999999999999</v>
      </c>
      <c r="K73" s="45" t="s">
        <v>740</v>
      </c>
      <c r="L73" s="9" t="str">
        <f t="shared" si="30"/>
        <v>Yes</v>
      </c>
    </row>
    <row r="74" spans="1:12" x14ac:dyDescent="0.2">
      <c r="A74" s="2" t="s">
        <v>962</v>
      </c>
      <c r="B74" s="35" t="s">
        <v>283</v>
      </c>
      <c r="C74" s="8">
        <v>93.348851030000006</v>
      </c>
      <c r="D74" s="44" t="str">
        <f>IF($B74="N/A","N/A",IF(C74&gt;=90,"Yes","No"))</f>
        <v>Yes</v>
      </c>
      <c r="E74" s="8">
        <v>91.521942109999998</v>
      </c>
      <c r="F74" s="44" t="str">
        <f>IF($B74="N/A","N/A",IF(E74&gt;=90,"Yes","No"))</f>
        <v>Yes</v>
      </c>
      <c r="G74" s="8">
        <v>94.259903265999995</v>
      </c>
      <c r="H74" s="44" t="str">
        <f>IF($B74="N/A","N/A",IF(G74&gt;=90,"Yes","No"))</f>
        <v>Yes</v>
      </c>
      <c r="I74" s="12">
        <v>-1.96</v>
      </c>
      <c r="J74" s="12">
        <v>2.992</v>
      </c>
      <c r="K74" s="45" t="s">
        <v>740</v>
      </c>
      <c r="L74" s="9" t="str">
        <f t="shared" si="30"/>
        <v>Yes</v>
      </c>
    </row>
    <row r="75" spans="1:12" x14ac:dyDescent="0.2">
      <c r="A75" s="6" t="s">
        <v>963</v>
      </c>
      <c r="B75" s="48" t="s">
        <v>284</v>
      </c>
      <c r="C75" s="13">
        <v>53.058692145000002</v>
      </c>
      <c r="D75" s="44" t="str">
        <f>IF($B75="N/A","N/A",IF(C75&gt;55,"No",IF(C75&lt;30,"No","Yes")))</f>
        <v>Yes</v>
      </c>
      <c r="E75" s="13">
        <v>53.233748007999999</v>
      </c>
      <c r="F75" s="44" t="str">
        <f>IF($B75="N/A","N/A",IF(E75&gt;55,"No",IF(E75&lt;30,"No","Yes")))</f>
        <v>Yes</v>
      </c>
      <c r="G75" s="13">
        <v>53.972634507999999</v>
      </c>
      <c r="H75" s="44" t="str">
        <f>IF($B75="N/A","N/A",IF(G75&gt;55,"No",IF(G75&lt;30,"No","Yes")))</f>
        <v>Yes</v>
      </c>
      <c r="I75" s="12">
        <v>0.32990000000000003</v>
      </c>
      <c r="J75" s="12">
        <v>1.3879999999999999</v>
      </c>
      <c r="K75" s="48" t="s">
        <v>740</v>
      </c>
      <c r="L75" s="9" t="str">
        <f t="shared" si="30"/>
        <v>Yes</v>
      </c>
    </row>
    <row r="76" spans="1:12" ht="25.5" x14ac:dyDescent="0.2">
      <c r="A76" s="2" t="s">
        <v>964</v>
      </c>
      <c r="B76" s="48" t="s">
        <v>278</v>
      </c>
      <c r="C76" s="13">
        <v>1.5415831539</v>
      </c>
      <c r="D76" s="44" t="str">
        <f>IF($B76="N/A","N/A",IF(C76&gt;=5,"No",IF(C76&lt;0,"No","Yes")))</f>
        <v>Yes</v>
      </c>
      <c r="E76" s="13">
        <v>1.8619875509999999</v>
      </c>
      <c r="F76" s="44" t="str">
        <f>IF($B76="N/A","N/A",IF(E76&gt;=5,"No",IF(E76&lt;0,"No","Yes")))</f>
        <v>Yes</v>
      </c>
      <c r="G76" s="13">
        <v>0.80091776250000002</v>
      </c>
      <c r="H76" s="44" t="str">
        <f>IF($B76="N/A","N/A",IF(G76&gt;=5,"No",IF(G76&lt;0,"No","Yes")))</f>
        <v>Yes</v>
      </c>
      <c r="I76" s="12">
        <v>20.78</v>
      </c>
      <c r="J76" s="12">
        <v>-57</v>
      </c>
      <c r="K76" s="48" t="s">
        <v>213</v>
      </c>
      <c r="L76" s="9" t="str">
        <f t="shared" si="30"/>
        <v>N/A</v>
      </c>
    </row>
    <row r="77" spans="1:12" ht="25.5" x14ac:dyDescent="0.2">
      <c r="A77" s="2" t="s">
        <v>965</v>
      </c>
      <c r="B77" s="48" t="s">
        <v>213</v>
      </c>
      <c r="C77" s="13">
        <v>0</v>
      </c>
      <c r="D77" s="48" t="s">
        <v>213</v>
      </c>
      <c r="E77" s="13">
        <v>0</v>
      </c>
      <c r="F77" s="48" t="s">
        <v>213</v>
      </c>
      <c r="G77" s="13">
        <v>0.38240105369999999</v>
      </c>
      <c r="H77" s="48" t="s">
        <v>213</v>
      </c>
      <c r="I77" s="12" t="s">
        <v>1747</v>
      </c>
      <c r="J77" s="12" t="s">
        <v>1747</v>
      </c>
      <c r="K77" s="48" t="s">
        <v>213</v>
      </c>
      <c r="L77" s="9" t="str">
        <f t="shared" si="30"/>
        <v>N/A</v>
      </c>
    </row>
    <row r="78" spans="1:12" ht="25.5" x14ac:dyDescent="0.2">
      <c r="A78" s="2" t="s">
        <v>966</v>
      </c>
      <c r="B78" s="48" t="s">
        <v>213</v>
      </c>
      <c r="C78" s="13">
        <v>36.634251355000004</v>
      </c>
      <c r="D78" s="48" t="s">
        <v>213</v>
      </c>
      <c r="E78" s="13">
        <v>31.573298991000001</v>
      </c>
      <c r="F78" s="48" t="s">
        <v>213</v>
      </c>
      <c r="G78" s="13">
        <v>59.384759193999997</v>
      </c>
      <c r="H78" s="48" t="s">
        <v>213</v>
      </c>
      <c r="I78" s="12">
        <v>-13.8</v>
      </c>
      <c r="J78" s="12">
        <v>88.09</v>
      </c>
      <c r="K78" s="48" t="s">
        <v>213</v>
      </c>
      <c r="L78" s="9" t="str">
        <f t="shared" si="30"/>
        <v>N/A</v>
      </c>
    </row>
    <row r="79" spans="1:12" ht="25.5" x14ac:dyDescent="0.2">
      <c r="A79" s="2" t="s">
        <v>967</v>
      </c>
      <c r="B79" s="48" t="s">
        <v>213</v>
      </c>
      <c r="C79" s="13">
        <v>1.3782693688000001</v>
      </c>
      <c r="D79" s="48" t="s">
        <v>213</v>
      </c>
      <c r="E79" s="13">
        <v>8.5855333800000003E-2</v>
      </c>
      <c r="F79" s="48" t="s">
        <v>213</v>
      </c>
      <c r="G79" s="13">
        <v>7.9305729641999996</v>
      </c>
      <c r="H79" s="48" t="s">
        <v>213</v>
      </c>
      <c r="I79" s="12">
        <v>-93.8</v>
      </c>
      <c r="J79" s="12">
        <v>9137</v>
      </c>
      <c r="K79" s="48" t="s">
        <v>213</v>
      </c>
      <c r="L79" s="9" t="str">
        <f t="shared" si="30"/>
        <v>N/A</v>
      </c>
    </row>
    <row r="80" spans="1:12" ht="25.5" x14ac:dyDescent="0.2">
      <c r="A80" s="2" t="s">
        <v>968</v>
      </c>
      <c r="B80" s="48" t="s">
        <v>213</v>
      </c>
      <c r="C80" s="13">
        <v>0</v>
      </c>
      <c r="D80" s="48" t="s">
        <v>213</v>
      </c>
      <c r="E80" s="13">
        <v>0</v>
      </c>
      <c r="F80" s="48" t="s">
        <v>213</v>
      </c>
      <c r="G80" s="13">
        <v>0</v>
      </c>
      <c r="H80" s="48" t="s">
        <v>213</v>
      </c>
      <c r="I80" s="12" t="s">
        <v>1747</v>
      </c>
      <c r="J80" s="12" t="s">
        <v>1747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3.3899982678999998</v>
      </c>
      <c r="D82" s="48" t="s">
        <v>213</v>
      </c>
      <c r="E82" s="13">
        <v>0.26829791800000002</v>
      </c>
      <c r="F82" s="48" t="s">
        <v>213</v>
      </c>
      <c r="G82" s="13">
        <v>6.2310127255000003</v>
      </c>
      <c r="H82" s="48" t="s">
        <v>213</v>
      </c>
      <c r="I82" s="12">
        <v>-92.1</v>
      </c>
      <c r="J82" s="12">
        <v>2222</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57.055897854999998</v>
      </c>
      <c r="D84" s="48" t="s">
        <v>213</v>
      </c>
      <c r="E84" s="13">
        <v>66.210560205999997</v>
      </c>
      <c r="F84" s="48" t="s">
        <v>213</v>
      </c>
      <c r="G84" s="13">
        <v>25.2703363</v>
      </c>
      <c r="H84" s="48" t="s">
        <v>213</v>
      </c>
      <c r="I84" s="12">
        <v>16.05</v>
      </c>
      <c r="J84" s="12">
        <v>-61.8</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95.231732363000006</v>
      </c>
      <c r="D87" s="48" t="s">
        <v>213</v>
      </c>
      <c r="E87" s="13">
        <v>99.645846747999997</v>
      </c>
      <c r="F87" s="48" t="s">
        <v>213</v>
      </c>
      <c r="G87" s="13">
        <v>85.456013256999995</v>
      </c>
      <c r="H87" s="48" t="s">
        <v>213</v>
      </c>
      <c r="I87" s="12">
        <v>4.6349999999999998</v>
      </c>
      <c r="J87" s="12">
        <v>-14.2</v>
      </c>
      <c r="K87" s="48" t="s">
        <v>213</v>
      </c>
      <c r="L87" s="9" t="str">
        <f t="shared" si="30"/>
        <v>N/A</v>
      </c>
    </row>
    <row r="88" spans="1:12" x14ac:dyDescent="0.2">
      <c r="A88" s="2" t="s">
        <v>976</v>
      </c>
      <c r="B88" s="48" t="s">
        <v>213</v>
      </c>
      <c r="C88" s="13">
        <v>4.7682676367000001</v>
      </c>
      <c r="D88" s="48" t="s">
        <v>213</v>
      </c>
      <c r="E88" s="13">
        <v>0.35415325180000001</v>
      </c>
      <c r="F88" s="48" t="s">
        <v>213</v>
      </c>
      <c r="G88" s="13">
        <v>14.543986743</v>
      </c>
      <c r="H88" s="48" t="s">
        <v>213</v>
      </c>
      <c r="I88" s="12">
        <v>-92.6</v>
      </c>
      <c r="J88" s="12">
        <v>4007</v>
      </c>
      <c r="K88" s="48" t="s">
        <v>213</v>
      </c>
      <c r="L88" s="9" t="str">
        <f t="shared" si="30"/>
        <v>N/A</v>
      </c>
    </row>
    <row r="89" spans="1:12" x14ac:dyDescent="0.2">
      <c r="A89" s="6" t="s">
        <v>68</v>
      </c>
      <c r="B89" s="48" t="s">
        <v>213</v>
      </c>
      <c r="C89" s="1">
        <v>139</v>
      </c>
      <c r="D89" s="11" t="str">
        <f>IF($B89="N/A","N/A",IF(C89&gt;10,"No",IF(C89&lt;-10,"No","Yes")))</f>
        <v>N/A</v>
      </c>
      <c r="E89" s="1">
        <v>117</v>
      </c>
      <c r="F89" s="11" t="str">
        <f>IF($B89="N/A","N/A",IF(E89&gt;10,"No",IF(E89&lt;-10,"No","Yes")))</f>
        <v>N/A</v>
      </c>
      <c r="G89" s="1">
        <v>138</v>
      </c>
      <c r="H89" s="11" t="str">
        <f>IF($B89="N/A","N/A",IF(G89&gt;10,"No",IF(G89&lt;-10,"No","Yes")))</f>
        <v>N/A</v>
      </c>
      <c r="I89" s="12">
        <v>-15.8</v>
      </c>
      <c r="J89" s="12">
        <v>17.95</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1747</v>
      </c>
      <c r="J90" s="12" t="s">
        <v>1747</v>
      </c>
      <c r="K90" s="48" t="s">
        <v>740</v>
      </c>
      <c r="L90" s="9" t="str">
        <f t="shared" si="30"/>
        <v>N/A</v>
      </c>
    </row>
    <row r="91" spans="1:12" x14ac:dyDescent="0.2">
      <c r="A91" s="2" t="s">
        <v>110</v>
      </c>
      <c r="B91" s="48" t="s">
        <v>213</v>
      </c>
      <c r="C91" s="13">
        <v>1.4388489208999999</v>
      </c>
      <c r="D91" s="44" t="str">
        <f>IF($B91="N/A","N/A",IF(C91&gt;10,"No",IF(C91&lt;-10,"No","Yes")))</f>
        <v>N/A</v>
      </c>
      <c r="E91" s="13">
        <v>3.4188034188</v>
      </c>
      <c r="F91" s="44" t="str">
        <f>IF($B91="N/A","N/A",IF(E91&gt;10,"No",IF(E91&lt;-10,"No","Yes")))</f>
        <v>N/A</v>
      </c>
      <c r="G91" s="13">
        <v>0</v>
      </c>
      <c r="H91" s="44" t="str">
        <f>IF($B91="N/A","N/A",IF(G91&gt;10,"No",IF(G91&lt;-10,"No","Yes")))</f>
        <v>N/A</v>
      </c>
      <c r="I91" s="12">
        <v>137.6</v>
      </c>
      <c r="J91" s="12">
        <v>-100</v>
      </c>
      <c r="K91" s="48" t="s">
        <v>740</v>
      </c>
      <c r="L91" s="9" t="str">
        <f t="shared" si="30"/>
        <v>No</v>
      </c>
    </row>
    <row r="92" spans="1:12" x14ac:dyDescent="0.2">
      <c r="A92" s="4" t="s">
        <v>7</v>
      </c>
      <c r="B92" s="48" t="s">
        <v>213</v>
      </c>
      <c r="C92" s="13">
        <v>0.9774082597</v>
      </c>
      <c r="D92" s="11" t="str">
        <f>IF($B92="N/A","N/A",IF(C92&gt;10,"No",IF(C92&lt;-10,"No","Yes")))</f>
        <v>N/A</v>
      </c>
      <c r="E92" s="13">
        <v>1.1858767976</v>
      </c>
      <c r="F92" s="11" t="str">
        <f>IF($B92="N/A","N/A",IF(E92&gt;10,"No",IF(E92&lt;-10,"No","Yes")))</f>
        <v>N/A</v>
      </c>
      <c r="G92" s="13">
        <v>1.3553992904000001</v>
      </c>
      <c r="H92" s="11" t="str">
        <f>IF($B92="N/A","N/A",IF(G92&gt;10,"No",IF(G92&lt;-10,"No","Yes")))</f>
        <v>N/A</v>
      </c>
      <c r="I92" s="12">
        <v>21.33</v>
      </c>
      <c r="J92" s="12">
        <v>14.3</v>
      </c>
      <c r="K92" s="48" t="s">
        <v>741</v>
      </c>
      <c r="L92" s="9" t="str">
        <f t="shared" si="30"/>
        <v>Yes</v>
      </c>
    </row>
    <row r="93" spans="1:12" x14ac:dyDescent="0.2">
      <c r="A93" s="4" t="s">
        <v>180</v>
      </c>
      <c r="B93" s="48" t="s">
        <v>213</v>
      </c>
      <c r="C93" s="13">
        <v>61.987479276000002</v>
      </c>
      <c r="D93" s="11" t="str">
        <f t="shared" ref="D93:D94" si="31">IF($B93="N/A","N/A",IF(C93&gt;10,"No",IF(C93&lt;-10,"No","Yes")))</f>
        <v>N/A</v>
      </c>
      <c r="E93" s="13">
        <v>60.356299634999999</v>
      </c>
      <c r="F93" s="11" t="str">
        <f t="shared" ref="F93:F94" si="32">IF($B93="N/A","N/A",IF(E93&gt;10,"No",IF(E93&lt;-10,"No","Yes")))</f>
        <v>N/A</v>
      </c>
      <c r="G93" s="13">
        <v>61.458222685000003</v>
      </c>
      <c r="H93" s="11" t="str">
        <f t="shared" ref="H93:H94" si="33">IF($B93="N/A","N/A",IF(G93&gt;10,"No",IF(G93&lt;-10,"No","Yes")))</f>
        <v>N/A</v>
      </c>
      <c r="I93" s="12">
        <v>-2.63</v>
      </c>
      <c r="J93" s="12">
        <v>1.8260000000000001</v>
      </c>
      <c r="K93" s="48" t="s">
        <v>740</v>
      </c>
      <c r="L93" s="9" t="str">
        <f>IF(J93="Div by 0", "N/A", IF(OR(J93="N/A",K93="N/A"),"N/A", IF(J93&gt;VALUE(MID(K93,1,2)), "No", IF(J93&lt;-1*VALUE(MID(K93,1,2)), "No", "Yes"))))</f>
        <v>Yes</v>
      </c>
    </row>
    <row r="94" spans="1:12" x14ac:dyDescent="0.2">
      <c r="A94" s="4" t="s">
        <v>181</v>
      </c>
      <c r="B94" s="48" t="s">
        <v>213</v>
      </c>
      <c r="C94" s="13">
        <v>38.012520723999998</v>
      </c>
      <c r="D94" s="11" t="str">
        <f t="shared" si="31"/>
        <v>N/A</v>
      </c>
      <c r="E94" s="13">
        <v>39.643700365000001</v>
      </c>
      <c r="F94" s="11" t="str">
        <f t="shared" si="32"/>
        <v>N/A</v>
      </c>
      <c r="G94" s="13">
        <v>38.541777314999997</v>
      </c>
      <c r="H94" s="11" t="str">
        <f t="shared" si="33"/>
        <v>N/A</v>
      </c>
      <c r="I94" s="12">
        <v>4.2910000000000004</v>
      </c>
      <c r="J94" s="12">
        <v>-2.78</v>
      </c>
      <c r="K94" s="48" t="s">
        <v>740</v>
      </c>
      <c r="L94" s="9" t="str">
        <f>IF(J94="Div by 0", "N/A", IF(OR(J94="N/A",K94="N/A"),"N/A", IF(J94&gt;VALUE(MID(K94,1,2)), "No", IF(J94&lt;-1*VALUE(MID(K94,1,2)), "No", "Yes"))))</f>
        <v>Yes</v>
      </c>
    </row>
    <row r="95" spans="1:12" x14ac:dyDescent="0.2">
      <c r="A95" s="2" t="s">
        <v>8</v>
      </c>
      <c r="B95" s="48" t="s">
        <v>285</v>
      </c>
      <c r="C95" s="13">
        <v>8.1780615148999996</v>
      </c>
      <c r="D95" s="44" t="str">
        <f>IF($B95="N/A","N/A",IF(C95&gt;10,"No",IF(C95&lt;5,"No","Yes")))</f>
        <v>Yes</v>
      </c>
      <c r="E95" s="13">
        <v>8.5721184804000004</v>
      </c>
      <c r="F95" s="44" t="str">
        <f>IF($B95="N/A","N/A",IF(E95&gt;10,"No",IF(E95&lt;5,"No","Yes")))</f>
        <v>Yes</v>
      </c>
      <c r="G95" s="13">
        <v>7.5651675128999996</v>
      </c>
      <c r="H95" s="44" t="str">
        <f t="shared" ref="H95:H98" si="34">IF($B95="N/A","N/A",IF(G95&gt;10,"No",IF(G95&lt;5,"No","Yes")))</f>
        <v>Yes</v>
      </c>
      <c r="I95" s="12">
        <v>4.8179999999999996</v>
      </c>
      <c r="J95" s="12">
        <v>-11.7</v>
      </c>
      <c r="K95" s="48" t="s">
        <v>741</v>
      </c>
      <c r="L95" s="9" t="str">
        <f t="shared" si="30"/>
        <v>Yes</v>
      </c>
    </row>
    <row r="96" spans="1:12" x14ac:dyDescent="0.2">
      <c r="A96" s="2" t="s">
        <v>149</v>
      </c>
      <c r="B96" s="48" t="s">
        <v>285</v>
      </c>
      <c r="C96" s="13">
        <v>7.7400836364999996</v>
      </c>
      <c r="D96" s="44" t="str">
        <f>IF($B96="N/A","N/A",IF(C96&gt;10,"No",IF(C96&lt;5,"No","Yes")))</f>
        <v>Yes</v>
      </c>
      <c r="E96" s="13">
        <v>8.1965013951000003</v>
      </c>
      <c r="F96" s="44" t="str">
        <f t="shared" ref="F96:F98" si="35">IF($B96="N/A","N/A",IF(E96&gt;10,"No",IF(E96&lt;5,"No","Yes")))</f>
        <v>Yes</v>
      </c>
      <c r="G96" s="13">
        <v>7.0701705934000003</v>
      </c>
      <c r="H96" s="44" t="str">
        <f t="shared" si="34"/>
        <v>Yes</v>
      </c>
      <c r="I96" s="12">
        <v>5.8970000000000002</v>
      </c>
      <c r="J96" s="12">
        <v>-13.7</v>
      </c>
      <c r="K96" s="48" t="s">
        <v>741</v>
      </c>
      <c r="L96" s="9" t="str">
        <f t="shared" si="30"/>
        <v>Yes</v>
      </c>
    </row>
    <row r="97" spans="1:12" x14ac:dyDescent="0.2">
      <c r="A97" s="2" t="s">
        <v>150</v>
      </c>
      <c r="B97" s="48" t="s">
        <v>285</v>
      </c>
      <c r="C97" s="13">
        <v>7.8959740678000001</v>
      </c>
      <c r="D97" s="44" t="str">
        <f>IF($B97="N/A","N/A",IF(C97&gt;10,"No",IF(C97&lt;5,"No","Yes")))</f>
        <v>Yes</v>
      </c>
      <c r="E97" s="13">
        <v>8.2528439578999997</v>
      </c>
      <c r="F97" s="44" t="str">
        <f t="shared" si="35"/>
        <v>Yes</v>
      </c>
      <c r="G97" s="13">
        <v>7.3718425356999999</v>
      </c>
      <c r="H97" s="44" t="str">
        <f t="shared" si="34"/>
        <v>Yes</v>
      </c>
      <c r="I97" s="12">
        <v>4.5199999999999996</v>
      </c>
      <c r="J97" s="12">
        <v>-10.7</v>
      </c>
      <c r="K97" s="48" t="s">
        <v>741</v>
      </c>
      <c r="L97" s="9" t="str">
        <f t="shared" si="30"/>
        <v>Yes</v>
      </c>
    </row>
    <row r="98" spans="1:12" x14ac:dyDescent="0.2">
      <c r="A98" s="2" t="s">
        <v>151</v>
      </c>
      <c r="B98" s="48" t="s">
        <v>285</v>
      </c>
      <c r="C98" s="13">
        <v>8.1904337713000004</v>
      </c>
      <c r="D98" s="44" t="str">
        <f>IF($B98="N/A","N/A",IF(C98&gt;10,"No",IF(C98&lt;5,"No","Yes")))</f>
        <v>Yes</v>
      </c>
      <c r="E98" s="13">
        <v>8.5774844387000009</v>
      </c>
      <c r="F98" s="44" t="str">
        <f t="shared" si="35"/>
        <v>Yes</v>
      </c>
      <c r="G98" s="13">
        <v>7.5694164134999999</v>
      </c>
      <c r="H98" s="44" t="str">
        <f t="shared" si="34"/>
        <v>Yes</v>
      </c>
      <c r="I98" s="12">
        <v>4.726</v>
      </c>
      <c r="J98" s="12">
        <v>-11.8</v>
      </c>
      <c r="K98" s="48" t="s">
        <v>741</v>
      </c>
      <c r="L98" s="9" t="str">
        <f t="shared" si="30"/>
        <v>Yes</v>
      </c>
    </row>
    <row r="99" spans="1:12" x14ac:dyDescent="0.2">
      <c r="A99" s="2" t="s">
        <v>977</v>
      </c>
      <c r="B99" s="48" t="s">
        <v>213</v>
      </c>
      <c r="C99" s="1">
        <v>353</v>
      </c>
      <c r="D99" s="11" t="str">
        <f t="shared" ref="D99:D110" si="36">IF($B99="N/A","N/A",IF(C99&gt;10,"No",IF(C99&lt;-10,"No","Yes")))</f>
        <v>N/A</v>
      </c>
      <c r="E99" s="1">
        <v>300</v>
      </c>
      <c r="F99" s="11" t="str">
        <f t="shared" ref="F99:F110" si="37">IF($B99="N/A","N/A",IF(E99&gt;10,"No",IF(E99&lt;-10,"No","Yes")))</f>
        <v>N/A</v>
      </c>
      <c r="G99" s="1">
        <v>349</v>
      </c>
      <c r="H99" s="11" t="str">
        <f t="shared" ref="H99:H110" si="38">IF($B99="N/A","N/A",IF(G99&gt;10,"No",IF(G99&lt;-10,"No","Yes")))</f>
        <v>N/A</v>
      </c>
      <c r="I99" s="12">
        <v>-15</v>
      </c>
      <c r="J99" s="12">
        <v>16.329999999999998</v>
      </c>
      <c r="K99" s="45" t="s">
        <v>740</v>
      </c>
      <c r="L99" s="9" t="str">
        <f t="shared" si="30"/>
        <v>No</v>
      </c>
    </row>
    <row r="100" spans="1:12" x14ac:dyDescent="0.2">
      <c r="A100" s="2" t="s">
        <v>978</v>
      </c>
      <c r="B100" s="48" t="s">
        <v>213</v>
      </c>
      <c r="C100" s="1">
        <v>199</v>
      </c>
      <c r="D100" s="11" t="str">
        <f t="shared" si="36"/>
        <v>N/A</v>
      </c>
      <c r="E100" s="1">
        <v>194</v>
      </c>
      <c r="F100" s="11" t="str">
        <f t="shared" si="37"/>
        <v>N/A</v>
      </c>
      <c r="G100" s="1">
        <v>126</v>
      </c>
      <c r="H100" s="11" t="str">
        <f t="shared" si="38"/>
        <v>N/A</v>
      </c>
      <c r="I100" s="12">
        <v>-2.5099999999999998</v>
      </c>
      <c r="J100" s="12">
        <v>-35.1</v>
      </c>
      <c r="K100" s="45" t="s">
        <v>740</v>
      </c>
      <c r="L100" s="9" t="str">
        <f t="shared" si="30"/>
        <v>No</v>
      </c>
    </row>
    <row r="101" spans="1:12" x14ac:dyDescent="0.2">
      <c r="A101" s="2" t="s">
        <v>1</v>
      </c>
      <c r="B101" s="48" t="s">
        <v>213</v>
      </c>
      <c r="C101" s="13">
        <v>98.295103061000006</v>
      </c>
      <c r="D101" s="11" t="str">
        <f t="shared" si="36"/>
        <v>N/A</v>
      </c>
      <c r="E101" s="13">
        <v>97.947520926999999</v>
      </c>
      <c r="F101" s="11" t="str">
        <f t="shared" si="37"/>
        <v>N/A</v>
      </c>
      <c r="G101" s="13">
        <v>98.846423487999999</v>
      </c>
      <c r="H101" s="11" t="str">
        <f t="shared" si="38"/>
        <v>N/A</v>
      </c>
      <c r="I101" s="12">
        <v>-0.35399999999999998</v>
      </c>
      <c r="J101" s="12">
        <v>0.91769999999999996</v>
      </c>
      <c r="K101" s="48" t="s">
        <v>741</v>
      </c>
      <c r="L101" s="9" t="str">
        <f t="shared" si="30"/>
        <v>Yes</v>
      </c>
    </row>
    <row r="102" spans="1:12" x14ac:dyDescent="0.2">
      <c r="A102" s="2" t="s">
        <v>69</v>
      </c>
      <c r="B102" s="48" t="s">
        <v>213</v>
      </c>
      <c r="C102" s="13">
        <v>97.978552008999998</v>
      </c>
      <c r="D102" s="11" t="str">
        <f t="shared" si="36"/>
        <v>N/A</v>
      </c>
      <c r="E102" s="13">
        <v>97.942860272999994</v>
      </c>
      <c r="F102" s="11" t="str">
        <f t="shared" si="37"/>
        <v>N/A</v>
      </c>
      <c r="G102" s="13">
        <v>98.506275790999993</v>
      </c>
      <c r="H102" s="11" t="str">
        <f t="shared" si="38"/>
        <v>N/A</v>
      </c>
      <c r="I102" s="12">
        <v>-3.5999999999999997E-2</v>
      </c>
      <c r="J102" s="12">
        <v>0.57520000000000004</v>
      </c>
      <c r="K102" s="48" t="s">
        <v>741</v>
      </c>
      <c r="L102" s="9" t="str">
        <f t="shared" si="30"/>
        <v>Yes</v>
      </c>
    </row>
    <row r="103" spans="1:12" x14ac:dyDescent="0.2">
      <c r="A103" s="4" t="s">
        <v>70</v>
      </c>
      <c r="B103" s="48" t="s">
        <v>213</v>
      </c>
      <c r="C103" s="1">
        <v>38124</v>
      </c>
      <c r="D103" s="11" t="str">
        <f t="shared" si="36"/>
        <v>N/A</v>
      </c>
      <c r="E103" s="1">
        <v>34866</v>
      </c>
      <c r="F103" s="11" t="str">
        <f t="shared" si="37"/>
        <v>N/A</v>
      </c>
      <c r="G103" s="1">
        <v>44615</v>
      </c>
      <c r="H103" s="11" t="str">
        <f t="shared" si="38"/>
        <v>N/A</v>
      </c>
      <c r="I103" s="12">
        <v>-8.5500000000000007</v>
      </c>
      <c r="J103" s="12">
        <v>27.96</v>
      </c>
      <c r="K103" s="48" t="s">
        <v>740</v>
      </c>
      <c r="L103" s="9" t="str">
        <f t="shared" si="30"/>
        <v>No</v>
      </c>
    </row>
    <row r="104" spans="1:12" x14ac:dyDescent="0.2">
      <c r="A104" s="2" t="s">
        <v>692</v>
      </c>
      <c r="B104" s="48" t="s">
        <v>213</v>
      </c>
      <c r="C104" s="13">
        <v>1.8754590283999999</v>
      </c>
      <c r="D104" s="11" t="str">
        <f t="shared" si="36"/>
        <v>N/A</v>
      </c>
      <c r="E104" s="13">
        <v>2.2055871049000002</v>
      </c>
      <c r="F104" s="11" t="str">
        <f t="shared" si="37"/>
        <v>N/A</v>
      </c>
      <c r="G104" s="13">
        <v>1.9813963912999999</v>
      </c>
      <c r="H104" s="11" t="str">
        <f t="shared" si="38"/>
        <v>N/A</v>
      </c>
      <c r="I104" s="12">
        <v>17.600000000000001</v>
      </c>
      <c r="J104" s="12">
        <v>-10.199999999999999</v>
      </c>
      <c r="K104" s="48" t="s">
        <v>741</v>
      </c>
      <c r="L104" s="9" t="str">
        <f t="shared" ref="L104:L110" si="39">IF(J104="Div by 0", "N/A", IF(K104="N/A","N/A", IF(J104&gt;VALUE(MID(K104,1,2)), "No", IF(J104&lt;-1*VALUE(MID(K104,1,2)), "No", "Yes"))))</f>
        <v>Yes</v>
      </c>
    </row>
    <row r="105" spans="1:12" x14ac:dyDescent="0.2">
      <c r="A105" s="2" t="s">
        <v>691</v>
      </c>
      <c r="B105" s="48" t="s">
        <v>213</v>
      </c>
      <c r="C105" s="13">
        <v>0.71083831710000001</v>
      </c>
      <c r="D105" s="11" t="str">
        <f t="shared" si="36"/>
        <v>N/A</v>
      </c>
      <c r="E105" s="13">
        <v>0.8002065049</v>
      </c>
      <c r="F105" s="11" t="str">
        <f t="shared" si="37"/>
        <v>N/A</v>
      </c>
      <c r="G105" s="13">
        <v>0.59621203629999997</v>
      </c>
      <c r="H105" s="11" t="str">
        <f t="shared" si="38"/>
        <v>N/A</v>
      </c>
      <c r="I105" s="12">
        <v>12.57</v>
      </c>
      <c r="J105" s="12">
        <v>-25.5</v>
      </c>
      <c r="K105" s="48" t="s">
        <v>741</v>
      </c>
      <c r="L105" s="9" t="str">
        <f t="shared" si="39"/>
        <v>No</v>
      </c>
    </row>
    <row r="106" spans="1:12" x14ac:dyDescent="0.2">
      <c r="A106" s="2" t="s">
        <v>690</v>
      </c>
      <c r="B106" s="48" t="s">
        <v>213</v>
      </c>
      <c r="C106" s="13">
        <v>97.413702654000005</v>
      </c>
      <c r="D106" s="11" t="str">
        <f t="shared" si="36"/>
        <v>N/A</v>
      </c>
      <c r="E106" s="13">
        <v>96.994206390000002</v>
      </c>
      <c r="F106" s="11" t="str">
        <f t="shared" si="37"/>
        <v>N/A</v>
      </c>
      <c r="G106" s="13">
        <v>97.422391571999995</v>
      </c>
      <c r="H106" s="11" t="str">
        <f t="shared" si="38"/>
        <v>N/A</v>
      </c>
      <c r="I106" s="12">
        <v>-0.43099999999999999</v>
      </c>
      <c r="J106" s="12">
        <v>0.4415</v>
      </c>
      <c r="K106" s="48" t="s">
        <v>741</v>
      </c>
      <c r="L106" s="9" t="str">
        <f t="shared" si="39"/>
        <v>Yes</v>
      </c>
    </row>
    <row r="107" spans="1:12" ht="25.5" x14ac:dyDescent="0.2">
      <c r="A107" s="4" t="s">
        <v>979</v>
      </c>
      <c r="B107" s="48" t="s">
        <v>213</v>
      </c>
      <c r="C107" s="13">
        <v>36.458565313000001</v>
      </c>
      <c r="D107" s="11" t="str">
        <f t="shared" si="36"/>
        <v>N/A</v>
      </c>
      <c r="E107" s="13">
        <v>31.390856407000001</v>
      </c>
      <c r="F107" s="11" t="str">
        <f t="shared" si="37"/>
        <v>N/A</v>
      </c>
      <c r="G107" s="13">
        <v>37.723863950000002</v>
      </c>
      <c r="H107" s="11" t="str">
        <f t="shared" si="38"/>
        <v>N/A</v>
      </c>
      <c r="I107" s="12">
        <v>-13.9</v>
      </c>
      <c r="J107" s="12">
        <v>20.170000000000002</v>
      </c>
      <c r="K107" s="48" t="s">
        <v>741</v>
      </c>
      <c r="L107" s="9" t="str">
        <f t="shared" si="39"/>
        <v>No</v>
      </c>
    </row>
    <row r="108" spans="1:12" ht="25.5" x14ac:dyDescent="0.2">
      <c r="A108" s="4" t="s">
        <v>980</v>
      </c>
      <c r="B108" s="48" t="s">
        <v>213</v>
      </c>
      <c r="C108" s="13">
        <v>62.056763912999998</v>
      </c>
      <c r="D108" s="11" t="str">
        <f t="shared" si="36"/>
        <v>N/A</v>
      </c>
      <c r="E108" s="13">
        <v>66.961794376</v>
      </c>
      <c r="F108" s="11" t="str">
        <f t="shared" si="37"/>
        <v>N/A</v>
      </c>
      <c r="G108" s="13">
        <v>60.922861210000001</v>
      </c>
      <c r="H108" s="11" t="str">
        <f t="shared" si="38"/>
        <v>N/A</v>
      </c>
      <c r="I108" s="12">
        <v>7.9039999999999999</v>
      </c>
      <c r="J108" s="12">
        <v>-9.02</v>
      </c>
      <c r="K108" s="48" t="s">
        <v>741</v>
      </c>
      <c r="L108" s="9" t="str">
        <f t="shared" si="39"/>
        <v>Yes</v>
      </c>
    </row>
    <row r="109" spans="1:12" ht="25.5" x14ac:dyDescent="0.2">
      <c r="A109" s="4" t="s">
        <v>981</v>
      </c>
      <c r="B109" s="48" t="s">
        <v>213</v>
      </c>
      <c r="C109" s="13">
        <v>0.49736470939999999</v>
      </c>
      <c r="D109" s="11" t="str">
        <f t="shared" si="36"/>
        <v>N/A</v>
      </c>
      <c r="E109" s="13">
        <v>0.55001073190000005</v>
      </c>
      <c r="F109" s="11" t="str">
        <f t="shared" si="37"/>
        <v>N/A</v>
      </c>
      <c r="G109" s="13">
        <v>0.42064115909999999</v>
      </c>
      <c r="H109" s="11" t="str">
        <f t="shared" si="38"/>
        <v>N/A</v>
      </c>
      <c r="I109" s="12">
        <v>10.58</v>
      </c>
      <c r="J109" s="12">
        <v>-23.5</v>
      </c>
      <c r="K109" s="48" t="s">
        <v>741</v>
      </c>
      <c r="L109" s="9" t="str">
        <f t="shared" si="39"/>
        <v>No</v>
      </c>
    </row>
    <row r="110" spans="1:12" ht="25.5" x14ac:dyDescent="0.2">
      <c r="A110" s="4" t="s">
        <v>982</v>
      </c>
      <c r="B110" s="48" t="s">
        <v>213</v>
      </c>
      <c r="C110" s="13">
        <v>0.98730606489999995</v>
      </c>
      <c r="D110" s="11" t="str">
        <f t="shared" si="36"/>
        <v>N/A</v>
      </c>
      <c r="E110" s="13">
        <v>1.0973384847000001</v>
      </c>
      <c r="F110" s="11" t="str">
        <f t="shared" si="37"/>
        <v>N/A</v>
      </c>
      <c r="G110" s="13">
        <v>0.93263368099999999</v>
      </c>
      <c r="H110" s="11" t="str">
        <f t="shared" si="38"/>
        <v>N/A</v>
      </c>
      <c r="I110" s="12">
        <v>11.14</v>
      </c>
      <c r="J110" s="12">
        <v>-15</v>
      </c>
      <c r="K110" s="48" t="s">
        <v>741</v>
      </c>
      <c r="L110" s="9" t="str">
        <f t="shared" si="39"/>
        <v>Yes</v>
      </c>
    </row>
    <row r="111" spans="1:12" x14ac:dyDescent="0.2">
      <c r="A111" s="2" t="s">
        <v>983</v>
      </c>
      <c r="B111" s="48" t="s">
        <v>286</v>
      </c>
      <c r="C111" s="13">
        <v>99.985142631000002</v>
      </c>
      <c r="D111" s="44" t="str">
        <f>IF($B111="N/A","N/A",IF(C111&gt;=99,"Yes","No"))</f>
        <v>Yes</v>
      </c>
      <c r="E111" s="13">
        <v>99.987550576000004</v>
      </c>
      <c r="F111" s="44" t="str">
        <f>IF($B111="N/A","N/A",IF(E111&gt;=99,"Yes","No"))</f>
        <v>Yes</v>
      </c>
      <c r="G111" s="13">
        <v>100</v>
      </c>
      <c r="H111" s="44" t="str">
        <f>IF($B111="N/A","N/A",IF(G111&gt;=99,"Yes","No"))</f>
        <v>Yes</v>
      </c>
      <c r="I111" s="12">
        <v>2.3999999999999998E-3</v>
      </c>
      <c r="J111" s="12">
        <v>1.2500000000000001E-2</v>
      </c>
      <c r="K111" s="48" t="s">
        <v>740</v>
      </c>
      <c r="L111" s="9" t="str">
        <f t="shared" ref="L111:L145" si="40">IF(J111="Div by 0", "N/A", IF(K111="N/A","N/A", IF(J111&gt;VALUE(MID(K111,1,2)), "No", IF(J111&lt;-1*VALUE(MID(K111,1,2)), "No", "Yes"))))</f>
        <v>Yes</v>
      </c>
    </row>
    <row r="112" spans="1:12" x14ac:dyDescent="0.2">
      <c r="A112" s="2" t="s">
        <v>984</v>
      </c>
      <c r="B112" s="48" t="s">
        <v>213</v>
      </c>
      <c r="C112" s="13">
        <v>1.6974810771</v>
      </c>
      <c r="D112" s="44" t="str">
        <f>IF($B112="N/A","N/A",IF(C112&gt;10,"No",IF(C112&lt;-10,"No","Yes")))</f>
        <v>N/A</v>
      </c>
      <c r="E112" s="13">
        <v>1.7530505935</v>
      </c>
      <c r="F112" s="44" t="str">
        <f>IF($B112="N/A","N/A",IF(E112&gt;10,"No",IF(E112&lt;-10,"No","Yes")))</f>
        <v>N/A</v>
      </c>
      <c r="G112" s="13">
        <v>1.0157699442999999</v>
      </c>
      <c r="H112" s="44" t="str">
        <f>IF($B112="N/A","N/A",IF(G112&gt;10,"No",IF(G112&lt;-10,"No","Yes")))</f>
        <v>N/A</v>
      </c>
      <c r="I112" s="12">
        <v>3.274</v>
      </c>
      <c r="J112" s="12">
        <v>-42.1</v>
      </c>
      <c r="K112" s="48" t="s">
        <v>740</v>
      </c>
      <c r="L112" s="9" t="str">
        <f t="shared" si="40"/>
        <v>No</v>
      </c>
    </row>
    <row r="113" spans="1:12" x14ac:dyDescent="0.2">
      <c r="A113" s="3" t="s">
        <v>985</v>
      </c>
      <c r="B113" s="48" t="s">
        <v>280</v>
      </c>
      <c r="C113" s="8">
        <v>99.791892572999998</v>
      </c>
      <c r="D113" s="44" t="str">
        <f>IF($B113="N/A","N/A",IF(C113&gt;=98,"Yes","No"))</f>
        <v>Yes</v>
      </c>
      <c r="E113" s="8">
        <v>99.709208571000005</v>
      </c>
      <c r="F113" s="44" t="str">
        <f>IF($B113="N/A","N/A",IF(E113&gt;=98,"Yes","No"))</f>
        <v>Yes</v>
      </c>
      <c r="G113" s="8">
        <v>99.704476497000002</v>
      </c>
      <c r="H113" s="44" t="str">
        <f>IF($B113="N/A","N/A",IF(G113&gt;=98,"Yes","No"))</f>
        <v>Yes</v>
      </c>
      <c r="I113" s="12">
        <v>-8.3000000000000004E-2</v>
      </c>
      <c r="J113" s="12">
        <v>-5.0000000000000001E-3</v>
      </c>
      <c r="K113" s="45" t="s">
        <v>740</v>
      </c>
      <c r="L113" s="9" t="str">
        <f t="shared" si="40"/>
        <v>Yes</v>
      </c>
    </row>
    <row r="114" spans="1:12" x14ac:dyDescent="0.2">
      <c r="A114" s="3" t="s">
        <v>986</v>
      </c>
      <c r="B114" s="48" t="s">
        <v>287</v>
      </c>
      <c r="C114" s="8">
        <v>88.511932615999996</v>
      </c>
      <c r="D114" s="44" t="str">
        <f>IF($B114="N/A","N/A",IF(C114&gt;=80,"Yes","No"))</f>
        <v>Yes</v>
      </c>
      <c r="E114" s="8">
        <v>92.336237827000005</v>
      </c>
      <c r="F114" s="44" t="str">
        <f>IF($B114="N/A","N/A",IF(E114&gt;=80,"Yes","No"))</f>
        <v>Yes</v>
      </c>
      <c r="G114" s="8">
        <v>93.584350880000002</v>
      </c>
      <c r="H114" s="44" t="str">
        <f>IF($B114="N/A","N/A",IF(G114&gt;=80,"Yes","No"))</f>
        <v>Yes</v>
      </c>
      <c r="I114" s="12">
        <v>4.3209999999999997</v>
      </c>
      <c r="J114" s="12">
        <v>1.3520000000000001</v>
      </c>
      <c r="K114" s="45" t="s">
        <v>740</v>
      </c>
      <c r="L114" s="9" t="str">
        <f t="shared" si="40"/>
        <v>Yes</v>
      </c>
    </row>
    <row r="115" spans="1:12" ht="25.5" x14ac:dyDescent="0.2">
      <c r="A115" s="2" t="s">
        <v>987</v>
      </c>
      <c r="B115" s="48" t="s">
        <v>288</v>
      </c>
      <c r="C115" s="13" t="s">
        <v>1747</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t="s">
        <v>1747</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t="s">
        <v>1747</v>
      </c>
      <c r="D117" s="36" t="s">
        <v>742</v>
      </c>
      <c r="E117" s="13" t="s">
        <v>1747</v>
      </c>
      <c r="F117" s="36" t="s">
        <v>742</v>
      </c>
      <c r="G117" s="13" t="s">
        <v>1747</v>
      </c>
      <c r="H117" s="44" t="str">
        <f>IF($B117="N/A","N/A",IF(G117&lt;100,"No",IF(G117=100,"No","Yes")))</f>
        <v>N/A</v>
      </c>
      <c r="I117" s="12" t="s">
        <v>1747</v>
      </c>
      <c r="J117" s="12" t="s">
        <v>1747</v>
      </c>
      <c r="K117" s="45" t="s">
        <v>739</v>
      </c>
      <c r="L117" s="9" t="str">
        <f t="shared" si="40"/>
        <v>N/A</v>
      </c>
    </row>
    <row r="118" spans="1:12" ht="25.5" x14ac:dyDescent="0.2">
      <c r="A118" s="2" t="s">
        <v>990</v>
      </c>
      <c r="B118" s="35" t="s">
        <v>213</v>
      </c>
      <c r="C118" s="13" t="s">
        <v>1747</v>
      </c>
      <c r="D118" s="44" t="str">
        <f>IF($B118="N/A","N/A",IF(C118&gt;10,"No",IF(C118&lt;-10,"No","Yes")))</f>
        <v>N/A</v>
      </c>
      <c r="E118" s="13" t="s">
        <v>1747</v>
      </c>
      <c r="F118" s="44" t="str">
        <f>IF($B118="N/A","N/A",IF(E118&gt;10,"No",IF(E118&lt;-10,"No","Yes")))</f>
        <v>N/A</v>
      </c>
      <c r="G118" s="13" t="s">
        <v>1747</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20192</v>
      </c>
      <c r="D119" s="44" t="str">
        <f t="shared" ref="D119:D145" si="43">IF($B119="N/A","N/A",IF(C119&gt;10,"No",IF(C119&lt;-10,"No","Yes")))</f>
        <v>N/A</v>
      </c>
      <c r="E119" s="36">
        <v>16065</v>
      </c>
      <c r="F119" s="44" t="str">
        <f t="shared" ref="F119:F145" si="44">IF($B119="N/A","N/A",IF(E119&gt;10,"No",IF(E119&lt;-10,"No","Yes")))</f>
        <v>N/A</v>
      </c>
      <c r="G119" s="36">
        <v>25017</v>
      </c>
      <c r="H119" s="44" t="str">
        <f t="shared" ref="H119:H145" si="45">IF($B119="N/A","N/A",IF(G119&gt;10,"No",IF(G119&lt;-10,"No","Yes")))</f>
        <v>N/A</v>
      </c>
      <c r="I119" s="12">
        <v>-20.399999999999999</v>
      </c>
      <c r="J119" s="12">
        <v>55.72</v>
      </c>
      <c r="K119" s="45" t="s">
        <v>740</v>
      </c>
      <c r="L119" s="9" t="str">
        <f t="shared" si="40"/>
        <v>No</v>
      </c>
    </row>
    <row r="120" spans="1:12" x14ac:dyDescent="0.2">
      <c r="A120" s="2" t="s">
        <v>991</v>
      </c>
      <c r="B120" s="35" t="s">
        <v>213</v>
      </c>
      <c r="C120" s="36">
        <v>4333</v>
      </c>
      <c r="D120" s="44" t="str">
        <f t="shared" si="43"/>
        <v>N/A</v>
      </c>
      <c r="E120" s="36">
        <v>4451</v>
      </c>
      <c r="F120" s="44" t="str">
        <f t="shared" si="44"/>
        <v>N/A</v>
      </c>
      <c r="G120" s="36">
        <v>4570</v>
      </c>
      <c r="H120" s="44" t="str">
        <f t="shared" si="45"/>
        <v>N/A</v>
      </c>
      <c r="I120" s="12">
        <v>2.7229999999999999</v>
      </c>
      <c r="J120" s="12">
        <v>2.6739999999999999</v>
      </c>
      <c r="K120" s="45" t="s">
        <v>740</v>
      </c>
      <c r="L120" s="9" t="str">
        <f t="shared" si="40"/>
        <v>Yes</v>
      </c>
    </row>
    <row r="121" spans="1:12" x14ac:dyDescent="0.2">
      <c r="A121" s="2" t="s">
        <v>992</v>
      </c>
      <c r="B121" s="35" t="s">
        <v>213</v>
      </c>
      <c r="C121" s="36">
        <v>9999</v>
      </c>
      <c r="D121" s="44" t="str">
        <f t="shared" si="43"/>
        <v>N/A</v>
      </c>
      <c r="E121" s="36">
        <v>9996</v>
      </c>
      <c r="F121" s="44" t="str">
        <f t="shared" si="44"/>
        <v>N/A</v>
      </c>
      <c r="G121" s="36">
        <v>9613</v>
      </c>
      <c r="H121" s="44" t="str">
        <f t="shared" si="45"/>
        <v>N/A</v>
      </c>
      <c r="I121" s="12">
        <v>-0.03</v>
      </c>
      <c r="J121" s="12">
        <v>-3.83</v>
      </c>
      <c r="K121" s="45" t="s">
        <v>740</v>
      </c>
      <c r="L121" s="9" t="str">
        <f t="shared" si="40"/>
        <v>Yes</v>
      </c>
    </row>
    <row r="122" spans="1:12" x14ac:dyDescent="0.2">
      <c r="A122" s="2" t="s">
        <v>993</v>
      </c>
      <c r="B122" s="35" t="s">
        <v>213</v>
      </c>
      <c r="C122" s="36">
        <v>5838</v>
      </c>
      <c r="D122" s="44" t="str">
        <f t="shared" si="43"/>
        <v>N/A</v>
      </c>
      <c r="E122" s="36">
        <v>1596</v>
      </c>
      <c r="F122" s="44" t="str">
        <f t="shared" si="44"/>
        <v>N/A</v>
      </c>
      <c r="G122" s="36">
        <v>10824</v>
      </c>
      <c r="H122" s="44" t="str">
        <f t="shared" si="45"/>
        <v>N/A</v>
      </c>
      <c r="I122" s="12">
        <v>-72.7</v>
      </c>
      <c r="J122" s="12">
        <v>578.20000000000005</v>
      </c>
      <c r="K122" s="45" t="s">
        <v>740</v>
      </c>
      <c r="L122" s="9" t="str">
        <f t="shared" si="40"/>
        <v>No</v>
      </c>
    </row>
    <row r="123" spans="1:12" x14ac:dyDescent="0.2">
      <c r="A123" s="2" t="s">
        <v>994</v>
      </c>
      <c r="B123" s="35" t="s">
        <v>213</v>
      </c>
      <c r="C123" s="36">
        <v>22</v>
      </c>
      <c r="D123" s="44" t="str">
        <f t="shared" si="43"/>
        <v>N/A</v>
      </c>
      <c r="E123" s="36">
        <v>22</v>
      </c>
      <c r="F123" s="44" t="str">
        <f t="shared" si="44"/>
        <v>N/A</v>
      </c>
      <c r="G123" s="36">
        <v>11</v>
      </c>
      <c r="H123" s="44" t="str">
        <f t="shared" si="45"/>
        <v>N/A</v>
      </c>
      <c r="I123" s="12">
        <v>0</v>
      </c>
      <c r="J123" s="12">
        <v>-54.5</v>
      </c>
      <c r="K123" s="45" t="s">
        <v>740</v>
      </c>
      <c r="L123" s="9" t="str">
        <f t="shared" si="40"/>
        <v>No</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40295</v>
      </c>
      <c r="D125" s="44" t="str">
        <f t="shared" si="43"/>
        <v>N/A</v>
      </c>
      <c r="E125" s="36">
        <v>42041</v>
      </c>
      <c r="F125" s="44" t="str">
        <f t="shared" si="44"/>
        <v>N/A</v>
      </c>
      <c r="G125" s="36">
        <v>43120</v>
      </c>
      <c r="H125" s="44" t="str">
        <f t="shared" si="45"/>
        <v>N/A</v>
      </c>
      <c r="I125" s="12">
        <v>4.3330000000000002</v>
      </c>
      <c r="J125" s="12">
        <v>2.5670000000000002</v>
      </c>
      <c r="K125" s="45" t="s">
        <v>740</v>
      </c>
      <c r="L125" s="9" t="str">
        <f t="shared" si="40"/>
        <v>Yes</v>
      </c>
    </row>
    <row r="126" spans="1:12" x14ac:dyDescent="0.2">
      <c r="A126" s="2" t="s">
        <v>996</v>
      </c>
      <c r="B126" s="35" t="s">
        <v>213</v>
      </c>
      <c r="C126" s="36">
        <v>21936</v>
      </c>
      <c r="D126" s="44" t="str">
        <f t="shared" si="43"/>
        <v>N/A</v>
      </c>
      <c r="E126" s="36">
        <v>23030</v>
      </c>
      <c r="F126" s="44" t="str">
        <f t="shared" si="44"/>
        <v>N/A</v>
      </c>
      <c r="G126" s="36">
        <v>23777</v>
      </c>
      <c r="H126" s="44" t="str">
        <f t="shared" si="45"/>
        <v>N/A</v>
      </c>
      <c r="I126" s="12">
        <v>4.9870000000000001</v>
      </c>
      <c r="J126" s="12">
        <v>3.2440000000000002</v>
      </c>
      <c r="K126" s="45" t="s">
        <v>740</v>
      </c>
      <c r="L126" s="9" t="str">
        <f t="shared" si="40"/>
        <v>Yes</v>
      </c>
    </row>
    <row r="127" spans="1:12" x14ac:dyDescent="0.2">
      <c r="A127" s="2" t="s">
        <v>997</v>
      </c>
      <c r="B127" s="35" t="s">
        <v>213</v>
      </c>
      <c r="C127" s="36">
        <v>2480</v>
      </c>
      <c r="D127" s="44" t="str">
        <f t="shared" si="43"/>
        <v>N/A</v>
      </c>
      <c r="E127" s="36">
        <v>2484</v>
      </c>
      <c r="F127" s="44" t="str">
        <f t="shared" si="44"/>
        <v>N/A</v>
      </c>
      <c r="G127" s="36">
        <v>2504</v>
      </c>
      <c r="H127" s="44" t="str">
        <f t="shared" si="45"/>
        <v>N/A</v>
      </c>
      <c r="I127" s="12">
        <v>0.1613</v>
      </c>
      <c r="J127" s="12">
        <v>0.80520000000000003</v>
      </c>
      <c r="K127" s="45" t="s">
        <v>740</v>
      </c>
      <c r="L127" s="9" t="str">
        <f t="shared" si="40"/>
        <v>Yes</v>
      </c>
    </row>
    <row r="128" spans="1:12" x14ac:dyDescent="0.2">
      <c r="A128" s="2" t="s">
        <v>998</v>
      </c>
      <c r="B128" s="35" t="s">
        <v>213</v>
      </c>
      <c r="C128" s="36">
        <v>4661</v>
      </c>
      <c r="D128" s="44" t="str">
        <f t="shared" si="43"/>
        <v>N/A</v>
      </c>
      <c r="E128" s="36">
        <v>3660</v>
      </c>
      <c r="F128" s="44" t="str">
        <f t="shared" si="44"/>
        <v>N/A</v>
      </c>
      <c r="G128" s="36">
        <v>16408</v>
      </c>
      <c r="H128" s="44" t="str">
        <f t="shared" si="45"/>
        <v>N/A</v>
      </c>
      <c r="I128" s="12">
        <v>-21.5</v>
      </c>
      <c r="J128" s="12">
        <v>348.3</v>
      </c>
      <c r="K128" s="45" t="s">
        <v>740</v>
      </c>
      <c r="L128" s="9" t="str">
        <f t="shared" si="40"/>
        <v>No</v>
      </c>
    </row>
    <row r="129" spans="1:12" x14ac:dyDescent="0.2">
      <c r="A129" s="2" t="s">
        <v>999</v>
      </c>
      <c r="B129" s="35" t="s">
        <v>213</v>
      </c>
      <c r="C129" s="36">
        <v>11218</v>
      </c>
      <c r="D129" s="44" t="str">
        <f t="shared" si="43"/>
        <v>N/A</v>
      </c>
      <c r="E129" s="36">
        <v>12867</v>
      </c>
      <c r="F129" s="44" t="str">
        <f t="shared" si="44"/>
        <v>N/A</v>
      </c>
      <c r="G129" s="36">
        <v>431</v>
      </c>
      <c r="H129" s="44" t="str">
        <f t="shared" si="45"/>
        <v>N/A</v>
      </c>
      <c r="I129" s="12">
        <v>14.7</v>
      </c>
      <c r="J129" s="12">
        <v>-96.7</v>
      </c>
      <c r="K129" s="45" t="s">
        <v>740</v>
      </c>
      <c r="L129" s="9" t="str">
        <f t="shared" si="40"/>
        <v>No</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182598</v>
      </c>
      <c r="D131" s="44" t="str">
        <f t="shared" si="43"/>
        <v>N/A</v>
      </c>
      <c r="E131" s="36">
        <v>189139</v>
      </c>
      <c r="F131" s="44" t="str">
        <f t="shared" si="44"/>
        <v>N/A</v>
      </c>
      <c r="G131" s="36">
        <v>190171</v>
      </c>
      <c r="H131" s="44" t="str">
        <f t="shared" si="45"/>
        <v>N/A</v>
      </c>
      <c r="I131" s="12">
        <v>3.5819999999999999</v>
      </c>
      <c r="J131" s="12">
        <v>0.54559999999999997</v>
      </c>
      <c r="K131" s="45" t="s">
        <v>740</v>
      </c>
      <c r="L131" s="9" t="str">
        <f t="shared" si="40"/>
        <v>Yes</v>
      </c>
    </row>
    <row r="132" spans="1:12" x14ac:dyDescent="0.2">
      <c r="A132" s="2" t="s">
        <v>1001</v>
      </c>
      <c r="B132" s="35" t="s">
        <v>213</v>
      </c>
      <c r="C132" s="36">
        <v>19634</v>
      </c>
      <c r="D132" s="44" t="str">
        <f t="shared" si="43"/>
        <v>N/A</v>
      </c>
      <c r="E132" s="36">
        <v>18098</v>
      </c>
      <c r="F132" s="44" t="str">
        <f t="shared" si="44"/>
        <v>N/A</v>
      </c>
      <c r="G132" s="36">
        <v>16810</v>
      </c>
      <c r="H132" s="44" t="str">
        <f t="shared" si="45"/>
        <v>N/A</v>
      </c>
      <c r="I132" s="12">
        <v>-7.82</v>
      </c>
      <c r="J132" s="12">
        <v>-7.12</v>
      </c>
      <c r="K132" s="45" t="s">
        <v>740</v>
      </c>
      <c r="L132" s="9" t="str">
        <f t="shared" si="40"/>
        <v>Yes</v>
      </c>
    </row>
    <row r="133" spans="1:12" x14ac:dyDescent="0.2">
      <c r="A133" s="2" t="s">
        <v>1002</v>
      </c>
      <c r="B133" s="35" t="s">
        <v>213</v>
      </c>
      <c r="C133" s="36">
        <v>67</v>
      </c>
      <c r="D133" s="44" t="str">
        <f t="shared" si="43"/>
        <v>N/A</v>
      </c>
      <c r="E133" s="36">
        <v>108</v>
      </c>
      <c r="F133" s="44" t="str">
        <f t="shared" si="44"/>
        <v>N/A</v>
      </c>
      <c r="G133" s="36">
        <v>98</v>
      </c>
      <c r="H133" s="44" t="str">
        <f t="shared" si="45"/>
        <v>N/A</v>
      </c>
      <c r="I133" s="12">
        <v>61.19</v>
      </c>
      <c r="J133" s="12">
        <v>-9.26</v>
      </c>
      <c r="K133" s="45" t="s">
        <v>740</v>
      </c>
      <c r="L133" s="9" t="str">
        <f t="shared" si="40"/>
        <v>Yes</v>
      </c>
    </row>
    <row r="134" spans="1:12" x14ac:dyDescent="0.2">
      <c r="A134" s="2" t="s">
        <v>1003</v>
      </c>
      <c r="B134" s="35" t="s">
        <v>213</v>
      </c>
      <c r="C134" s="36">
        <v>692</v>
      </c>
      <c r="D134" s="44" t="str">
        <f t="shared" si="43"/>
        <v>N/A</v>
      </c>
      <c r="E134" s="36">
        <v>824</v>
      </c>
      <c r="F134" s="44" t="str">
        <f t="shared" si="44"/>
        <v>N/A</v>
      </c>
      <c r="G134" s="36">
        <v>497</v>
      </c>
      <c r="H134" s="44" t="str">
        <f t="shared" si="45"/>
        <v>N/A</v>
      </c>
      <c r="I134" s="12">
        <v>19.079999999999998</v>
      </c>
      <c r="J134" s="12">
        <v>-39.700000000000003</v>
      </c>
      <c r="K134" s="45" t="s">
        <v>740</v>
      </c>
      <c r="L134" s="9" t="str">
        <f t="shared" si="40"/>
        <v>No</v>
      </c>
    </row>
    <row r="135" spans="1:12" x14ac:dyDescent="0.2">
      <c r="A135" s="2" t="s">
        <v>1004</v>
      </c>
      <c r="B135" s="35" t="s">
        <v>213</v>
      </c>
      <c r="C135" s="36">
        <v>135654</v>
      </c>
      <c r="D135" s="44" t="str">
        <f t="shared" si="43"/>
        <v>N/A</v>
      </c>
      <c r="E135" s="36">
        <v>142829</v>
      </c>
      <c r="F135" s="44" t="str">
        <f t="shared" si="44"/>
        <v>N/A</v>
      </c>
      <c r="G135" s="36">
        <v>146887</v>
      </c>
      <c r="H135" s="44" t="str">
        <f t="shared" si="45"/>
        <v>N/A</v>
      </c>
      <c r="I135" s="12">
        <v>5.2889999999999997</v>
      </c>
      <c r="J135" s="12">
        <v>2.8410000000000002</v>
      </c>
      <c r="K135" s="45" t="s">
        <v>740</v>
      </c>
      <c r="L135" s="9" t="str">
        <f t="shared" si="40"/>
        <v>Yes</v>
      </c>
    </row>
    <row r="136" spans="1:12" x14ac:dyDescent="0.2">
      <c r="A136" s="2" t="s">
        <v>1005</v>
      </c>
      <c r="B136" s="35" t="s">
        <v>213</v>
      </c>
      <c r="C136" s="36">
        <v>13230</v>
      </c>
      <c r="D136" s="44" t="str">
        <f t="shared" si="43"/>
        <v>N/A</v>
      </c>
      <c r="E136" s="36">
        <v>14087</v>
      </c>
      <c r="F136" s="44" t="str">
        <f t="shared" si="44"/>
        <v>N/A</v>
      </c>
      <c r="G136" s="36">
        <v>13301</v>
      </c>
      <c r="H136" s="44" t="str">
        <f t="shared" si="45"/>
        <v>N/A</v>
      </c>
      <c r="I136" s="12">
        <v>6.4779999999999998</v>
      </c>
      <c r="J136" s="12">
        <v>-5.58</v>
      </c>
      <c r="K136" s="45" t="s">
        <v>740</v>
      </c>
      <c r="L136" s="9" t="str">
        <f t="shared" si="40"/>
        <v>Yes</v>
      </c>
    </row>
    <row r="137" spans="1:12" x14ac:dyDescent="0.2">
      <c r="A137" s="2" t="s">
        <v>1006</v>
      </c>
      <c r="B137" s="35" t="s">
        <v>213</v>
      </c>
      <c r="C137" s="36">
        <v>13321</v>
      </c>
      <c r="D137" s="44" t="str">
        <f t="shared" si="43"/>
        <v>N/A</v>
      </c>
      <c r="E137" s="36">
        <v>13193</v>
      </c>
      <c r="F137" s="44" t="str">
        <f t="shared" si="44"/>
        <v>N/A</v>
      </c>
      <c r="G137" s="36">
        <v>12578</v>
      </c>
      <c r="H137" s="44" t="str">
        <f t="shared" si="45"/>
        <v>N/A</v>
      </c>
      <c r="I137" s="12">
        <v>-0.96099999999999997</v>
      </c>
      <c r="J137" s="12">
        <v>-4.66</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47014</v>
      </c>
      <c r="D139" s="44" t="str">
        <f t="shared" si="43"/>
        <v>N/A</v>
      </c>
      <c r="E139" s="36">
        <v>48775</v>
      </c>
      <c r="F139" s="44" t="str">
        <f t="shared" si="44"/>
        <v>N/A</v>
      </c>
      <c r="G139" s="36">
        <v>48974</v>
      </c>
      <c r="H139" s="44" t="str">
        <f t="shared" si="45"/>
        <v>N/A</v>
      </c>
      <c r="I139" s="12">
        <v>3.746</v>
      </c>
      <c r="J139" s="12">
        <v>0.40799999999999997</v>
      </c>
      <c r="K139" s="45" t="s">
        <v>740</v>
      </c>
      <c r="L139" s="9" t="str">
        <f t="shared" si="40"/>
        <v>Yes</v>
      </c>
    </row>
    <row r="140" spans="1:12" x14ac:dyDescent="0.2">
      <c r="A140" s="2" t="s">
        <v>1008</v>
      </c>
      <c r="B140" s="35" t="s">
        <v>213</v>
      </c>
      <c r="C140" s="36">
        <v>7700</v>
      </c>
      <c r="D140" s="44" t="str">
        <f t="shared" si="43"/>
        <v>N/A</v>
      </c>
      <c r="E140" s="36">
        <v>6273</v>
      </c>
      <c r="F140" s="44" t="str">
        <f t="shared" si="44"/>
        <v>N/A</v>
      </c>
      <c r="G140" s="36">
        <v>5517</v>
      </c>
      <c r="H140" s="44" t="str">
        <f t="shared" si="45"/>
        <v>N/A</v>
      </c>
      <c r="I140" s="12">
        <v>-18.5</v>
      </c>
      <c r="J140" s="12">
        <v>-12.1</v>
      </c>
      <c r="K140" s="45" t="s">
        <v>740</v>
      </c>
      <c r="L140" s="9" t="str">
        <f t="shared" si="40"/>
        <v>No</v>
      </c>
    </row>
    <row r="141" spans="1:12" x14ac:dyDescent="0.2">
      <c r="A141" s="2" t="s">
        <v>1009</v>
      </c>
      <c r="B141" s="35" t="s">
        <v>213</v>
      </c>
      <c r="C141" s="36">
        <v>11</v>
      </c>
      <c r="D141" s="44" t="str">
        <f t="shared" si="43"/>
        <v>N/A</v>
      </c>
      <c r="E141" s="36">
        <v>11</v>
      </c>
      <c r="F141" s="44" t="str">
        <f t="shared" si="44"/>
        <v>N/A</v>
      </c>
      <c r="G141" s="36">
        <v>11</v>
      </c>
      <c r="H141" s="44" t="str">
        <f t="shared" si="45"/>
        <v>N/A</v>
      </c>
      <c r="I141" s="12">
        <v>-50</v>
      </c>
      <c r="J141" s="12">
        <v>0</v>
      </c>
      <c r="K141" s="45" t="s">
        <v>740</v>
      </c>
      <c r="L141" s="9" t="str">
        <f t="shared" si="40"/>
        <v>Yes</v>
      </c>
    </row>
    <row r="142" spans="1:12" x14ac:dyDescent="0.2">
      <c r="A142" s="2" t="s">
        <v>1010</v>
      </c>
      <c r="B142" s="35" t="s">
        <v>213</v>
      </c>
      <c r="C142" s="36">
        <v>26506</v>
      </c>
      <c r="D142" s="44" t="str">
        <f t="shared" si="43"/>
        <v>N/A</v>
      </c>
      <c r="E142" s="36">
        <v>29715</v>
      </c>
      <c r="F142" s="44" t="str">
        <f t="shared" si="44"/>
        <v>N/A</v>
      </c>
      <c r="G142" s="36">
        <v>22056</v>
      </c>
      <c r="H142" s="44" t="str">
        <f t="shared" si="45"/>
        <v>N/A</v>
      </c>
      <c r="I142" s="12">
        <v>12.11</v>
      </c>
      <c r="J142" s="12">
        <v>-25.8</v>
      </c>
      <c r="K142" s="45" t="s">
        <v>740</v>
      </c>
      <c r="L142" s="9" t="str">
        <f t="shared" si="40"/>
        <v>No</v>
      </c>
    </row>
    <row r="143" spans="1:12" x14ac:dyDescent="0.2">
      <c r="A143" s="2" t="s">
        <v>1011</v>
      </c>
      <c r="B143" s="35" t="s">
        <v>213</v>
      </c>
      <c r="C143" s="36">
        <v>2171</v>
      </c>
      <c r="D143" s="44" t="str">
        <f t="shared" si="43"/>
        <v>N/A</v>
      </c>
      <c r="E143" s="36">
        <v>912</v>
      </c>
      <c r="F143" s="44" t="str">
        <f t="shared" si="44"/>
        <v>N/A</v>
      </c>
      <c r="G143" s="36">
        <v>9140</v>
      </c>
      <c r="H143" s="44" t="str">
        <f t="shared" si="45"/>
        <v>N/A</v>
      </c>
      <c r="I143" s="12">
        <v>-58</v>
      </c>
      <c r="J143" s="12">
        <v>902.2</v>
      </c>
      <c r="K143" s="45" t="s">
        <v>740</v>
      </c>
      <c r="L143" s="9" t="str">
        <f t="shared" si="40"/>
        <v>No</v>
      </c>
    </row>
    <row r="144" spans="1:12" x14ac:dyDescent="0.2">
      <c r="A144" s="2" t="s">
        <v>1012</v>
      </c>
      <c r="B144" s="35" t="s">
        <v>213</v>
      </c>
      <c r="C144" s="36">
        <v>10635</v>
      </c>
      <c r="D144" s="44" t="str">
        <f t="shared" si="43"/>
        <v>N/A</v>
      </c>
      <c r="E144" s="36">
        <v>11874</v>
      </c>
      <c r="F144" s="44" t="str">
        <f t="shared" si="44"/>
        <v>N/A</v>
      </c>
      <c r="G144" s="36">
        <v>12260</v>
      </c>
      <c r="H144" s="44" t="str">
        <f t="shared" si="45"/>
        <v>N/A</v>
      </c>
      <c r="I144" s="12">
        <v>11.65</v>
      </c>
      <c r="J144" s="12">
        <v>3.2509999999999999</v>
      </c>
      <c r="K144" s="45" t="s">
        <v>740</v>
      </c>
      <c r="L144" s="9" t="str">
        <f t="shared" si="40"/>
        <v>Yes</v>
      </c>
    </row>
    <row r="145" spans="1:12" x14ac:dyDescent="0.2">
      <c r="A145" s="2" t="s">
        <v>1013</v>
      </c>
      <c r="B145" s="35" t="s">
        <v>213</v>
      </c>
      <c r="C145" s="36">
        <v>0</v>
      </c>
      <c r="D145" s="44" t="str">
        <f t="shared" si="43"/>
        <v>N/A</v>
      </c>
      <c r="E145" s="36">
        <v>0</v>
      </c>
      <c r="F145" s="44" t="str">
        <f t="shared" si="44"/>
        <v>N/A</v>
      </c>
      <c r="G145" s="36">
        <v>0</v>
      </c>
      <c r="H145" s="44" t="str">
        <f t="shared" si="45"/>
        <v>N/A</v>
      </c>
      <c r="I145" s="12" t="s">
        <v>1747</v>
      </c>
      <c r="J145" s="12" t="s">
        <v>1747</v>
      </c>
      <c r="K145" s="45" t="s">
        <v>740</v>
      </c>
      <c r="L145" s="9" t="str">
        <f t="shared" si="40"/>
        <v>N/A</v>
      </c>
    </row>
    <row r="146" spans="1:12" ht="25.5" x14ac:dyDescent="0.2">
      <c r="A146" s="18" t="s">
        <v>1014</v>
      </c>
      <c r="B146" s="1" t="s">
        <v>213</v>
      </c>
      <c r="C146" s="1">
        <v>11814</v>
      </c>
      <c r="D146" s="11" t="str">
        <f t="shared" ref="D146:D151" si="46">IF($B146="N/A","N/A",IF(C146&gt;10,"No",IF(C146&lt;-10,"No","Yes")))</f>
        <v>N/A</v>
      </c>
      <c r="E146" s="1">
        <v>11222</v>
      </c>
      <c r="F146" s="11" t="str">
        <f t="shared" ref="F146:F151" si="47">IF($B146="N/A","N/A",IF(E146&gt;10,"No",IF(E146&lt;-10,"No","Yes")))</f>
        <v>N/A</v>
      </c>
      <c r="G146" s="1">
        <v>10739</v>
      </c>
      <c r="H146" s="11" t="str">
        <f t="shared" ref="H146:H151" si="48">IF($B146="N/A","N/A",IF(G146&gt;10,"No",IF(G146&lt;-10,"No","Yes")))</f>
        <v>N/A</v>
      </c>
      <c r="I146" s="57">
        <v>-5.01</v>
      </c>
      <c r="J146" s="57">
        <v>-4.3</v>
      </c>
      <c r="K146" s="45" t="s">
        <v>739</v>
      </c>
      <c r="L146" s="9" t="str">
        <f t="shared" ref="L146:L151" si="49">IF(J146="Div by 0", "N/A", IF(K146="N/A","N/A", IF(J146&gt;VALUE(MID(K146,1,2)), "No", IF(J146&lt;-1*VALUE(MID(K146,1,2)), "No", "Yes"))))</f>
        <v>Yes</v>
      </c>
    </row>
    <row r="147" spans="1:12" x14ac:dyDescent="0.2">
      <c r="A147" s="6" t="s">
        <v>326</v>
      </c>
      <c r="B147" s="48" t="s">
        <v>213</v>
      </c>
      <c r="C147" s="13">
        <v>4.0724028694000003</v>
      </c>
      <c r="D147" s="11" t="str">
        <f t="shared" si="46"/>
        <v>N/A</v>
      </c>
      <c r="E147" s="13">
        <v>3.7909600703000002</v>
      </c>
      <c r="F147" s="11" t="str">
        <f t="shared" si="47"/>
        <v>N/A</v>
      </c>
      <c r="G147" s="13">
        <v>3.494835363</v>
      </c>
      <c r="H147" s="11" t="str">
        <f t="shared" si="48"/>
        <v>N/A</v>
      </c>
      <c r="I147" s="57">
        <v>-6.91</v>
      </c>
      <c r="J147" s="57">
        <v>-7.81</v>
      </c>
      <c r="K147" s="45" t="s">
        <v>739</v>
      </c>
      <c r="L147" s="9" t="str">
        <f t="shared" si="49"/>
        <v>Yes</v>
      </c>
    </row>
    <row r="148" spans="1:12" x14ac:dyDescent="0.2">
      <c r="A148" s="2" t="s">
        <v>327</v>
      </c>
      <c r="B148" s="48" t="s">
        <v>213</v>
      </c>
      <c r="C148" s="13">
        <v>40.961767035999998</v>
      </c>
      <c r="D148" s="11" t="str">
        <f t="shared" si="46"/>
        <v>N/A</v>
      </c>
      <c r="E148" s="13">
        <v>49.803921569000003</v>
      </c>
      <c r="F148" s="11" t="str">
        <f t="shared" si="47"/>
        <v>N/A</v>
      </c>
      <c r="G148" s="13">
        <v>31.590518447000001</v>
      </c>
      <c r="H148" s="11" t="str">
        <f t="shared" si="48"/>
        <v>N/A</v>
      </c>
      <c r="I148" s="57">
        <v>21.59</v>
      </c>
      <c r="J148" s="57">
        <v>-36.6</v>
      </c>
      <c r="K148" s="45" t="s">
        <v>739</v>
      </c>
      <c r="L148" s="9" t="str">
        <f t="shared" si="49"/>
        <v>No</v>
      </c>
    </row>
    <row r="149" spans="1:12" x14ac:dyDescent="0.2">
      <c r="A149" s="2" t="s">
        <v>328</v>
      </c>
      <c r="B149" s="48" t="s">
        <v>213</v>
      </c>
      <c r="C149" s="13">
        <v>6.0900856185999999</v>
      </c>
      <c r="D149" s="11" t="str">
        <f t="shared" si="46"/>
        <v>N/A</v>
      </c>
      <c r="E149" s="13">
        <v>5.658761685</v>
      </c>
      <c r="F149" s="11" t="str">
        <f t="shared" si="47"/>
        <v>N/A</v>
      </c>
      <c r="G149" s="13">
        <v>5.4499072355999996</v>
      </c>
      <c r="H149" s="11" t="str">
        <f t="shared" si="48"/>
        <v>N/A</v>
      </c>
      <c r="I149" s="57">
        <v>-7.08</v>
      </c>
      <c r="J149" s="57">
        <v>-3.69</v>
      </c>
      <c r="K149" s="45" t="s">
        <v>739</v>
      </c>
      <c r="L149" s="9" t="str">
        <f t="shared" si="49"/>
        <v>Yes</v>
      </c>
    </row>
    <row r="150" spans="1:12" x14ac:dyDescent="0.2">
      <c r="A150" s="2" t="s">
        <v>329</v>
      </c>
      <c r="B150" s="48" t="s">
        <v>213</v>
      </c>
      <c r="C150" s="13">
        <v>0.53395984620000003</v>
      </c>
      <c r="D150" s="11" t="str">
        <f t="shared" si="46"/>
        <v>N/A</v>
      </c>
      <c r="E150" s="13">
        <v>0.37221302849999999</v>
      </c>
      <c r="F150" s="11" t="str">
        <f t="shared" si="47"/>
        <v>N/A</v>
      </c>
      <c r="G150" s="13">
        <v>0.1808898307</v>
      </c>
      <c r="H150" s="11" t="str">
        <f t="shared" si="48"/>
        <v>N/A</v>
      </c>
      <c r="I150" s="57">
        <v>-30.3</v>
      </c>
      <c r="J150" s="57">
        <v>-51.4</v>
      </c>
      <c r="K150" s="45" t="s">
        <v>739</v>
      </c>
      <c r="L150" s="9" t="str">
        <f t="shared" si="49"/>
        <v>No</v>
      </c>
    </row>
    <row r="151" spans="1:12" x14ac:dyDescent="0.2">
      <c r="A151" s="2" t="s">
        <v>330</v>
      </c>
      <c r="B151" s="48" t="s">
        <v>213</v>
      </c>
      <c r="C151" s="13">
        <v>0.2424809631</v>
      </c>
      <c r="D151" s="11" t="str">
        <f t="shared" si="46"/>
        <v>N/A</v>
      </c>
      <c r="E151" s="13">
        <v>0.28293182979999998</v>
      </c>
      <c r="F151" s="11" t="str">
        <f t="shared" si="47"/>
        <v>N/A</v>
      </c>
      <c r="G151" s="13">
        <v>0.28994976929999999</v>
      </c>
      <c r="H151" s="11" t="str">
        <f t="shared" si="48"/>
        <v>N/A</v>
      </c>
      <c r="I151" s="57">
        <v>16.68</v>
      </c>
      <c r="J151" s="57">
        <v>2.48</v>
      </c>
      <c r="K151" s="45" t="s">
        <v>739</v>
      </c>
      <c r="L151" s="9" t="str">
        <f t="shared" si="49"/>
        <v>Yes</v>
      </c>
    </row>
    <row r="152" spans="1:12" x14ac:dyDescent="0.2">
      <c r="A152" s="18" t="s">
        <v>1015</v>
      </c>
      <c r="B152" s="35" t="s">
        <v>213</v>
      </c>
      <c r="C152" s="36">
        <v>15113</v>
      </c>
      <c r="D152" s="44" t="str">
        <f t="shared" ref="D152:D158" si="50">IF($B152="N/A","N/A",IF(C152&gt;10,"No",IF(C152&lt;-10,"No","Yes")))</f>
        <v>N/A</v>
      </c>
      <c r="E152" s="36">
        <v>13707</v>
      </c>
      <c r="F152" s="44" t="str">
        <f t="shared" ref="F152:F158" si="51">IF($B152="N/A","N/A",IF(E152&gt;10,"No",IF(E152&lt;-10,"No","Yes")))</f>
        <v>N/A</v>
      </c>
      <c r="G152" s="36">
        <v>14759</v>
      </c>
      <c r="H152" s="44" t="str">
        <f t="shared" ref="H152:H158" si="52">IF($B152="N/A","N/A",IF(G152&gt;10,"No",IF(G152&lt;-10,"No","Yes")))</f>
        <v>N/A</v>
      </c>
      <c r="I152" s="12">
        <v>-9.3000000000000007</v>
      </c>
      <c r="J152" s="12">
        <v>7.6749999999999998</v>
      </c>
      <c r="K152" s="45" t="s">
        <v>739</v>
      </c>
      <c r="L152" s="9" t="str">
        <f t="shared" ref="L152:L159" si="53">IF(J152="Div by 0", "N/A", IF(K152="N/A","N/A", IF(J152&gt;VALUE(MID(K152,1,2)), "No", IF(J152&lt;-1*VALUE(MID(K152,1,2)), "No", "Yes"))))</f>
        <v>Yes</v>
      </c>
    </row>
    <row r="153" spans="1:12" x14ac:dyDescent="0.2">
      <c r="A153" s="6" t="s">
        <v>1016</v>
      </c>
      <c r="B153" s="35" t="s">
        <v>213</v>
      </c>
      <c r="C153" s="8">
        <v>5.2096008604000001</v>
      </c>
      <c r="D153" s="44" t="str">
        <f t="shared" si="50"/>
        <v>N/A</v>
      </c>
      <c r="E153" s="8">
        <v>4.6304303762999997</v>
      </c>
      <c r="F153" s="44" t="str">
        <f t="shared" si="51"/>
        <v>N/A</v>
      </c>
      <c r="G153" s="8">
        <v>4.8030799070999999</v>
      </c>
      <c r="H153" s="44" t="str">
        <f t="shared" si="52"/>
        <v>N/A</v>
      </c>
      <c r="I153" s="12">
        <v>-11.1</v>
      </c>
      <c r="J153" s="12">
        <v>3.7290000000000001</v>
      </c>
      <c r="K153" s="45" t="s">
        <v>739</v>
      </c>
      <c r="L153" s="9" t="str">
        <f t="shared" si="53"/>
        <v>Yes</v>
      </c>
    </row>
    <row r="154" spans="1:12" x14ac:dyDescent="0.2">
      <c r="A154" s="18" t="s">
        <v>1017</v>
      </c>
      <c r="B154" s="35" t="s">
        <v>213</v>
      </c>
      <c r="C154" s="8">
        <v>20.305071314999999</v>
      </c>
      <c r="D154" s="44" t="str">
        <f t="shared" si="50"/>
        <v>N/A</v>
      </c>
      <c r="E154" s="8">
        <v>21.612200435999998</v>
      </c>
      <c r="F154" s="44" t="str">
        <f t="shared" si="51"/>
        <v>N/A</v>
      </c>
      <c r="G154" s="8">
        <v>18.635327976999999</v>
      </c>
      <c r="H154" s="44" t="str">
        <f t="shared" si="52"/>
        <v>N/A</v>
      </c>
      <c r="I154" s="12">
        <v>6.4370000000000003</v>
      </c>
      <c r="J154" s="12">
        <v>-13.8</v>
      </c>
      <c r="K154" s="45" t="s">
        <v>739</v>
      </c>
      <c r="L154" s="9" t="str">
        <f t="shared" si="53"/>
        <v>Yes</v>
      </c>
    </row>
    <row r="155" spans="1:12" x14ac:dyDescent="0.2">
      <c r="A155" s="18" t="s">
        <v>1018</v>
      </c>
      <c r="B155" s="35" t="s">
        <v>213</v>
      </c>
      <c r="C155" s="8">
        <v>18.597840923</v>
      </c>
      <c r="D155" s="44" t="str">
        <f t="shared" si="50"/>
        <v>N/A</v>
      </c>
      <c r="E155" s="8">
        <v>17.949144881999999</v>
      </c>
      <c r="F155" s="44" t="str">
        <f t="shared" si="51"/>
        <v>N/A</v>
      </c>
      <c r="G155" s="8">
        <v>17.987012987</v>
      </c>
      <c r="H155" s="44" t="str">
        <f t="shared" si="52"/>
        <v>N/A</v>
      </c>
      <c r="I155" s="12">
        <v>-3.49</v>
      </c>
      <c r="J155" s="12">
        <v>0.21099999999999999</v>
      </c>
      <c r="K155" s="45" t="s">
        <v>739</v>
      </c>
      <c r="L155" s="9" t="str">
        <f t="shared" si="53"/>
        <v>Yes</v>
      </c>
    </row>
    <row r="156" spans="1:12" x14ac:dyDescent="0.2">
      <c r="A156" s="18" t="s">
        <v>1019</v>
      </c>
      <c r="B156" s="35" t="s">
        <v>213</v>
      </c>
      <c r="C156" s="8">
        <v>1.7809614563</v>
      </c>
      <c r="D156" s="44" t="str">
        <f t="shared" si="50"/>
        <v>N/A</v>
      </c>
      <c r="E156" s="8">
        <v>1.3476860933000001</v>
      </c>
      <c r="F156" s="44" t="str">
        <f t="shared" si="51"/>
        <v>N/A</v>
      </c>
      <c r="G156" s="8">
        <v>1.1905074905999999</v>
      </c>
      <c r="H156" s="44" t="str">
        <f t="shared" si="52"/>
        <v>N/A</v>
      </c>
      <c r="I156" s="12">
        <v>-24.3</v>
      </c>
      <c r="J156" s="12">
        <v>-11.7</v>
      </c>
      <c r="K156" s="45" t="s">
        <v>739</v>
      </c>
      <c r="L156" s="9" t="str">
        <f t="shared" si="53"/>
        <v>Yes</v>
      </c>
    </row>
    <row r="157" spans="1:12" x14ac:dyDescent="0.2">
      <c r="A157" s="18" t="s">
        <v>1020</v>
      </c>
      <c r="B157" s="35" t="s">
        <v>213</v>
      </c>
      <c r="C157" s="8">
        <v>0.5679159399</v>
      </c>
      <c r="D157" s="44" t="str">
        <f t="shared" si="50"/>
        <v>N/A</v>
      </c>
      <c r="E157" s="8">
        <v>0.2870322911</v>
      </c>
      <c r="F157" s="44" t="str">
        <f t="shared" si="51"/>
        <v>N/A</v>
      </c>
      <c r="G157" s="8">
        <v>0.15722628329999999</v>
      </c>
      <c r="H157" s="44" t="str">
        <f t="shared" si="52"/>
        <v>N/A</v>
      </c>
      <c r="I157" s="12">
        <v>-49.5</v>
      </c>
      <c r="J157" s="12">
        <v>-45.2</v>
      </c>
      <c r="K157" s="45" t="s">
        <v>739</v>
      </c>
      <c r="L157" s="9" t="str">
        <f t="shared" si="53"/>
        <v>No</v>
      </c>
    </row>
    <row r="158" spans="1:12" x14ac:dyDescent="0.2">
      <c r="A158" s="2" t="s">
        <v>1021</v>
      </c>
      <c r="B158" s="35" t="s">
        <v>213</v>
      </c>
      <c r="C158" s="36">
        <v>1345</v>
      </c>
      <c r="D158" s="44" t="str">
        <f t="shared" si="50"/>
        <v>N/A</v>
      </c>
      <c r="E158" s="36">
        <v>1154</v>
      </c>
      <c r="F158" s="44" t="str">
        <f t="shared" si="51"/>
        <v>N/A</v>
      </c>
      <c r="G158" s="36">
        <v>1166</v>
      </c>
      <c r="H158" s="44" t="str">
        <f t="shared" si="52"/>
        <v>N/A</v>
      </c>
      <c r="I158" s="12">
        <v>-14.2</v>
      </c>
      <c r="J158" s="12">
        <v>1.04</v>
      </c>
      <c r="K158" s="45" t="s">
        <v>739</v>
      </c>
      <c r="L158" s="9" t="str">
        <f t="shared" si="53"/>
        <v>Yes</v>
      </c>
    </row>
    <row r="159" spans="1:12" ht="25.5" x14ac:dyDescent="0.2">
      <c r="A159" s="18" t="s">
        <v>1022</v>
      </c>
      <c r="B159" s="35" t="s">
        <v>213</v>
      </c>
      <c r="C159" s="36">
        <v>15505</v>
      </c>
      <c r="D159" s="44" t="str">
        <f>IF($B159="N/A","N/A",IF(C159&gt;10,"No",IF(C159&lt;-10,"No","Yes")))</f>
        <v>N/A</v>
      </c>
      <c r="E159" s="36">
        <v>14076</v>
      </c>
      <c r="F159" s="44" t="str">
        <f>IF($B159="N/A","N/A",IF(E159&gt;10,"No",IF(E159&lt;-10,"No","Yes")))</f>
        <v>N/A</v>
      </c>
      <c r="G159" s="36">
        <v>15243</v>
      </c>
      <c r="H159" s="44" t="str">
        <f>IF($B159="N/A","N/A",IF(G159&gt;10,"No",IF(G159&lt;-10,"No","Yes")))</f>
        <v>N/A</v>
      </c>
      <c r="I159" s="12">
        <v>-9.2200000000000006</v>
      </c>
      <c r="J159" s="12">
        <v>8.2910000000000004</v>
      </c>
      <c r="K159" s="45" t="s">
        <v>739</v>
      </c>
      <c r="L159" s="9" t="str">
        <f t="shared" si="53"/>
        <v>Yes</v>
      </c>
    </row>
    <row r="160" spans="1:12" x14ac:dyDescent="0.2">
      <c r="A160" s="4" t="s">
        <v>1023</v>
      </c>
      <c r="B160" s="35" t="s">
        <v>213</v>
      </c>
      <c r="C160" s="36">
        <v>9720</v>
      </c>
      <c r="D160" s="44" t="str">
        <f t="shared" ref="D160:D234" si="54">IF($B160="N/A","N/A",IF(C160&gt;10,"No",IF(C160&lt;-10,"No","Yes")))</f>
        <v>N/A</v>
      </c>
      <c r="E160" s="36">
        <v>9560</v>
      </c>
      <c r="F160" s="44" t="str">
        <f t="shared" ref="F160:F234" si="55">IF($B160="N/A","N/A",IF(E160&gt;10,"No",IF(E160&lt;-10,"No","Yes")))</f>
        <v>N/A</v>
      </c>
      <c r="G160" s="36">
        <v>10556</v>
      </c>
      <c r="H160" s="44" t="str">
        <f t="shared" ref="H160:H223" si="56">IF($B160="N/A","N/A",IF(G160&gt;10,"No",IF(G160&lt;-10,"No","Yes")))</f>
        <v>N/A</v>
      </c>
      <c r="I160" s="12">
        <v>-1.65</v>
      </c>
      <c r="J160" s="12">
        <v>10.42</v>
      </c>
      <c r="K160" s="45" t="s">
        <v>739</v>
      </c>
      <c r="L160" s="9" t="str">
        <f t="shared" ref="L160:L223" si="57">IF(J160="Div by 0", "N/A", IF(K160="N/A","N/A", IF(J160&gt;VALUE(MID(K160,1,2)), "No", IF(J160&lt;-1*VALUE(MID(K160,1,2)), "No", "Yes"))))</f>
        <v>Yes</v>
      </c>
    </row>
    <row r="161" spans="1:12" x14ac:dyDescent="0.2">
      <c r="A161" s="63" t="s">
        <v>71</v>
      </c>
      <c r="B161" s="35" t="s">
        <v>213</v>
      </c>
      <c r="C161" s="8">
        <v>3.3505803191000001</v>
      </c>
      <c r="D161" s="44" t="str">
        <f t="shared" si="54"/>
        <v>N/A</v>
      </c>
      <c r="E161" s="8">
        <v>3.2295115194999999</v>
      </c>
      <c r="F161" s="44" t="str">
        <f t="shared" si="55"/>
        <v>N/A</v>
      </c>
      <c r="G161" s="8">
        <v>3.4352809470999999</v>
      </c>
      <c r="H161" s="44" t="str">
        <f t="shared" si="56"/>
        <v>N/A</v>
      </c>
      <c r="I161" s="12">
        <v>-3.61</v>
      </c>
      <c r="J161" s="12">
        <v>6.3719999999999999</v>
      </c>
      <c r="K161" s="45" t="s">
        <v>739</v>
      </c>
      <c r="L161" s="9" t="str">
        <f t="shared" si="57"/>
        <v>Yes</v>
      </c>
    </row>
    <row r="162" spans="1:12" x14ac:dyDescent="0.2">
      <c r="A162" s="4" t="s">
        <v>111</v>
      </c>
      <c r="B162" s="35" t="s">
        <v>213</v>
      </c>
      <c r="C162" s="8">
        <v>16.541204437000001</v>
      </c>
      <c r="D162" s="44" t="str">
        <f t="shared" si="54"/>
        <v>N/A</v>
      </c>
      <c r="E162" s="8">
        <v>18.997821350999999</v>
      </c>
      <c r="F162" s="44" t="str">
        <f t="shared" si="55"/>
        <v>N/A</v>
      </c>
      <c r="G162" s="8">
        <v>15.945157292999999</v>
      </c>
      <c r="H162" s="44" t="str">
        <f t="shared" si="56"/>
        <v>N/A</v>
      </c>
      <c r="I162" s="12">
        <v>14.85</v>
      </c>
      <c r="J162" s="12">
        <v>-16.100000000000001</v>
      </c>
      <c r="K162" s="45" t="s">
        <v>739</v>
      </c>
      <c r="L162" s="9" t="str">
        <f t="shared" si="57"/>
        <v>Yes</v>
      </c>
    </row>
    <row r="163" spans="1:12" x14ac:dyDescent="0.2">
      <c r="A163" s="4" t="s">
        <v>112</v>
      </c>
      <c r="B163" s="35" t="s">
        <v>213</v>
      </c>
      <c r="C163" s="8">
        <v>14.101005087000001</v>
      </c>
      <c r="D163" s="44" t="str">
        <f t="shared" si="54"/>
        <v>N/A</v>
      </c>
      <c r="E163" s="8">
        <v>13.874551034</v>
      </c>
      <c r="F163" s="44" t="str">
        <f t="shared" si="55"/>
        <v>N/A</v>
      </c>
      <c r="G163" s="8">
        <v>13.617810760999999</v>
      </c>
      <c r="H163" s="44" t="str">
        <f t="shared" si="56"/>
        <v>N/A</v>
      </c>
      <c r="I163" s="12">
        <v>-1.61</v>
      </c>
      <c r="J163" s="12">
        <v>-1.85</v>
      </c>
      <c r="K163" s="45" t="s">
        <v>739</v>
      </c>
      <c r="L163" s="9" t="str">
        <f t="shared" si="57"/>
        <v>Yes</v>
      </c>
    </row>
    <row r="164" spans="1:12" x14ac:dyDescent="0.2">
      <c r="A164" s="4" t="s">
        <v>113</v>
      </c>
      <c r="B164" s="35" t="s">
        <v>213</v>
      </c>
      <c r="C164" s="8">
        <v>0.3800698803</v>
      </c>
      <c r="D164" s="44" t="str">
        <f t="shared" si="54"/>
        <v>N/A</v>
      </c>
      <c r="E164" s="8">
        <v>0.351064561</v>
      </c>
      <c r="F164" s="44" t="str">
        <f t="shared" si="55"/>
        <v>N/A</v>
      </c>
      <c r="G164" s="8">
        <v>0.36177966150000002</v>
      </c>
      <c r="H164" s="44" t="str">
        <f t="shared" si="56"/>
        <v>N/A</v>
      </c>
      <c r="I164" s="12">
        <v>-7.63</v>
      </c>
      <c r="J164" s="12">
        <v>3.052</v>
      </c>
      <c r="K164" s="45" t="s">
        <v>739</v>
      </c>
      <c r="L164" s="9" t="str">
        <f t="shared" si="57"/>
        <v>Yes</v>
      </c>
    </row>
    <row r="165" spans="1:12" x14ac:dyDescent="0.2">
      <c r="A165" s="4" t="s">
        <v>114</v>
      </c>
      <c r="B165" s="35" t="s">
        <v>213</v>
      </c>
      <c r="C165" s="8">
        <v>8.5081040000000007E-3</v>
      </c>
      <c r="D165" s="44" t="str">
        <f t="shared" si="54"/>
        <v>N/A</v>
      </c>
      <c r="E165" s="8">
        <v>2.25525372E-2</v>
      </c>
      <c r="F165" s="44" t="str">
        <f t="shared" si="55"/>
        <v>N/A</v>
      </c>
      <c r="G165" s="8">
        <v>1.4293298499999999E-2</v>
      </c>
      <c r="H165" s="44" t="str">
        <f t="shared" si="56"/>
        <v>N/A</v>
      </c>
      <c r="I165" s="12">
        <v>165.1</v>
      </c>
      <c r="J165" s="12">
        <v>-36.6</v>
      </c>
      <c r="K165" s="45" t="s">
        <v>739</v>
      </c>
      <c r="L165" s="9" t="str">
        <f t="shared" si="57"/>
        <v>No</v>
      </c>
    </row>
    <row r="166" spans="1:12" x14ac:dyDescent="0.2">
      <c r="A166" s="4" t="s">
        <v>428</v>
      </c>
      <c r="B166" s="35" t="s">
        <v>213</v>
      </c>
      <c r="C166" s="36">
        <v>3202</v>
      </c>
      <c r="D166" s="44" t="str">
        <f>IF($B166="N/A","N/A",IF(C166&gt;10,"No",IF(C166&lt;-10,"No","Yes")))</f>
        <v>N/A</v>
      </c>
      <c r="E166" s="36">
        <v>2889</v>
      </c>
      <c r="F166" s="44" t="str">
        <f>IF($B166="N/A","N/A",IF(E166&gt;10,"No",IF(E166&lt;-10,"No","Yes")))</f>
        <v>N/A</v>
      </c>
      <c r="G166" s="36">
        <v>3802</v>
      </c>
      <c r="H166" s="44" t="str">
        <f>IF($B166="N/A","N/A",IF(G166&gt;10,"No",IF(G166&lt;-10,"No","Yes")))</f>
        <v>N/A</v>
      </c>
      <c r="I166" s="12">
        <v>-9.7799999999999994</v>
      </c>
      <c r="J166" s="12">
        <v>31.6</v>
      </c>
      <c r="K166" s="45" t="s">
        <v>739</v>
      </c>
      <c r="L166" s="9" t="str">
        <f t="shared" si="57"/>
        <v>No</v>
      </c>
    </row>
    <row r="167" spans="1:12" x14ac:dyDescent="0.2">
      <c r="A167" s="4" t="s">
        <v>429</v>
      </c>
      <c r="B167" s="35" t="s">
        <v>213</v>
      </c>
      <c r="C167" s="36">
        <v>138</v>
      </c>
      <c r="D167" s="44" t="str">
        <f>IF($B167="N/A","N/A",IF(C167&gt;10,"No",IF(C167&lt;-10,"No","Yes")))</f>
        <v>N/A</v>
      </c>
      <c r="E167" s="36">
        <v>163</v>
      </c>
      <c r="F167" s="44" t="str">
        <f>IF($B167="N/A","N/A",IF(E167&gt;10,"No",IF(E167&lt;-10,"No","Yes")))</f>
        <v>N/A</v>
      </c>
      <c r="G167" s="36">
        <v>187</v>
      </c>
      <c r="H167" s="44" t="str">
        <f>IF($B167="N/A","N/A",IF(G167&gt;10,"No",IF(G167&lt;-10,"No","Yes")))</f>
        <v>N/A</v>
      </c>
      <c r="I167" s="12">
        <v>18.12</v>
      </c>
      <c r="J167" s="12">
        <v>14.72</v>
      </c>
      <c r="K167" s="45" t="s">
        <v>739</v>
      </c>
      <c r="L167" s="9" t="str">
        <f t="shared" si="57"/>
        <v>Yes</v>
      </c>
    </row>
    <row r="168" spans="1:12" x14ac:dyDescent="0.2">
      <c r="A168" s="4" t="s">
        <v>430</v>
      </c>
      <c r="B168" s="35" t="s">
        <v>213</v>
      </c>
      <c r="C168" s="36">
        <v>3419</v>
      </c>
      <c r="D168" s="44" t="str">
        <f>IF($B168="N/A","N/A",IF(C168&gt;10,"No",IF(C168&lt;-10,"No","Yes")))</f>
        <v>N/A</v>
      </c>
      <c r="E168" s="36">
        <v>3525</v>
      </c>
      <c r="F168" s="44" t="str">
        <f>IF($B168="N/A","N/A",IF(E168&gt;10,"No",IF(E168&lt;-10,"No","Yes")))</f>
        <v>N/A</v>
      </c>
      <c r="G168" s="36">
        <v>3565</v>
      </c>
      <c r="H168" s="44" t="str">
        <f>IF($B168="N/A","N/A",IF(G168&gt;10,"No",IF(G168&lt;-10,"No","Yes")))</f>
        <v>N/A</v>
      </c>
      <c r="I168" s="12">
        <v>3.1</v>
      </c>
      <c r="J168" s="12">
        <v>1.135</v>
      </c>
      <c r="K168" s="45" t="s">
        <v>739</v>
      </c>
      <c r="L168" s="9" t="str">
        <f t="shared" si="57"/>
        <v>Yes</v>
      </c>
    </row>
    <row r="169" spans="1:12" x14ac:dyDescent="0.2">
      <c r="A169" s="4" t="s">
        <v>431</v>
      </c>
      <c r="B169" s="35" t="s">
        <v>213</v>
      </c>
      <c r="C169" s="36">
        <v>2263</v>
      </c>
      <c r="D169" s="44" t="str">
        <f>IF($B169="N/A","N/A",IF(C169&gt;10,"No",IF(C169&lt;-10,"No","Yes")))</f>
        <v>N/A</v>
      </c>
      <c r="E169" s="36">
        <v>2308</v>
      </c>
      <c r="F169" s="44" t="str">
        <f>IF($B169="N/A","N/A",IF(E169&gt;10,"No",IF(E169&lt;-10,"No","Yes")))</f>
        <v>N/A</v>
      </c>
      <c r="G169" s="36">
        <v>2307</v>
      </c>
      <c r="H169" s="44" t="str">
        <f>IF($B169="N/A","N/A",IF(G169&gt;10,"No",IF(G169&lt;-10,"No","Yes")))</f>
        <v>N/A</v>
      </c>
      <c r="I169" s="12">
        <v>1.9890000000000001</v>
      </c>
      <c r="J169" s="12">
        <v>-4.2999999999999997E-2</v>
      </c>
      <c r="K169" s="45" t="s">
        <v>739</v>
      </c>
      <c r="L169" s="9" t="str">
        <f t="shared" si="57"/>
        <v>Yes</v>
      </c>
    </row>
    <row r="170" spans="1:12" x14ac:dyDescent="0.2">
      <c r="A170" s="4" t="s">
        <v>432</v>
      </c>
      <c r="B170" s="35" t="s">
        <v>213</v>
      </c>
      <c r="C170" s="36">
        <v>698</v>
      </c>
      <c r="D170" s="44" t="str">
        <f>IF($B170="N/A","N/A",IF(C170&gt;10,"No",IF(C170&lt;-10,"No","Yes")))</f>
        <v>N/A</v>
      </c>
      <c r="E170" s="36">
        <v>675</v>
      </c>
      <c r="F170" s="44" t="str">
        <f>IF($B170="N/A","N/A",IF(E170&gt;10,"No",IF(E170&lt;-10,"No","Yes")))</f>
        <v>N/A</v>
      </c>
      <c r="G170" s="36">
        <v>695</v>
      </c>
      <c r="H170" s="44" t="str">
        <f>IF($B170="N/A","N/A",IF(G170&gt;10,"No",IF(G170&lt;-10,"No","Yes")))</f>
        <v>N/A</v>
      </c>
      <c r="I170" s="12">
        <v>-3.3</v>
      </c>
      <c r="J170" s="12">
        <v>2.9630000000000001</v>
      </c>
      <c r="K170" s="45" t="s">
        <v>739</v>
      </c>
      <c r="L170" s="9" t="str">
        <f t="shared" si="57"/>
        <v>Yes</v>
      </c>
    </row>
    <row r="171" spans="1:12" x14ac:dyDescent="0.2">
      <c r="A171" s="6" t="s">
        <v>1024</v>
      </c>
      <c r="B171" s="35" t="s">
        <v>213</v>
      </c>
      <c r="C171" s="36">
        <v>5512</v>
      </c>
      <c r="D171" s="44" t="str">
        <f t="shared" si="54"/>
        <v>N/A</v>
      </c>
      <c r="E171" s="36">
        <v>5127</v>
      </c>
      <c r="F171" s="44" t="str">
        <f t="shared" si="55"/>
        <v>N/A</v>
      </c>
      <c r="G171" s="36">
        <v>5851</v>
      </c>
      <c r="H171" s="44" t="str">
        <f t="shared" si="56"/>
        <v>N/A</v>
      </c>
      <c r="I171" s="12">
        <v>-6.98</v>
      </c>
      <c r="J171" s="12">
        <v>14.12</v>
      </c>
      <c r="K171" s="45" t="s">
        <v>739</v>
      </c>
      <c r="L171" s="9" t="str">
        <f t="shared" si="57"/>
        <v>Yes</v>
      </c>
    </row>
    <row r="172" spans="1:12" x14ac:dyDescent="0.2">
      <c r="A172" s="4" t="s">
        <v>1025</v>
      </c>
      <c r="B172" s="35" t="s">
        <v>213</v>
      </c>
      <c r="C172" s="36">
        <v>3043</v>
      </c>
      <c r="D172" s="44" t="str">
        <f>IF($B172="N/A","N/A",IF(C172&gt;10,"No",IF(C172&lt;-10,"No","Yes")))</f>
        <v>N/A</v>
      </c>
      <c r="E172" s="36">
        <v>2766</v>
      </c>
      <c r="F172" s="44" t="str">
        <f>IF($B172="N/A","N/A",IF(E172&gt;10,"No",IF(E172&lt;-10,"No","Yes")))</f>
        <v>N/A</v>
      </c>
      <c r="G172" s="36">
        <v>3554</v>
      </c>
      <c r="H172" s="44" t="str">
        <f>IF($B172="N/A","N/A",IF(G172&gt;10,"No",IF(G172&lt;-10,"No","Yes")))</f>
        <v>N/A</v>
      </c>
      <c r="I172" s="12">
        <v>-9.1</v>
      </c>
      <c r="J172" s="12">
        <v>28.49</v>
      </c>
      <c r="K172" s="45" t="s">
        <v>739</v>
      </c>
      <c r="L172" s="9" t="str">
        <f t="shared" si="57"/>
        <v>Yes</v>
      </c>
    </row>
    <row r="173" spans="1:12" x14ac:dyDescent="0.2">
      <c r="A173" s="4" t="s">
        <v>1026</v>
      </c>
      <c r="B173" s="35" t="s">
        <v>213</v>
      </c>
      <c r="C173" s="36">
        <v>119</v>
      </c>
      <c r="D173" s="44" t="str">
        <f>IF($B173="N/A","N/A",IF(C173&gt;10,"No",IF(C173&lt;-10,"No","Yes")))</f>
        <v>N/A</v>
      </c>
      <c r="E173" s="36">
        <v>141</v>
      </c>
      <c r="F173" s="44" t="str">
        <f>IF($B173="N/A","N/A",IF(E173&gt;10,"No",IF(E173&lt;-10,"No","Yes")))</f>
        <v>N/A</v>
      </c>
      <c r="G173" s="36">
        <v>165</v>
      </c>
      <c r="H173" s="44" t="str">
        <f>IF($B173="N/A","N/A",IF(G173&gt;10,"No",IF(G173&lt;-10,"No","Yes")))</f>
        <v>N/A</v>
      </c>
      <c r="I173" s="12">
        <v>18.489999999999998</v>
      </c>
      <c r="J173" s="12">
        <v>17.02</v>
      </c>
      <c r="K173" s="45" t="s">
        <v>739</v>
      </c>
      <c r="L173" s="9" t="str">
        <f t="shared" si="57"/>
        <v>Yes</v>
      </c>
    </row>
    <row r="174" spans="1:12" ht="25.5" x14ac:dyDescent="0.2">
      <c r="A174" s="4" t="s">
        <v>1027</v>
      </c>
      <c r="B174" s="35" t="s">
        <v>213</v>
      </c>
      <c r="C174" s="36">
        <v>967</v>
      </c>
      <c r="D174" s="44" t="str">
        <f>IF($B174="N/A","N/A",IF(C174&gt;10,"No",IF(C174&lt;-10,"No","Yes")))</f>
        <v>N/A</v>
      </c>
      <c r="E174" s="36">
        <v>903</v>
      </c>
      <c r="F174" s="44" t="str">
        <f>IF($B174="N/A","N/A",IF(E174&gt;10,"No",IF(E174&lt;-10,"No","Yes")))</f>
        <v>N/A</v>
      </c>
      <c r="G174" s="36">
        <v>842</v>
      </c>
      <c r="H174" s="44" t="str">
        <f>IF($B174="N/A","N/A",IF(G174&gt;10,"No",IF(G174&lt;-10,"No","Yes")))</f>
        <v>N/A</v>
      </c>
      <c r="I174" s="12">
        <v>-6.62</v>
      </c>
      <c r="J174" s="12">
        <v>-6.76</v>
      </c>
      <c r="K174" s="45" t="s">
        <v>739</v>
      </c>
      <c r="L174" s="9" t="str">
        <f t="shared" si="57"/>
        <v>Yes</v>
      </c>
    </row>
    <row r="175" spans="1:12" ht="25.5" x14ac:dyDescent="0.2">
      <c r="A175" s="4" t="s">
        <v>1028</v>
      </c>
      <c r="B175" s="35" t="s">
        <v>213</v>
      </c>
      <c r="C175" s="36">
        <v>788</v>
      </c>
      <c r="D175" s="44" t="str">
        <f>IF($B175="N/A","N/A",IF(C175&gt;10,"No",IF(C175&lt;-10,"No","Yes")))</f>
        <v>N/A</v>
      </c>
      <c r="E175" s="36">
        <v>748</v>
      </c>
      <c r="F175" s="44" t="str">
        <f>IF($B175="N/A","N/A",IF(E175&gt;10,"No",IF(E175&lt;-10,"No","Yes")))</f>
        <v>N/A</v>
      </c>
      <c r="G175" s="36">
        <v>689</v>
      </c>
      <c r="H175" s="44" t="str">
        <f>IF($B175="N/A","N/A",IF(G175&gt;10,"No",IF(G175&lt;-10,"No","Yes")))</f>
        <v>N/A</v>
      </c>
      <c r="I175" s="12">
        <v>-5.08</v>
      </c>
      <c r="J175" s="12">
        <v>-7.89</v>
      </c>
      <c r="K175" s="45" t="s">
        <v>739</v>
      </c>
      <c r="L175" s="9" t="str">
        <f t="shared" si="57"/>
        <v>Yes</v>
      </c>
    </row>
    <row r="176" spans="1:12" ht="25.5" x14ac:dyDescent="0.2">
      <c r="A176" s="4" t="s">
        <v>1029</v>
      </c>
      <c r="B176" s="35" t="s">
        <v>213</v>
      </c>
      <c r="C176" s="36">
        <v>595</v>
      </c>
      <c r="D176" s="44" t="str">
        <f>IF($B176="N/A","N/A",IF(C176&gt;10,"No",IF(C176&lt;-10,"No","Yes")))</f>
        <v>N/A</v>
      </c>
      <c r="E176" s="36">
        <v>569</v>
      </c>
      <c r="F176" s="44" t="str">
        <f>IF($B176="N/A","N/A",IF(E176&gt;10,"No",IF(E176&lt;-10,"No","Yes")))</f>
        <v>N/A</v>
      </c>
      <c r="G176" s="36">
        <v>601</v>
      </c>
      <c r="H176" s="44" t="str">
        <f>IF($B176="N/A","N/A",IF(G176&gt;10,"No",IF(G176&lt;-10,"No","Yes")))</f>
        <v>N/A</v>
      </c>
      <c r="I176" s="12">
        <v>-4.37</v>
      </c>
      <c r="J176" s="12">
        <v>5.6239999999999997</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21</v>
      </c>
      <c r="D189" s="11" t="str">
        <f t="shared" si="54"/>
        <v>N/A</v>
      </c>
      <c r="E189" s="1">
        <v>21</v>
      </c>
      <c r="F189" s="11" t="str">
        <f t="shared" si="55"/>
        <v>N/A</v>
      </c>
      <c r="G189" s="1">
        <v>21</v>
      </c>
      <c r="H189" s="11" t="str">
        <f t="shared" si="56"/>
        <v>N/A</v>
      </c>
      <c r="I189" s="57">
        <v>0</v>
      </c>
      <c r="J189" s="57">
        <v>0</v>
      </c>
      <c r="K189" s="48" t="s">
        <v>739</v>
      </c>
      <c r="L189" s="11" t="str">
        <f t="shared" si="57"/>
        <v>Yes</v>
      </c>
    </row>
    <row r="190" spans="1:12" ht="25.5" x14ac:dyDescent="0.2">
      <c r="A190" s="4" t="s">
        <v>1043</v>
      </c>
      <c r="B190" s="35" t="s">
        <v>213</v>
      </c>
      <c r="C190" s="36">
        <v>11</v>
      </c>
      <c r="D190" s="44" t="str">
        <f t="shared" si="54"/>
        <v>N/A</v>
      </c>
      <c r="E190" s="36">
        <v>0</v>
      </c>
      <c r="F190" s="44" t="str">
        <f t="shared" si="55"/>
        <v>N/A</v>
      </c>
      <c r="G190" s="36">
        <v>0</v>
      </c>
      <c r="H190" s="44" t="str">
        <f t="shared" si="56"/>
        <v>N/A</v>
      </c>
      <c r="I190" s="12">
        <v>-100</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18</v>
      </c>
      <c r="D192" s="44" t="str">
        <f t="shared" si="54"/>
        <v>N/A</v>
      </c>
      <c r="E192" s="36">
        <v>19</v>
      </c>
      <c r="F192" s="44" t="str">
        <f t="shared" si="55"/>
        <v>N/A</v>
      </c>
      <c r="G192" s="36">
        <v>19</v>
      </c>
      <c r="H192" s="44" t="str">
        <f t="shared" si="56"/>
        <v>N/A</v>
      </c>
      <c r="I192" s="12">
        <v>5.556</v>
      </c>
      <c r="J192" s="12">
        <v>0</v>
      </c>
      <c r="K192" s="45" t="s">
        <v>739</v>
      </c>
      <c r="L192" s="9" t="str">
        <f t="shared" si="57"/>
        <v>Yes</v>
      </c>
    </row>
    <row r="193" spans="1:12" ht="25.5" x14ac:dyDescent="0.2">
      <c r="A193" s="4" t="s">
        <v>1046</v>
      </c>
      <c r="B193" s="35" t="s">
        <v>213</v>
      </c>
      <c r="C193" s="36">
        <v>11</v>
      </c>
      <c r="D193" s="44" t="str">
        <f t="shared" si="54"/>
        <v>N/A</v>
      </c>
      <c r="E193" s="36">
        <v>11</v>
      </c>
      <c r="F193" s="44" t="str">
        <f t="shared" si="55"/>
        <v>N/A</v>
      </c>
      <c r="G193" s="36">
        <v>11</v>
      </c>
      <c r="H193" s="44" t="str">
        <f t="shared" si="56"/>
        <v>N/A</v>
      </c>
      <c r="I193" s="12">
        <v>0</v>
      </c>
      <c r="J193" s="12">
        <v>0</v>
      </c>
      <c r="K193" s="45" t="s">
        <v>739</v>
      </c>
      <c r="L193" s="9" t="str">
        <f t="shared" si="57"/>
        <v>Yes</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4187</v>
      </c>
      <c r="D201" s="11" t="str">
        <f t="shared" si="54"/>
        <v>N/A</v>
      </c>
      <c r="E201" s="1">
        <v>4412</v>
      </c>
      <c r="F201" s="11" t="str">
        <f t="shared" si="55"/>
        <v>N/A</v>
      </c>
      <c r="G201" s="1">
        <v>4684</v>
      </c>
      <c r="H201" s="11" t="str">
        <f t="shared" si="56"/>
        <v>N/A</v>
      </c>
      <c r="I201" s="57">
        <v>5.3739999999999997</v>
      </c>
      <c r="J201" s="57">
        <v>6.165</v>
      </c>
      <c r="K201" s="48" t="s">
        <v>739</v>
      </c>
      <c r="L201" s="11" t="str">
        <f t="shared" si="57"/>
        <v>Yes</v>
      </c>
    </row>
    <row r="202" spans="1:12" x14ac:dyDescent="0.2">
      <c r="A202" s="4" t="s">
        <v>1055</v>
      </c>
      <c r="B202" s="35" t="s">
        <v>213</v>
      </c>
      <c r="C202" s="36">
        <v>158</v>
      </c>
      <c r="D202" s="44" t="str">
        <f t="shared" si="54"/>
        <v>N/A</v>
      </c>
      <c r="E202" s="36">
        <v>123</v>
      </c>
      <c r="F202" s="44" t="str">
        <f t="shared" si="55"/>
        <v>N/A</v>
      </c>
      <c r="G202" s="36">
        <v>248</v>
      </c>
      <c r="H202" s="44" t="str">
        <f t="shared" si="56"/>
        <v>N/A</v>
      </c>
      <c r="I202" s="12">
        <v>-22.2</v>
      </c>
      <c r="J202" s="12">
        <v>101.6</v>
      </c>
      <c r="K202" s="45" t="s">
        <v>739</v>
      </c>
      <c r="L202" s="9" t="str">
        <f t="shared" si="57"/>
        <v>No</v>
      </c>
    </row>
    <row r="203" spans="1:12" x14ac:dyDescent="0.2">
      <c r="A203" s="4" t="s">
        <v>1056</v>
      </c>
      <c r="B203" s="35" t="s">
        <v>213</v>
      </c>
      <c r="C203" s="36">
        <v>19</v>
      </c>
      <c r="D203" s="44" t="str">
        <f t="shared" si="54"/>
        <v>N/A</v>
      </c>
      <c r="E203" s="36">
        <v>22</v>
      </c>
      <c r="F203" s="44" t="str">
        <f t="shared" si="55"/>
        <v>N/A</v>
      </c>
      <c r="G203" s="36">
        <v>22</v>
      </c>
      <c r="H203" s="44" t="str">
        <f t="shared" si="56"/>
        <v>N/A</v>
      </c>
      <c r="I203" s="12">
        <v>15.79</v>
      </c>
      <c r="J203" s="12">
        <v>0</v>
      </c>
      <c r="K203" s="45" t="s">
        <v>739</v>
      </c>
      <c r="L203" s="9" t="str">
        <f t="shared" si="57"/>
        <v>Yes</v>
      </c>
    </row>
    <row r="204" spans="1:12" ht="25.5" x14ac:dyDescent="0.2">
      <c r="A204" s="4" t="s">
        <v>1057</v>
      </c>
      <c r="B204" s="35" t="s">
        <v>213</v>
      </c>
      <c r="C204" s="36">
        <v>2434</v>
      </c>
      <c r="D204" s="44" t="str">
        <f t="shared" si="54"/>
        <v>N/A</v>
      </c>
      <c r="E204" s="36">
        <v>2603</v>
      </c>
      <c r="F204" s="44" t="str">
        <f t="shared" si="55"/>
        <v>N/A</v>
      </c>
      <c r="G204" s="36">
        <v>2704</v>
      </c>
      <c r="H204" s="44" t="str">
        <f t="shared" si="56"/>
        <v>N/A</v>
      </c>
      <c r="I204" s="12">
        <v>6.9429999999999996</v>
      </c>
      <c r="J204" s="12">
        <v>3.88</v>
      </c>
      <c r="K204" s="45" t="s">
        <v>739</v>
      </c>
      <c r="L204" s="9" t="str">
        <f t="shared" si="57"/>
        <v>Yes</v>
      </c>
    </row>
    <row r="205" spans="1:12" ht="25.5" x14ac:dyDescent="0.2">
      <c r="A205" s="4" t="s">
        <v>1058</v>
      </c>
      <c r="B205" s="35" t="s">
        <v>213</v>
      </c>
      <c r="C205" s="36">
        <v>1473</v>
      </c>
      <c r="D205" s="44" t="str">
        <f t="shared" si="54"/>
        <v>N/A</v>
      </c>
      <c r="E205" s="36">
        <v>1558</v>
      </c>
      <c r="F205" s="44" t="str">
        <f t="shared" si="55"/>
        <v>N/A</v>
      </c>
      <c r="G205" s="36">
        <v>1616</v>
      </c>
      <c r="H205" s="44" t="str">
        <f t="shared" si="56"/>
        <v>N/A</v>
      </c>
      <c r="I205" s="12">
        <v>5.7709999999999999</v>
      </c>
      <c r="J205" s="12">
        <v>3.7229999999999999</v>
      </c>
      <c r="K205" s="45" t="s">
        <v>739</v>
      </c>
      <c r="L205" s="9" t="str">
        <f t="shared" si="57"/>
        <v>Yes</v>
      </c>
    </row>
    <row r="206" spans="1:12" ht="25.5" x14ac:dyDescent="0.2">
      <c r="A206" s="4" t="s">
        <v>1059</v>
      </c>
      <c r="B206" s="35" t="s">
        <v>213</v>
      </c>
      <c r="C206" s="36">
        <v>103</v>
      </c>
      <c r="D206" s="44" t="str">
        <f t="shared" si="54"/>
        <v>N/A</v>
      </c>
      <c r="E206" s="36">
        <v>106</v>
      </c>
      <c r="F206" s="44" t="str">
        <f t="shared" si="55"/>
        <v>N/A</v>
      </c>
      <c r="G206" s="36">
        <v>94</v>
      </c>
      <c r="H206" s="44" t="str">
        <f t="shared" si="56"/>
        <v>N/A</v>
      </c>
      <c r="I206" s="12">
        <v>2.9129999999999998</v>
      </c>
      <c r="J206" s="12">
        <v>-11.3</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4.3621399177000004</v>
      </c>
      <c r="D231" s="44" t="str">
        <f>IF($B231="N/A","N/A",IF(C231&lt;15,"Yes","No"))</f>
        <v>Yes</v>
      </c>
      <c r="E231" s="8">
        <v>4.2154811714999996</v>
      </c>
      <c r="F231" s="44" t="str">
        <f>IF($B231="N/A","N/A",IF(E231&lt;15,"Yes","No"))</f>
        <v>Yes</v>
      </c>
      <c r="G231" s="8">
        <v>5.0208412277000001</v>
      </c>
      <c r="H231" s="44" t="str">
        <f>IF($B231="N/A","N/A",IF(G231&lt;15,"Yes","No"))</f>
        <v>Yes</v>
      </c>
      <c r="I231" s="12">
        <v>-3.36</v>
      </c>
      <c r="J231" s="12">
        <v>19.100000000000001</v>
      </c>
      <c r="K231" s="45" t="s">
        <v>739</v>
      </c>
      <c r="L231" s="9" t="str">
        <f t="shared" si="59"/>
        <v>Yes</v>
      </c>
    </row>
    <row r="232" spans="1:12" x14ac:dyDescent="0.2">
      <c r="A232" s="18" t="s">
        <v>1085</v>
      </c>
      <c r="B232" s="35" t="s">
        <v>213</v>
      </c>
      <c r="C232" s="36">
        <v>159</v>
      </c>
      <c r="D232" s="44" t="str">
        <f t="shared" ref="D232" si="60">IF($B232="N/A","N/A",IF(C232&gt;10,"No",IF(C232&lt;-10,"No","Yes")))</f>
        <v>N/A</v>
      </c>
      <c r="E232" s="36">
        <v>119</v>
      </c>
      <c r="F232" s="44" t="str">
        <f t="shared" ref="F232" si="61">IF($B232="N/A","N/A",IF(E232&gt;10,"No",IF(E232&lt;-10,"No","Yes")))</f>
        <v>N/A</v>
      </c>
      <c r="G232" s="36">
        <v>11</v>
      </c>
      <c r="H232" s="44" t="str">
        <f t="shared" ref="H232" si="62">IF($B232="N/A","N/A",IF(G232&gt;10,"No",IF(G232&lt;-10,"No","Yes")))</f>
        <v>N/A</v>
      </c>
      <c r="I232" s="12">
        <v>-25.2</v>
      </c>
      <c r="J232" s="12">
        <v>-90.8</v>
      </c>
      <c r="K232" s="45" t="s">
        <v>739</v>
      </c>
      <c r="L232" s="9" t="str">
        <f t="shared" si="59"/>
        <v>No</v>
      </c>
    </row>
    <row r="233" spans="1:12" ht="25.5" x14ac:dyDescent="0.2">
      <c r="A233" s="18" t="s">
        <v>1086</v>
      </c>
      <c r="B233" s="35" t="s">
        <v>279</v>
      </c>
      <c r="C233" s="8">
        <v>1.6816499207</v>
      </c>
      <c r="D233" s="44" t="str">
        <f>IF($B233="N/A","N/A",IF(C233&lt;10,"Yes","No"))</f>
        <v>Yes</v>
      </c>
      <c r="E233" s="8">
        <v>1.282880552</v>
      </c>
      <c r="F233" s="44" t="str">
        <f>IF($B233="N/A","N/A",IF(E233&lt;10,"Yes","No"))</f>
        <v>Yes</v>
      </c>
      <c r="G233" s="8">
        <v>0.10959450029999999</v>
      </c>
      <c r="H233" s="44" t="str">
        <f>IF($B233="N/A","N/A",IF(G233&lt;10,"Yes","No"))</f>
        <v>Yes</v>
      </c>
      <c r="I233" s="12">
        <v>-23.7</v>
      </c>
      <c r="J233" s="12">
        <v>-91.5</v>
      </c>
      <c r="K233" s="45" t="s">
        <v>739</v>
      </c>
      <c r="L233" s="9" t="str">
        <f t="shared" si="59"/>
        <v>No</v>
      </c>
    </row>
    <row r="234" spans="1:12" x14ac:dyDescent="0.2">
      <c r="A234" s="2" t="s">
        <v>72</v>
      </c>
      <c r="B234" s="35" t="s">
        <v>213</v>
      </c>
      <c r="C234" s="8">
        <v>1.0596707819</v>
      </c>
      <c r="D234" s="44" t="str">
        <f t="shared" si="54"/>
        <v>N/A</v>
      </c>
      <c r="E234" s="8">
        <v>1.9142259414</v>
      </c>
      <c r="F234" s="44" t="str">
        <f t="shared" si="55"/>
        <v>N/A</v>
      </c>
      <c r="G234" s="8">
        <v>3.0977643047000001</v>
      </c>
      <c r="H234" s="44" t="str">
        <f>IF($B234="N/A","N/A",IF(G234&gt;10,"No",IF(G234&lt;-10,"No","Yes")))</f>
        <v>N/A</v>
      </c>
      <c r="I234" s="12">
        <v>80.64</v>
      </c>
      <c r="J234" s="12">
        <v>61.83</v>
      </c>
      <c r="K234" s="45" t="s">
        <v>739</v>
      </c>
      <c r="L234" s="9" t="str">
        <f t="shared" si="59"/>
        <v>No</v>
      </c>
    </row>
    <row r="235" spans="1:12" ht="25.5" x14ac:dyDescent="0.2">
      <c r="A235" s="18" t="s">
        <v>1087</v>
      </c>
      <c r="B235" s="35" t="s">
        <v>289</v>
      </c>
      <c r="C235" s="9">
        <v>4.1666666667000003</v>
      </c>
      <c r="D235" s="44" t="str">
        <f>IF($B235="N/A","N/A",IF(C235&lt;15,"Yes","No"))</f>
        <v>Yes</v>
      </c>
      <c r="E235" s="9">
        <v>3.8284518828</v>
      </c>
      <c r="F235" s="44" t="str">
        <f>IF($B235="N/A","N/A",IF(E235&lt;15,"Yes","No"))</f>
        <v>Yes</v>
      </c>
      <c r="G235" s="9">
        <v>4.3766578248999997</v>
      </c>
      <c r="H235" s="44" t="str">
        <f>IF($B235="N/A","N/A",IF(G235&lt;15,"Yes","No"))</f>
        <v>Yes</v>
      </c>
      <c r="I235" s="12">
        <v>-8.1199999999999992</v>
      </c>
      <c r="J235" s="12">
        <v>14.32</v>
      </c>
      <c r="K235" s="45" t="s">
        <v>739</v>
      </c>
      <c r="L235" s="9" t="str">
        <f t="shared" si="59"/>
        <v>Yes</v>
      </c>
    </row>
    <row r="236" spans="1:12" ht="25.5" x14ac:dyDescent="0.2">
      <c r="A236" s="18" t="s">
        <v>152</v>
      </c>
      <c r="B236" s="35" t="s">
        <v>213</v>
      </c>
      <c r="C236" s="36">
        <v>316</v>
      </c>
      <c r="D236" s="44" t="str">
        <f>IF($B236="N/A","N/A",IF(C236&gt;10,"No",IF(C236&lt;-10,"No","Yes")))</f>
        <v>N/A</v>
      </c>
      <c r="E236" s="36">
        <v>301</v>
      </c>
      <c r="F236" s="44" t="str">
        <f>IF($B236="N/A","N/A",IF(E236&gt;10,"No",IF(E236&lt;-10,"No","Yes")))</f>
        <v>N/A</v>
      </c>
      <c r="G236" s="36">
        <v>152</v>
      </c>
      <c r="H236" s="44" t="str">
        <f>IF($B236="N/A","N/A",IF(G236&gt;10,"No",IF(G236&lt;-10,"No","Yes")))</f>
        <v>N/A</v>
      </c>
      <c r="I236" s="12">
        <v>-4.75</v>
      </c>
      <c r="J236" s="12">
        <v>-49.5</v>
      </c>
      <c r="K236" s="45" t="s">
        <v>739</v>
      </c>
      <c r="L236" s="9" t="str">
        <f>IF(J236="Div by 0", "N/A", IF(K236="N/A","N/A", IF(J236&gt;VALUE(MID(K236,1,2)), "No", IF(J236&lt;-1*VALUE(MID(K236,1,2)), "No", "Yes"))))</f>
        <v>No</v>
      </c>
    </row>
    <row r="237" spans="1:12" x14ac:dyDescent="0.2">
      <c r="A237" s="18" t="s">
        <v>1088</v>
      </c>
      <c r="B237" s="35" t="s">
        <v>213</v>
      </c>
      <c r="C237" s="36">
        <v>9455</v>
      </c>
      <c r="D237" s="44" t="str">
        <f t="shared" ref="D237:D242" si="63">IF($B237="N/A","N/A",IF(C237&gt;10,"No",IF(C237&lt;-10,"No","Yes")))</f>
        <v>N/A</v>
      </c>
      <c r="E237" s="36">
        <v>9276</v>
      </c>
      <c r="F237" s="44" t="str">
        <f t="shared" ref="F237:F242" si="64">IF($B237="N/A","N/A",IF(E237&gt;10,"No",IF(E237&lt;-10,"No","Yes")))</f>
        <v>N/A</v>
      </c>
      <c r="G237" s="36">
        <v>10037</v>
      </c>
      <c r="H237" s="44" t="str">
        <f>IF($B237="N/A","N/A",IF(G237&gt;10,"No",IF(G237&lt;-10,"No","Yes")))</f>
        <v>N/A</v>
      </c>
      <c r="I237" s="12">
        <v>-1.89</v>
      </c>
      <c r="J237" s="12">
        <v>8.2040000000000006</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4.2154811714999996</v>
      </c>
      <c r="F242" s="44" t="str">
        <f t="shared" si="64"/>
        <v>N/A</v>
      </c>
      <c r="G242" s="8">
        <v>5.0208412277000001</v>
      </c>
      <c r="H242" s="44" t="str">
        <f t="shared" si="65"/>
        <v>N/A</v>
      </c>
      <c r="I242" s="12" t="s">
        <v>213</v>
      </c>
      <c r="J242" s="12">
        <v>19.100000000000001</v>
      </c>
      <c r="K242" s="45" t="s">
        <v>213</v>
      </c>
      <c r="L242" s="9" t="str">
        <f t="shared" si="66"/>
        <v>N/A</v>
      </c>
    </row>
    <row r="243" spans="1:12" x14ac:dyDescent="0.2">
      <c r="A243" s="6" t="s">
        <v>1094</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1747</v>
      </c>
      <c r="J243" s="12" t="s">
        <v>1747</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1747</v>
      </c>
      <c r="J245" s="12" t="s">
        <v>1747</v>
      </c>
      <c r="K245" s="45" t="s">
        <v>739</v>
      </c>
      <c r="L245" s="9" t="str">
        <f t="shared" si="67"/>
        <v>N/A</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1747</v>
      </c>
      <c r="J246" s="12" t="s">
        <v>1747</v>
      </c>
      <c r="K246" s="45" t="s">
        <v>739</v>
      </c>
      <c r="L246" s="9" t="str">
        <f t="shared" si="67"/>
        <v>N/A</v>
      </c>
    </row>
    <row r="247" spans="1:12" x14ac:dyDescent="0.2">
      <c r="A247" s="2" t="s">
        <v>1098</v>
      </c>
      <c r="B247" s="35" t="s">
        <v>213</v>
      </c>
      <c r="C247" s="8">
        <v>0</v>
      </c>
      <c r="D247" s="44" t="str">
        <f t="shared" si="68"/>
        <v>N/A</v>
      </c>
      <c r="E247" s="8">
        <v>0</v>
      </c>
      <c r="F247" s="44" t="str">
        <f t="shared" si="69"/>
        <v>N/A</v>
      </c>
      <c r="G247" s="8">
        <v>0</v>
      </c>
      <c r="H247" s="44" t="str">
        <f t="shared" si="70"/>
        <v>N/A</v>
      </c>
      <c r="I247" s="12" t="s">
        <v>1747</v>
      </c>
      <c r="J247" s="12" t="s">
        <v>1747</v>
      </c>
      <c r="K247" s="45" t="s">
        <v>739</v>
      </c>
      <c r="L247" s="9" t="str">
        <f t="shared" si="67"/>
        <v>N/A</v>
      </c>
    </row>
    <row r="248" spans="1:12" x14ac:dyDescent="0.2">
      <c r="A248" s="2" t="s">
        <v>1099</v>
      </c>
      <c r="B248" s="35" t="s">
        <v>213</v>
      </c>
      <c r="C248" s="8" t="s">
        <v>1747</v>
      </c>
      <c r="D248" s="44" t="str">
        <f t="shared" si="68"/>
        <v>N/A</v>
      </c>
      <c r="E248" s="8" t="s">
        <v>1747</v>
      </c>
      <c r="F248" s="44" t="str">
        <f t="shared" si="69"/>
        <v>N/A</v>
      </c>
      <c r="G248" s="8" t="s">
        <v>1747</v>
      </c>
      <c r="H248" s="44" t="str">
        <f t="shared" si="70"/>
        <v>N/A</v>
      </c>
      <c r="I248" s="12" t="s">
        <v>1747</v>
      </c>
      <c r="J248" s="12" t="s">
        <v>1747</v>
      </c>
      <c r="K248" s="45" t="s">
        <v>739</v>
      </c>
      <c r="L248" s="9" t="str">
        <f t="shared" si="67"/>
        <v>N/A</v>
      </c>
    </row>
    <row r="249" spans="1:12" x14ac:dyDescent="0.2">
      <c r="A249" s="6" t="s">
        <v>1100</v>
      </c>
      <c r="B249" s="35" t="s">
        <v>213</v>
      </c>
      <c r="C249" s="36">
        <v>253891</v>
      </c>
      <c r="D249" s="44" t="str">
        <f t="shared" si="68"/>
        <v>N/A</v>
      </c>
      <c r="E249" s="36">
        <v>260342</v>
      </c>
      <c r="F249" s="44" t="str">
        <f t="shared" si="69"/>
        <v>N/A</v>
      </c>
      <c r="G249" s="36">
        <v>267046</v>
      </c>
      <c r="H249" s="44" t="str">
        <f t="shared" si="70"/>
        <v>N/A</v>
      </c>
      <c r="I249" s="12">
        <v>2.5409999999999999</v>
      </c>
      <c r="J249" s="12">
        <v>2.5750000000000002</v>
      </c>
      <c r="K249" s="45" t="s">
        <v>739</v>
      </c>
      <c r="L249" s="9" t="str">
        <f t="shared" si="67"/>
        <v>Yes</v>
      </c>
    </row>
    <row r="250" spans="1:12" x14ac:dyDescent="0.2">
      <c r="A250" s="2" t="s">
        <v>1101</v>
      </c>
      <c r="B250" s="35" t="s">
        <v>213</v>
      </c>
      <c r="C250" s="8">
        <v>37.797147385000002</v>
      </c>
      <c r="D250" s="44" t="str">
        <f t="shared" si="68"/>
        <v>N/A</v>
      </c>
      <c r="E250" s="8">
        <v>27.189542484</v>
      </c>
      <c r="F250" s="44" t="str">
        <f t="shared" si="69"/>
        <v>N/A</v>
      </c>
      <c r="G250" s="8">
        <v>41.583723067999998</v>
      </c>
      <c r="H250" s="44" t="str">
        <f t="shared" si="70"/>
        <v>N/A</v>
      </c>
      <c r="I250" s="12">
        <v>-28.1</v>
      </c>
      <c r="J250" s="12">
        <v>52.94</v>
      </c>
      <c r="K250" s="45" t="s">
        <v>739</v>
      </c>
      <c r="L250" s="9" t="str">
        <f t="shared" si="67"/>
        <v>No</v>
      </c>
    </row>
    <row r="251" spans="1:12" x14ac:dyDescent="0.2">
      <c r="A251" s="2" t="s">
        <v>1102</v>
      </c>
      <c r="B251" s="35" t="s">
        <v>213</v>
      </c>
      <c r="C251" s="8">
        <v>74.061297928000002</v>
      </c>
      <c r="D251" s="44" t="str">
        <f t="shared" si="68"/>
        <v>N/A</v>
      </c>
      <c r="E251" s="8">
        <v>74.101472372000003</v>
      </c>
      <c r="F251" s="44" t="str">
        <f t="shared" si="69"/>
        <v>N/A</v>
      </c>
      <c r="G251" s="8">
        <v>73.049628941999998</v>
      </c>
      <c r="H251" s="44" t="str">
        <f t="shared" si="70"/>
        <v>N/A</v>
      </c>
      <c r="I251" s="12">
        <v>5.4199999999999998E-2</v>
      </c>
      <c r="J251" s="12">
        <v>-1.42</v>
      </c>
      <c r="K251" s="45" t="s">
        <v>739</v>
      </c>
      <c r="L251" s="9" t="str">
        <f t="shared" si="67"/>
        <v>Yes</v>
      </c>
    </row>
    <row r="252" spans="1:12" x14ac:dyDescent="0.2">
      <c r="A252" s="2" t="s">
        <v>1103</v>
      </c>
      <c r="B252" s="35" t="s">
        <v>213</v>
      </c>
      <c r="C252" s="8">
        <v>96.783097295999994</v>
      </c>
      <c r="D252" s="44" t="str">
        <f t="shared" si="68"/>
        <v>N/A</v>
      </c>
      <c r="E252" s="8">
        <v>96.871084229000004</v>
      </c>
      <c r="F252" s="44" t="str">
        <f t="shared" si="69"/>
        <v>N/A</v>
      </c>
      <c r="G252" s="8">
        <v>96.468967402999994</v>
      </c>
      <c r="H252" s="44" t="str">
        <f t="shared" si="70"/>
        <v>N/A</v>
      </c>
      <c r="I252" s="12">
        <v>9.0899999999999995E-2</v>
      </c>
      <c r="J252" s="12">
        <v>-0.41499999999999998</v>
      </c>
      <c r="K252" s="45" t="s">
        <v>739</v>
      </c>
      <c r="L252" s="9" t="str">
        <f t="shared" si="67"/>
        <v>Yes</v>
      </c>
    </row>
    <row r="253" spans="1:12" x14ac:dyDescent="0.2">
      <c r="A253" s="2" t="s">
        <v>1104</v>
      </c>
      <c r="B253" s="35" t="s">
        <v>213</v>
      </c>
      <c r="C253" s="8">
        <v>84.425915685000007</v>
      </c>
      <c r="D253" s="44" t="str">
        <f t="shared" si="68"/>
        <v>N/A</v>
      </c>
      <c r="E253" s="8">
        <v>85.289595078999994</v>
      </c>
      <c r="F253" s="44" t="str">
        <f t="shared" si="69"/>
        <v>N/A</v>
      </c>
      <c r="G253" s="8">
        <v>85.122718176999996</v>
      </c>
      <c r="H253" s="44" t="str">
        <f t="shared" si="70"/>
        <v>N/A</v>
      </c>
      <c r="I253" s="12">
        <v>1.0229999999999999</v>
      </c>
      <c r="J253" s="12">
        <v>-0.19600000000000001</v>
      </c>
      <c r="K253" s="45" t="s">
        <v>739</v>
      </c>
      <c r="L253" s="9" t="str">
        <f t="shared" si="67"/>
        <v>Yes</v>
      </c>
    </row>
    <row r="254" spans="1:12" x14ac:dyDescent="0.2">
      <c r="A254" s="2" t="s">
        <v>1105</v>
      </c>
      <c r="B254" s="35" t="s">
        <v>213</v>
      </c>
      <c r="C254" s="8">
        <v>47.289584900999998</v>
      </c>
      <c r="D254" s="44" t="str">
        <f t="shared" si="68"/>
        <v>N/A</v>
      </c>
      <c r="E254" s="8">
        <v>52.806692734999999</v>
      </c>
      <c r="F254" s="44" t="str">
        <f t="shared" si="69"/>
        <v>N/A</v>
      </c>
      <c r="G254" s="8">
        <v>81.193876709999998</v>
      </c>
      <c r="H254" s="44" t="str">
        <f t="shared" si="70"/>
        <v>N/A</v>
      </c>
      <c r="I254" s="12">
        <v>11.67</v>
      </c>
      <c r="J254" s="12">
        <v>53.76</v>
      </c>
      <c r="K254" s="45" t="s">
        <v>739</v>
      </c>
      <c r="L254" s="9" t="str">
        <f t="shared" si="67"/>
        <v>No</v>
      </c>
    </row>
    <row r="255" spans="1:12" x14ac:dyDescent="0.2">
      <c r="A255" s="2" t="s">
        <v>1106</v>
      </c>
      <c r="B255" s="35" t="s">
        <v>213</v>
      </c>
      <c r="C255" s="8">
        <v>100</v>
      </c>
      <c r="D255" s="44" t="str">
        <f t="shared" si="68"/>
        <v>N/A</v>
      </c>
      <c r="E255" s="8">
        <v>100</v>
      </c>
      <c r="F255" s="44" t="str">
        <f t="shared" si="69"/>
        <v>N/A</v>
      </c>
      <c r="G255" s="8">
        <v>100</v>
      </c>
      <c r="H255" s="44" t="str">
        <f t="shared" si="70"/>
        <v>N/A</v>
      </c>
      <c r="I255" s="12">
        <v>0</v>
      </c>
      <c r="J255" s="12">
        <v>0</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287126</v>
      </c>
      <c r="D277" s="11" t="str">
        <f t="shared" ref="D277:D284" si="74">IF($B277="N/A","N/A",IF(C277&gt;10,"No",IF(C277&lt;-10,"No","Yes")))</f>
        <v>N/A</v>
      </c>
      <c r="E277" s="1">
        <v>294637</v>
      </c>
      <c r="F277" s="11" t="str">
        <f t="shared" ref="F277:F278" si="75">IF($B277="N/A","N/A",IF(E277&gt;10,"No",IF(E277&lt;-10,"No","Yes")))</f>
        <v>N/A</v>
      </c>
      <c r="G277" s="1">
        <v>299466</v>
      </c>
      <c r="H277" s="11" t="str">
        <f t="shared" ref="H277:H278" si="76">IF($B277="N/A","N/A",IF(G277&gt;10,"No",IF(G277&lt;-10,"No","Yes")))</f>
        <v>N/A</v>
      </c>
      <c r="I277" s="12">
        <v>2.6160000000000001</v>
      </c>
      <c r="J277" s="12">
        <v>1.639</v>
      </c>
      <c r="K277" s="1" t="s">
        <v>213</v>
      </c>
      <c r="L277" s="9" t="str">
        <f t="shared" ref="L277:L278" si="77">IF(J277="Div by 0", "N/A", IF(K277="N/A","N/A", IF(J277&gt;VALUE(MID(K277,1,2)), "No", IF(J277&lt;-1*VALUE(MID(K277,1,2)), "No", "Yes"))))</f>
        <v>N/A</v>
      </c>
    </row>
    <row r="278" spans="1:12" x14ac:dyDescent="0.2">
      <c r="A278" s="18" t="s">
        <v>694</v>
      </c>
      <c r="B278" s="1" t="s">
        <v>213</v>
      </c>
      <c r="C278" s="1">
        <v>227664.58332999999</v>
      </c>
      <c r="D278" s="11" t="str">
        <f t="shared" si="74"/>
        <v>N/A</v>
      </c>
      <c r="E278" s="1">
        <v>234732.58332999999</v>
      </c>
      <c r="F278" s="11" t="str">
        <f t="shared" si="75"/>
        <v>N/A</v>
      </c>
      <c r="G278" s="1">
        <v>239007.41667000001</v>
      </c>
      <c r="H278" s="11" t="str">
        <f t="shared" si="76"/>
        <v>N/A</v>
      </c>
      <c r="I278" s="12">
        <v>3.105</v>
      </c>
      <c r="J278" s="12">
        <v>1.821</v>
      </c>
      <c r="K278" s="1" t="s">
        <v>213</v>
      </c>
      <c r="L278" s="9" t="str">
        <f t="shared" si="77"/>
        <v>N/A</v>
      </c>
    </row>
    <row r="279" spans="1:12" x14ac:dyDescent="0.2">
      <c r="A279" s="18" t="s">
        <v>695</v>
      </c>
      <c r="B279" s="1" t="s">
        <v>213</v>
      </c>
      <c r="C279" s="1">
        <v>875</v>
      </c>
      <c r="D279" s="11" t="str">
        <f t="shared" si="74"/>
        <v>N/A</v>
      </c>
      <c r="E279" s="1">
        <v>1115</v>
      </c>
      <c r="F279" s="11" t="str">
        <f t="shared" ref="F279:F284" si="78">IF($B279="N/A","N/A",IF(E279&gt;10,"No",IF(E279&lt;-10,"No","Yes")))</f>
        <v>N/A</v>
      </c>
      <c r="G279" s="1">
        <v>740</v>
      </c>
      <c r="H279" s="11" t="str">
        <f t="shared" ref="H279:H284" si="79">IF($B279="N/A","N/A",IF(G279&gt;10,"No",IF(G279&lt;-10,"No","Yes")))</f>
        <v>N/A</v>
      </c>
      <c r="I279" s="12">
        <v>27.43</v>
      </c>
      <c r="J279" s="12">
        <v>-33.6</v>
      </c>
      <c r="K279" s="1" t="s">
        <v>213</v>
      </c>
      <c r="L279" s="9" t="str">
        <f t="shared" ref="L279:L285" si="80">IF(J279="Div by 0", "N/A", IF(K279="N/A","N/A", IF(J279&gt;VALUE(MID(K279,1,2)), "No", IF(J279&lt;-1*VALUE(MID(K279,1,2)), "No", "Yes"))))</f>
        <v>N/A</v>
      </c>
    </row>
    <row r="280" spans="1:12" x14ac:dyDescent="0.2">
      <c r="A280" s="18" t="s">
        <v>696</v>
      </c>
      <c r="B280" s="1" t="s">
        <v>213</v>
      </c>
      <c r="C280" s="1">
        <v>897</v>
      </c>
      <c r="D280" s="11" t="str">
        <f t="shared" si="74"/>
        <v>N/A</v>
      </c>
      <c r="E280" s="1">
        <v>1141</v>
      </c>
      <c r="F280" s="11" t="str">
        <f t="shared" si="78"/>
        <v>N/A</v>
      </c>
      <c r="G280" s="1">
        <v>778</v>
      </c>
      <c r="H280" s="11" t="str">
        <f t="shared" si="79"/>
        <v>N/A</v>
      </c>
      <c r="I280" s="12">
        <v>27.2</v>
      </c>
      <c r="J280" s="12">
        <v>-31.8</v>
      </c>
      <c r="K280" s="1" t="s">
        <v>213</v>
      </c>
      <c r="L280" s="9" t="str">
        <f t="shared" si="80"/>
        <v>N/A</v>
      </c>
    </row>
    <row r="281" spans="1:12" x14ac:dyDescent="0.2">
      <c r="A281" s="18" t="s">
        <v>697</v>
      </c>
      <c r="B281" s="1" t="s">
        <v>213</v>
      </c>
      <c r="C281" s="1">
        <v>80.416666667000001</v>
      </c>
      <c r="D281" s="11" t="str">
        <f t="shared" si="74"/>
        <v>N/A</v>
      </c>
      <c r="E281" s="1">
        <v>105.16666667</v>
      </c>
      <c r="F281" s="11" t="str">
        <f t="shared" si="78"/>
        <v>N/A</v>
      </c>
      <c r="G281" s="1">
        <v>71.75</v>
      </c>
      <c r="H281" s="11" t="str">
        <f t="shared" si="79"/>
        <v>N/A</v>
      </c>
      <c r="I281" s="12">
        <v>30.78</v>
      </c>
      <c r="J281" s="12">
        <v>-31.8</v>
      </c>
      <c r="K281" s="1" t="s">
        <v>213</v>
      </c>
      <c r="L281" s="9" t="str">
        <f t="shared" si="80"/>
        <v>N/A</v>
      </c>
    </row>
    <row r="282" spans="1:12" x14ac:dyDescent="0.2">
      <c r="A282" s="18" t="s">
        <v>698</v>
      </c>
      <c r="B282" s="1" t="s">
        <v>213</v>
      </c>
      <c r="C282" s="1">
        <v>1922</v>
      </c>
      <c r="D282" s="11" t="str">
        <f t="shared" si="74"/>
        <v>N/A</v>
      </c>
      <c r="E282" s="1">
        <v>132</v>
      </c>
      <c r="F282" s="11" t="str">
        <f t="shared" si="78"/>
        <v>N/A</v>
      </c>
      <c r="G282" s="1">
        <v>6069</v>
      </c>
      <c r="H282" s="11" t="str">
        <f t="shared" si="79"/>
        <v>N/A</v>
      </c>
      <c r="I282" s="12">
        <v>-93.1</v>
      </c>
      <c r="J282" s="12">
        <v>4498</v>
      </c>
      <c r="K282" s="1" t="s">
        <v>213</v>
      </c>
      <c r="L282" s="9" t="str">
        <f t="shared" si="80"/>
        <v>N/A</v>
      </c>
    </row>
    <row r="283" spans="1:12" x14ac:dyDescent="0.2">
      <c r="A283" s="18" t="s">
        <v>699</v>
      </c>
      <c r="B283" s="1" t="s">
        <v>213</v>
      </c>
      <c r="C283" s="1">
        <v>2812</v>
      </c>
      <c r="D283" s="11" t="str">
        <f t="shared" si="74"/>
        <v>N/A</v>
      </c>
      <c r="E283" s="1">
        <v>205</v>
      </c>
      <c r="F283" s="11" t="str">
        <f t="shared" si="78"/>
        <v>N/A</v>
      </c>
      <c r="G283" s="1">
        <v>7907</v>
      </c>
      <c r="H283" s="11" t="str">
        <f t="shared" si="79"/>
        <v>N/A</v>
      </c>
      <c r="I283" s="12">
        <v>-92.7</v>
      </c>
      <c r="J283" s="12">
        <v>3757</v>
      </c>
      <c r="K283" s="1" t="s">
        <v>213</v>
      </c>
      <c r="L283" s="9" t="str">
        <f t="shared" si="80"/>
        <v>N/A</v>
      </c>
    </row>
    <row r="284" spans="1:12" ht="25.5" x14ac:dyDescent="0.2">
      <c r="A284" s="18" t="s">
        <v>700</v>
      </c>
      <c r="B284" s="1" t="s">
        <v>213</v>
      </c>
      <c r="C284" s="1">
        <v>1363.1666667</v>
      </c>
      <c r="D284" s="11" t="str">
        <f t="shared" si="74"/>
        <v>N/A</v>
      </c>
      <c r="E284" s="1">
        <v>18.666666667000001</v>
      </c>
      <c r="F284" s="11" t="str">
        <f t="shared" si="78"/>
        <v>N/A</v>
      </c>
      <c r="G284" s="1">
        <v>4890.1666667</v>
      </c>
      <c r="H284" s="11" t="str">
        <f t="shared" si="79"/>
        <v>N/A</v>
      </c>
      <c r="I284" s="12">
        <v>-98.6</v>
      </c>
      <c r="J284" s="12">
        <v>26097</v>
      </c>
      <c r="K284" s="1" t="s">
        <v>213</v>
      </c>
      <c r="L284" s="9" t="str">
        <f t="shared" si="80"/>
        <v>N/A</v>
      </c>
    </row>
    <row r="285" spans="1:12" x14ac:dyDescent="0.2">
      <c r="A285" s="18" t="s">
        <v>404</v>
      </c>
      <c r="B285" s="35" t="s">
        <v>290</v>
      </c>
      <c r="C285" s="8">
        <v>4.7558953802000001</v>
      </c>
      <c r="D285" s="44" t="str">
        <f>IF($B285="N/A","N/A",IF(C285&lt;=40,"Yes","No"))</f>
        <v>Yes</v>
      </c>
      <c r="E285" s="8">
        <v>0.35415325180000001</v>
      </c>
      <c r="F285" s="44" t="str">
        <f>IF($B285="N/A","N/A",IF(E285&lt;=40,"Yes","No"))</f>
        <v>Yes</v>
      </c>
      <c r="G285" s="8">
        <v>12.893288862</v>
      </c>
      <c r="H285" s="44" t="str">
        <f>IF($B285="N/A","N/A",IF(G285&lt;=40,"Yes","No"))</f>
        <v>Yes</v>
      </c>
      <c r="I285" s="12">
        <v>-92.6</v>
      </c>
      <c r="J285" s="12">
        <v>3541</v>
      </c>
      <c r="K285" s="45" t="s">
        <v>741</v>
      </c>
      <c r="L285" s="9" t="str">
        <f t="shared" si="80"/>
        <v>No</v>
      </c>
    </row>
    <row r="286" spans="1:12" x14ac:dyDescent="0.2">
      <c r="A286" s="18" t="s">
        <v>701</v>
      </c>
      <c r="B286" s="1" t="s">
        <v>213</v>
      </c>
      <c r="C286" s="1">
        <v>333</v>
      </c>
      <c r="D286" s="11" t="str">
        <f t="shared" ref="D286:D304" si="81">IF($B286="N/A","N/A",IF(C286&gt;10,"No",IF(C286&lt;-10,"No","Yes")))</f>
        <v>N/A</v>
      </c>
      <c r="E286" s="1">
        <v>345</v>
      </c>
      <c r="F286" s="11" t="str">
        <f t="shared" ref="F286:F287" si="82">IF($B286="N/A","N/A",IF(E286&gt;10,"No",IF(E286&lt;-10,"No","Yes")))</f>
        <v>N/A</v>
      </c>
      <c r="G286" s="1">
        <v>1163</v>
      </c>
      <c r="H286" s="11" t="str">
        <f t="shared" ref="H286:H287" si="83">IF($B286="N/A","N/A",IF(G286&gt;10,"No",IF(G286&lt;-10,"No","Yes")))</f>
        <v>N/A</v>
      </c>
      <c r="I286" s="12">
        <v>3.6040000000000001</v>
      </c>
      <c r="J286" s="12">
        <v>237.1</v>
      </c>
      <c r="K286" s="1" t="s">
        <v>213</v>
      </c>
      <c r="L286" s="9" t="str">
        <f t="shared" ref="L286:L287" si="84">IF(J286="Div by 0", "N/A", IF(K286="N/A","N/A", IF(J286&gt;VALUE(MID(K286,1,2)), "No", IF(J286&lt;-1*VALUE(MID(K286,1,2)), "No", "Yes"))))</f>
        <v>N/A</v>
      </c>
    </row>
    <row r="287" spans="1:12" x14ac:dyDescent="0.2">
      <c r="A287" s="18" t="s">
        <v>702</v>
      </c>
      <c r="B287" s="1" t="s">
        <v>213</v>
      </c>
      <c r="C287" s="1">
        <v>58.666666667000001</v>
      </c>
      <c r="D287" s="11" t="str">
        <f t="shared" si="81"/>
        <v>N/A</v>
      </c>
      <c r="E287" s="1">
        <v>57.916666667000001</v>
      </c>
      <c r="F287" s="11" t="str">
        <f t="shared" si="82"/>
        <v>N/A</v>
      </c>
      <c r="G287" s="1">
        <v>324.16666666999998</v>
      </c>
      <c r="H287" s="11" t="str">
        <f t="shared" si="83"/>
        <v>N/A</v>
      </c>
      <c r="I287" s="12">
        <v>-1.28</v>
      </c>
      <c r="J287" s="12">
        <v>459.7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61</v>
      </c>
      <c r="D296" s="11" t="str">
        <f t="shared" si="81"/>
        <v>N/A</v>
      </c>
      <c r="E296" s="1">
        <v>56</v>
      </c>
      <c r="F296" s="11" t="str">
        <f t="shared" si="88"/>
        <v>N/A</v>
      </c>
      <c r="G296" s="1">
        <v>117</v>
      </c>
      <c r="H296" s="11" t="str">
        <f t="shared" si="89"/>
        <v>N/A</v>
      </c>
      <c r="I296" s="12">
        <v>-8.1999999999999993</v>
      </c>
      <c r="J296" s="12">
        <v>108.9</v>
      </c>
      <c r="K296" s="1" t="s">
        <v>213</v>
      </c>
      <c r="L296" s="9" t="str">
        <f t="shared" si="90"/>
        <v>N/A</v>
      </c>
    </row>
    <row r="297" spans="1:12" x14ac:dyDescent="0.2">
      <c r="A297" s="18" t="s">
        <v>718</v>
      </c>
      <c r="B297" s="1" t="s">
        <v>213</v>
      </c>
      <c r="C297" s="1">
        <v>29.5</v>
      </c>
      <c r="D297" s="11" t="str">
        <f t="shared" si="81"/>
        <v>N/A</v>
      </c>
      <c r="E297" s="1">
        <v>23.75</v>
      </c>
      <c r="F297" s="11" t="str">
        <f t="shared" si="88"/>
        <v>N/A</v>
      </c>
      <c r="G297" s="1">
        <v>56.916666667000001</v>
      </c>
      <c r="H297" s="11" t="str">
        <f t="shared" si="89"/>
        <v>N/A</v>
      </c>
      <c r="I297" s="12">
        <v>-19.5</v>
      </c>
      <c r="J297" s="12">
        <v>139.6</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2813</v>
      </c>
      <c r="D309" s="1" t="s">
        <v>213</v>
      </c>
      <c r="E309" s="1">
        <v>1249</v>
      </c>
      <c r="F309" s="1" t="s">
        <v>213</v>
      </c>
      <c r="G309" s="1">
        <v>6838</v>
      </c>
      <c r="H309" s="1" t="s">
        <v>213</v>
      </c>
      <c r="I309" s="12">
        <v>-55.6</v>
      </c>
      <c r="J309" s="12">
        <v>447.5</v>
      </c>
      <c r="K309" s="1" t="s">
        <v>213</v>
      </c>
      <c r="L309" s="9" t="str">
        <f>IF(J309="Div by 0", "N/A", IF(K309="N/A","N/A", IF(J309&gt;VALUE(MID(K309,1,2)), "No", IF(J309&lt;-1*VALUE(MID(K309,1,2)), "No", "Yes"))))</f>
        <v>N/A</v>
      </c>
    </row>
    <row r="310" spans="1:12" x14ac:dyDescent="0.2">
      <c r="A310" s="80" t="s">
        <v>73</v>
      </c>
      <c r="B310" s="35" t="s">
        <v>213</v>
      </c>
      <c r="C310" s="36">
        <v>226560</v>
      </c>
      <c r="D310" s="44" t="str">
        <f>IF($B310="N/A","N/A",IF(C310&gt;10,"No",IF(C310&lt;-10,"No","Yes")))</f>
        <v>N/A</v>
      </c>
      <c r="E310" s="36">
        <v>233609</v>
      </c>
      <c r="F310" s="44" t="str">
        <f>IF($B310="N/A","N/A",IF(E310&gt;10,"No",IF(E310&lt;-10,"No","Yes")))</f>
        <v>N/A</v>
      </c>
      <c r="G310" s="36">
        <v>243011</v>
      </c>
      <c r="H310" s="44" t="str">
        <f>IF($B310="N/A","N/A",IF(G310&gt;10,"No",IF(G310&lt;-10,"No","Yes")))</f>
        <v>N/A</v>
      </c>
      <c r="I310" s="12">
        <v>3.1110000000000002</v>
      </c>
      <c r="J310" s="12">
        <v>4.0250000000000004</v>
      </c>
      <c r="K310" s="45" t="s">
        <v>741</v>
      </c>
      <c r="L310" s="9" t="str">
        <f t="shared" ref="L310:L339" si="92">IF(J310="Div by 0", "N/A", IF(K310="N/A","N/A", IF(J310&gt;VALUE(MID(K310,1,2)), "No", IF(J310&lt;-1*VALUE(MID(K310,1,2)), "No", "Yes"))))</f>
        <v>Yes</v>
      </c>
    </row>
    <row r="311" spans="1:12" x14ac:dyDescent="0.2">
      <c r="A311" s="58" t="s">
        <v>182</v>
      </c>
      <c r="B311" s="35" t="s">
        <v>213</v>
      </c>
      <c r="C311" s="36">
        <v>14045</v>
      </c>
      <c r="D311" s="11" t="str">
        <f t="shared" ref="D311:D314" si="93">IF($B311="N/A","N/A",IF(C311&gt;10,"No",IF(C311&lt;-10,"No","Yes")))</f>
        <v>N/A</v>
      </c>
      <c r="E311" s="36">
        <v>11569</v>
      </c>
      <c r="F311" s="11" t="str">
        <f t="shared" ref="F311:F314" si="94">IF($B311="N/A","N/A",IF(E311&gt;10,"No",IF(E311&lt;-10,"No","Yes")))</f>
        <v>N/A</v>
      </c>
      <c r="G311" s="36">
        <v>20401</v>
      </c>
      <c r="H311" s="11" t="str">
        <f t="shared" ref="H311:H314" si="95">IF($B311="N/A","N/A",IF(G311&gt;10,"No",IF(G311&lt;-10,"No","Yes")))</f>
        <v>N/A</v>
      </c>
      <c r="I311" s="12">
        <v>-17.600000000000001</v>
      </c>
      <c r="J311" s="12">
        <v>76.34</v>
      </c>
      <c r="K311" s="45" t="s">
        <v>741</v>
      </c>
      <c r="L311" s="9" t="str">
        <f>IF(J311="Div by 0", "N/A", IF(OR(J311="N/A",K311="N/A"),"N/A", IF(J311&gt;VALUE(MID(K311,1,2)), "No", IF(J311&lt;-1*VALUE(MID(K311,1,2)), "No", "Yes"))))</f>
        <v>No</v>
      </c>
    </row>
    <row r="312" spans="1:12" x14ac:dyDescent="0.2">
      <c r="A312" s="58" t="s">
        <v>183</v>
      </c>
      <c r="B312" s="35" t="s">
        <v>213</v>
      </c>
      <c r="C312" s="36">
        <v>34382</v>
      </c>
      <c r="D312" s="11" t="str">
        <f t="shared" si="93"/>
        <v>N/A</v>
      </c>
      <c r="E312" s="36">
        <v>36748</v>
      </c>
      <c r="F312" s="11" t="str">
        <f t="shared" si="94"/>
        <v>N/A</v>
      </c>
      <c r="G312" s="36">
        <v>37728</v>
      </c>
      <c r="H312" s="11" t="str">
        <f t="shared" si="95"/>
        <v>N/A</v>
      </c>
      <c r="I312" s="12">
        <v>6.8819999999999997</v>
      </c>
      <c r="J312" s="12">
        <v>2.6669999999999998</v>
      </c>
      <c r="K312" s="45" t="s">
        <v>741</v>
      </c>
      <c r="L312" s="9" t="str">
        <f t="shared" ref="L312:L314" si="96">IF(J312="Div by 0", "N/A", IF(OR(J312="N/A",K312="N/A"),"N/A", IF(J312&gt;VALUE(MID(K312,1,2)), "No", IF(J312&lt;-1*VALUE(MID(K312,1,2)), "No", "Yes"))))</f>
        <v>Yes</v>
      </c>
    </row>
    <row r="313" spans="1:12" x14ac:dyDescent="0.2">
      <c r="A313" s="58" t="s">
        <v>184</v>
      </c>
      <c r="B313" s="35" t="s">
        <v>213</v>
      </c>
      <c r="C313" s="36">
        <v>150003</v>
      </c>
      <c r="D313" s="11" t="str">
        <f t="shared" si="93"/>
        <v>N/A</v>
      </c>
      <c r="E313" s="36">
        <v>155261</v>
      </c>
      <c r="F313" s="11" t="str">
        <f t="shared" si="94"/>
        <v>N/A</v>
      </c>
      <c r="G313" s="36">
        <v>155777</v>
      </c>
      <c r="H313" s="11" t="str">
        <f t="shared" si="95"/>
        <v>N/A</v>
      </c>
      <c r="I313" s="12">
        <v>3.5049999999999999</v>
      </c>
      <c r="J313" s="12">
        <v>0.33229999999999998</v>
      </c>
      <c r="K313" s="45" t="s">
        <v>741</v>
      </c>
      <c r="L313" s="9" t="str">
        <f t="shared" si="96"/>
        <v>Yes</v>
      </c>
    </row>
    <row r="314" spans="1:12" x14ac:dyDescent="0.2">
      <c r="A314" s="7" t="s">
        <v>185</v>
      </c>
      <c r="B314" s="35" t="s">
        <v>213</v>
      </c>
      <c r="C314" s="36">
        <v>28130</v>
      </c>
      <c r="D314" s="11" t="str">
        <f t="shared" si="93"/>
        <v>N/A</v>
      </c>
      <c r="E314" s="36">
        <v>30031</v>
      </c>
      <c r="F314" s="11" t="str">
        <f t="shared" si="94"/>
        <v>N/A</v>
      </c>
      <c r="G314" s="36">
        <v>29105</v>
      </c>
      <c r="H314" s="11" t="str">
        <f t="shared" si="95"/>
        <v>N/A</v>
      </c>
      <c r="I314" s="12">
        <v>6.758</v>
      </c>
      <c r="J314" s="12">
        <v>-3.08</v>
      </c>
      <c r="K314" s="45" t="s">
        <v>741</v>
      </c>
      <c r="L314" s="9" t="str">
        <f t="shared" si="96"/>
        <v>Yes</v>
      </c>
    </row>
    <row r="315" spans="1:12" x14ac:dyDescent="0.2">
      <c r="A315" s="58" t="s">
        <v>1125</v>
      </c>
      <c r="B315" s="13" t="s">
        <v>213</v>
      </c>
      <c r="C315" s="36">
        <v>151129</v>
      </c>
      <c r="D315" s="9" t="str">
        <f t="shared" ref="D315:F318" si="97">IF($B315="N/A","N/A",IF(C315&lt;0,"No","Yes"))</f>
        <v>N/A</v>
      </c>
      <c r="E315" s="36">
        <v>155828</v>
      </c>
      <c r="F315" s="9" t="str">
        <f t="shared" si="97"/>
        <v>N/A</v>
      </c>
      <c r="G315" s="36">
        <v>156303</v>
      </c>
      <c r="H315" s="9" t="str">
        <f t="shared" ref="H315:H318" si="98">IF($B315="N/A","N/A",IF(G315&lt;0,"No","Yes"))</f>
        <v>N/A</v>
      </c>
      <c r="I315" s="12">
        <v>3.109</v>
      </c>
      <c r="J315" s="12">
        <v>0.30480000000000002</v>
      </c>
      <c r="K315" s="1" t="s">
        <v>740</v>
      </c>
      <c r="L315" s="9" t="str">
        <f>IF(J315="Div by 0", "N/A", IF(OR(J315="N/A",K315="N/A"),"N/A", IF(J315&gt;VALUE(MID(K315,1,2)), "No", IF(J315&lt;-1*VALUE(MID(K315,1,2)), "No", "Yes"))))</f>
        <v>Yes</v>
      </c>
    </row>
    <row r="316" spans="1:12" x14ac:dyDescent="0.2">
      <c r="A316" s="58" t="s">
        <v>433</v>
      </c>
      <c r="B316" s="13" t="s">
        <v>213</v>
      </c>
      <c r="C316" s="36">
        <v>5263</v>
      </c>
      <c r="D316" s="9" t="str">
        <f t="shared" si="97"/>
        <v>N/A</v>
      </c>
      <c r="E316" s="36">
        <v>5130</v>
      </c>
      <c r="F316" s="9" t="str">
        <f t="shared" si="97"/>
        <v>N/A</v>
      </c>
      <c r="G316" s="36">
        <v>4852</v>
      </c>
      <c r="H316" s="9" t="str">
        <f t="shared" si="98"/>
        <v>N/A</v>
      </c>
      <c r="I316" s="12">
        <v>-2.5299999999999998</v>
      </c>
      <c r="J316" s="12">
        <v>-5.42</v>
      </c>
      <c r="K316" s="1" t="s">
        <v>740</v>
      </c>
      <c r="L316" s="9" t="str">
        <f t="shared" ref="L316:L318" si="99">IF(J316="Div by 0", "N/A", IF(OR(J316="N/A",K316="N/A"),"N/A", IF(J316&gt;VALUE(MID(K316,1,2)), "No", IF(J316&lt;-1*VALUE(MID(K316,1,2)), "No", "Yes"))))</f>
        <v>Yes</v>
      </c>
    </row>
    <row r="317" spans="1:12" x14ac:dyDescent="0.2">
      <c r="A317" s="58" t="s">
        <v>434</v>
      </c>
      <c r="B317" s="13" t="s">
        <v>213</v>
      </c>
      <c r="C317" s="36">
        <v>52301</v>
      </c>
      <c r="D317" s="9" t="str">
        <f t="shared" si="97"/>
        <v>N/A</v>
      </c>
      <c r="E317" s="36">
        <v>57477</v>
      </c>
      <c r="F317" s="9" t="str">
        <f t="shared" si="97"/>
        <v>N/A</v>
      </c>
      <c r="G317" s="36">
        <v>58258</v>
      </c>
      <c r="H317" s="9" t="str">
        <f t="shared" si="98"/>
        <v>N/A</v>
      </c>
      <c r="I317" s="12">
        <v>9.8970000000000002</v>
      </c>
      <c r="J317" s="12">
        <v>1.359</v>
      </c>
      <c r="K317" s="1" t="s">
        <v>740</v>
      </c>
      <c r="L317" s="9" t="str">
        <f t="shared" si="99"/>
        <v>Yes</v>
      </c>
    </row>
    <row r="318" spans="1:12" x14ac:dyDescent="0.2">
      <c r="A318" s="58" t="s">
        <v>1126</v>
      </c>
      <c r="B318" s="13" t="s">
        <v>213</v>
      </c>
      <c r="C318" s="36">
        <v>8072</v>
      </c>
      <c r="D318" s="9" t="str">
        <f t="shared" si="97"/>
        <v>N/A</v>
      </c>
      <c r="E318" s="36">
        <v>5884</v>
      </c>
      <c r="F318" s="9" t="str">
        <f t="shared" si="97"/>
        <v>N/A</v>
      </c>
      <c r="G318" s="36">
        <v>14437</v>
      </c>
      <c r="H318" s="9" t="str">
        <f t="shared" si="98"/>
        <v>N/A</v>
      </c>
      <c r="I318" s="12">
        <v>-27.1</v>
      </c>
      <c r="J318" s="12">
        <v>145.4</v>
      </c>
      <c r="K318" s="1" t="s">
        <v>740</v>
      </c>
      <c r="L318" s="9" t="str">
        <f t="shared" si="99"/>
        <v>No</v>
      </c>
    </row>
    <row r="319" spans="1:12" x14ac:dyDescent="0.2">
      <c r="A319" s="58" t="s">
        <v>98</v>
      </c>
      <c r="B319" s="35" t="s">
        <v>291</v>
      </c>
      <c r="C319" s="8">
        <v>99.302171610000002</v>
      </c>
      <c r="D319" s="44" t="str">
        <f>IF($B319="N/A","N/A",IF(C319&gt;80,"Yes","No"))</f>
        <v>Yes</v>
      </c>
      <c r="E319" s="8">
        <v>99.927228830999994</v>
      </c>
      <c r="F319" s="44" t="str">
        <f>IF($B319="N/A","N/A",IF(E319&gt;80,"Yes","No"))</f>
        <v>Yes</v>
      </c>
      <c r="G319" s="8">
        <v>97.873758800999994</v>
      </c>
      <c r="H319" s="44" t="str">
        <f>IF($B319="N/A","N/A",IF(G319&gt;80,"Yes","No"))</f>
        <v>Yes</v>
      </c>
      <c r="I319" s="12">
        <v>0.62939999999999996</v>
      </c>
      <c r="J319" s="12">
        <v>-2.0499999999999998</v>
      </c>
      <c r="K319" s="45" t="s">
        <v>741</v>
      </c>
      <c r="L319" s="9" t="str">
        <f t="shared" si="92"/>
        <v>Yes</v>
      </c>
    </row>
    <row r="320" spans="1:12" x14ac:dyDescent="0.2">
      <c r="A320" s="58" t="s">
        <v>332</v>
      </c>
      <c r="B320" s="35" t="s">
        <v>278</v>
      </c>
      <c r="C320" s="8">
        <v>4.4579802299999999E-2</v>
      </c>
      <c r="D320" s="44" t="str">
        <f>IF($B320="N/A","N/A",IF(C320&gt;=5,"No",IF(C320&lt;0,"No","Yes")))</f>
        <v>Yes</v>
      </c>
      <c r="E320" s="8">
        <v>4.3234635700000003E-2</v>
      </c>
      <c r="F320" s="44" t="str">
        <f>IF($B320="N/A","N/A",IF(E320&gt;=5,"No",IF(E320&lt;0,"No","Yes")))</f>
        <v>Yes</v>
      </c>
      <c r="G320" s="8">
        <v>4.64999527E-2</v>
      </c>
      <c r="H320" s="44" t="str">
        <f>IF($B320="N/A","N/A",IF(G320&gt;=5,"No",IF(G320&lt;0,"No","Yes")))</f>
        <v>Yes</v>
      </c>
      <c r="I320" s="12">
        <v>-3.02</v>
      </c>
      <c r="J320" s="12">
        <v>7.5529999999999999</v>
      </c>
      <c r="K320" s="45" t="s">
        <v>741</v>
      </c>
      <c r="L320" s="9" t="str">
        <f t="shared" si="92"/>
        <v>Yes</v>
      </c>
    </row>
    <row r="321" spans="1:12" x14ac:dyDescent="0.2">
      <c r="A321" s="58" t="s">
        <v>340</v>
      </c>
      <c r="B321" s="48" t="s">
        <v>278</v>
      </c>
      <c r="C321" s="8">
        <v>0.61352401130000001</v>
      </c>
      <c r="D321" s="44" t="str">
        <f>IF($B321="N/A","N/A",IF(C321&gt;=5,"No",IF(C321&lt;0,"No","Yes")))</f>
        <v>Yes</v>
      </c>
      <c r="E321" s="8">
        <v>4.2806570000000001E-4</v>
      </c>
      <c r="F321" s="44" t="str">
        <f>IF($B321="N/A","N/A",IF(E321&gt;=5,"No",IF(E321&lt;0,"No","Yes")))</f>
        <v>Yes</v>
      </c>
      <c r="G321" s="8">
        <v>2.0299492616000001</v>
      </c>
      <c r="H321" s="44" t="str">
        <f>IF($B321="N/A","N/A",IF(G321&gt;=5,"No",IF(G321&lt;0,"No","Yes")))</f>
        <v>Yes</v>
      </c>
      <c r="I321" s="12">
        <v>-99.9</v>
      </c>
      <c r="J321" s="12">
        <v>474000</v>
      </c>
      <c r="K321" s="45" t="s">
        <v>741</v>
      </c>
      <c r="L321" s="9" t="str">
        <f t="shared" si="92"/>
        <v>No</v>
      </c>
    </row>
    <row r="322" spans="1:12" x14ac:dyDescent="0.2">
      <c r="A322" s="58" t="s">
        <v>333</v>
      </c>
      <c r="B322" s="48" t="s">
        <v>278</v>
      </c>
      <c r="C322" s="8">
        <v>2.82485876E-2</v>
      </c>
      <c r="D322" s="44" t="str">
        <f>IF($B322="N/A","N/A",IF(C322&gt;=5,"No",IF(C322&lt;0,"No","Yes")))</f>
        <v>Yes</v>
      </c>
      <c r="E322" s="8">
        <v>1.9262956500000001E-2</v>
      </c>
      <c r="F322" s="44" t="str">
        <f>IF($B322="N/A","N/A",IF(E322&gt;=5,"No",IF(E322&lt;0,"No","Yes")))</f>
        <v>Yes</v>
      </c>
      <c r="G322" s="8">
        <v>2.4278736400000001E-2</v>
      </c>
      <c r="H322" s="44" t="str">
        <f>IF($B322="N/A","N/A",IF(G322&gt;=5,"No",IF(G322&lt;0,"No","Yes")))</f>
        <v>Yes</v>
      </c>
      <c r="I322" s="12">
        <v>-31.8</v>
      </c>
      <c r="J322" s="12">
        <v>26.04</v>
      </c>
      <c r="K322" s="45" t="s">
        <v>741</v>
      </c>
      <c r="L322" s="9" t="str">
        <f t="shared" si="92"/>
        <v>No</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1.14759887E-2</v>
      </c>
      <c r="D326" s="44" t="str">
        <f t="shared" si="100"/>
        <v>No</v>
      </c>
      <c r="E326" s="8">
        <v>9.8455111000000008E-3</v>
      </c>
      <c r="F326" s="44" t="str">
        <f t="shared" si="101"/>
        <v>No</v>
      </c>
      <c r="G326" s="8">
        <v>2.5513248400000001E-2</v>
      </c>
      <c r="H326" s="44" t="str">
        <f t="shared" si="102"/>
        <v>No</v>
      </c>
      <c r="I326" s="12">
        <v>-14.2</v>
      </c>
      <c r="J326" s="12">
        <v>159.1</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1.9615112993999999</v>
      </c>
      <c r="D334" s="44" t="str">
        <f>IF($B334="N/A","N/A",IF(C334&gt;15,"No",IF(C334&lt;2,"No","Yes")))</f>
        <v>No</v>
      </c>
      <c r="E334" s="8">
        <v>1.3668137786000001</v>
      </c>
      <c r="F334" s="44" t="str">
        <f>IF($B334="N/A","N/A",IF(E334&gt;15,"No",IF(E334&lt;2,"No","Yes")))</f>
        <v>No</v>
      </c>
      <c r="G334" s="8">
        <v>1.3484986275999999</v>
      </c>
      <c r="H334" s="44" t="str">
        <f>IF($B334="N/A","N/A",IF(G334&gt;15,"No",IF(G334&lt;2,"No","Yes")))</f>
        <v>No</v>
      </c>
      <c r="I334" s="12">
        <v>-30.3</v>
      </c>
      <c r="J334" s="12">
        <v>-1.34</v>
      </c>
      <c r="K334" s="45" t="s">
        <v>741</v>
      </c>
      <c r="L334" s="9" t="str">
        <f t="shared" si="92"/>
        <v>Yes</v>
      </c>
    </row>
    <row r="335" spans="1:12" x14ac:dyDescent="0.2">
      <c r="A335" s="58" t="s">
        <v>1132</v>
      </c>
      <c r="B335" s="35" t="s">
        <v>213</v>
      </c>
      <c r="C335" s="36">
        <v>23008</v>
      </c>
      <c r="D335" s="44" t="str">
        <f>IF($B335="N/A","N/A",IF(C335&gt;10,"No",IF(C335&lt;-10,"No","Yes")))</f>
        <v>N/A</v>
      </c>
      <c r="E335" s="36">
        <v>21323</v>
      </c>
      <c r="F335" s="44" t="str">
        <f>IF($B335="N/A","N/A",IF(E335&gt;10,"No",IF(E335&lt;-10,"No","Yes")))</f>
        <v>N/A</v>
      </c>
      <c r="G335" s="36">
        <v>18973</v>
      </c>
      <c r="H335" s="44" t="str">
        <f>IF($B335="N/A","N/A",IF(G335&gt;10,"No",IF(G335&lt;-10,"No","Yes")))</f>
        <v>N/A</v>
      </c>
      <c r="I335" s="12">
        <v>-7.32</v>
      </c>
      <c r="J335" s="12">
        <v>-11</v>
      </c>
      <c r="K335" s="45" t="s">
        <v>741</v>
      </c>
      <c r="L335" s="9" t="str">
        <f t="shared" si="92"/>
        <v>Yes</v>
      </c>
    </row>
    <row r="336" spans="1:12" x14ac:dyDescent="0.2">
      <c r="A336" s="58" t="s">
        <v>1687</v>
      </c>
      <c r="B336" s="35" t="s">
        <v>213</v>
      </c>
      <c r="C336" s="36">
        <v>27317</v>
      </c>
      <c r="D336" s="44" t="str">
        <f>IF($B336="N/A","N/A",IF(C336&gt;10,"No",IF(C336&lt;-10,"No","Yes")))</f>
        <v>N/A</v>
      </c>
      <c r="E336" s="36">
        <v>29658</v>
      </c>
      <c r="F336" s="44" t="str">
        <f>IF($B336="N/A","N/A",IF(E336&gt;10,"No",IF(E336&lt;-10,"No","Yes")))</f>
        <v>N/A</v>
      </c>
      <c r="G336" s="36">
        <v>30550</v>
      </c>
      <c r="H336" s="44" t="str">
        <f>IF($B336="N/A","N/A",IF(G336&gt;10,"No",IF(G336&lt;-10,"No","Yes")))</f>
        <v>N/A</v>
      </c>
      <c r="I336" s="12">
        <v>8.57</v>
      </c>
      <c r="J336" s="12">
        <v>3.008</v>
      </c>
      <c r="K336" s="45" t="s">
        <v>741</v>
      </c>
      <c r="L336" s="9" t="str">
        <f t="shared" si="92"/>
        <v>Yes</v>
      </c>
    </row>
    <row r="337" spans="1:12" x14ac:dyDescent="0.2">
      <c r="A337" s="58" t="s">
        <v>1688</v>
      </c>
      <c r="B337" s="35" t="s">
        <v>213</v>
      </c>
      <c r="C337" s="36">
        <v>697</v>
      </c>
      <c r="D337" s="44" t="str">
        <f>IF($B337="N/A","N/A",IF(C337&gt;10,"No",IF(C337&lt;-10,"No","Yes")))</f>
        <v>N/A</v>
      </c>
      <c r="E337" s="36">
        <v>719</v>
      </c>
      <c r="F337" s="44" t="str">
        <f>IF($B337="N/A","N/A",IF(E337&gt;10,"No",IF(E337&lt;-10,"No","Yes")))</f>
        <v>N/A</v>
      </c>
      <c r="G337" s="36">
        <v>718</v>
      </c>
      <c r="H337" s="44" t="str">
        <f>IF($B337="N/A","N/A",IF(G337&gt;10,"No",IF(G337&lt;-10,"No","Yes")))</f>
        <v>N/A</v>
      </c>
      <c r="I337" s="12">
        <v>3.1560000000000001</v>
      </c>
      <c r="J337" s="12">
        <v>-0.13900000000000001</v>
      </c>
      <c r="K337" s="45" t="s">
        <v>741</v>
      </c>
      <c r="L337" s="9" t="str">
        <f t="shared" si="92"/>
        <v>Yes</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1548771924</v>
      </c>
      <c r="D6" s="11" t="str">
        <f t="shared" ref="D6:D12" si="0">IF($B6="N/A","N/A",IF(C6&gt;10,"No",IF(C6&lt;-10,"No","Yes")))</f>
        <v>N/A</v>
      </c>
      <c r="E6" s="14">
        <v>1593531191</v>
      </c>
      <c r="F6" s="11" t="str">
        <f t="shared" ref="F6:F12" si="1">IF($B6="N/A","N/A",IF(E6&gt;10,"No",IF(E6&lt;-10,"No","Yes")))</f>
        <v>N/A</v>
      </c>
      <c r="G6" s="14">
        <v>1696010661</v>
      </c>
      <c r="H6" s="11" t="str">
        <f t="shared" ref="H6:H12" si="2">IF($B6="N/A","N/A",IF(G6&gt;10,"No",IF(G6&lt;-10,"No","Yes")))</f>
        <v>N/A</v>
      </c>
      <c r="I6" s="12">
        <v>2.89</v>
      </c>
      <c r="J6" s="12">
        <v>6.431</v>
      </c>
      <c r="K6" s="48" t="s">
        <v>739</v>
      </c>
      <c r="L6" s="9" t="str">
        <f t="shared" ref="L6:L13" si="3">IF(J6="Div by 0", "N/A", IF(K6="N/A","N/A", IF(J6&gt;VALUE(MID(K6,1,2)), "No", IF(J6&lt;-1*VALUE(MID(K6,1,2)), "No", "Yes"))))</f>
        <v>Yes</v>
      </c>
    </row>
    <row r="7" spans="1:12" x14ac:dyDescent="0.2">
      <c r="A7" s="4" t="s">
        <v>1133</v>
      </c>
      <c r="B7" s="48" t="s">
        <v>213</v>
      </c>
      <c r="C7" s="14">
        <v>5338.7702957000001</v>
      </c>
      <c r="D7" s="11" t="str">
        <f t="shared" si="0"/>
        <v>N/A</v>
      </c>
      <c r="E7" s="14">
        <v>5383.1875921000001</v>
      </c>
      <c r="F7" s="11" t="str">
        <f t="shared" si="1"/>
        <v>N/A</v>
      </c>
      <c r="G7" s="14">
        <v>5519.3947612000002</v>
      </c>
      <c r="H7" s="11" t="str">
        <f t="shared" si="2"/>
        <v>N/A</v>
      </c>
      <c r="I7" s="12">
        <v>0.83199999999999996</v>
      </c>
      <c r="J7" s="12">
        <v>2.5299999999999998</v>
      </c>
      <c r="K7" s="48" t="s">
        <v>739</v>
      </c>
      <c r="L7" s="9" t="str">
        <f t="shared" si="3"/>
        <v>Yes</v>
      </c>
    </row>
    <row r="8" spans="1:12" x14ac:dyDescent="0.2">
      <c r="A8" s="4" t="s">
        <v>724</v>
      </c>
      <c r="B8" s="48" t="s">
        <v>213</v>
      </c>
      <c r="C8" s="14">
        <v>448</v>
      </c>
      <c r="D8" s="11" t="str">
        <f t="shared" si="0"/>
        <v>N/A</v>
      </c>
      <c r="E8" s="14">
        <v>533</v>
      </c>
      <c r="F8" s="11" t="str">
        <f t="shared" si="1"/>
        <v>N/A</v>
      </c>
      <c r="G8" s="14">
        <v>682</v>
      </c>
      <c r="H8" s="11" t="str">
        <f t="shared" si="2"/>
        <v>N/A</v>
      </c>
      <c r="I8" s="12">
        <v>18.97</v>
      </c>
      <c r="J8" s="12">
        <v>27.95</v>
      </c>
      <c r="K8" s="48" t="s">
        <v>739</v>
      </c>
      <c r="L8" s="9" t="str">
        <f t="shared" si="3"/>
        <v>Yes</v>
      </c>
    </row>
    <row r="9" spans="1:12" x14ac:dyDescent="0.2">
      <c r="A9" s="4" t="s">
        <v>725</v>
      </c>
      <c r="B9" s="48" t="s">
        <v>213</v>
      </c>
      <c r="C9" s="14">
        <v>1148</v>
      </c>
      <c r="D9" s="11" t="str">
        <f t="shared" si="0"/>
        <v>N/A</v>
      </c>
      <c r="E9" s="14">
        <v>1221</v>
      </c>
      <c r="F9" s="11" t="str">
        <f t="shared" si="1"/>
        <v>N/A</v>
      </c>
      <c r="G9" s="14">
        <v>1309</v>
      </c>
      <c r="H9" s="11" t="str">
        <f t="shared" si="2"/>
        <v>N/A</v>
      </c>
      <c r="I9" s="12">
        <v>6.359</v>
      </c>
      <c r="J9" s="12">
        <v>7.2069999999999999</v>
      </c>
      <c r="K9" s="48" t="s">
        <v>739</v>
      </c>
      <c r="L9" s="9" t="str">
        <f t="shared" si="3"/>
        <v>Yes</v>
      </c>
    </row>
    <row r="10" spans="1:12" x14ac:dyDescent="0.2">
      <c r="A10" s="4" t="s">
        <v>726</v>
      </c>
      <c r="B10" s="48" t="s">
        <v>213</v>
      </c>
      <c r="C10" s="14">
        <v>3403</v>
      </c>
      <c r="D10" s="11" t="str">
        <f t="shared" si="0"/>
        <v>N/A</v>
      </c>
      <c r="E10" s="14">
        <v>3338</v>
      </c>
      <c r="F10" s="11" t="str">
        <f t="shared" si="1"/>
        <v>N/A</v>
      </c>
      <c r="G10" s="14">
        <v>3479</v>
      </c>
      <c r="H10" s="11" t="str">
        <f t="shared" si="2"/>
        <v>N/A</v>
      </c>
      <c r="I10" s="12">
        <v>-1.91</v>
      </c>
      <c r="J10" s="12">
        <v>4.2240000000000002</v>
      </c>
      <c r="K10" s="48" t="s">
        <v>739</v>
      </c>
      <c r="L10" s="9" t="str">
        <f t="shared" si="3"/>
        <v>Yes</v>
      </c>
    </row>
    <row r="11" spans="1:12" x14ac:dyDescent="0.2">
      <c r="A11" s="4" t="s">
        <v>727</v>
      </c>
      <c r="B11" s="48" t="s">
        <v>213</v>
      </c>
      <c r="C11" s="14">
        <v>25935</v>
      </c>
      <c r="D11" s="11" t="str">
        <f t="shared" si="0"/>
        <v>N/A</v>
      </c>
      <c r="E11" s="14">
        <v>24908.5</v>
      </c>
      <c r="F11" s="11" t="str">
        <f t="shared" si="1"/>
        <v>N/A</v>
      </c>
      <c r="G11" s="14">
        <v>23881</v>
      </c>
      <c r="H11" s="11" t="str">
        <f t="shared" si="2"/>
        <v>N/A</v>
      </c>
      <c r="I11" s="12">
        <v>-3.96</v>
      </c>
      <c r="J11" s="12">
        <v>-4.13</v>
      </c>
      <c r="K11" s="48" t="s">
        <v>739</v>
      </c>
      <c r="L11" s="9" t="str">
        <f t="shared" si="3"/>
        <v>Yes</v>
      </c>
    </row>
    <row r="12" spans="1:12" x14ac:dyDescent="0.2">
      <c r="A12" s="4" t="s">
        <v>728</v>
      </c>
      <c r="B12" s="48" t="s">
        <v>213</v>
      </c>
      <c r="C12" s="14">
        <v>68713</v>
      </c>
      <c r="D12" s="11" t="str">
        <f t="shared" si="0"/>
        <v>N/A</v>
      </c>
      <c r="E12" s="14">
        <v>68066</v>
      </c>
      <c r="F12" s="11" t="str">
        <f t="shared" si="1"/>
        <v>N/A</v>
      </c>
      <c r="G12" s="14">
        <v>69155</v>
      </c>
      <c r="H12" s="11" t="str">
        <f t="shared" si="2"/>
        <v>N/A</v>
      </c>
      <c r="I12" s="12">
        <v>-0.94199999999999995</v>
      </c>
      <c r="J12" s="12">
        <v>1.6</v>
      </c>
      <c r="K12" s="48" t="s">
        <v>739</v>
      </c>
      <c r="L12" s="9" t="str">
        <f t="shared" si="3"/>
        <v>Yes</v>
      </c>
    </row>
    <row r="13" spans="1:12" x14ac:dyDescent="0.2">
      <c r="A13" s="4" t="s">
        <v>74</v>
      </c>
      <c r="B13" s="48" t="s">
        <v>213</v>
      </c>
      <c r="C13" s="14">
        <v>2210250</v>
      </c>
      <c r="D13" s="11" t="str">
        <f>IF($B13="N/A","N/A",IF(C13&gt;10,"No",IF(C13&lt;-10,"No","Yes")))</f>
        <v>N/A</v>
      </c>
      <c r="E13" s="14">
        <v>3290821</v>
      </c>
      <c r="F13" s="11" t="str">
        <f>IF($B13="N/A","N/A",IF(E13&gt;10,"No",IF(E13&lt;-10,"No","Yes")))</f>
        <v>N/A</v>
      </c>
      <c r="G13" s="14">
        <v>1786235</v>
      </c>
      <c r="H13" s="11" t="str">
        <f>IF($B13="N/A","N/A",IF(G13&gt;10,"No",IF(G13&lt;-10,"No","Yes")))</f>
        <v>N/A</v>
      </c>
      <c r="I13" s="12">
        <v>48.89</v>
      </c>
      <c r="J13" s="12">
        <v>-45.7</v>
      </c>
      <c r="K13" s="48" t="s">
        <v>739</v>
      </c>
      <c r="L13" s="9" t="str">
        <f t="shared" si="3"/>
        <v>No</v>
      </c>
    </row>
    <row r="14" spans="1:12" x14ac:dyDescent="0.2">
      <c r="A14" s="63" t="s">
        <v>157</v>
      </c>
      <c r="B14" s="35" t="s">
        <v>213</v>
      </c>
      <c r="C14" s="8">
        <v>6.5784439104999999</v>
      </c>
      <c r="D14" s="44" t="str">
        <f t="shared" ref="D14:D18" si="4">IF($B14="N/A","N/A",IF(C14&gt;10,"No",IF(C14&lt;-10,"No","Yes")))</f>
        <v>N/A</v>
      </c>
      <c r="E14" s="8">
        <v>6.1360718869999999</v>
      </c>
      <c r="F14" s="44" t="str">
        <f t="shared" ref="F14:F18" si="5">IF($B14="N/A","N/A",IF(E14&gt;10,"No",IF(E14&lt;-10,"No","Yes")))</f>
        <v>N/A</v>
      </c>
      <c r="G14" s="8">
        <v>6.2678581889</v>
      </c>
      <c r="H14" s="44" t="str">
        <f t="shared" ref="H14:H18" si="6">IF($B14="N/A","N/A",IF(G14&gt;10,"No",IF(G14&lt;-10,"No","Yes")))</f>
        <v>N/A</v>
      </c>
      <c r="I14" s="12">
        <v>-6.72</v>
      </c>
      <c r="J14" s="12">
        <v>2.1480000000000001</v>
      </c>
      <c r="K14" s="45" t="s">
        <v>739</v>
      </c>
      <c r="L14" s="9" t="str">
        <f t="shared" ref="L14:L18" si="7">IF(J14="Div by 0", "N/A", IF(K14="N/A","N/A", IF(J14&gt;VALUE(MID(K14,1,2)), "No", IF(J14&lt;-1*VALUE(MID(K14,1,2)), "No", "Yes"))))</f>
        <v>Yes</v>
      </c>
    </row>
    <row r="15" spans="1:12" x14ac:dyDescent="0.2">
      <c r="A15" s="4" t="s">
        <v>419</v>
      </c>
      <c r="B15" s="35" t="s">
        <v>213</v>
      </c>
      <c r="C15" s="8">
        <v>11.143026941</v>
      </c>
      <c r="D15" s="44" t="str">
        <f t="shared" si="4"/>
        <v>N/A</v>
      </c>
      <c r="E15" s="8">
        <v>5.3408029879000001</v>
      </c>
      <c r="F15" s="44" t="str">
        <f t="shared" si="5"/>
        <v>N/A</v>
      </c>
      <c r="G15" s="8">
        <v>18.835192069000001</v>
      </c>
      <c r="H15" s="44" t="str">
        <f t="shared" si="6"/>
        <v>N/A</v>
      </c>
      <c r="I15" s="12">
        <v>-52.1</v>
      </c>
      <c r="J15" s="12">
        <v>252.7</v>
      </c>
      <c r="K15" s="45" t="s">
        <v>739</v>
      </c>
      <c r="L15" s="9" t="str">
        <f t="shared" si="7"/>
        <v>No</v>
      </c>
    </row>
    <row r="16" spans="1:12" x14ac:dyDescent="0.2">
      <c r="A16" s="4" t="s">
        <v>420</v>
      </c>
      <c r="B16" s="35" t="s">
        <v>213</v>
      </c>
      <c r="C16" s="8">
        <v>6.8817471149999996</v>
      </c>
      <c r="D16" s="44" t="str">
        <f t="shared" si="4"/>
        <v>N/A</v>
      </c>
      <c r="E16" s="8">
        <v>7.5521514712000002</v>
      </c>
      <c r="F16" s="44" t="str">
        <f t="shared" si="5"/>
        <v>N/A</v>
      </c>
      <c r="G16" s="8">
        <v>8.5551948051999993</v>
      </c>
      <c r="H16" s="44" t="str">
        <f t="shared" si="6"/>
        <v>N/A</v>
      </c>
      <c r="I16" s="12">
        <v>9.7420000000000009</v>
      </c>
      <c r="J16" s="12">
        <v>13.28</v>
      </c>
      <c r="K16" s="45" t="s">
        <v>739</v>
      </c>
      <c r="L16" s="9" t="str">
        <f t="shared" si="7"/>
        <v>Yes</v>
      </c>
    </row>
    <row r="17" spans="1:12" x14ac:dyDescent="0.2">
      <c r="A17" s="4" t="s">
        <v>421</v>
      </c>
      <c r="B17" s="35" t="s">
        <v>213</v>
      </c>
      <c r="C17" s="8">
        <v>5.4573434539000001</v>
      </c>
      <c r="D17" s="44" t="str">
        <f t="shared" si="4"/>
        <v>N/A</v>
      </c>
      <c r="E17" s="8">
        <v>5.3204257187000001</v>
      </c>
      <c r="F17" s="44" t="str">
        <f t="shared" si="5"/>
        <v>N/A</v>
      </c>
      <c r="G17" s="8">
        <v>3.8086774534000001</v>
      </c>
      <c r="H17" s="44" t="str">
        <f t="shared" si="6"/>
        <v>N/A</v>
      </c>
      <c r="I17" s="12">
        <v>-2.5099999999999998</v>
      </c>
      <c r="J17" s="12">
        <v>-28.4</v>
      </c>
      <c r="K17" s="45" t="s">
        <v>739</v>
      </c>
      <c r="L17" s="9" t="str">
        <f t="shared" si="7"/>
        <v>Yes</v>
      </c>
    </row>
    <row r="18" spans="1:12" x14ac:dyDescent="0.2">
      <c r="A18" s="4" t="s">
        <v>422</v>
      </c>
      <c r="B18" s="35" t="s">
        <v>213</v>
      </c>
      <c r="C18" s="8">
        <v>8.7122984642999999</v>
      </c>
      <c r="D18" s="44" t="str">
        <f t="shared" si="4"/>
        <v>N/A</v>
      </c>
      <c r="E18" s="8">
        <v>8.3403382880999999</v>
      </c>
      <c r="F18" s="44" t="str">
        <f t="shared" si="5"/>
        <v>N/A</v>
      </c>
      <c r="G18" s="8">
        <v>7.3835096172999997</v>
      </c>
      <c r="H18" s="44" t="str">
        <f t="shared" si="6"/>
        <v>N/A</v>
      </c>
      <c r="I18" s="12">
        <v>-4.2699999999999996</v>
      </c>
      <c r="J18" s="12">
        <v>-11.5</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100</v>
      </c>
      <c r="J19" s="12">
        <v>-50</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17</v>
      </c>
      <c r="F20" s="44" t="str">
        <f t="shared" si="9"/>
        <v>N/A</v>
      </c>
      <c r="G20" s="36">
        <v>14</v>
      </c>
      <c r="H20" s="44" t="str">
        <f t="shared" si="10"/>
        <v>N/A</v>
      </c>
      <c r="I20" s="12">
        <v>54.55</v>
      </c>
      <c r="J20" s="12">
        <v>-17.600000000000001</v>
      </c>
      <c r="K20" s="48" t="s">
        <v>213</v>
      </c>
      <c r="L20" s="9" t="str">
        <f t="shared" si="11"/>
        <v>N/A</v>
      </c>
    </row>
    <row r="21" spans="1:12" x14ac:dyDescent="0.2">
      <c r="A21" s="63" t="s">
        <v>1133</v>
      </c>
      <c r="B21" s="48" t="s">
        <v>213</v>
      </c>
      <c r="C21" s="14">
        <v>5338.7702957000001</v>
      </c>
      <c r="D21" s="11" t="str">
        <f t="shared" si="8"/>
        <v>N/A</v>
      </c>
      <c r="E21" s="14">
        <v>5383.1875921000001</v>
      </c>
      <c r="F21" s="11" t="str">
        <f t="shared" si="9"/>
        <v>N/A</v>
      </c>
      <c r="G21" s="14">
        <v>5519.3947612000002</v>
      </c>
      <c r="H21" s="11" t="str">
        <f t="shared" si="10"/>
        <v>N/A</v>
      </c>
      <c r="I21" s="12">
        <v>0.83199999999999996</v>
      </c>
      <c r="J21" s="12">
        <v>2.5299999999999998</v>
      </c>
      <c r="K21" s="48" t="s">
        <v>739</v>
      </c>
      <c r="L21" s="9" t="str">
        <f t="shared" si="11"/>
        <v>Yes</v>
      </c>
    </row>
    <row r="22" spans="1:12" x14ac:dyDescent="0.2">
      <c r="A22" s="4" t="s">
        <v>1728</v>
      </c>
      <c r="B22" s="48" t="s">
        <v>213</v>
      </c>
      <c r="C22" s="14">
        <v>16521.245889000002</v>
      </c>
      <c r="D22" s="11" t="str">
        <f t="shared" si="8"/>
        <v>N/A</v>
      </c>
      <c r="E22" s="14">
        <v>20415.161531000002</v>
      </c>
      <c r="F22" s="11" t="str">
        <f t="shared" si="9"/>
        <v>N/A</v>
      </c>
      <c r="G22" s="14">
        <v>14601.678898</v>
      </c>
      <c r="H22" s="11" t="str">
        <f t="shared" si="10"/>
        <v>N/A</v>
      </c>
      <c r="I22" s="12">
        <v>23.57</v>
      </c>
      <c r="J22" s="12">
        <v>-28.5</v>
      </c>
      <c r="K22" s="48" t="s">
        <v>739</v>
      </c>
      <c r="L22" s="9" t="str">
        <f t="shared" si="11"/>
        <v>Yes</v>
      </c>
    </row>
    <row r="23" spans="1:12" x14ac:dyDescent="0.2">
      <c r="A23" s="4" t="s">
        <v>1134</v>
      </c>
      <c r="B23" s="48" t="s">
        <v>213</v>
      </c>
      <c r="C23" s="14">
        <v>16363.761137</v>
      </c>
      <c r="D23" s="11" t="str">
        <f t="shared" si="8"/>
        <v>N/A</v>
      </c>
      <c r="E23" s="14">
        <v>16834.978472999999</v>
      </c>
      <c r="F23" s="11" t="str">
        <f t="shared" si="9"/>
        <v>N/A</v>
      </c>
      <c r="G23" s="14">
        <v>17605.855565999998</v>
      </c>
      <c r="H23" s="11" t="str">
        <f t="shared" si="10"/>
        <v>N/A</v>
      </c>
      <c r="I23" s="12">
        <v>2.88</v>
      </c>
      <c r="J23" s="12">
        <v>4.5789999999999997</v>
      </c>
      <c r="K23" s="48" t="s">
        <v>739</v>
      </c>
      <c r="L23" s="9" t="str">
        <f t="shared" si="11"/>
        <v>Yes</v>
      </c>
    </row>
    <row r="24" spans="1:12" x14ac:dyDescent="0.2">
      <c r="A24" s="4" t="s">
        <v>1135</v>
      </c>
      <c r="B24" s="48" t="s">
        <v>213</v>
      </c>
      <c r="C24" s="14">
        <v>2115.7998609000001</v>
      </c>
      <c r="D24" s="11" t="str">
        <f t="shared" si="8"/>
        <v>N/A</v>
      </c>
      <c r="E24" s="14">
        <v>1965.2771983</v>
      </c>
      <c r="F24" s="11" t="str">
        <f t="shared" si="9"/>
        <v>N/A</v>
      </c>
      <c r="G24" s="14">
        <v>2031.2746791</v>
      </c>
      <c r="H24" s="11" t="str">
        <f t="shared" si="10"/>
        <v>N/A</v>
      </c>
      <c r="I24" s="12">
        <v>-7.11</v>
      </c>
      <c r="J24" s="12">
        <v>3.3580000000000001</v>
      </c>
      <c r="K24" s="48" t="s">
        <v>739</v>
      </c>
      <c r="L24" s="9" t="str">
        <f t="shared" si="11"/>
        <v>Yes</v>
      </c>
    </row>
    <row r="25" spans="1:12" x14ac:dyDescent="0.2">
      <c r="A25" s="4" t="s">
        <v>1136</v>
      </c>
      <c r="B25" s="48" t="s">
        <v>213</v>
      </c>
      <c r="C25" s="14">
        <v>3604.3805888000002</v>
      </c>
      <c r="D25" s="11" t="str">
        <f t="shared" si="8"/>
        <v>N/A</v>
      </c>
      <c r="E25" s="14">
        <v>3815.3096258</v>
      </c>
      <c r="F25" s="11" t="str">
        <f t="shared" si="9"/>
        <v>N/A</v>
      </c>
      <c r="G25" s="14">
        <v>3782.9548536000002</v>
      </c>
      <c r="H25" s="11" t="str">
        <f t="shared" si="10"/>
        <v>N/A</v>
      </c>
      <c r="I25" s="12">
        <v>5.8520000000000003</v>
      </c>
      <c r="J25" s="12">
        <v>-0.84799999999999998</v>
      </c>
      <c r="K25" s="48" t="s">
        <v>739</v>
      </c>
      <c r="L25" s="9" t="str">
        <f t="shared" si="11"/>
        <v>Yes</v>
      </c>
    </row>
    <row r="26" spans="1:12" x14ac:dyDescent="0.2">
      <c r="A26" s="2" t="s">
        <v>1137</v>
      </c>
      <c r="B26" s="48" t="s">
        <v>213</v>
      </c>
      <c r="C26" s="14">
        <v>5510.3350926000003</v>
      </c>
      <c r="D26" s="11" t="str">
        <f t="shared" si="8"/>
        <v>N/A</v>
      </c>
      <c r="E26" s="14">
        <v>5500.8276716999999</v>
      </c>
      <c r="F26" s="11" t="str">
        <f t="shared" si="9"/>
        <v>N/A</v>
      </c>
      <c r="G26" s="14">
        <v>5549.2948316000002</v>
      </c>
      <c r="H26" s="11" t="str">
        <f t="shared" si="10"/>
        <v>N/A</v>
      </c>
      <c r="I26" s="12">
        <v>-0.17299999999999999</v>
      </c>
      <c r="J26" s="12">
        <v>0.88109999999999999</v>
      </c>
      <c r="K26" s="48" t="s">
        <v>739</v>
      </c>
      <c r="L26" s="9" t="str">
        <f>IF(J26="Div by 0", "N/A", IF(OR(J26="N/A",K26="N/A"),"N/A", IF(J26&gt;VALUE(MID(K26,1,2)), "No", IF(J26&lt;-1*VALUE(MID(K26,1,2)), "No", "Yes"))))</f>
        <v>Yes</v>
      </c>
    </row>
    <row r="27" spans="1:12" x14ac:dyDescent="0.2">
      <c r="A27" s="2" t="s">
        <v>1138</v>
      </c>
      <c r="B27" s="48" t="s">
        <v>213</v>
      </c>
      <c r="C27" s="14">
        <v>5147.3082793000003</v>
      </c>
      <c r="D27" s="11" t="str">
        <f t="shared" si="8"/>
        <v>N/A</v>
      </c>
      <c r="E27" s="14">
        <v>5230.2726770999998</v>
      </c>
      <c r="F27" s="11" t="str">
        <f t="shared" si="9"/>
        <v>N/A</v>
      </c>
      <c r="G27" s="14">
        <v>5479.6884718000001</v>
      </c>
      <c r="H27" s="11" t="str">
        <f t="shared" si="10"/>
        <v>N/A</v>
      </c>
      <c r="I27" s="12">
        <v>1.6120000000000001</v>
      </c>
      <c r="J27" s="12">
        <v>4.7690000000000001</v>
      </c>
      <c r="K27" s="48" t="s">
        <v>739</v>
      </c>
      <c r="L27" s="9" t="str">
        <f>IF(J27="Div by 0", "N/A", IF(OR(J27="N/A",K27="N/A"),"N/A", IF(J27&gt;VALUE(MID(K27,1,2)), "No", IF(J27&lt;-1*VALUE(MID(K27,1,2)), "No", "Yes"))))</f>
        <v>Yes</v>
      </c>
    </row>
    <row r="28" spans="1:12" x14ac:dyDescent="0.2">
      <c r="A28" s="63" t="s">
        <v>1139</v>
      </c>
      <c r="B28" s="48" t="s">
        <v>213</v>
      </c>
      <c r="C28" s="14">
        <v>14386.563754000001</v>
      </c>
      <c r="D28" s="11" t="str">
        <f t="shared" si="8"/>
        <v>N/A</v>
      </c>
      <c r="E28" s="14">
        <v>16011.057925999999</v>
      </c>
      <c r="F28" s="11" t="str">
        <f t="shared" si="9"/>
        <v>N/A</v>
      </c>
      <c r="G28" s="14">
        <v>14084.284654999999</v>
      </c>
      <c r="H28" s="11" t="str">
        <f t="shared" si="10"/>
        <v>N/A</v>
      </c>
      <c r="I28" s="12">
        <v>11.29</v>
      </c>
      <c r="J28" s="12">
        <v>-12</v>
      </c>
      <c r="K28" s="48" t="s">
        <v>739</v>
      </c>
      <c r="L28" s="9" t="str">
        <f>IF(J28="Div by 0", "N/A", IF(K28="N/A","N/A", IF(J28&gt;VALUE(MID(K28,1,2)), "No", IF(J28&lt;-1*VALUE(MID(K28,1,2)), "No", "Yes"))))</f>
        <v>Yes</v>
      </c>
    </row>
    <row r="29" spans="1:12" x14ac:dyDescent="0.2">
      <c r="A29" s="2" t="s">
        <v>1140</v>
      </c>
      <c r="B29" s="48" t="s">
        <v>213</v>
      </c>
      <c r="C29" s="14">
        <v>16309.190939</v>
      </c>
      <c r="D29" s="11" t="str">
        <f t="shared" si="8"/>
        <v>N/A</v>
      </c>
      <c r="E29" s="14">
        <v>20384.904101</v>
      </c>
      <c r="F29" s="11" t="str">
        <f t="shared" si="9"/>
        <v>N/A</v>
      </c>
      <c r="G29" s="14">
        <v>14190.990245999999</v>
      </c>
      <c r="H29" s="11" t="str">
        <f t="shared" si="10"/>
        <v>N/A</v>
      </c>
      <c r="I29" s="12">
        <v>24.99</v>
      </c>
      <c r="J29" s="12">
        <v>-30.4</v>
      </c>
      <c r="K29" s="48" t="s">
        <v>739</v>
      </c>
      <c r="L29" s="9" t="str">
        <f>IF(J29="Div by 0", "N/A", IF(K29="N/A","N/A", IF(J29&gt;VALUE(MID(K29,1,2)), "No", IF(J29&lt;-1*VALUE(MID(K29,1,2)), "No", "Yes"))))</f>
        <v>No</v>
      </c>
    </row>
    <row r="30" spans="1:12" x14ac:dyDescent="0.2">
      <c r="A30" s="2" t="s">
        <v>1141</v>
      </c>
      <c r="B30" s="48" t="s">
        <v>213</v>
      </c>
      <c r="C30" s="14">
        <v>12748.859587999999</v>
      </c>
      <c r="D30" s="11" t="str">
        <f t="shared" si="8"/>
        <v>N/A</v>
      </c>
      <c r="E30" s="14">
        <v>13211.568275</v>
      </c>
      <c r="F30" s="11" t="str">
        <f t="shared" si="9"/>
        <v>N/A</v>
      </c>
      <c r="G30" s="14">
        <v>14032.402956</v>
      </c>
      <c r="H30" s="11" t="str">
        <f t="shared" si="10"/>
        <v>N/A</v>
      </c>
      <c r="I30" s="12">
        <v>3.629</v>
      </c>
      <c r="J30" s="12">
        <v>6.2130000000000001</v>
      </c>
      <c r="K30" s="48" t="s">
        <v>739</v>
      </c>
      <c r="L30" s="9" t="str">
        <f>IF(J30="Div by 0", "N/A", IF(K30="N/A","N/A", IF(J30&gt;VALUE(MID(K30,1,2)), "No", IF(J30&lt;-1*VALUE(MID(K30,1,2)), "No", "Yes"))))</f>
        <v>Yes</v>
      </c>
    </row>
    <row r="31" spans="1:12" x14ac:dyDescent="0.2">
      <c r="A31" s="2" t="s">
        <v>1142</v>
      </c>
      <c r="B31" s="48" t="s">
        <v>213</v>
      </c>
      <c r="C31" s="14">
        <v>14467.300148</v>
      </c>
      <c r="D31" s="11" t="str">
        <f t="shared" si="8"/>
        <v>N/A</v>
      </c>
      <c r="E31" s="14">
        <v>16088.199323999999</v>
      </c>
      <c r="F31" s="11" t="str">
        <f t="shared" si="9"/>
        <v>N/A</v>
      </c>
      <c r="G31" s="14">
        <v>13676.022365000001</v>
      </c>
      <c r="H31" s="11" t="str">
        <f t="shared" si="10"/>
        <v>N/A</v>
      </c>
      <c r="I31" s="12">
        <v>11.2</v>
      </c>
      <c r="J31" s="12">
        <v>-15</v>
      </c>
      <c r="K31" s="48" t="s">
        <v>739</v>
      </c>
      <c r="L31" s="9" t="str">
        <f>IF(J31="Div by 0", "N/A", IF(OR(J31="N/A",K31="N/A"),"N/A", IF(J31&gt;VALUE(MID(K31,1,2)), "No", IF(J31&lt;-1*VALUE(MID(K31,1,2)), "No", "Yes"))))</f>
        <v>Yes</v>
      </c>
    </row>
    <row r="32" spans="1:12" x14ac:dyDescent="0.2">
      <c r="A32" s="2" t="s">
        <v>1143</v>
      </c>
      <c r="B32" s="48" t="s">
        <v>213</v>
      </c>
      <c r="C32" s="14">
        <v>14254.905937</v>
      </c>
      <c r="D32" s="11" t="str">
        <f t="shared" si="8"/>
        <v>N/A</v>
      </c>
      <c r="E32" s="14">
        <v>15893.612547000001</v>
      </c>
      <c r="F32" s="11" t="str">
        <f t="shared" si="9"/>
        <v>N/A</v>
      </c>
      <c r="G32" s="14">
        <v>14735.294454999999</v>
      </c>
      <c r="H32" s="11" t="str">
        <f t="shared" si="10"/>
        <v>N/A</v>
      </c>
      <c r="I32" s="12">
        <v>11.5</v>
      </c>
      <c r="J32" s="12">
        <v>-7.29</v>
      </c>
      <c r="K32" s="48" t="s">
        <v>739</v>
      </c>
      <c r="L32" s="9" t="str">
        <f>IF(J32="Div by 0", "N/A", IF(OR(J32="N/A",K32="N/A"),"N/A", IF(J32&gt;VALUE(MID(K32,1,2)), "No", IF(J32&lt;-1*VALUE(MID(K32,1,2)), "No", "Yes"))))</f>
        <v>Yes</v>
      </c>
    </row>
    <row r="33" spans="1:12" x14ac:dyDescent="0.2">
      <c r="A33" s="2" t="s">
        <v>1731</v>
      </c>
      <c r="B33" s="48" t="s">
        <v>213</v>
      </c>
      <c r="C33" s="14">
        <v>13433.812199</v>
      </c>
      <c r="D33" s="11" t="str">
        <f t="shared" si="8"/>
        <v>N/A</v>
      </c>
      <c r="E33" s="14">
        <v>14926.397695</v>
      </c>
      <c r="F33" s="11" t="str">
        <f t="shared" si="9"/>
        <v>N/A</v>
      </c>
      <c r="G33" s="14">
        <v>12803.228117000001</v>
      </c>
      <c r="H33" s="11" t="str">
        <f t="shared" si="10"/>
        <v>N/A</v>
      </c>
      <c r="I33" s="12">
        <v>11.11</v>
      </c>
      <c r="J33" s="12">
        <v>-14.2</v>
      </c>
      <c r="K33" s="48" t="s">
        <v>739</v>
      </c>
      <c r="L33" s="9" t="str">
        <f t="shared" ref="L33:L45" si="12">IF(J33="Div by 0", "N/A", IF(K33="N/A","N/A", IF(J33&gt;VALUE(MID(K33,1,2)), "No", IF(J33&lt;-1*VALUE(MID(K33,1,2)), "No", "Yes"))))</f>
        <v>Yes</v>
      </c>
    </row>
    <row r="34" spans="1:12" x14ac:dyDescent="0.2">
      <c r="A34" s="2" t="s">
        <v>1732</v>
      </c>
      <c r="B34" s="48" t="s">
        <v>213</v>
      </c>
      <c r="C34" s="14" t="s">
        <v>1747</v>
      </c>
      <c r="D34" s="11" t="str">
        <f t="shared" si="8"/>
        <v>N/A</v>
      </c>
      <c r="E34" s="14" t="s">
        <v>1747</v>
      </c>
      <c r="F34" s="11" t="str">
        <f t="shared" si="9"/>
        <v>N/A</v>
      </c>
      <c r="G34" s="14">
        <v>2905.3333333</v>
      </c>
      <c r="H34" s="11" t="str">
        <f t="shared" si="10"/>
        <v>N/A</v>
      </c>
      <c r="I34" s="12" t="s">
        <v>1747</v>
      </c>
      <c r="J34" s="12" t="s">
        <v>1747</v>
      </c>
      <c r="K34" s="48" t="s">
        <v>739</v>
      </c>
      <c r="L34" s="9" t="str">
        <f t="shared" si="12"/>
        <v>N/A</v>
      </c>
    </row>
    <row r="35" spans="1:12" x14ac:dyDescent="0.2">
      <c r="A35" s="2" t="s">
        <v>1733</v>
      </c>
      <c r="B35" s="48" t="s">
        <v>213</v>
      </c>
      <c r="C35" s="14">
        <v>8771.2081729000001</v>
      </c>
      <c r="D35" s="11" t="str">
        <f t="shared" si="8"/>
        <v>N/A</v>
      </c>
      <c r="E35" s="14">
        <v>9656.8930149999997</v>
      </c>
      <c r="F35" s="11" t="str">
        <f t="shared" si="9"/>
        <v>N/A</v>
      </c>
      <c r="G35" s="14">
        <v>9507.3065502999998</v>
      </c>
      <c r="H35" s="11" t="str">
        <f t="shared" si="10"/>
        <v>N/A</v>
      </c>
      <c r="I35" s="12">
        <v>10.1</v>
      </c>
      <c r="J35" s="12">
        <v>-1.55</v>
      </c>
      <c r="K35" s="48" t="s">
        <v>739</v>
      </c>
      <c r="L35" s="9" t="str">
        <f t="shared" si="12"/>
        <v>Yes</v>
      </c>
    </row>
    <row r="36" spans="1:12" x14ac:dyDescent="0.2">
      <c r="A36" s="2" t="s">
        <v>1734</v>
      </c>
      <c r="B36" s="48" t="s">
        <v>213</v>
      </c>
      <c r="C36" s="14">
        <v>57.854578097000001</v>
      </c>
      <c r="D36" s="11" t="str">
        <f t="shared" si="8"/>
        <v>N/A</v>
      </c>
      <c r="E36" s="14">
        <v>129</v>
      </c>
      <c r="F36" s="11" t="str">
        <f t="shared" si="9"/>
        <v>N/A</v>
      </c>
      <c r="G36" s="14">
        <v>705.67720331999999</v>
      </c>
      <c r="H36" s="11" t="str">
        <f t="shared" si="10"/>
        <v>N/A</v>
      </c>
      <c r="I36" s="12">
        <v>123</v>
      </c>
      <c r="J36" s="12">
        <v>447</v>
      </c>
      <c r="K36" s="48" t="s">
        <v>739</v>
      </c>
      <c r="L36" s="9" t="str">
        <f t="shared" si="12"/>
        <v>No</v>
      </c>
    </row>
    <row r="37" spans="1:12" x14ac:dyDescent="0.2">
      <c r="A37" s="2" t="s">
        <v>1735</v>
      </c>
      <c r="B37" s="48" t="s">
        <v>213</v>
      </c>
      <c r="C37" s="14" t="s">
        <v>1747</v>
      </c>
      <c r="D37" s="11" t="str">
        <f t="shared" si="8"/>
        <v>N/A</v>
      </c>
      <c r="E37" s="14" t="s">
        <v>1747</v>
      </c>
      <c r="F37" s="11" t="str">
        <f t="shared" si="9"/>
        <v>N/A</v>
      </c>
      <c r="G37" s="14" t="s">
        <v>1747</v>
      </c>
      <c r="H37" s="11" t="str">
        <f t="shared" si="10"/>
        <v>N/A</v>
      </c>
      <c r="I37" s="12" t="s">
        <v>1747</v>
      </c>
      <c r="J37" s="12" t="s">
        <v>1747</v>
      </c>
      <c r="K37" s="48" t="s">
        <v>739</v>
      </c>
      <c r="L37" s="9" t="str">
        <f t="shared" si="12"/>
        <v>N/A</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61.156934307</v>
      </c>
      <c r="D39" s="11" t="str">
        <f t="shared" si="8"/>
        <v>N/A</v>
      </c>
      <c r="E39" s="14">
        <v>1.21</v>
      </c>
      <c r="F39" s="11" t="str">
        <f t="shared" si="9"/>
        <v>N/A</v>
      </c>
      <c r="G39" s="14">
        <v>146.42652573999999</v>
      </c>
      <c r="H39" s="11" t="str">
        <f t="shared" si="10"/>
        <v>N/A</v>
      </c>
      <c r="I39" s="12">
        <v>-98</v>
      </c>
      <c r="J39" s="12">
        <v>12001</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19215.074551000002</v>
      </c>
      <c r="D41" s="11" t="str">
        <f t="shared" si="8"/>
        <v>N/A</v>
      </c>
      <c r="E41" s="14">
        <v>19157.089918000001</v>
      </c>
      <c r="F41" s="11" t="str">
        <f t="shared" si="9"/>
        <v>N/A</v>
      </c>
      <c r="G41" s="14">
        <v>32685.168893999999</v>
      </c>
      <c r="H41" s="11" t="str">
        <f t="shared" si="10"/>
        <v>N/A</v>
      </c>
      <c r="I41" s="12">
        <v>-0.30199999999999999</v>
      </c>
      <c r="J41" s="12">
        <v>70.62</v>
      </c>
      <c r="K41" s="48" t="s">
        <v>739</v>
      </c>
      <c r="L41" s="9" t="str">
        <f t="shared" si="12"/>
        <v>No</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15103.886893999999</v>
      </c>
      <c r="D44" s="11" t="str">
        <f t="shared" si="8"/>
        <v>N/A</v>
      </c>
      <c r="E44" s="14">
        <v>16067.848735</v>
      </c>
      <c r="F44" s="11" t="str">
        <f t="shared" si="9"/>
        <v>N/A</v>
      </c>
      <c r="G44" s="14">
        <v>16392.160124000002</v>
      </c>
      <c r="H44" s="11" t="str">
        <f t="shared" si="10"/>
        <v>N/A</v>
      </c>
      <c r="I44" s="12">
        <v>6.3819999999999997</v>
      </c>
      <c r="J44" s="12">
        <v>2.0179999999999998</v>
      </c>
      <c r="K44" s="48" t="s">
        <v>739</v>
      </c>
      <c r="L44" s="9" t="str">
        <f t="shared" si="12"/>
        <v>Yes</v>
      </c>
    </row>
    <row r="45" spans="1:12" ht="25.5" x14ac:dyDescent="0.2">
      <c r="A45" s="2" t="s">
        <v>1145</v>
      </c>
      <c r="B45" s="48" t="s">
        <v>213</v>
      </c>
      <c r="C45" s="14">
        <v>60.202387129999998</v>
      </c>
      <c r="D45" s="11" t="str">
        <f t="shared" si="8"/>
        <v>N/A</v>
      </c>
      <c r="E45" s="14">
        <v>32.189393938999999</v>
      </c>
      <c r="F45" s="11" t="str">
        <f t="shared" si="9"/>
        <v>N/A</v>
      </c>
      <c r="G45" s="14">
        <v>523.91498684999999</v>
      </c>
      <c r="H45" s="11" t="str">
        <f t="shared" si="10"/>
        <v>N/A</v>
      </c>
      <c r="I45" s="12">
        <v>-46.5</v>
      </c>
      <c r="J45" s="12">
        <v>1528</v>
      </c>
      <c r="K45" s="48" t="s">
        <v>739</v>
      </c>
      <c r="L45" s="9" t="str">
        <f t="shared" si="12"/>
        <v>No</v>
      </c>
    </row>
    <row r="46" spans="1:12" x14ac:dyDescent="0.2">
      <c r="A46" s="2" t="s">
        <v>1146</v>
      </c>
      <c r="B46" s="35" t="s">
        <v>213</v>
      </c>
      <c r="C46" s="47">
        <v>37627.048162999999</v>
      </c>
      <c r="D46" s="44" t="str">
        <f t="shared" si="8"/>
        <v>N/A</v>
      </c>
      <c r="E46" s="47">
        <v>39621.002673000003</v>
      </c>
      <c r="F46" s="44" t="str">
        <f t="shared" si="9"/>
        <v>N/A</v>
      </c>
      <c r="G46" s="47">
        <v>43427.020765000001</v>
      </c>
      <c r="H46" s="44" t="str">
        <f t="shared" si="10"/>
        <v>N/A</v>
      </c>
      <c r="I46" s="12">
        <v>5.2990000000000004</v>
      </c>
      <c r="J46" s="12">
        <v>9.6059999999999999</v>
      </c>
      <c r="K46" s="45" t="s">
        <v>739</v>
      </c>
      <c r="L46" s="9" t="str">
        <f>IF(J46="Div by 0", "N/A", IF(K46="N/A","N/A", IF(J46&gt;VALUE(MID(K46,1,2)), "No", IF(J46&lt;-1*VALUE(MID(K46,1,2)), "No", "Yes"))))</f>
        <v>Yes</v>
      </c>
    </row>
    <row r="47" spans="1:12" x14ac:dyDescent="0.2">
      <c r="A47" s="64" t="s">
        <v>1147</v>
      </c>
      <c r="B47" s="35" t="s">
        <v>213</v>
      </c>
      <c r="C47" s="47">
        <v>29440.063257000002</v>
      </c>
      <c r="D47" s="44" t="str">
        <f t="shared" si="8"/>
        <v>N/A</v>
      </c>
      <c r="E47" s="47">
        <v>31647.109286999999</v>
      </c>
      <c r="F47" s="44" t="str">
        <f t="shared" si="9"/>
        <v>N/A</v>
      </c>
      <c r="G47" s="47">
        <v>31435.187140000002</v>
      </c>
      <c r="H47" s="44" t="str">
        <f t="shared" si="10"/>
        <v>N/A</v>
      </c>
      <c r="I47" s="12">
        <v>7.4969999999999999</v>
      </c>
      <c r="J47" s="12">
        <v>-0.67</v>
      </c>
      <c r="K47" s="45" t="s">
        <v>739</v>
      </c>
      <c r="L47" s="9" t="str">
        <f>IF(J47="Div by 0", "N/A", IF(K47="N/A","N/A", IF(J47&gt;VALUE(MID(K47,1,2)), "No", IF(J47&lt;-1*VALUE(MID(K47,1,2)), "No", "Yes"))))</f>
        <v>Yes</v>
      </c>
    </row>
    <row r="48" spans="1:12" ht="25.5" x14ac:dyDescent="0.2">
      <c r="A48" s="2" t="s">
        <v>1148</v>
      </c>
      <c r="B48" s="35" t="s">
        <v>213</v>
      </c>
      <c r="C48" s="47">
        <v>36448.503345999998</v>
      </c>
      <c r="D48" s="44" t="str">
        <f t="shared" si="8"/>
        <v>N/A</v>
      </c>
      <c r="E48" s="47">
        <v>38657.20104</v>
      </c>
      <c r="F48" s="44" t="str">
        <f t="shared" si="9"/>
        <v>N/A</v>
      </c>
      <c r="G48" s="47">
        <v>37209.074613999997</v>
      </c>
      <c r="H48" s="44" t="str">
        <f t="shared" si="10"/>
        <v>N/A</v>
      </c>
      <c r="I48" s="12">
        <v>6.06</v>
      </c>
      <c r="J48" s="12">
        <v>-3.75</v>
      </c>
      <c r="K48" s="45" t="s">
        <v>739</v>
      </c>
      <c r="L48" s="9" t="str">
        <f>IF(J48="Div by 0", "N/A", IF(K48="N/A","N/A", IF(J48&gt;VALUE(MID(K48,1,2)), "No", IF(J48&lt;-1*VALUE(MID(K48,1,2)), "No", "Yes"))))</f>
        <v>Yes</v>
      </c>
    </row>
    <row r="49" spans="1:12" x14ac:dyDescent="0.2">
      <c r="A49" s="6" t="s">
        <v>1149</v>
      </c>
      <c r="B49" s="35" t="s">
        <v>213</v>
      </c>
      <c r="C49" s="47">
        <v>34820.447325000001</v>
      </c>
      <c r="D49" s="44" t="str">
        <f t="shared" si="8"/>
        <v>N/A</v>
      </c>
      <c r="E49" s="47">
        <v>36678.452615000002</v>
      </c>
      <c r="F49" s="44" t="str">
        <f t="shared" si="9"/>
        <v>N/A</v>
      </c>
      <c r="G49" s="47">
        <v>36701.121732</v>
      </c>
      <c r="H49" s="44" t="str">
        <f t="shared" si="10"/>
        <v>N/A</v>
      </c>
      <c r="I49" s="12">
        <v>5.3360000000000003</v>
      </c>
      <c r="J49" s="12">
        <v>6.1800000000000001E-2</v>
      </c>
      <c r="K49" s="45" t="s">
        <v>739</v>
      </c>
      <c r="L49" s="9" t="str">
        <f t="shared" ref="L49:L59" si="13">IF(J49="Div by 0", "N/A", IF(K49="N/A","N/A", IF(J49&gt;VALUE(MID(K49,1,2)), "No", IF(J49&lt;-1*VALUE(MID(K49,1,2)), "No", "Yes"))))</f>
        <v>Yes</v>
      </c>
    </row>
    <row r="50" spans="1:12" ht="25.5" x14ac:dyDescent="0.2">
      <c r="A50" s="2" t="s">
        <v>1150</v>
      </c>
      <c r="B50" s="35" t="s">
        <v>213</v>
      </c>
      <c r="C50" s="47">
        <v>22056.459543000001</v>
      </c>
      <c r="D50" s="44" t="str">
        <f t="shared" si="8"/>
        <v>N/A</v>
      </c>
      <c r="E50" s="47">
        <v>22101.826993999999</v>
      </c>
      <c r="F50" s="44" t="str">
        <f t="shared" si="9"/>
        <v>N/A</v>
      </c>
      <c r="G50" s="47">
        <v>21980.761065999999</v>
      </c>
      <c r="H50" s="44" t="str">
        <f t="shared" si="10"/>
        <v>N/A</v>
      </c>
      <c r="I50" s="12">
        <v>0.20569999999999999</v>
      </c>
      <c r="J50" s="12">
        <v>-0.54800000000000004</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v>36329.809523999997</v>
      </c>
      <c r="D53" s="44" t="str">
        <f t="shared" si="14"/>
        <v>N/A</v>
      </c>
      <c r="E53" s="47">
        <v>37736.666666999998</v>
      </c>
      <c r="F53" s="44" t="str">
        <f t="shared" si="15"/>
        <v>N/A</v>
      </c>
      <c r="G53" s="47">
        <v>40471.380952</v>
      </c>
      <c r="H53" s="44" t="str">
        <f t="shared" si="16"/>
        <v>N/A</v>
      </c>
      <c r="I53" s="12">
        <v>3.8719999999999999</v>
      </c>
      <c r="J53" s="12">
        <v>7.2469999999999999</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51616.101504999999</v>
      </c>
      <c r="D55" s="44" t="str">
        <f t="shared" si="14"/>
        <v>N/A</v>
      </c>
      <c r="E55" s="47">
        <v>53612.300543999998</v>
      </c>
      <c r="F55" s="44" t="str">
        <f t="shared" si="15"/>
        <v>N/A</v>
      </c>
      <c r="G55" s="47">
        <v>55072.098420000002</v>
      </c>
      <c r="H55" s="44" t="str">
        <f t="shared" si="16"/>
        <v>N/A</v>
      </c>
      <c r="I55" s="12">
        <v>3.867</v>
      </c>
      <c r="J55" s="12">
        <v>2.7229999999999999</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249896377</v>
      </c>
      <c r="D60" s="44" t="str">
        <f t="shared" si="14"/>
        <v>N/A</v>
      </c>
      <c r="E60" s="47">
        <v>266209051</v>
      </c>
      <c r="F60" s="44" t="str">
        <f t="shared" si="15"/>
        <v>N/A</v>
      </c>
      <c r="G60" s="47">
        <v>291042545</v>
      </c>
      <c r="H60" s="44" t="str">
        <f t="shared" si="16"/>
        <v>N/A</v>
      </c>
      <c r="I60" s="12">
        <v>6.5279999999999996</v>
      </c>
      <c r="J60" s="12">
        <v>9.3290000000000006</v>
      </c>
      <c r="K60" s="45" t="s">
        <v>739</v>
      </c>
      <c r="L60" s="9" t="str">
        <f t="shared" ref="L60:L70" si="17">IF(J60="Div by 0", "N/A", IF(K60="N/A","N/A", IF(J60&gt;VALUE(MID(K60,1,2)), "No", IF(J60&lt;-1*VALUE(MID(K60,1,2)), "No", "Yes"))))</f>
        <v>Yes</v>
      </c>
    </row>
    <row r="61" spans="1:12" ht="25.5" x14ac:dyDescent="0.2">
      <c r="A61" s="2" t="s">
        <v>1160</v>
      </c>
      <c r="B61" s="35" t="s">
        <v>213</v>
      </c>
      <c r="C61" s="47">
        <v>61649714</v>
      </c>
      <c r="D61" s="44" t="str">
        <f t="shared" si="14"/>
        <v>N/A</v>
      </c>
      <c r="E61" s="47">
        <v>59754376</v>
      </c>
      <c r="F61" s="44" t="str">
        <f t="shared" si="15"/>
        <v>N/A</v>
      </c>
      <c r="G61" s="47">
        <v>66066971</v>
      </c>
      <c r="H61" s="44" t="str">
        <f t="shared" si="16"/>
        <v>N/A</v>
      </c>
      <c r="I61" s="12">
        <v>-3.07</v>
      </c>
      <c r="J61" s="12">
        <v>10.56</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667829</v>
      </c>
      <c r="D64" s="44" t="str">
        <f t="shared" si="14"/>
        <v>N/A</v>
      </c>
      <c r="E64" s="47">
        <v>654061</v>
      </c>
      <c r="F64" s="44" t="str">
        <f t="shared" si="15"/>
        <v>N/A</v>
      </c>
      <c r="G64" s="47">
        <v>671253</v>
      </c>
      <c r="H64" s="44" t="str">
        <f t="shared" si="16"/>
        <v>N/A</v>
      </c>
      <c r="I64" s="12">
        <v>-2.06</v>
      </c>
      <c r="J64" s="12">
        <v>2.629</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187578834</v>
      </c>
      <c r="D66" s="44" t="str">
        <f t="shared" si="14"/>
        <v>N/A</v>
      </c>
      <c r="E66" s="47">
        <v>205800614</v>
      </c>
      <c r="F66" s="44" t="str">
        <f t="shared" si="15"/>
        <v>N/A</v>
      </c>
      <c r="G66" s="47">
        <v>224304321</v>
      </c>
      <c r="H66" s="44" t="str">
        <f t="shared" si="16"/>
        <v>N/A</v>
      </c>
      <c r="I66" s="12">
        <v>9.7140000000000004</v>
      </c>
      <c r="J66" s="12">
        <v>8.9909999999999997</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25709.503807000001</v>
      </c>
      <c r="D71" s="44" t="str">
        <f t="shared" si="14"/>
        <v>N/A</v>
      </c>
      <c r="E71" s="47">
        <v>27846.135042000002</v>
      </c>
      <c r="F71" s="44" t="str">
        <f t="shared" si="15"/>
        <v>N/A</v>
      </c>
      <c r="G71" s="47">
        <v>27571.290734999999</v>
      </c>
      <c r="H71" s="44" t="str">
        <f t="shared" si="16"/>
        <v>N/A</v>
      </c>
      <c r="I71" s="12">
        <v>8.3109999999999999</v>
      </c>
      <c r="J71" s="12">
        <v>-0.98699999999999999</v>
      </c>
      <c r="K71" s="45" t="s">
        <v>739</v>
      </c>
      <c r="L71" s="9" t="str">
        <f t="shared" ref="L71:L81" si="18">IF(J71="Div by 0", "N/A", IF(K71="N/A","N/A", IF(J71&gt;VALUE(MID(K71,1,2)), "No", IF(J71&lt;-1*VALUE(MID(K71,1,2)), "No", "Yes"))))</f>
        <v>Yes</v>
      </c>
    </row>
    <row r="72" spans="1:12" ht="25.5" x14ac:dyDescent="0.2">
      <c r="A72" s="2" t="s">
        <v>1171</v>
      </c>
      <c r="B72" s="35" t="s">
        <v>213</v>
      </c>
      <c r="C72" s="47">
        <v>11184.636066999999</v>
      </c>
      <c r="D72" s="44" t="str">
        <f t="shared" si="14"/>
        <v>N/A</v>
      </c>
      <c r="E72" s="47">
        <v>11654.842208</v>
      </c>
      <c r="F72" s="44" t="str">
        <f t="shared" si="15"/>
        <v>N/A</v>
      </c>
      <c r="G72" s="47">
        <v>11291.569133000001</v>
      </c>
      <c r="H72" s="44" t="str">
        <f t="shared" si="16"/>
        <v>N/A</v>
      </c>
      <c r="I72" s="12">
        <v>4.2039999999999997</v>
      </c>
      <c r="J72" s="12">
        <v>-3.12</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v>31801.380952</v>
      </c>
      <c r="D75" s="44" t="str">
        <f t="shared" si="14"/>
        <v>N/A</v>
      </c>
      <c r="E75" s="47">
        <v>31145.761904999999</v>
      </c>
      <c r="F75" s="44" t="str">
        <f t="shared" si="15"/>
        <v>N/A</v>
      </c>
      <c r="G75" s="47">
        <v>31964.428571</v>
      </c>
      <c r="H75" s="44" t="str">
        <f t="shared" si="16"/>
        <v>N/A</v>
      </c>
      <c r="I75" s="12">
        <v>-2.06</v>
      </c>
      <c r="J75" s="12">
        <v>2.629</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44800.294721999999</v>
      </c>
      <c r="D77" s="44" t="str">
        <f t="shared" si="14"/>
        <v>N/A</v>
      </c>
      <c r="E77" s="47">
        <v>46645.651404999997</v>
      </c>
      <c r="F77" s="44" t="str">
        <f t="shared" si="15"/>
        <v>N/A</v>
      </c>
      <c r="G77" s="47">
        <v>47887.344363999997</v>
      </c>
      <c r="H77" s="44" t="str">
        <f t="shared" si="16"/>
        <v>N/A</v>
      </c>
      <c r="I77" s="12">
        <v>4.1189999999999998</v>
      </c>
      <c r="J77" s="12">
        <v>2.6619999999999999</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250694744</v>
      </c>
      <c r="D82" s="44" t="str">
        <f t="shared" si="14"/>
        <v>N/A</v>
      </c>
      <c r="E82" s="47">
        <v>266760233</v>
      </c>
      <c r="F82" s="44" t="str">
        <f t="shared" si="15"/>
        <v>N/A</v>
      </c>
      <c r="G82" s="47">
        <v>291089705</v>
      </c>
      <c r="H82" s="44" t="str">
        <f t="shared" si="16"/>
        <v>N/A</v>
      </c>
      <c r="I82" s="12">
        <v>6.4080000000000004</v>
      </c>
      <c r="J82" s="12">
        <v>9.1199999999999992</v>
      </c>
      <c r="K82" s="45" t="s">
        <v>739</v>
      </c>
      <c r="L82" s="9" t="str">
        <f t="shared" ref="L82:L138" si="19">IF(J82="Div by 0", "N/A", IF(K82="N/A","N/A", IF(J82&gt;VALUE(MID(K82,1,2)), "No", IF(J82&lt;-1*VALUE(MID(K82,1,2)), "No", "Yes"))))</f>
        <v>Yes</v>
      </c>
    </row>
    <row r="83" spans="1:12" x14ac:dyDescent="0.2">
      <c r="A83" s="2" t="s">
        <v>363</v>
      </c>
      <c r="B83" s="35" t="s">
        <v>213</v>
      </c>
      <c r="C83" s="47">
        <v>9455</v>
      </c>
      <c r="D83" s="44" t="str">
        <f t="shared" ref="D83:D114" si="20">IF($B83="N/A","N/A",IF(C83&gt;10,"No",IF(C83&lt;-10,"No","Yes")))</f>
        <v>N/A</v>
      </c>
      <c r="E83" s="36">
        <v>9276</v>
      </c>
      <c r="F83" s="44" t="str">
        <f t="shared" ref="F83:F114" si="21">IF($B83="N/A","N/A",IF(E83&gt;10,"No",IF(E83&lt;-10,"No","Yes")))</f>
        <v>N/A</v>
      </c>
      <c r="G83" s="36">
        <v>10037</v>
      </c>
      <c r="H83" s="44" t="str">
        <f t="shared" ref="H83:H114" si="22">IF($B83="N/A","N/A",IF(G83&gt;10,"No",IF(G83&lt;-10,"No","Yes")))</f>
        <v>N/A</v>
      </c>
      <c r="I83" s="12">
        <v>-1.89</v>
      </c>
      <c r="J83" s="12">
        <v>8.2040000000000006</v>
      </c>
      <c r="K83" s="45" t="s">
        <v>739</v>
      </c>
      <c r="L83" s="9" t="str">
        <f t="shared" si="19"/>
        <v>Yes</v>
      </c>
    </row>
    <row r="84" spans="1:12" x14ac:dyDescent="0.2">
      <c r="A84" s="2" t="s">
        <v>358</v>
      </c>
      <c r="B84" s="35" t="s">
        <v>213</v>
      </c>
      <c r="C84" s="47">
        <v>26514.515493999999</v>
      </c>
      <c r="D84" s="44" t="str">
        <f t="shared" si="20"/>
        <v>N/A</v>
      </c>
      <c r="E84" s="47">
        <v>28758.110499999999</v>
      </c>
      <c r="F84" s="44" t="str">
        <f t="shared" si="21"/>
        <v>N/A</v>
      </c>
      <c r="G84" s="47">
        <v>29001.664342</v>
      </c>
      <c r="H84" s="44" t="str">
        <f t="shared" si="22"/>
        <v>N/A</v>
      </c>
      <c r="I84" s="12">
        <v>8.4619999999999997</v>
      </c>
      <c r="J84" s="12">
        <v>0.84689999999999999</v>
      </c>
      <c r="K84" s="45" t="s">
        <v>739</v>
      </c>
      <c r="L84" s="9" t="str">
        <f t="shared" si="19"/>
        <v>Yes</v>
      </c>
    </row>
    <row r="85" spans="1:12" ht="25.5" x14ac:dyDescent="0.2">
      <c r="A85" s="2" t="s">
        <v>1181</v>
      </c>
      <c r="B85" s="35" t="s">
        <v>213</v>
      </c>
      <c r="C85" s="47">
        <v>0</v>
      </c>
      <c r="D85" s="44" t="str">
        <f t="shared" si="20"/>
        <v>N/A</v>
      </c>
      <c r="E85" s="47">
        <v>0</v>
      </c>
      <c r="F85" s="44" t="str">
        <f t="shared" si="21"/>
        <v>N/A</v>
      </c>
      <c r="G85" s="47">
        <v>0</v>
      </c>
      <c r="H85" s="44" t="str">
        <f t="shared" si="22"/>
        <v>N/A</v>
      </c>
      <c r="I85" s="12" t="s">
        <v>1747</v>
      </c>
      <c r="J85" s="12" t="s">
        <v>1747</v>
      </c>
      <c r="K85" s="45" t="s">
        <v>739</v>
      </c>
      <c r="L85" s="9" t="str">
        <f t="shared" si="19"/>
        <v>N/A</v>
      </c>
    </row>
    <row r="86" spans="1:12" x14ac:dyDescent="0.2">
      <c r="A86" s="2" t="s">
        <v>729</v>
      </c>
      <c r="B86" s="35" t="s">
        <v>213</v>
      </c>
      <c r="C86" s="47">
        <v>0</v>
      </c>
      <c r="D86" s="44" t="str">
        <f t="shared" si="20"/>
        <v>N/A</v>
      </c>
      <c r="E86" s="36">
        <v>0</v>
      </c>
      <c r="F86" s="44" t="str">
        <f t="shared" si="21"/>
        <v>N/A</v>
      </c>
      <c r="G86" s="36">
        <v>0</v>
      </c>
      <c r="H86" s="44" t="str">
        <f t="shared" si="22"/>
        <v>N/A</v>
      </c>
      <c r="I86" s="12" t="s">
        <v>1747</v>
      </c>
      <c r="J86" s="12" t="s">
        <v>1747</v>
      </c>
      <c r="K86" s="45" t="s">
        <v>739</v>
      </c>
      <c r="L86" s="9" t="str">
        <f t="shared" si="19"/>
        <v>N/A</v>
      </c>
    </row>
    <row r="87" spans="1:12" ht="25.5" x14ac:dyDescent="0.2">
      <c r="A87" s="2" t="s">
        <v>1182</v>
      </c>
      <c r="B87" s="35" t="s">
        <v>213</v>
      </c>
      <c r="C87" s="47" t="s">
        <v>1747</v>
      </c>
      <c r="D87" s="44" t="str">
        <f t="shared" si="20"/>
        <v>N/A</v>
      </c>
      <c r="E87" s="47" t="s">
        <v>1747</v>
      </c>
      <c r="F87" s="44" t="str">
        <f t="shared" si="21"/>
        <v>N/A</v>
      </c>
      <c r="G87" s="47" t="s">
        <v>1747</v>
      </c>
      <c r="H87" s="44" t="str">
        <f t="shared" si="22"/>
        <v>N/A</v>
      </c>
      <c r="I87" s="12" t="s">
        <v>1747</v>
      </c>
      <c r="J87" s="12" t="s">
        <v>1747</v>
      </c>
      <c r="K87" s="45" t="s">
        <v>739</v>
      </c>
      <c r="L87" s="9" t="str">
        <f t="shared" si="19"/>
        <v>N/A</v>
      </c>
    </row>
    <row r="88" spans="1:12" ht="25.5" x14ac:dyDescent="0.2">
      <c r="A88" s="2" t="s">
        <v>1183</v>
      </c>
      <c r="B88" s="35" t="s">
        <v>213</v>
      </c>
      <c r="C88" s="47">
        <v>103841512</v>
      </c>
      <c r="D88" s="44" t="str">
        <f t="shared" si="20"/>
        <v>N/A</v>
      </c>
      <c r="E88" s="47">
        <v>118153089</v>
      </c>
      <c r="F88" s="44" t="str">
        <f t="shared" si="21"/>
        <v>N/A</v>
      </c>
      <c r="G88" s="47">
        <v>136541116</v>
      </c>
      <c r="H88" s="44" t="str">
        <f t="shared" si="22"/>
        <v>N/A</v>
      </c>
      <c r="I88" s="12">
        <v>13.78</v>
      </c>
      <c r="J88" s="12">
        <v>15.56</v>
      </c>
      <c r="K88" s="45" t="s">
        <v>739</v>
      </c>
      <c r="L88" s="9" t="str">
        <f t="shared" si="19"/>
        <v>Yes</v>
      </c>
    </row>
    <row r="89" spans="1:12" x14ac:dyDescent="0.2">
      <c r="A89" s="2" t="s">
        <v>730</v>
      </c>
      <c r="B89" s="35" t="s">
        <v>213</v>
      </c>
      <c r="C89" s="47">
        <v>2820</v>
      </c>
      <c r="D89" s="44" t="str">
        <f t="shared" si="20"/>
        <v>N/A</v>
      </c>
      <c r="E89" s="36">
        <v>2749</v>
      </c>
      <c r="F89" s="44" t="str">
        <f t="shared" si="21"/>
        <v>N/A</v>
      </c>
      <c r="G89" s="36">
        <v>2773</v>
      </c>
      <c r="H89" s="44" t="str">
        <f t="shared" si="22"/>
        <v>N/A</v>
      </c>
      <c r="I89" s="12">
        <v>-2.52</v>
      </c>
      <c r="J89" s="12">
        <v>0.873</v>
      </c>
      <c r="K89" s="45" t="s">
        <v>739</v>
      </c>
      <c r="L89" s="9" t="str">
        <f t="shared" si="19"/>
        <v>Yes</v>
      </c>
    </row>
    <row r="90" spans="1:12" ht="25.5" x14ac:dyDescent="0.2">
      <c r="A90" s="2" t="s">
        <v>1184</v>
      </c>
      <c r="B90" s="35" t="s">
        <v>213</v>
      </c>
      <c r="C90" s="47">
        <v>36823.231205999997</v>
      </c>
      <c r="D90" s="44" t="str">
        <f t="shared" si="20"/>
        <v>N/A</v>
      </c>
      <c r="E90" s="47">
        <v>42980.388869000002</v>
      </c>
      <c r="F90" s="44" t="str">
        <f t="shared" si="21"/>
        <v>N/A</v>
      </c>
      <c r="G90" s="47">
        <v>49239.493689000003</v>
      </c>
      <c r="H90" s="44" t="str">
        <f t="shared" si="22"/>
        <v>N/A</v>
      </c>
      <c r="I90" s="12">
        <v>16.72</v>
      </c>
      <c r="J90" s="12">
        <v>14.56</v>
      </c>
      <c r="K90" s="45" t="s">
        <v>739</v>
      </c>
      <c r="L90" s="9" t="str">
        <f t="shared" si="19"/>
        <v>Yes</v>
      </c>
    </row>
    <row r="91" spans="1:12" ht="25.5" x14ac:dyDescent="0.2">
      <c r="A91" s="2" t="s">
        <v>1185</v>
      </c>
      <c r="B91" s="35" t="s">
        <v>213</v>
      </c>
      <c r="C91" s="47">
        <v>883496</v>
      </c>
      <c r="D91" s="44" t="str">
        <f t="shared" si="20"/>
        <v>N/A</v>
      </c>
      <c r="E91" s="47">
        <v>1113233</v>
      </c>
      <c r="F91" s="44" t="str">
        <f t="shared" si="21"/>
        <v>N/A</v>
      </c>
      <c r="G91" s="47">
        <v>1162196</v>
      </c>
      <c r="H91" s="44" t="str">
        <f t="shared" si="22"/>
        <v>N/A</v>
      </c>
      <c r="I91" s="12">
        <v>26</v>
      </c>
      <c r="J91" s="12">
        <v>4.3979999999999997</v>
      </c>
      <c r="K91" s="45" t="s">
        <v>739</v>
      </c>
      <c r="L91" s="9" t="str">
        <f t="shared" si="19"/>
        <v>Yes</v>
      </c>
    </row>
    <row r="92" spans="1:12" x14ac:dyDescent="0.2">
      <c r="A92" s="2" t="s">
        <v>731</v>
      </c>
      <c r="B92" s="35" t="s">
        <v>213</v>
      </c>
      <c r="C92" s="47">
        <v>198</v>
      </c>
      <c r="D92" s="44" t="str">
        <f t="shared" si="20"/>
        <v>N/A</v>
      </c>
      <c r="E92" s="36">
        <v>187</v>
      </c>
      <c r="F92" s="44" t="str">
        <f t="shared" si="21"/>
        <v>N/A</v>
      </c>
      <c r="G92" s="36">
        <v>171</v>
      </c>
      <c r="H92" s="44" t="str">
        <f t="shared" si="22"/>
        <v>N/A</v>
      </c>
      <c r="I92" s="12">
        <v>-5.56</v>
      </c>
      <c r="J92" s="12">
        <v>-8.56</v>
      </c>
      <c r="K92" s="45" t="s">
        <v>739</v>
      </c>
      <c r="L92" s="9" t="str">
        <f t="shared" si="19"/>
        <v>Yes</v>
      </c>
    </row>
    <row r="93" spans="1:12" ht="25.5" x14ac:dyDescent="0.2">
      <c r="A93" s="2" t="s">
        <v>1186</v>
      </c>
      <c r="B93" s="35" t="s">
        <v>213</v>
      </c>
      <c r="C93" s="47">
        <v>4462.1010101000002</v>
      </c>
      <c r="D93" s="44" t="str">
        <f t="shared" si="20"/>
        <v>N/A</v>
      </c>
      <c r="E93" s="47">
        <v>5953.1176470999999</v>
      </c>
      <c r="F93" s="44" t="str">
        <f t="shared" si="21"/>
        <v>N/A</v>
      </c>
      <c r="G93" s="47">
        <v>6796.4678363000003</v>
      </c>
      <c r="H93" s="44" t="str">
        <f t="shared" si="22"/>
        <v>N/A</v>
      </c>
      <c r="I93" s="12">
        <v>33.42</v>
      </c>
      <c r="J93" s="12">
        <v>14.17</v>
      </c>
      <c r="K93" s="45" t="s">
        <v>739</v>
      </c>
      <c r="L93" s="9" t="str">
        <f t="shared" si="19"/>
        <v>Yes</v>
      </c>
    </row>
    <row r="94" spans="1:12" x14ac:dyDescent="0.2">
      <c r="A94" s="2" t="s">
        <v>1187</v>
      </c>
      <c r="B94" s="35" t="s">
        <v>213</v>
      </c>
      <c r="C94" s="47">
        <v>56677899</v>
      </c>
      <c r="D94" s="44" t="str">
        <f t="shared" si="20"/>
        <v>N/A</v>
      </c>
      <c r="E94" s="47">
        <v>50550983</v>
      </c>
      <c r="F94" s="44" t="str">
        <f t="shared" si="21"/>
        <v>N/A</v>
      </c>
      <c r="G94" s="47">
        <v>38484616</v>
      </c>
      <c r="H94" s="44" t="str">
        <f t="shared" si="22"/>
        <v>N/A</v>
      </c>
      <c r="I94" s="12">
        <v>-10.8</v>
      </c>
      <c r="J94" s="12">
        <v>-23.9</v>
      </c>
      <c r="K94" s="45" t="s">
        <v>739</v>
      </c>
      <c r="L94" s="9" t="str">
        <f t="shared" si="19"/>
        <v>Yes</v>
      </c>
    </row>
    <row r="95" spans="1:12" x14ac:dyDescent="0.2">
      <c r="A95" s="2" t="s">
        <v>732</v>
      </c>
      <c r="B95" s="35" t="s">
        <v>213</v>
      </c>
      <c r="C95" s="47">
        <v>4165</v>
      </c>
      <c r="D95" s="44" t="str">
        <f t="shared" si="20"/>
        <v>N/A</v>
      </c>
      <c r="E95" s="36">
        <v>4269</v>
      </c>
      <c r="F95" s="44" t="str">
        <f t="shared" si="21"/>
        <v>N/A</v>
      </c>
      <c r="G95" s="36">
        <v>3330</v>
      </c>
      <c r="H95" s="44" t="str">
        <f t="shared" si="22"/>
        <v>N/A</v>
      </c>
      <c r="I95" s="12">
        <v>2.4969999999999999</v>
      </c>
      <c r="J95" s="12">
        <v>-22</v>
      </c>
      <c r="K95" s="45" t="s">
        <v>739</v>
      </c>
      <c r="L95" s="9" t="str">
        <f t="shared" si="19"/>
        <v>Yes</v>
      </c>
    </row>
    <row r="96" spans="1:12" x14ac:dyDescent="0.2">
      <c r="A96" s="2" t="s">
        <v>1188</v>
      </c>
      <c r="B96" s="35" t="s">
        <v>213</v>
      </c>
      <c r="C96" s="47">
        <v>13608.139015999999</v>
      </c>
      <c r="D96" s="44" t="str">
        <f t="shared" si="20"/>
        <v>N/A</v>
      </c>
      <c r="E96" s="47">
        <v>11841.410868999999</v>
      </c>
      <c r="F96" s="44" t="str">
        <f t="shared" si="21"/>
        <v>N/A</v>
      </c>
      <c r="G96" s="47">
        <v>11556.941742000001</v>
      </c>
      <c r="H96" s="44" t="str">
        <f t="shared" si="22"/>
        <v>N/A</v>
      </c>
      <c r="I96" s="12">
        <v>-13</v>
      </c>
      <c r="J96" s="12">
        <v>-2.4</v>
      </c>
      <c r="K96" s="45" t="s">
        <v>739</v>
      </c>
      <c r="L96" s="9" t="str">
        <f t="shared" si="19"/>
        <v>Yes</v>
      </c>
    </row>
    <row r="97" spans="1:12" x14ac:dyDescent="0.2">
      <c r="A97" s="2" t="s">
        <v>1189</v>
      </c>
      <c r="B97" s="35" t="s">
        <v>213</v>
      </c>
      <c r="C97" s="47">
        <v>0</v>
      </c>
      <c r="D97" s="44" t="str">
        <f t="shared" si="20"/>
        <v>N/A</v>
      </c>
      <c r="E97" s="47">
        <v>0</v>
      </c>
      <c r="F97" s="44" t="str">
        <f t="shared" si="21"/>
        <v>N/A</v>
      </c>
      <c r="G97" s="47">
        <v>0</v>
      </c>
      <c r="H97" s="44" t="str">
        <f t="shared" si="22"/>
        <v>N/A</v>
      </c>
      <c r="I97" s="12" t="s">
        <v>1747</v>
      </c>
      <c r="J97" s="12" t="s">
        <v>1747</v>
      </c>
      <c r="K97" s="45" t="s">
        <v>739</v>
      </c>
      <c r="L97" s="9" t="str">
        <f t="shared" si="19"/>
        <v>N/A</v>
      </c>
    </row>
    <row r="98" spans="1:12" x14ac:dyDescent="0.2">
      <c r="A98" s="2" t="s">
        <v>520</v>
      </c>
      <c r="B98" s="35" t="s">
        <v>213</v>
      </c>
      <c r="C98" s="47">
        <v>0</v>
      </c>
      <c r="D98" s="44" t="str">
        <f t="shared" si="20"/>
        <v>N/A</v>
      </c>
      <c r="E98" s="36">
        <v>0</v>
      </c>
      <c r="F98" s="44" t="str">
        <f t="shared" si="21"/>
        <v>N/A</v>
      </c>
      <c r="G98" s="36">
        <v>0</v>
      </c>
      <c r="H98" s="44" t="str">
        <f t="shared" si="22"/>
        <v>N/A</v>
      </c>
      <c r="I98" s="12" t="s">
        <v>1747</v>
      </c>
      <c r="J98" s="12" t="s">
        <v>1747</v>
      </c>
      <c r="K98" s="45" t="s">
        <v>739</v>
      </c>
      <c r="L98" s="9" t="str">
        <f t="shared" si="19"/>
        <v>N/A</v>
      </c>
    </row>
    <row r="99" spans="1:12" x14ac:dyDescent="0.2">
      <c r="A99" s="2" t="s">
        <v>1190</v>
      </c>
      <c r="B99" s="35" t="s">
        <v>213</v>
      </c>
      <c r="C99" s="47" t="s">
        <v>1747</v>
      </c>
      <c r="D99" s="44" t="str">
        <f t="shared" si="20"/>
        <v>N/A</v>
      </c>
      <c r="E99" s="47" t="s">
        <v>1747</v>
      </c>
      <c r="F99" s="44" t="str">
        <f t="shared" si="21"/>
        <v>N/A</v>
      </c>
      <c r="G99" s="47" t="s">
        <v>1747</v>
      </c>
      <c r="H99" s="44" t="str">
        <f t="shared" si="22"/>
        <v>N/A</v>
      </c>
      <c r="I99" s="12" t="s">
        <v>1747</v>
      </c>
      <c r="J99" s="12" t="s">
        <v>1747</v>
      </c>
      <c r="K99" s="45" t="s">
        <v>739</v>
      </c>
      <c r="L99" s="9" t="str">
        <f t="shared" si="19"/>
        <v>N/A</v>
      </c>
    </row>
    <row r="100" spans="1:12" ht="25.5" x14ac:dyDescent="0.2">
      <c r="A100" s="2" t="s">
        <v>1191</v>
      </c>
      <c r="B100" s="35" t="s">
        <v>213</v>
      </c>
      <c r="C100" s="47">
        <v>424857</v>
      </c>
      <c r="D100" s="44" t="str">
        <f t="shared" si="20"/>
        <v>N/A</v>
      </c>
      <c r="E100" s="47">
        <v>290481</v>
      </c>
      <c r="F100" s="44" t="str">
        <f t="shared" si="21"/>
        <v>N/A</v>
      </c>
      <c r="G100" s="47">
        <v>541038</v>
      </c>
      <c r="H100" s="44" t="str">
        <f t="shared" si="22"/>
        <v>N/A</v>
      </c>
      <c r="I100" s="12">
        <v>-31.6</v>
      </c>
      <c r="J100" s="12">
        <v>86.26</v>
      </c>
      <c r="K100" s="45" t="s">
        <v>739</v>
      </c>
      <c r="L100" s="9" t="str">
        <f t="shared" si="19"/>
        <v>No</v>
      </c>
    </row>
    <row r="101" spans="1:12" x14ac:dyDescent="0.2">
      <c r="A101" s="2" t="s">
        <v>521</v>
      </c>
      <c r="B101" s="35" t="s">
        <v>213</v>
      </c>
      <c r="C101" s="47">
        <v>558</v>
      </c>
      <c r="D101" s="44" t="str">
        <f t="shared" si="20"/>
        <v>N/A</v>
      </c>
      <c r="E101" s="36">
        <v>373</v>
      </c>
      <c r="F101" s="44" t="str">
        <f t="shared" si="21"/>
        <v>N/A</v>
      </c>
      <c r="G101" s="36">
        <v>688</v>
      </c>
      <c r="H101" s="44" t="str">
        <f t="shared" si="22"/>
        <v>N/A</v>
      </c>
      <c r="I101" s="12">
        <v>-33.200000000000003</v>
      </c>
      <c r="J101" s="12">
        <v>84.45</v>
      </c>
      <c r="K101" s="45" t="s">
        <v>739</v>
      </c>
      <c r="L101" s="9" t="str">
        <f t="shared" si="19"/>
        <v>No</v>
      </c>
    </row>
    <row r="102" spans="1:12" ht="25.5" x14ac:dyDescent="0.2">
      <c r="A102" s="2" t="s">
        <v>1192</v>
      </c>
      <c r="B102" s="35" t="s">
        <v>213</v>
      </c>
      <c r="C102" s="47">
        <v>761.39247311999998</v>
      </c>
      <c r="D102" s="44" t="str">
        <f t="shared" si="20"/>
        <v>N/A</v>
      </c>
      <c r="E102" s="47">
        <v>778.76943700000004</v>
      </c>
      <c r="F102" s="44" t="str">
        <f t="shared" si="21"/>
        <v>N/A</v>
      </c>
      <c r="G102" s="47">
        <v>786.39244185999996</v>
      </c>
      <c r="H102" s="44" t="str">
        <f t="shared" si="22"/>
        <v>N/A</v>
      </c>
      <c r="I102" s="12">
        <v>2.282</v>
      </c>
      <c r="J102" s="12">
        <v>0.97889999999999999</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55441744</v>
      </c>
      <c r="D106" s="44" t="str">
        <f t="shared" si="20"/>
        <v>N/A</v>
      </c>
      <c r="E106" s="47">
        <v>64363541</v>
      </c>
      <c r="F106" s="44" t="str">
        <f t="shared" si="21"/>
        <v>N/A</v>
      </c>
      <c r="G106" s="47">
        <v>80235225</v>
      </c>
      <c r="H106" s="44" t="str">
        <f t="shared" si="22"/>
        <v>N/A</v>
      </c>
      <c r="I106" s="12">
        <v>16.09</v>
      </c>
      <c r="J106" s="12">
        <v>24.66</v>
      </c>
      <c r="K106" s="45" t="s">
        <v>739</v>
      </c>
      <c r="L106" s="9" t="str">
        <f t="shared" si="19"/>
        <v>Yes</v>
      </c>
    </row>
    <row r="107" spans="1:12" x14ac:dyDescent="0.2">
      <c r="A107" s="2" t="s">
        <v>523</v>
      </c>
      <c r="B107" s="35" t="s">
        <v>213</v>
      </c>
      <c r="C107" s="47">
        <v>3100</v>
      </c>
      <c r="D107" s="44" t="str">
        <f t="shared" si="20"/>
        <v>N/A</v>
      </c>
      <c r="E107" s="36">
        <v>2896</v>
      </c>
      <c r="F107" s="44" t="str">
        <f t="shared" si="21"/>
        <v>N/A</v>
      </c>
      <c r="G107" s="36">
        <v>3566</v>
      </c>
      <c r="H107" s="44" t="str">
        <f t="shared" si="22"/>
        <v>N/A</v>
      </c>
      <c r="I107" s="12">
        <v>-6.58</v>
      </c>
      <c r="J107" s="12">
        <v>23.14</v>
      </c>
      <c r="K107" s="45" t="s">
        <v>739</v>
      </c>
      <c r="L107" s="9" t="str">
        <f t="shared" si="19"/>
        <v>Yes</v>
      </c>
    </row>
    <row r="108" spans="1:12" ht="25.5" x14ac:dyDescent="0.2">
      <c r="A108" s="2" t="s">
        <v>1196</v>
      </c>
      <c r="B108" s="35" t="s">
        <v>213</v>
      </c>
      <c r="C108" s="47">
        <v>17884.433548000001</v>
      </c>
      <c r="D108" s="44" t="str">
        <f t="shared" si="20"/>
        <v>N/A</v>
      </c>
      <c r="E108" s="47">
        <v>22224.979627000001</v>
      </c>
      <c r="F108" s="44" t="str">
        <f t="shared" si="21"/>
        <v>N/A</v>
      </c>
      <c r="G108" s="47">
        <v>22500.063096000002</v>
      </c>
      <c r="H108" s="44" t="str">
        <f t="shared" si="22"/>
        <v>N/A</v>
      </c>
      <c r="I108" s="12">
        <v>24.27</v>
      </c>
      <c r="J108" s="12">
        <v>1.238</v>
      </c>
      <c r="K108" s="45" t="s">
        <v>739</v>
      </c>
      <c r="L108" s="9" t="str">
        <f t="shared" si="19"/>
        <v>Yes</v>
      </c>
    </row>
    <row r="109" spans="1:12" ht="25.5" x14ac:dyDescent="0.2">
      <c r="A109" s="2" t="s">
        <v>1197</v>
      </c>
      <c r="B109" s="35" t="s">
        <v>213</v>
      </c>
      <c r="C109" s="47">
        <v>1826693</v>
      </c>
      <c r="D109" s="44" t="str">
        <f t="shared" si="20"/>
        <v>N/A</v>
      </c>
      <c r="E109" s="47">
        <v>1717983</v>
      </c>
      <c r="F109" s="44" t="str">
        <f t="shared" si="21"/>
        <v>N/A</v>
      </c>
      <c r="G109" s="47">
        <v>1683175</v>
      </c>
      <c r="H109" s="44" t="str">
        <f t="shared" si="22"/>
        <v>N/A</v>
      </c>
      <c r="I109" s="12">
        <v>-5.95</v>
      </c>
      <c r="J109" s="12">
        <v>-2.0299999999999998</v>
      </c>
      <c r="K109" s="45" t="s">
        <v>739</v>
      </c>
      <c r="L109" s="9" t="str">
        <f t="shared" si="19"/>
        <v>Yes</v>
      </c>
    </row>
    <row r="110" spans="1:12" x14ac:dyDescent="0.2">
      <c r="A110" s="2" t="s">
        <v>524</v>
      </c>
      <c r="B110" s="35" t="s">
        <v>213</v>
      </c>
      <c r="C110" s="47">
        <v>1086</v>
      </c>
      <c r="D110" s="44" t="str">
        <f t="shared" si="20"/>
        <v>N/A</v>
      </c>
      <c r="E110" s="36">
        <v>1091</v>
      </c>
      <c r="F110" s="44" t="str">
        <f t="shared" si="21"/>
        <v>N/A</v>
      </c>
      <c r="G110" s="36">
        <v>1119</v>
      </c>
      <c r="H110" s="44" t="str">
        <f t="shared" si="22"/>
        <v>N/A</v>
      </c>
      <c r="I110" s="12">
        <v>0.46039999999999998</v>
      </c>
      <c r="J110" s="12">
        <v>2.5659999999999998</v>
      </c>
      <c r="K110" s="45" t="s">
        <v>739</v>
      </c>
      <c r="L110" s="9" t="str">
        <f t="shared" si="19"/>
        <v>Yes</v>
      </c>
    </row>
    <row r="111" spans="1:12" ht="25.5" x14ac:dyDescent="0.2">
      <c r="A111" s="2" t="s">
        <v>1198</v>
      </c>
      <c r="B111" s="35" t="s">
        <v>213</v>
      </c>
      <c r="C111" s="47">
        <v>1682.0377532</v>
      </c>
      <c r="D111" s="44" t="str">
        <f t="shared" si="20"/>
        <v>N/A</v>
      </c>
      <c r="E111" s="47">
        <v>1574.6865261</v>
      </c>
      <c r="F111" s="44" t="str">
        <f t="shared" si="21"/>
        <v>N/A</v>
      </c>
      <c r="G111" s="47">
        <v>1504.1778374</v>
      </c>
      <c r="H111" s="44" t="str">
        <f t="shared" si="22"/>
        <v>N/A</v>
      </c>
      <c r="I111" s="12">
        <v>-6.38</v>
      </c>
      <c r="J111" s="12">
        <v>-4.4800000000000004</v>
      </c>
      <c r="K111" s="45" t="s">
        <v>739</v>
      </c>
      <c r="L111" s="9" t="str">
        <f t="shared" si="19"/>
        <v>Yes</v>
      </c>
    </row>
    <row r="112" spans="1:12" ht="25.5" x14ac:dyDescent="0.2">
      <c r="A112" s="2" t="s">
        <v>1199</v>
      </c>
      <c r="B112" s="35" t="s">
        <v>213</v>
      </c>
      <c r="C112" s="47">
        <v>0</v>
      </c>
      <c r="D112" s="44" t="str">
        <f t="shared" si="20"/>
        <v>N/A</v>
      </c>
      <c r="E112" s="47">
        <v>0</v>
      </c>
      <c r="F112" s="44" t="str">
        <f t="shared" si="21"/>
        <v>N/A</v>
      </c>
      <c r="G112" s="47">
        <v>0</v>
      </c>
      <c r="H112" s="44" t="str">
        <f t="shared" si="22"/>
        <v>N/A</v>
      </c>
      <c r="I112" s="12" t="s">
        <v>1747</v>
      </c>
      <c r="J112" s="12" t="s">
        <v>1747</v>
      </c>
      <c r="K112" s="45" t="s">
        <v>739</v>
      </c>
      <c r="L112" s="9" t="str">
        <f t="shared" si="19"/>
        <v>N/A</v>
      </c>
    </row>
    <row r="113" spans="1:12" ht="25.5" x14ac:dyDescent="0.2">
      <c r="A113" s="2" t="s">
        <v>525</v>
      </c>
      <c r="B113" s="35" t="s">
        <v>213</v>
      </c>
      <c r="C113" s="47">
        <v>0</v>
      </c>
      <c r="D113" s="44" t="str">
        <f t="shared" si="20"/>
        <v>N/A</v>
      </c>
      <c r="E113" s="36">
        <v>0</v>
      </c>
      <c r="F113" s="44" t="str">
        <f t="shared" si="21"/>
        <v>N/A</v>
      </c>
      <c r="G113" s="36">
        <v>0</v>
      </c>
      <c r="H113" s="44" t="str">
        <f t="shared" si="22"/>
        <v>N/A</v>
      </c>
      <c r="I113" s="12" t="s">
        <v>1747</v>
      </c>
      <c r="J113" s="12" t="s">
        <v>1747</v>
      </c>
      <c r="K113" s="45" t="s">
        <v>739</v>
      </c>
      <c r="L113" s="9" t="str">
        <f t="shared" si="19"/>
        <v>N/A</v>
      </c>
    </row>
    <row r="114" spans="1:12" ht="25.5" x14ac:dyDescent="0.2">
      <c r="A114" s="2" t="s">
        <v>1200</v>
      </c>
      <c r="B114" s="35" t="s">
        <v>213</v>
      </c>
      <c r="C114" s="47" t="s">
        <v>1747</v>
      </c>
      <c r="D114" s="44" t="str">
        <f t="shared" si="20"/>
        <v>N/A</v>
      </c>
      <c r="E114" s="47" t="s">
        <v>1747</v>
      </c>
      <c r="F114" s="44" t="str">
        <f t="shared" si="21"/>
        <v>N/A</v>
      </c>
      <c r="G114" s="47" t="s">
        <v>1747</v>
      </c>
      <c r="H114" s="44" t="str">
        <f t="shared" si="22"/>
        <v>N/A</v>
      </c>
      <c r="I114" s="12" t="s">
        <v>1747</v>
      </c>
      <c r="J114" s="12" t="s">
        <v>1747</v>
      </c>
      <c r="K114" s="45" t="s">
        <v>739</v>
      </c>
      <c r="L114" s="9" t="str">
        <f t="shared" si="19"/>
        <v>N/A</v>
      </c>
    </row>
    <row r="115" spans="1:12" ht="25.5" x14ac:dyDescent="0.2">
      <c r="A115" s="2" t="s">
        <v>1201</v>
      </c>
      <c r="B115" s="35" t="s">
        <v>213</v>
      </c>
      <c r="C115" s="47">
        <v>26909</v>
      </c>
      <c r="D115" s="44" t="str">
        <f t="shared" ref="D115:D146" si="23">IF($B115="N/A","N/A",IF(C115&gt;10,"No",IF(C115&lt;-10,"No","Yes")))</f>
        <v>N/A</v>
      </c>
      <c r="E115" s="47">
        <v>25404</v>
      </c>
      <c r="F115" s="44" t="str">
        <f t="shared" ref="F115:F146" si="24">IF($B115="N/A","N/A",IF(E115&gt;10,"No",IF(E115&lt;-10,"No","Yes")))</f>
        <v>N/A</v>
      </c>
      <c r="G115" s="47">
        <v>18184</v>
      </c>
      <c r="H115" s="44" t="str">
        <f t="shared" ref="H115:H146" si="25">IF($B115="N/A","N/A",IF(G115&gt;10,"No",IF(G115&lt;-10,"No","Yes")))</f>
        <v>N/A</v>
      </c>
      <c r="I115" s="12">
        <v>-5.59</v>
      </c>
      <c r="J115" s="12">
        <v>-28.4</v>
      </c>
      <c r="K115" s="45" t="s">
        <v>739</v>
      </c>
      <c r="L115" s="9" t="str">
        <f t="shared" si="19"/>
        <v>Yes</v>
      </c>
    </row>
    <row r="116" spans="1:12" ht="25.5" x14ac:dyDescent="0.2">
      <c r="A116" s="2" t="s">
        <v>526</v>
      </c>
      <c r="B116" s="35" t="s">
        <v>213</v>
      </c>
      <c r="C116" s="47">
        <v>82</v>
      </c>
      <c r="D116" s="44" t="str">
        <f t="shared" si="23"/>
        <v>N/A</v>
      </c>
      <c r="E116" s="36">
        <v>83</v>
      </c>
      <c r="F116" s="44" t="str">
        <f t="shared" si="24"/>
        <v>N/A</v>
      </c>
      <c r="G116" s="36">
        <v>74</v>
      </c>
      <c r="H116" s="44" t="str">
        <f t="shared" si="25"/>
        <v>N/A</v>
      </c>
      <c r="I116" s="12">
        <v>1.22</v>
      </c>
      <c r="J116" s="12">
        <v>-10.8</v>
      </c>
      <c r="K116" s="45" t="s">
        <v>739</v>
      </c>
      <c r="L116" s="9" t="str">
        <f t="shared" si="19"/>
        <v>Yes</v>
      </c>
    </row>
    <row r="117" spans="1:12" ht="25.5" x14ac:dyDescent="0.2">
      <c r="A117" s="2" t="s">
        <v>1202</v>
      </c>
      <c r="B117" s="35" t="s">
        <v>213</v>
      </c>
      <c r="C117" s="47">
        <v>328.15853658999998</v>
      </c>
      <c r="D117" s="44" t="str">
        <f t="shared" si="23"/>
        <v>N/A</v>
      </c>
      <c r="E117" s="47">
        <v>306.07228916000003</v>
      </c>
      <c r="F117" s="44" t="str">
        <f t="shared" si="24"/>
        <v>N/A</v>
      </c>
      <c r="G117" s="47">
        <v>245.72972973</v>
      </c>
      <c r="H117" s="44" t="str">
        <f t="shared" si="25"/>
        <v>N/A</v>
      </c>
      <c r="I117" s="12">
        <v>-6.73</v>
      </c>
      <c r="J117" s="12">
        <v>-19.7</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74</v>
      </c>
      <c r="D121" s="44" t="str">
        <f t="shared" si="23"/>
        <v>N/A</v>
      </c>
      <c r="E121" s="47">
        <v>0</v>
      </c>
      <c r="F121" s="44" t="str">
        <f t="shared" si="24"/>
        <v>N/A</v>
      </c>
      <c r="G121" s="47">
        <v>0</v>
      </c>
      <c r="H121" s="44" t="str">
        <f t="shared" si="25"/>
        <v>N/A</v>
      </c>
      <c r="I121" s="12">
        <v>-100</v>
      </c>
      <c r="J121" s="12" t="s">
        <v>1747</v>
      </c>
      <c r="K121" s="45" t="s">
        <v>739</v>
      </c>
      <c r="L121" s="9" t="str">
        <f t="shared" si="19"/>
        <v>N/A</v>
      </c>
    </row>
    <row r="122" spans="1:12" x14ac:dyDescent="0.2">
      <c r="A122" s="2" t="s">
        <v>528</v>
      </c>
      <c r="B122" s="35" t="s">
        <v>213</v>
      </c>
      <c r="C122" s="47">
        <v>11</v>
      </c>
      <c r="D122" s="44" t="str">
        <f t="shared" si="23"/>
        <v>N/A</v>
      </c>
      <c r="E122" s="36">
        <v>0</v>
      </c>
      <c r="F122" s="44" t="str">
        <f t="shared" si="24"/>
        <v>N/A</v>
      </c>
      <c r="G122" s="36">
        <v>0</v>
      </c>
      <c r="H122" s="44" t="str">
        <f t="shared" si="25"/>
        <v>N/A</v>
      </c>
      <c r="I122" s="12">
        <v>-100</v>
      </c>
      <c r="J122" s="12" t="s">
        <v>1747</v>
      </c>
      <c r="K122" s="45" t="s">
        <v>739</v>
      </c>
      <c r="L122" s="9" t="str">
        <f t="shared" si="19"/>
        <v>N/A</v>
      </c>
    </row>
    <row r="123" spans="1:12" ht="25.5" x14ac:dyDescent="0.2">
      <c r="A123" s="2" t="s">
        <v>1206</v>
      </c>
      <c r="B123" s="35" t="s">
        <v>213</v>
      </c>
      <c r="C123" s="47">
        <v>74</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303212</v>
      </c>
      <c r="D124" s="44" t="str">
        <f t="shared" si="23"/>
        <v>N/A</v>
      </c>
      <c r="E124" s="47">
        <v>211949</v>
      </c>
      <c r="F124" s="44" t="str">
        <f t="shared" si="24"/>
        <v>N/A</v>
      </c>
      <c r="G124" s="47">
        <v>329494</v>
      </c>
      <c r="H124" s="44" t="str">
        <f t="shared" si="25"/>
        <v>N/A</v>
      </c>
      <c r="I124" s="12">
        <v>-30.1</v>
      </c>
      <c r="J124" s="12">
        <v>55.46</v>
      </c>
      <c r="K124" s="45" t="s">
        <v>739</v>
      </c>
      <c r="L124" s="9" t="str">
        <f t="shared" si="19"/>
        <v>No</v>
      </c>
    </row>
    <row r="125" spans="1:12" ht="25.5" x14ac:dyDescent="0.2">
      <c r="A125" s="2" t="s">
        <v>529</v>
      </c>
      <c r="B125" s="35" t="s">
        <v>213</v>
      </c>
      <c r="C125" s="47">
        <v>1009</v>
      </c>
      <c r="D125" s="44" t="str">
        <f t="shared" si="23"/>
        <v>N/A</v>
      </c>
      <c r="E125" s="36">
        <v>749</v>
      </c>
      <c r="F125" s="44" t="str">
        <f t="shared" si="24"/>
        <v>N/A</v>
      </c>
      <c r="G125" s="36">
        <v>1168</v>
      </c>
      <c r="H125" s="44" t="str">
        <f t="shared" si="25"/>
        <v>N/A</v>
      </c>
      <c r="I125" s="12">
        <v>-25.8</v>
      </c>
      <c r="J125" s="12">
        <v>55.94</v>
      </c>
      <c r="K125" s="45" t="s">
        <v>739</v>
      </c>
      <c r="L125" s="9" t="str">
        <f t="shared" si="19"/>
        <v>No</v>
      </c>
    </row>
    <row r="126" spans="1:12" ht="25.5" x14ac:dyDescent="0.2">
      <c r="A126" s="2" t="s">
        <v>1208</v>
      </c>
      <c r="B126" s="35" t="s">
        <v>213</v>
      </c>
      <c r="C126" s="47">
        <v>300.50743310000001</v>
      </c>
      <c r="D126" s="44" t="str">
        <f t="shared" si="23"/>
        <v>N/A</v>
      </c>
      <c r="E126" s="47">
        <v>282.97596795999999</v>
      </c>
      <c r="F126" s="44" t="str">
        <f t="shared" si="24"/>
        <v>N/A</v>
      </c>
      <c r="G126" s="47">
        <v>282.10102740000002</v>
      </c>
      <c r="H126" s="44" t="str">
        <f t="shared" si="25"/>
        <v>N/A</v>
      </c>
      <c r="I126" s="12">
        <v>-5.83</v>
      </c>
      <c r="J126" s="12">
        <v>-0.309</v>
      </c>
      <c r="K126" s="45" t="s">
        <v>739</v>
      </c>
      <c r="L126" s="9" t="str">
        <f t="shared" si="19"/>
        <v>Yes</v>
      </c>
    </row>
    <row r="127" spans="1:12" ht="25.5" x14ac:dyDescent="0.2">
      <c r="A127" s="2" t="s">
        <v>1209</v>
      </c>
      <c r="B127" s="35" t="s">
        <v>213</v>
      </c>
      <c r="C127" s="47">
        <v>1310590</v>
      </c>
      <c r="D127" s="44" t="str">
        <f t="shared" si="23"/>
        <v>N/A</v>
      </c>
      <c r="E127" s="47">
        <v>318879</v>
      </c>
      <c r="F127" s="44" t="str">
        <f t="shared" si="24"/>
        <v>N/A</v>
      </c>
      <c r="G127" s="47">
        <v>0</v>
      </c>
      <c r="H127" s="44" t="str">
        <f t="shared" si="25"/>
        <v>N/A</v>
      </c>
      <c r="I127" s="12">
        <v>-75.7</v>
      </c>
      <c r="J127" s="12">
        <v>-100</v>
      </c>
      <c r="K127" s="45" t="s">
        <v>739</v>
      </c>
      <c r="L127" s="9" t="str">
        <f t="shared" si="19"/>
        <v>No</v>
      </c>
    </row>
    <row r="128" spans="1:12" x14ac:dyDescent="0.2">
      <c r="A128" s="2" t="s">
        <v>530</v>
      </c>
      <c r="B128" s="35" t="s">
        <v>213</v>
      </c>
      <c r="C128" s="47">
        <v>1202</v>
      </c>
      <c r="D128" s="44" t="str">
        <f t="shared" si="23"/>
        <v>N/A</v>
      </c>
      <c r="E128" s="36">
        <v>698</v>
      </c>
      <c r="F128" s="44" t="str">
        <f t="shared" si="24"/>
        <v>N/A</v>
      </c>
      <c r="G128" s="36">
        <v>0</v>
      </c>
      <c r="H128" s="44" t="str">
        <f t="shared" si="25"/>
        <v>N/A</v>
      </c>
      <c r="I128" s="12">
        <v>-41.9</v>
      </c>
      <c r="J128" s="12">
        <v>-100</v>
      </c>
      <c r="K128" s="45" t="s">
        <v>739</v>
      </c>
      <c r="L128" s="9" t="str">
        <f t="shared" si="19"/>
        <v>No</v>
      </c>
    </row>
    <row r="129" spans="1:12" ht="25.5" x14ac:dyDescent="0.2">
      <c r="A129" s="2" t="s">
        <v>1210</v>
      </c>
      <c r="B129" s="35" t="s">
        <v>213</v>
      </c>
      <c r="C129" s="47">
        <v>1090.3410982</v>
      </c>
      <c r="D129" s="44" t="str">
        <f t="shared" si="23"/>
        <v>N/A</v>
      </c>
      <c r="E129" s="47">
        <v>456.84670487</v>
      </c>
      <c r="F129" s="44" t="str">
        <f t="shared" si="24"/>
        <v>N/A</v>
      </c>
      <c r="G129" s="47" t="s">
        <v>1747</v>
      </c>
      <c r="H129" s="44" t="str">
        <f t="shared" si="25"/>
        <v>N/A</v>
      </c>
      <c r="I129" s="12">
        <v>-58.1</v>
      </c>
      <c r="J129" s="12" t="s">
        <v>1747</v>
      </c>
      <c r="K129" s="45" t="s">
        <v>739</v>
      </c>
      <c r="L129" s="9" t="str">
        <f t="shared" si="19"/>
        <v>N/A</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29957758</v>
      </c>
      <c r="D136" s="44" t="str">
        <f t="shared" si="23"/>
        <v>N/A</v>
      </c>
      <c r="E136" s="47">
        <v>30014691</v>
      </c>
      <c r="F136" s="44" t="str">
        <f t="shared" si="24"/>
        <v>N/A</v>
      </c>
      <c r="G136" s="47">
        <v>32094661</v>
      </c>
      <c r="H136" s="44" t="str">
        <f t="shared" si="25"/>
        <v>N/A</v>
      </c>
      <c r="I136" s="12">
        <v>0.19</v>
      </c>
      <c r="J136" s="12">
        <v>6.93</v>
      </c>
      <c r="K136" s="45" t="s">
        <v>739</v>
      </c>
      <c r="L136" s="9" t="str">
        <f t="shared" si="19"/>
        <v>Yes</v>
      </c>
    </row>
    <row r="137" spans="1:12" x14ac:dyDescent="0.2">
      <c r="A137" s="2" t="s">
        <v>533</v>
      </c>
      <c r="B137" s="35" t="s">
        <v>213</v>
      </c>
      <c r="C137" s="47">
        <v>2558</v>
      </c>
      <c r="D137" s="44" t="str">
        <f t="shared" si="23"/>
        <v>N/A</v>
      </c>
      <c r="E137" s="36">
        <v>2809</v>
      </c>
      <c r="F137" s="44" t="str">
        <f t="shared" si="24"/>
        <v>N/A</v>
      </c>
      <c r="G137" s="36">
        <v>3085</v>
      </c>
      <c r="H137" s="44" t="str">
        <f t="shared" si="25"/>
        <v>N/A</v>
      </c>
      <c r="I137" s="12">
        <v>9.8119999999999994</v>
      </c>
      <c r="J137" s="12">
        <v>9.8260000000000005</v>
      </c>
      <c r="K137" s="45" t="s">
        <v>739</v>
      </c>
      <c r="L137" s="9" t="str">
        <f t="shared" si="19"/>
        <v>Yes</v>
      </c>
    </row>
    <row r="138" spans="1:12" x14ac:dyDescent="0.2">
      <c r="A138" s="2" t="s">
        <v>1216</v>
      </c>
      <c r="B138" s="35" t="s">
        <v>213</v>
      </c>
      <c r="C138" s="47">
        <v>11711.398749</v>
      </c>
      <c r="D138" s="44" t="str">
        <f t="shared" si="23"/>
        <v>N/A</v>
      </c>
      <c r="E138" s="47">
        <v>10685.187255000001</v>
      </c>
      <c r="F138" s="44" t="str">
        <f t="shared" si="24"/>
        <v>N/A</v>
      </c>
      <c r="G138" s="47">
        <v>10403.455754000001</v>
      </c>
      <c r="H138" s="44" t="str">
        <f t="shared" si="25"/>
        <v>N/A</v>
      </c>
      <c r="I138" s="12">
        <v>-8.76</v>
      </c>
      <c r="J138" s="12">
        <v>-2.64</v>
      </c>
      <c r="K138" s="45" t="s">
        <v>739</v>
      </c>
      <c r="L138" s="9" t="str">
        <f t="shared" si="19"/>
        <v>Yes</v>
      </c>
    </row>
    <row r="139" spans="1:12" x14ac:dyDescent="0.2">
      <c r="A139" s="58" t="s">
        <v>406</v>
      </c>
      <c r="B139" s="14" t="s">
        <v>213</v>
      </c>
      <c r="C139" s="14">
        <v>1544275086</v>
      </c>
      <c r="D139" s="11" t="str">
        <f t="shared" si="23"/>
        <v>N/A</v>
      </c>
      <c r="E139" s="14">
        <v>1587633622</v>
      </c>
      <c r="F139" s="11" t="str">
        <f t="shared" si="24"/>
        <v>N/A</v>
      </c>
      <c r="G139" s="14">
        <v>1688749218</v>
      </c>
      <c r="H139" s="11" t="str">
        <f t="shared" si="25"/>
        <v>N/A</v>
      </c>
      <c r="I139" s="12">
        <v>2.8079999999999998</v>
      </c>
      <c r="J139" s="12">
        <v>6.3689999999999998</v>
      </c>
      <c r="K139" s="14" t="s">
        <v>213</v>
      </c>
      <c r="L139" s="9" t="str">
        <f t="shared" ref="L139:L158" si="26">IF(J139="Div by 0", "N/A", IF(K139="N/A","N/A", IF(J139&gt;VALUE(MID(K139,1,2)), "No", IF(J139&lt;-1*VALUE(MID(K139,1,2)), "No", "Yes"))))</f>
        <v>N/A</v>
      </c>
    </row>
    <row r="140" spans="1:12" x14ac:dyDescent="0.2">
      <c r="A140" s="58" t="s">
        <v>1217</v>
      </c>
      <c r="B140" s="14" t="s">
        <v>213</v>
      </c>
      <c r="C140" s="14">
        <v>5378.3881849999998</v>
      </c>
      <c r="D140" s="11" t="str">
        <f t="shared" si="23"/>
        <v>N/A</v>
      </c>
      <c r="E140" s="14">
        <v>5388.4394085000004</v>
      </c>
      <c r="F140" s="11" t="str">
        <f t="shared" si="24"/>
        <v>N/A</v>
      </c>
      <c r="G140" s="14">
        <v>5639.2018392999998</v>
      </c>
      <c r="H140" s="11" t="str">
        <f t="shared" si="25"/>
        <v>N/A</v>
      </c>
      <c r="I140" s="12">
        <v>0.18690000000000001</v>
      </c>
      <c r="J140" s="12">
        <v>4.6539999999999999</v>
      </c>
      <c r="K140" s="14" t="s">
        <v>213</v>
      </c>
      <c r="L140" s="9" t="str">
        <f t="shared" si="26"/>
        <v>N/A</v>
      </c>
    </row>
    <row r="141" spans="1:12" x14ac:dyDescent="0.2">
      <c r="A141" s="58" t="s">
        <v>407</v>
      </c>
      <c r="B141" s="14" t="s">
        <v>213</v>
      </c>
      <c r="C141" s="14">
        <v>4254580</v>
      </c>
      <c r="D141" s="11" t="str">
        <f t="shared" si="23"/>
        <v>N/A</v>
      </c>
      <c r="E141" s="14">
        <v>5668715</v>
      </c>
      <c r="F141" s="11" t="str">
        <f t="shared" si="24"/>
        <v>N/A</v>
      </c>
      <c r="G141" s="14">
        <v>3524177</v>
      </c>
      <c r="H141" s="11" t="str">
        <f t="shared" si="25"/>
        <v>N/A</v>
      </c>
      <c r="I141" s="12">
        <v>33.24</v>
      </c>
      <c r="J141" s="12">
        <v>-37.799999999999997</v>
      </c>
      <c r="K141" s="14" t="s">
        <v>213</v>
      </c>
      <c r="L141" s="9" t="str">
        <f t="shared" si="26"/>
        <v>N/A</v>
      </c>
    </row>
    <row r="142" spans="1:12" x14ac:dyDescent="0.2">
      <c r="A142" s="58" t="s">
        <v>1218</v>
      </c>
      <c r="B142" s="14" t="s">
        <v>213</v>
      </c>
      <c r="C142" s="14">
        <v>4862.3771428999999</v>
      </c>
      <c r="D142" s="11" t="str">
        <f t="shared" si="23"/>
        <v>N/A</v>
      </c>
      <c r="E142" s="14">
        <v>5084.0493274</v>
      </c>
      <c r="F142" s="11" t="str">
        <f t="shared" si="24"/>
        <v>N/A</v>
      </c>
      <c r="G142" s="14">
        <v>4762.4013513999998</v>
      </c>
      <c r="H142" s="11" t="str">
        <f t="shared" si="25"/>
        <v>N/A</v>
      </c>
      <c r="I142" s="12">
        <v>4.5590000000000002</v>
      </c>
      <c r="J142" s="12">
        <v>-6.33</v>
      </c>
      <c r="K142" s="14" t="s">
        <v>213</v>
      </c>
      <c r="L142" s="9" t="str">
        <f t="shared" si="26"/>
        <v>N/A</v>
      </c>
    </row>
    <row r="143" spans="1:12" x14ac:dyDescent="0.2">
      <c r="A143" s="58" t="s">
        <v>408</v>
      </c>
      <c r="B143" s="14" t="s">
        <v>213</v>
      </c>
      <c r="C143" s="14">
        <v>111798</v>
      </c>
      <c r="D143" s="11" t="str">
        <f t="shared" si="23"/>
        <v>N/A</v>
      </c>
      <c r="E143" s="14">
        <v>4249</v>
      </c>
      <c r="F143" s="11" t="str">
        <f t="shared" si="24"/>
        <v>N/A</v>
      </c>
      <c r="G143" s="14">
        <v>1366872</v>
      </c>
      <c r="H143" s="11" t="str">
        <f t="shared" si="25"/>
        <v>N/A</v>
      </c>
      <c r="I143" s="12">
        <v>-96.2</v>
      </c>
      <c r="J143" s="12">
        <v>32069</v>
      </c>
      <c r="K143" s="14" t="s">
        <v>213</v>
      </c>
      <c r="L143" s="9" t="str">
        <f t="shared" si="26"/>
        <v>N/A</v>
      </c>
    </row>
    <row r="144" spans="1:12" ht="25.5" x14ac:dyDescent="0.2">
      <c r="A144" s="58" t="s">
        <v>1219</v>
      </c>
      <c r="B144" s="14" t="s">
        <v>213</v>
      </c>
      <c r="C144" s="14">
        <v>58.167533818999999</v>
      </c>
      <c r="D144" s="11" t="str">
        <f t="shared" si="23"/>
        <v>N/A</v>
      </c>
      <c r="E144" s="14">
        <v>32.189393938999999</v>
      </c>
      <c r="F144" s="11" t="str">
        <f t="shared" si="24"/>
        <v>N/A</v>
      </c>
      <c r="G144" s="14">
        <v>225.22194759999999</v>
      </c>
      <c r="H144" s="11" t="str">
        <f t="shared" si="25"/>
        <v>N/A</v>
      </c>
      <c r="I144" s="12">
        <v>-44.7</v>
      </c>
      <c r="J144" s="12">
        <v>599.70000000000005</v>
      </c>
      <c r="K144" s="14" t="s">
        <v>213</v>
      </c>
      <c r="L144" s="9" t="str">
        <f t="shared" si="26"/>
        <v>N/A</v>
      </c>
    </row>
    <row r="145" spans="1:13" x14ac:dyDescent="0.2">
      <c r="A145" s="58" t="s">
        <v>409</v>
      </c>
      <c r="B145" s="14" t="s">
        <v>213</v>
      </c>
      <c r="C145" s="14">
        <v>945484</v>
      </c>
      <c r="D145" s="11" t="str">
        <f t="shared" si="23"/>
        <v>N/A</v>
      </c>
      <c r="E145" s="14">
        <v>1172532</v>
      </c>
      <c r="F145" s="11" t="str">
        <f t="shared" si="24"/>
        <v>N/A</v>
      </c>
      <c r="G145" s="14">
        <v>3192521</v>
      </c>
      <c r="H145" s="11" t="str">
        <f t="shared" si="25"/>
        <v>N/A</v>
      </c>
      <c r="I145" s="12">
        <v>24.01</v>
      </c>
      <c r="J145" s="12">
        <v>172.3</v>
      </c>
      <c r="K145" s="14" t="s">
        <v>213</v>
      </c>
      <c r="L145" s="9" t="str">
        <f t="shared" si="26"/>
        <v>N/A</v>
      </c>
    </row>
    <row r="146" spans="1:13" x14ac:dyDescent="0.2">
      <c r="A146" s="58" t="s">
        <v>1220</v>
      </c>
      <c r="B146" s="14" t="s">
        <v>213</v>
      </c>
      <c r="C146" s="14">
        <v>2839.2912913</v>
      </c>
      <c r="D146" s="11" t="str">
        <f t="shared" si="23"/>
        <v>N/A</v>
      </c>
      <c r="E146" s="14">
        <v>3398.6434783</v>
      </c>
      <c r="F146" s="11" t="str">
        <f t="shared" si="24"/>
        <v>N/A</v>
      </c>
      <c r="G146" s="14">
        <v>2745.0739466999999</v>
      </c>
      <c r="H146" s="11" t="str">
        <f t="shared" si="25"/>
        <v>N/A</v>
      </c>
      <c r="I146" s="12">
        <v>19.7</v>
      </c>
      <c r="J146" s="12">
        <v>-19.2</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3534783</v>
      </c>
      <c r="D153" s="11" t="str">
        <f t="shared" si="27"/>
        <v>N/A</v>
      </c>
      <c r="E153" s="14">
        <v>2488904</v>
      </c>
      <c r="F153" s="11" t="str">
        <f t="shared" si="28"/>
        <v>N/A</v>
      </c>
      <c r="G153" s="14">
        <v>5415208</v>
      </c>
      <c r="H153" s="11" t="str">
        <f t="shared" si="29"/>
        <v>N/A</v>
      </c>
      <c r="I153" s="12">
        <v>-29.6</v>
      </c>
      <c r="J153" s="12">
        <v>117.6</v>
      </c>
      <c r="K153" s="14" t="s">
        <v>213</v>
      </c>
      <c r="L153" s="9" t="str">
        <f t="shared" si="26"/>
        <v>N/A</v>
      </c>
      <c r="M153" s="66"/>
    </row>
    <row r="154" spans="1:13" x14ac:dyDescent="0.2">
      <c r="A154" s="58" t="s">
        <v>1224</v>
      </c>
      <c r="B154" s="14" t="s">
        <v>213</v>
      </c>
      <c r="C154" s="14">
        <v>57947.262295</v>
      </c>
      <c r="D154" s="11" t="str">
        <f t="shared" si="27"/>
        <v>N/A</v>
      </c>
      <c r="E154" s="14">
        <v>44444.714286000002</v>
      </c>
      <c r="F154" s="11" t="str">
        <f t="shared" si="28"/>
        <v>N/A</v>
      </c>
      <c r="G154" s="14">
        <v>46283.829059999996</v>
      </c>
      <c r="H154" s="11" t="str">
        <f t="shared" si="29"/>
        <v>N/A</v>
      </c>
      <c r="I154" s="12">
        <v>-23.3</v>
      </c>
      <c r="J154" s="12">
        <v>4.1379999999999999</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1655.2016633999999</v>
      </c>
      <c r="D164" s="135" t="str">
        <f t="shared" ref="D164" si="31">IF($B164="N/A","N/A",IF(C164&gt;10,"No",IF(C164&lt;-10,"No","Yes")))</f>
        <v>N/A</v>
      </c>
      <c r="E164" s="134">
        <v>1698.0824877</v>
      </c>
      <c r="F164" s="135" t="str">
        <f t="shared" ref="F164" si="32">IF($B164="N/A","N/A",IF(E164&gt;10,"No",IF(E164&lt;-10,"No","Yes")))</f>
        <v>N/A</v>
      </c>
      <c r="G164" s="134">
        <v>1679.3652059000001</v>
      </c>
      <c r="H164" s="135" t="str">
        <f t="shared" ref="H164" si="33">IF($B164="N/A","N/A",IF(G164&gt;10,"No",IF(G164&lt;-10,"No","Yes")))</f>
        <v>N/A</v>
      </c>
      <c r="I164" s="136">
        <v>2.5910000000000002</v>
      </c>
      <c r="J164" s="136">
        <v>-1.1000000000000001</v>
      </c>
      <c r="K164" s="137" t="s">
        <v>739</v>
      </c>
      <c r="L164" s="138" t="str">
        <f>IF(J164="Div by 0", "N/A", IF(OR(J164="N/A",K164="N/A"),"N/A", IF(J164&gt;VALUE(MID(K164,1,2)), "No", IF(J164&lt;-1*VALUE(MID(K164,1,2)), "No", "Yes"))))</f>
        <v>Yes</v>
      </c>
      <c r="N164" s="67"/>
    </row>
    <row r="165" spans="1:16" x14ac:dyDescent="0.2">
      <c r="A165" s="58" t="s">
        <v>1229</v>
      </c>
      <c r="B165" s="14" t="s">
        <v>213</v>
      </c>
      <c r="C165" s="14">
        <v>1635.4180303999999</v>
      </c>
      <c r="D165" s="11" t="str">
        <f t="shared" ref="D165:D171" si="34">IF($B165="N/A","N/A",IF(C165&gt;10,"No",IF(C165&lt;-10,"No","Yes")))</f>
        <v>N/A</v>
      </c>
      <c r="E165" s="14">
        <v>1692.2957958</v>
      </c>
      <c r="F165" s="11" t="str">
        <f t="shared" ref="F165:F171" si="35">IF($B165="N/A","N/A",IF(E165&gt;10,"No",IF(E165&lt;-10,"No","Yes")))</f>
        <v>N/A</v>
      </c>
      <c r="G165" s="14">
        <v>1684.2933998999999</v>
      </c>
      <c r="H165" s="11" t="str">
        <f t="shared" ref="H165:H171" si="36">IF($B165="N/A","N/A",IF(G165&gt;10,"No",IF(G165&lt;-10,"No","Yes")))</f>
        <v>N/A</v>
      </c>
      <c r="I165" s="12">
        <v>3.4780000000000002</v>
      </c>
      <c r="J165" s="12">
        <v>-0.47299999999999998</v>
      </c>
      <c r="K165" s="45" t="s">
        <v>739</v>
      </c>
      <c r="L165" s="9" t="str">
        <f>IF(J165="Div by 0", "N/A", IF(OR(J165="N/A",K165="N/A"),"N/A", IF(J165&gt;VALUE(MID(K165,1,2)), "No", IF(J165&lt;-1*VALUE(MID(K165,1,2)), "No", "Yes"))))</f>
        <v>Yes</v>
      </c>
      <c r="N165" s="67"/>
    </row>
    <row r="166" spans="1:16" x14ac:dyDescent="0.2">
      <c r="A166" s="58" t="s">
        <v>1230</v>
      </c>
      <c r="B166" s="14" t="s">
        <v>213</v>
      </c>
      <c r="C166" s="14">
        <v>2289.6941489000001</v>
      </c>
      <c r="D166" s="11" t="str">
        <f t="shared" si="34"/>
        <v>N/A</v>
      </c>
      <c r="E166" s="14">
        <v>1878.7715134</v>
      </c>
      <c r="F166" s="11" t="str">
        <f t="shared" si="35"/>
        <v>N/A</v>
      </c>
      <c r="G166" s="14">
        <v>1528.020595</v>
      </c>
      <c r="H166" s="11" t="str">
        <f t="shared" si="36"/>
        <v>N/A</v>
      </c>
      <c r="I166" s="12">
        <v>-17.899999999999999</v>
      </c>
      <c r="J166" s="12">
        <v>-18.7</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287286</v>
      </c>
      <c r="D6" s="11" t="str">
        <f t="shared" ref="D6:D11" si="0">IF($B6="N/A","N/A",IF(C6&gt;10,"No",IF(C6&lt;-10,"No","Yes")))</f>
        <v>N/A</v>
      </c>
      <c r="E6" s="1">
        <v>294771</v>
      </c>
      <c r="F6" s="11" t="str">
        <f t="shared" ref="F6:F11" si="1">IF($B6="N/A","N/A",IF(E6&gt;10,"No",IF(E6&lt;-10,"No","Yes")))</f>
        <v>N/A</v>
      </c>
      <c r="G6" s="1">
        <v>300444</v>
      </c>
      <c r="H6" s="11" t="str">
        <f t="shared" ref="H6:H11" si="2">IF($B6="N/A","N/A",IF(G6&gt;10,"No",IF(G6&lt;-10,"No","Yes")))</f>
        <v>N/A</v>
      </c>
      <c r="I6" s="12">
        <v>2.605</v>
      </c>
      <c r="J6" s="12">
        <v>1.925</v>
      </c>
      <c r="K6" s="1" t="s">
        <v>739</v>
      </c>
      <c r="L6" s="9" t="str">
        <f t="shared" ref="L6:L14" si="3">IF(J6="Div by 0", "N/A", IF(K6="N/A","N/A", IF(J6&gt;VALUE(MID(K6,1,2)), "No", IF(J6&lt;-1*VALUE(MID(K6,1,2)), "No", "Yes"))))</f>
        <v>Yes</v>
      </c>
    </row>
    <row r="7" spans="1:12" x14ac:dyDescent="0.2">
      <c r="A7" s="18" t="s">
        <v>100</v>
      </c>
      <c r="B7" s="48" t="s">
        <v>213</v>
      </c>
      <c r="C7" s="1">
        <v>18552</v>
      </c>
      <c r="D7" s="11" t="str">
        <f t="shared" si="0"/>
        <v>N/A</v>
      </c>
      <c r="E7" s="1">
        <v>15934</v>
      </c>
      <c r="F7" s="11" t="str">
        <f t="shared" si="1"/>
        <v>N/A</v>
      </c>
      <c r="G7" s="1">
        <v>21388</v>
      </c>
      <c r="H7" s="11" t="str">
        <f t="shared" si="2"/>
        <v>N/A</v>
      </c>
      <c r="I7" s="12">
        <v>-14.1</v>
      </c>
      <c r="J7" s="12">
        <v>34.229999999999997</v>
      </c>
      <c r="K7" s="48" t="s">
        <v>739</v>
      </c>
      <c r="L7" s="9" t="str">
        <f t="shared" si="3"/>
        <v>No</v>
      </c>
    </row>
    <row r="8" spans="1:12" x14ac:dyDescent="0.2">
      <c r="A8" s="18" t="s">
        <v>101</v>
      </c>
      <c r="B8" s="48" t="s">
        <v>213</v>
      </c>
      <c r="C8" s="1">
        <v>39993</v>
      </c>
      <c r="D8" s="11" t="str">
        <f t="shared" si="0"/>
        <v>N/A</v>
      </c>
      <c r="E8" s="1">
        <v>42031</v>
      </c>
      <c r="F8" s="11" t="str">
        <f t="shared" si="1"/>
        <v>N/A</v>
      </c>
      <c r="G8" s="1">
        <v>40647</v>
      </c>
      <c r="H8" s="11" t="str">
        <f t="shared" si="2"/>
        <v>N/A</v>
      </c>
      <c r="I8" s="12">
        <v>5.0960000000000001</v>
      </c>
      <c r="J8" s="12">
        <v>-3.29</v>
      </c>
      <c r="K8" s="48" t="s">
        <v>739</v>
      </c>
      <c r="L8" s="9" t="str">
        <f t="shared" si="3"/>
        <v>Yes</v>
      </c>
    </row>
    <row r="9" spans="1:12" x14ac:dyDescent="0.2">
      <c r="A9" s="18" t="s">
        <v>104</v>
      </c>
      <c r="B9" s="48" t="s">
        <v>213</v>
      </c>
      <c r="C9" s="1">
        <v>182554</v>
      </c>
      <c r="D9" s="11" t="str">
        <f t="shared" si="0"/>
        <v>N/A</v>
      </c>
      <c r="E9" s="1">
        <v>189055</v>
      </c>
      <c r="F9" s="11" t="str">
        <f t="shared" si="1"/>
        <v>N/A</v>
      </c>
      <c r="G9" s="1">
        <v>190124</v>
      </c>
      <c r="H9" s="11" t="str">
        <f t="shared" si="2"/>
        <v>N/A</v>
      </c>
      <c r="I9" s="12">
        <v>3.5609999999999999</v>
      </c>
      <c r="J9" s="12">
        <v>0.56540000000000001</v>
      </c>
      <c r="K9" s="48" t="s">
        <v>739</v>
      </c>
      <c r="L9" s="9" t="str">
        <f t="shared" si="3"/>
        <v>Yes</v>
      </c>
    </row>
    <row r="10" spans="1:12" x14ac:dyDescent="0.2">
      <c r="A10" s="18" t="s">
        <v>105</v>
      </c>
      <c r="B10" s="48" t="s">
        <v>213</v>
      </c>
      <c r="C10" s="1">
        <v>46187</v>
      </c>
      <c r="D10" s="11" t="str">
        <f t="shared" si="0"/>
        <v>N/A</v>
      </c>
      <c r="E10" s="1">
        <v>47751</v>
      </c>
      <c r="F10" s="11" t="str">
        <f t="shared" si="1"/>
        <v>N/A</v>
      </c>
      <c r="G10" s="1">
        <v>48285</v>
      </c>
      <c r="H10" s="11" t="str">
        <f t="shared" si="2"/>
        <v>N/A</v>
      </c>
      <c r="I10" s="12">
        <v>3.3860000000000001</v>
      </c>
      <c r="J10" s="12">
        <v>1.1180000000000001</v>
      </c>
      <c r="K10" s="48" t="s">
        <v>739</v>
      </c>
      <c r="L10" s="9" t="str">
        <f t="shared" si="3"/>
        <v>Yes</v>
      </c>
    </row>
    <row r="11" spans="1:12" x14ac:dyDescent="0.2">
      <c r="A11" s="18" t="s">
        <v>77</v>
      </c>
      <c r="B11" s="1" t="s">
        <v>213</v>
      </c>
      <c r="C11" s="1">
        <v>228127.78</v>
      </c>
      <c r="D11" s="44" t="str">
        <f t="shared" si="0"/>
        <v>N/A</v>
      </c>
      <c r="E11" s="1">
        <v>234826.67</v>
      </c>
      <c r="F11" s="11" t="str">
        <f t="shared" si="1"/>
        <v>N/A</v>
      </c>
      <c r="G11" s="1">
        <v>240098.92</v>
      </c>
      <c r="H11" s="11" t="str">
        <f t="shared" si="2"/>
        <v>N/A</v>
      </c>
      <c r="I11" s="12">
        <v>2.9359999999999999</v>
      </c>
      <c r="J11" s="12">
        <v>2.2450000000000001</v>
      </c>
      <c r="K11" s="1" t="s">
        <v>740</v>
      </c>
      <c r="L11" s="9" t="str">
        <f t="shared" si="3"/>
        <v>Yes</v>
      </c>
    </row>
    <row r="12" spans="1:12" x14ac:dyDescent="0.2">
      <c r="A12" s="18" t="s">
        <v>115</v>
      </c>
      <c r="B12" s="1" t="s">
        <v>213</v>
      </c>
      <c r="C12" s="1">
        <v>38491</v>
      </c>
      <c r="D12" s="1" t="s">
        <v>213</v>
      </c>
      <c r="E12" s="1">
        <v>37140</v>
      </c>
      <c r="F12" s="1" t="s">
        <v>213</v>
      </c>
      <c r="G12" s="1">
        <v>41002</v>
      </c>
      <c r="H12" s="1" t="s">
        <v>213</v>
      </c>
      <c r="I12" s="12">
        <v>-3.51</v>
      </c>
      <c r="J12" s="12">
        <v>10.4</v>
      </c>
      <c r="K12" s="1" t="s">
        <v>740</v>
      </c>
      <c r="L12" s="9" t="str">
        <f t="shared" si="3"/>
        <v>No</v>
      </c>
    </row>
    <row r="13" spans="1:12" x14ac:dyDescent="0.2">
      <c r="A13" s="18" t="s">
        <v>449</v>
      </c>
      <c r="B13" s="1" t="s">
        <v>213</v>
      </c>
      <c r="C13" s="1">
        <v>17222</v>
      </c>
      <c r="D13" s="1" t="s">
        <v>213</v>
      </c>
      <c r="E13" s="1">
        <v>14577</v>
      </c>
      <c r="F13" s="1" t="s">
        <v>213</v>
      </c>
      <c r="G13" s="1">
        <v>19975</v>
      </c>
      <c r="H13" s="1" t="s">
        <v>213</v>
      </c>
      <c r="I13" s="12">
        <v>-15.4</v>
      </c>
      <c r="J13" s="12">
        <v>37.03</v>
      </c>
      <c r="K13" s="1" t="s">
        <v>740</v>
      </c>
      <c r="L13" s="9" t="str">
        <f t="shared" si="3"/>
        <v>No</v>
      </c>
    </row>
    <row r="14" spans="1:12" x14ac:dyDescent="0.2">
      <c r="A14" s="18" t="s">
        <v>450</v>
      </c>
      <c r="B14" s="1" t="s">
        <v>213</v>
      </c>
      <c r="C14" s="1">
        <v>21085</v>
      </c>
      <c r="D14" s="1" t="s">
        <v>213</v>
      </c>
      <c r="E14" s="1">
        <v>22374</v>
      </c>
      <c r="F14" s="1" t="s">
        <v>213</v>
      </c>
      <c r="G14" s="1">
        <v>20810</v>
      </c>
      <c r="H14" s="1" t="s">
        <v>213</v>
      </c>
      <c r="I14" s="12">
        <v>6.1130000000000004</v>
      </c>
      <c r="J14" s="12">
        <v>-6.99</v>
      </c>
      <c r="K14" s="1" t="s">
        <v>740</v>
      </c>
      <c r="L14" s="9" t="str">
        <f t="shared" si="3"/>
        <v>Yes</v>
      </c>
    </row>
    <row r="15" spans="1:12" x14ac:dyDescent="0.2">
      <c r="A15" s="4" t="s">
        <v>58</v>
      </c>
      <c r="B15" s="48" t="s">
        <v>213</v>
      </c>
      <c r="C15" s="14">
        <v>1544405546</v>
      </c>
      <c r="D15" s="11" t="str">
        <f t="shared" ref="D15:D20" si="4">IF($B15="N/A","N/A",IF(C15&gt;10,"No",IF(C15&lt;-10,"No","Yes")))</f>
        <v>N/A</v>
      </c>
      <c r="E15" s="14">
        <v>1587858227</v>
      </c>
      <c r="F15" s="11" t="str">
        <f t="shared" ref="F15:F20" si="5">IF($B15="N/A","N/A",IF(E15&gt;10,"No",IF(E15&lt;-10,"No","Yes")))</f>
        <v>N/A</v>
      </c>
      <c r="G15" s="14">
        <v>1691119612</v>
      </c>
      <c r="H15" s="11" t="str">
        <f t="shared" ref="H15:H20" si="6">IF($B15="N/A","N/A",IF(G15&gt;10,"No",IF(G15&lt;-10,"No","Yes")))</f>
        <v>N/A</v>
      </c>
      <c r="I15" s="12">
        <v>2.8140000000000001</v>
      </c>
      <c r="J15" s="12">
        <v>6.5030000000000001</v>
      </c>
      <c r="K15" s="48" t="s">
        <v>739</v>
      </c>
      <c r="L15" s="9" t="str">
        <f t="shared" ref="L15:L20" si="7">IF(J15="Div by 0", "N/A", IF(K15="N/A","N/A", IF(J15&gt;VALUE(MID(K15,1,2)), "No", IF(J15&lt;-1*VALUE(MID(K15,1,2)), "No", "Yes"))))</f>
        <v>Yes</v>
      </c>
    </row>
    <row r="16" spans="1:12" x14ac:dyDescent="0.2">
      <c r="A16" s="4" t="s">
        <v>1133</v>
      </c>
      <c r="B16" s="48" t="s">
        <v>213</v>
      </c>
      <c r="C16" s="14">
        <v>5375.8468773000004</v>
      </c>
      <c r="D16" s="11" t="str">
        <f t="shared" si="4"/>
        <v>N/A</v>
      </c>
      <c r="E16" s="14">
        <v>5386.7518412999998</v>
      </c>
      <c r="F16" s="11" t="str">
        <f t="shared" si="5"/>
        <v>N/A</v>
      </c>
      <c r="G16" s="14">
        <v>5628.7348457999997</v>
      </c>
      <c r="H16" s="11" t="str">
        <f t="shared" si="6"/>
        <v>N/A</v>
      </c>
      <c r="I16" s="12">
        <v>0.2029</v>
      </c>
      <c r="J16" s="12">
        <v>4.492</v>
      </c>
      <c r="K16" s="48" t="s">
        <v>739</v>
      </c>
      <c r="L16" s="9" t="str">
        <f t="shared" si="7"/>
        <v>Yes</v>
      </c>
    </row>
    <row r="17" spans="1:12" x14ac:dyDescent="0.2">
      <c r="A17" s="4" t="s">
        <v>1233</v>
      </c>
      <c r="B17" s="48" t="s">
        <v>213</v>
      </c>
      <c r="C17" s="14">
        <v>17975.568726000001</v>
      </c>
      <c r="D17" s="11" t="str">
        <f t="shared" si="4"/>
        <v>N/A</v>
      </c>
      <c r="E17" s="14">
        <v>20581.236035999998</v>
      </c>
      <c r="F17" s="11" t="str">
        <f t="shared" si="5"/>
        <v>N/A</v>
      </c>
      <c r="G17" s="14">
        <v>17038.543528999999</v>
      </c>
      <c r="H17" s="11" t="str">
        <f t="shared" si="6"/>
        <v>N/A</v>
      </c>
      <c r="I17" s="12">
        <v>14.5</v>
      </c>
      <c r="J17" s="12">
        <v>-17.2</v>
      </c>
      <c r="K17" s="48" t="s">
        <v>739</v>
      </c>
      <c r="L17" s="9" t="str">
        <f t="shared" si="7"/>
        <v>Yes</v>
      </c>
    </row>
    <row r="18" spans="1:12" x14ac:dyDescent="0.2">
      <c r="A18" s="4" t="s">
        <v>1234</v>
      </c>
      <c r="B18" s="48" t="s">
        <v>213</v>
      </c>
      <c r="C18" s="14">
        <v>16486.786613</v>
      </c>
      <c r="D18" s="11" t="str">
        <f t="shared" si="4"/>
        <v>N/A</v>
      </c>
      <c r="E18" s="14">
        <v>16832.851253000001</v>
      </c>
      <c r="F18" s="11" t="str">
        <f t="shared" si="5"/>
        <v>N/A</v>
      </c>
      <c r="G18" s="14">
        <v>18661.022117</v>
      </c>
      <c r="H18" s="11" t="str">
        <f t="shared" si="6"/>
        <v>N/A</v>
      </c>
      <c r="I18" s="12">
        <v>2.0990000000000002</v>
      </c>
      <c r="J18" s="12">
        <v>10.86</v>
      </c>
      <c r="K18" s="48" t="s">
        <v>739</v>
      </c>
      <c r="L18" s="9" t="str">
        <f t="shared" si="7"/>
        <v>Yes</v>
      </c>
    </row>
    <row r="19" spans="1:12" x14ac:dyDescent="0.2">
      <c r="A19" s="4" t="s">
        <v>1235</v>
      </c>
      <c r="B19" s="48" t="s">
        <v>213</v>
      </c>
      <c r="C19" s="14">
        <v>2115.2463600000001</v>
      </c>
      <c r="D19" s="11" t="str">
        <f t="shared" si="4"/>
        <v>N/A</v>
      </c>
      <c r="E19" s="14">
        <v>1963.8303721</v>
      </c>
      <c r="F19" s="11" t="str">
        <f t="shared" si="5"/>
        <v>N/A</v>
      </c>
      <c r="G19" s="14">
        <v>2030.6226357999999</v>
      </c>
      <c r="H19" s="11" t="str">
        <f t="shared" si="6"/>
        <v>N/A</v>
      </c>
      <c r="I19" s="12">
        <v>-7.16</v>
      </c>
      <c r="J19" s="12">
        <v>3.4009999999999998</v>
      </c>
      <c r="K19" s="48" t="s">
        <v>739</v>
      </c>
      <c r="L19" s="9" t="str">
        <f t="shared" si="7"/>
        <v>Yes</v>
      </c>
    </row>
    <row r="20" spans="1:12" x14ac:dyDescent="0.2">
      <c r="A20" s="4" t="s">
        <v>1236</v>
      </c>
      <c r="B20" s="48" t="s">
        <v>213</v>
      </c>
      <c r="C20" s="14">
        <v>3581.5284387000002</v>
      </c>
      <c r="D20" s="11" t="str">
        <f t="shared" si="4"/>
        <v>N/A</v>
      </c>
      <c r="E20" s="14">
        <v>3793.4973089999999</v>
      </c>
      <c r="F20" s="11" t="str">
        <f t="shared" si="5"/>
        <v>N/A</v>
      </c>
      <c r="G20" s="14">
        <v>3771.6595008999998</v>
      </c>
      <c r="H20" s="11" t="str">
        <f t="shared" si="6"/>
        <v>N/A</v>
      </c>
      <c r="I20" s="12">
        <v>5.9180000000000001</v>
      </c>
      <c r="J20" s="12">
        <v>-0.57599999999999996</v>
      </c>
      <c r="K20" s="48" t="s">
        <v>739</v>
      </c>
      <c r="L20" s="9" t="str">
        <f t="shared" si="7"/>
        <v>Yes</v>
      </c>
    </row>
    <row r="21" spans="1:12" x14ac:dyDescent="0.2">
      <c r="A21" s="2" t="s">
        <v>1137</v>
      </c>
      <c r="B21" s="48" t="s">
        <v>213</v>
      </c>
      <c r="C21" s="14">
        <v>5555.0118640999999</v>
      </c>
      <c r="D21" s="11" t="str">
        <f t="shared" ref="D21:D22" si="8">IF($B21="N/A","N/A",IF(C21&gt;10,"No",IF(C21&lt;-10,"No","Yes")))</f>
        <v>N/A</v>
      </c>
      <c r="E21" s="14">
        <v>5509.3160865</v>
      </c>
      <c r="F21" s="11" t="str">
        <f t="shared" ref="F21:F22" si="9">IF($B21="N/A","N/A",IF(E21&gt;10,"No",IF(E21&lt;-10,"No","Yes")))</f>
        <v>N/A</v>
      </c>
      <c r="G21" s="14">
        <v>5659.5825034</v>
      </c>
      <c r="H21" s="11" t="str">
        <f t="shared" ref="H21:H22" si="10">IF($B21="N/A","N/A",IF(G21&gt;10,"No",IF(G21&lt;-10,"No","Yes")))</f>
        <v>N/A</v>
      </c>
      <c r="I21" s="12">
        <v>-0.82299999999999995</v>
      </c>
      <c r="J21" s="12">
        <v>2.7269999999999999</v>
      </c>
      <c r="K21" s="48" t="s">
        <v>739</v>
      </c>
      <c r="L21" s="9" t="str">
        <f>IF(J21="Div by 0", "N/A", IF(OR(J21="N/A",K21="N/A"),"N/A", IF(J21&gt;VALUE(MID(K21,1,2)), "No", IF(J21&lt;-1*VALUE(MID(K21,1,2)), "No", "Yes"))))</f>
        <v>Yes</v>
      </c>
    </row>
    <row r="22" spans="1:12" x14ac:dyDescent="0.2">
      <c r="A22" s="2" t="s">
        <v>1138</v>
      </c>
      <c r="B22" s="48" t="s">
        <v>213</v>
      </c>
      <c r="C22" s="14">
        <v>5176.4096529999997</v>
      </c>
      <c r="D22" s="11" t="str">
        <f t="shared" si="8"/>
        <v>N/A</v>
      </c>
      <c r="E22" s="14">
        <v>5228.4884966999998</v>
      </c>
      <c r="F22" s="11" t="str">
        <f t="shared" si="9"/>
        <v>N/A</v>
      </c>
      <c r="G22" s="14">
        <v>5587.9358087999999</v>
      </c>
      <c r="H22" s="11" t="str">
        <f t="shared" si="10"/>
        <v>N/A</v>
      </c>
      <c r="I22" s="12">
        <v>1.006</v>
      </c>
      <c r="J22" s="12">
        <v>6.875</v>
      </c>
      <c r="K22" s="48" t="s">
        <v>739</v>
      </c>
      <c r="L22" s="9" t="str">
        <f>IF(J22="Div by 0", "N/A", IF(OR(J22="N/A",K22="N/A"),"N/A", IF(J22&gt;VALUE(MID(K22,1,2)), "No", IF(J22&lt;-1*VALUE(MID(K22,1,2)), "No", "Yes"))))</f>
        <v>Yes</v>
      </c>
    </row>
    <row r="23" spans="1:12" x14ac:dyDescent="0.2">
      <c r="A23" s="4" t="s">
        <v>1237</v>
      </c>
      <c r="B23" s="48" t="s">
        <v>213</v>
      </c>
      <c r="C23" s="14">
        <v>15102.034320000001</v>
      </c>
      <c r="D23" s="11" t="str">
        <f>IF($B23="N/A","N/A",IF(C23&gt;10,"No",IF(C23&lt;-10,"No","Yes")))</f>
        <v>N/A</v>
      </c>
      <c r="E23" s="14">
        <v>16067.848735</v>
      </c>
      <c r="F23" s="11" t="str">
        <f>IF($B23="N/A","N/A",IF(E23&gt;10,"No",IF(E23&lt;-10,"No","Yes")))</f>
        <v>N/A</v>
      </c>
      <c r="G23" s="14">
        <v>16135.663893999999</v>
      </c>
      <c r="H23" s="11" t="str">
        <f>IF($B23="N/A","N/A",IF(G23&gt;10,"No",IF(G23&lt;-10,"No","Yes")))</f>
        <v>N/A</v>
      </c>
      <c r="I23" s="12">
        <v>6.3949999999999996</v>
      </c>
      <c r="J23" s="12">
        <v>0.42209999999999998</v>
      </c>
      <c r="K23" s="48" t="s">
        <v>739</v>
      </c>
      <c r="L23" s="9" t="str">
        <f>IF(J23="Div by 0", "N/A", IF(K23="N/A","N/A", IF(J23&gt;VALUE(MID(K23,1,2)), "No", IF(J23&lt;-1*VALUE(MID(K23,1,2)), "No", "Yes"))))</f>
        <v>Yes</v>
      </c>
    </row>
    <row r="24" spans="1:12" x14ac:dyDescent="0.2">
      <c r="A24" s="4" t="s">
        <v>1238</v>
      </c>
      <c r="B24" s="48" t="s">
        <v>213</v>
      </c>
      <c r="C24" s="14">
        <v>17843.828301000001</v>
      </c>
      <c r="D24" s="11" t="str">
        <f>IF($B24="N/A","N/A",IF(C24&gt;10,"No",IF(C24&lt;-10,"No","Yes")))</f>
        <v>N/A</v>
      </c>
      <c r="E24" s="14">
        <v>20560.814708000002</v>
      </c>
      <c r="F24" s="11" t="str">
        <f>IF($B24="N/A","N/A",IF(E24&gt;10,"No",IF(E24&lt;-10,"No","Yes")))</f>
        <v>N/A</v>
      </c>
      <c r="G24" s="14">
        <v>16710.938322999998</v>
      </c>
      <c r="H24" s="11" t="str">
        <f>IF($B24="N/A","N/A",IF(G24&gt;10,"No",IF(G24&lt;-10,"No","Yes")))</f>
        <v>N/A</v>
      </c>
      <c r="I24" s="12">
        <v>15.23</v>
      </c>
      <c r="J24" s="12">
        <v>-18.7</v>
      </c>
      <c r="K24" s="48" t="s">
        <v>739</v>
      </c>
      <c r="L24" s="9" t="str">
        <f>IF(J24="Div by 0", "N/A", IF(K24="N/A","N/A", IF(J24&gt;VALUE(MID(K24,1,2)), "No", IF(J24&lt;-1*VALUE(MID(K24,1,2)), "No", "Yes"))))</f>
        <v>Yes</v>
      </c>
    </row>
    <row r="25" spans="1:12" x14ac:dyDescent="0.2">
      <c r="A25" s="4" t="s">
        <v>1239</v>
      </c>
      <c r="B25" s="48" t="s">
        <v>213</v>
      </c>
      <c r="C25" s="14">
        <v>12926.931420000001</v>
      </c>
      <c r="D25" s="11" t="str">
        <f>IF($B25="N/A","N/A",IF(C25&gt;10,"No",IF(C25&lt;-10,"No","Yes")))</f>
        <v>N/A</v>
      </c>
      <c r="E25" s="14">
        <v>13215.111201</v>
      </c>
      <c r="F25" s="11" t="str">
        <f>IF($B25="N/A","N/A",IF(E25&gt;10,"No",IF(E25&lt;-10,"No","Yes")))</f>
        <v>N/A</v>
      </c>
      <c r="G25" s="14">
        <v>15667.755406</v>
      </c>
      <c r="H25" s="11" t="str">
        <f>IF($B25="N/A","N/A",IF(G25&gt;10,"No",IF(G25&lt;-10,"No","Yes")))</f>
        <v>N/A</v>
      </c>
      <c r="I25" s="12">
        <v>2.2290000000000001</v>
      </c>
      <c r="J25" s="12">
        <v>18.559999999999999</v>
      </c>
      <c r="K25" s="48" t="s">
        <v>739</v>
      </c>
      <c r="L25" s="9" t="str">
        <f>IF(J25="Div by 0", "N/A", IF(K25="N/A","N/A", IF(J25&gt;VALUE(MID(K25,1,2)), "No", IF(J25&lt;-1*VALUE(MID(K25,1,2)), "No", "Yes"))))</f>
        <v>Yes</v>
      </c>
    </row>
    <row r="26" spans="1:12" x14ac:dyDescent="0.2">
      <c r="A26" s="4" t="s">
        <v>1240</v>
      </c>
      <c r="B26" s="48" t="s">
        <v>213</v>
      </c>
      <c r="C26" s="14">
        <v>15169.220966000001</v>
      </c>
      <c r="D26" s="11" t="str">
        <f t="shared" ref="D26:D27" si="11">IF($B26="N/A","N/A",IF(C26&gt;10,"No",IF(C26&lt;-10,"No","Yes")))</f>
        <v>N/A</v>
      </c>
      <c r="E26" s="14">
        <v>16149.751629</v>
      </c>
      <c r="F26" s="11" t="str">
        <f t="shared" ref="F26:F30" si="12">IF($B26="N/A","N/A",IF(E26&gt;10,"No",IF(E26&lt;-10,"No","Yes")))</f>
        <v>N/A</v>
      </c>
      <c r="G26" s="14">
        <v>15477.381352</v>
      </c>
      <c r="H26" s="11" t="str">
        <f t="shared" ref="H26:H27" si="13">IF($B26="N/A","N/A",IF(G26&gt;10,"No",IF(G26&lt;-10,"No","Yes")))</f>
        <v>N/A</v>
      </c>
      <c r="I26" s="12">
        <v>6.4640000000000004</v>
      </c>
      <c r="J26" s="12">
        <v>-4.16</v>
      </c>
      <c r="K26" s="48" t="s">
        <v>739</v>
      </c>
      <c r="L26" s="9" t="str">
        <f>IF(J26="Div by 0", "N/A", IF(OR(J26="N/A",K26="N/A"),"N/A", IF(J26&gt;VALUE(MID(K26,1,2)), "No", IF(J26&lt;-1*VALUE(MID(K26,1,2)), "No", "Yes"))))</f>
        <v>Yes</v>
      </c>
    </row>
    <row r="27" spans="1:12" x14ac:dyDescent="0.2">
      <c r="A27" s="4" t="s">
        <v>1241</v>
      </c>
      <c r="B27" s="48" t="s">
        <v>213</v>
      </c>
      <c r="C27" s="14">
        <v>14992.152755999999</v>
      </c>
      <c r="D27" s="11" t="str">
        <f t="shared" si="11"/>
        <v>N/A</v>
      </c>
      <c r="E27" s="14">
        <v>15943.242905999999</v>
      </c>
      <c r="F27" s="11" t="str">
        <f t="shared" si="12"/>
        <v>N/A</v>
      </c>
      <c r="G27" s="14">
        <v>17216.597848000001</v>
      </c>
      <c r="H27" s="11" t="str">
        <f t="shared" si="13"/>
        <v>N/A</v>
      </c>
      <c r="I27" s="12">
        <v>6.3440000000000003</v>
      </c>
      <c r="J27" s="12">
        <v>7.9870000000000001</v>
      </c>
      <c r="K27" s="48" t="s">
        <v>739</v>
      </c>
      <c r="L27" s="9" t="str">
        <f>IF(J27="Div by 0", "N/A", IF(OR(J27="N/A",K27="N/A"),"N/A", IF(J27&gt;VALUE(MID(K27,1,2)), "No", IF(J27&lt;-1*VALUE(MID(K27,1,2)), "No", "Yes"))))</f>
        <v>Yes</v>
      </c>
    </row>
    <row r="28" spans="1:12" x14ac:dyDescent="0.2">
      <c r="A28" s="58" t="s">
        <v>1242</v>
      </c>
      <c r="B28" s="14" t="s">
        <v>213</v>
      </c>
      <c r="C28" s="14">
        <v>1655.2016633999999</v>
      </c>
      <c r="D28" s="11" t="str">
        <f t="shared" ref="D28:D30" si="14">IF($B28="N/A","N/A",IF(C28&gt;10,"No",IF(C28&lt;-10,"No","Yes")))</f>
        <v>N/A</v>
      </c>
      <c r="E28" s="14">
        <v>1698.0824877</v>
      </c>
      <c r="F28" s="11" t="str">
        <f t="shared" si="12"/>
        <v>N/A</v>
      </c>
      <c r="G28" s="14">
        <v>1679.3652059000001</v>
      </c>
      <c r="H28" s="11" t="str">
        <f t="shared" ref="H28:H30" si="15">IF($B28="N/A","N/A",IF(G28&gt;10,"No",IF(G28&lt;-10,"No","Yes")))</f>
        <v>N/A</v>
      </c>
      <c r="I28" s="12">
        <v>2.5910000000000002</v>
      </c>
      <c r="J28" s="12">
        <v>-1.1000000000000001</v>
      </c>
      <c r="K28" s="45" t="s">
        <v>739</v>
      </c>
      <c r="L28" s="9" t="str">
        <f>IF(J28="Div by 0", "N/A", IF(OR(J28="N/A",K28="N/A"),"N/A", IF(J28&gt;VALUE(MID(K28,1,2)), "No", IF(J28&lt;-1*VALUE(MID(K28,1,2)), "No", "Yes"))))</f>
        <v>Yes</v>
      </c>
    </row>
    <row r="29" spans="1:12" x14ac:dyDescent="0.2">
      <c r="A29" s="58" t="s">
        <v>1243</v>
      </c>
      <c r="B29" s="14" t="s">
        <v>213</v>
      </c>
      <c r="C29" s="14">
        <v>1635.4180303999999</v>
      </c>
      <c r="D29" s="11" t="str">
        <f t="shared" si="14"/>
        <v>N/A</v>
      </c>
      <c r="E29" s="14">
        <v>1692.2957958</v>
      </c>
      <c r="F29" s="11" t="str">
        <f t="shared" si="12"/>
        <v>N/A</v>
      </c>
      <c r="G29" s="14">
        <v>1684.2933998999999</v>
      </c>
      <c r="H29" s="11" t="str">
        <f t="shared" si="15"/>
        <v>N/A</v>
      </c>
      <c r="I29" s="12">
        <v>3.4780000000000002</v>
      </c>
      <c r="J29" s="12">
        <v>-0.47299999999999998</v>
      </c>
      <c r="K29" s="45" t="s">
        <v>739</v>
      </c>
      <c r="L29" s="9" t="str">
        <f t="shared" ref="L29:L30" si="16">IF(J29="Div by 0", "N/A", IF(OR(J29="N/A",K29="N/A"),"N/A", IF(J29&gt;VALUE(MID(K29,1,2)), "No", IF(J29&lt;-1*VALUE(MID(K29,1,2)), "No", "Yes"))))</f>
        <v>Yes</v>
      </c>
    </row>
    <row r="30" spans="1:12" x14ac:dyDescent="0.2">
      <c r="A30" s="58" t="s">
        <v>1244</v>
      </c>
      <c r="B30" s="14" t="s">
        <v>213</v>
      </c>
      <c r="C30" s="14">
        <v>2289.6941489000001</v>
      </c>
      <c r="D30" s="11" t="str">
        <f t="shared" si="14"/>
        <v>N/A</v>
      </c>
      <c r="E30" s="14">
        <v>1878.7715134</v>
      </c>
      <c r="F30" s="11" t="str">
        <f t="shared" si="12"/>
        <v>N/A</v>
      </c>
      <c r="G30" s="14">
        <v>1528.020595</v>
      </c>
      <c r="H30" s="11" t="str">
        <f t="shared" si="15"/>
        <v>N/A</v>
      </c>
      <c r="I30" s="12">
        <v>-17.899999999999999</v>
      </c>
      <c r="J30" s="12">
        <v>-18.7</v>
      </c>
      <c r="K30" s="45" t="s">
        <v>739</v>
      </c>
      <c r="L30" s="9" t="str">
        <f t="shared" si="16"/>
        <v>Yes</v>
      </c>
    </row>
    <row r="31" spans="1:12" x14ac:dyDescent="0.2">
      <c r="A31" s="46" t="s">
        <v>2</v>
      </c>
      <c r="B31" s="35" t="s">
        <v>213</v>
      </c>
      <c r="C31" s="13">
        <v>88.375695300000004</v>
      </c>
      <c r="D31" s="44" t="str">
        <f t="shared" ref="D31:D69" si="17">IF($B31="N/A","N/A",IF(C31&gt;10,"No",IF(C31&lt;-10,"No","Yes")))</f>
        <v>N/A</v>
      </c>
      <c r="E31" s="13">
        <v>88.320085761000001</v>
      </c>
      <c r="F31" s="44" t="str">
        <f t="shared" ref="F31:F69" si="18">IF($B31="N/A","N/A",IF(E31&gt;10,"No",IF(E31&lt;-10,"No","Yes")))</f>
        <v>N/A</v>
      </c>
      <c r="G31" s="13">
        <v>88.879791241999996</v>
      </c>
      <c r="H31" s="44" t="str">
        <f t="shared" ref="H31:H69" si="19">IF($B31="N/A","N/A",IF(G31&gt;10,"No",IF(G31&lt;-10,"No","Yes")))</f>
        <v>N/A</v>
      </c>
      <c r="I31" s="12">
        <v>-6.3E-2</v>
      </c>
      <c r="J31" s="12">
        <v>0.63370000000000004</v>
      </c>
      <c r="K31" s="45" t="s">
        <v>739</v>
      </c>
      <c r="L31" s="9" t="str">
        <f t="shared" ref="L31:L99" si="20">IF(J31="Div by 0", "N/A", IF(K31="N/A","N/A", IF(J31&gt;VALUE(MID(K31,1,2)), "No", IF(J31&lt;-1*VALUE(MID(K31,1,2)), "No", "Yes"))))</f>
        <v>Yes</v>
      </c>
    </row>
    <row r="32" spans="1:12" x14ac:dyDescent="0.2">
      <c r="A32" s="46" t="s">
        <v>22</v>
      </c>
      <c r="B32" s="35" t="s">
        <v>213</v>
      </c>
      <c r="C32" s="1">
        <v>253891</v>
      </c>
      <c r="D32" s="44" t="str">
        <f t="shared" si="17"/>
        <v>N/A</v>
      </c>
      <c r="E32" s="1">
        <v>260342</v>
      </c>
      <c r="F32" s="44" t="str">
        <f t="shared" si="18"/>
        <v>N/A</v>
      </c>
      <c r="G32" s="1">
        <v>267034</v>
      </c>
      <c r="H32" s="44" t="str">
        <f t="shared" si="19"/>
        <v>N/A</v>
      </c>
      <c r="I32" s="12">
        <v>2.5409999999999999</v>
      </c>
      <c r="J32" s="12">
        <v>2.57</v>
      </c>
      <c r="K32" s="45" t="s">
        <v>739</v>
      </c>
      <c r="L32" s="9" t="str">
        <f t="shared" si="20"/>
        <v>Yes</v>
      </c>
    </row>
    <row r="33" spans="1:12" x14ac:dyDescent="0.2">
      <c r="A33" s="46" t="s">
        <v>451</v>
      </c>
      <c r="B33" s="48" t="s">
        <v>213</v>
      </c>
      <c r="C33" s="1">
        <v>7632</v>
      </c>
      <c r="D33" s="1" t="str">
        <f t="shared" si="17"/>
        <v>N/A</v>
      </c>
      <c r="E33" s="1">
        <v>4368</v>
      </c>
      <c r="F33" s="1" t="str">
        <f t="shared" si="18"/>
        <v>N/A</v>
      </c>
      <c r="G33" s="1">
        <v>10395</v>
      </c>
      <c r="H33" s="11" t="str">
        <f t="shared" si="19"/>
        <v>N/A</v>
      </c>
      <c r="I33" s="12">
        <v>-42.8</v>
      </c>
      <c r="J33" s="12">
        <v>138</v>
      </c>
      <c r="K33" s="48" t="s">
        <v>739</v>
      </c>
      <c r="L33" s="9" t="str">
        <f t="shared" si="20"/>
        <v>No</v>
      </c>
    </row>
    <row r="34" spans="1:12" x14ac:dyDescent="0.2">
      <c r="A34" s="46" t="s">
        <v>1245</v>
      </c>
      <c r="B34" s="5" t="s">
        <v>213</v>
      </c>
      <c r="C34" s="1">
        <v>3554</v>
      </c>
      <c r="D34" s="9" t="str">
        <f t="shared" ref="D34:D38" si="21">IF($B34="N/A","N/A",IF(C34&lt;0,"No","Yes"))</f>
        <v>N/A</v>
      </c>
      <c r="E34" s="1">
        <v>3620</v>
      </c>
      <c r="F34" s="9" t="str">
        <f t="shared" ref="F34:F38" si="22">IF($B34="N/A","N/A",IF(E34&lt;0,"No","Yes"))</f>
        <v>N/A</v>
      </c>
      <c r="G34" s="1">
        <v>3701</v>
      </c>
      <c r="H34" s="9" t="str">
        <f t="shared" ref="H34:H38" si="23">IF($B34="N/A","N/A",IF(G34&lt;0,"No","Yes"))</f>
        <v>N/A</v>
      </c>
      <c r="I34" s="12">
        <v>1.857</v>
      </c>
      <c r="J34" s="12">
        <v>2.238</v>
      </c>
      <c r="K34" s="1" t="s">
        <v>739</v>
      </c>
      <c r="L34" s="9" t="str">
        <f t="shared" si="20"/>
        <v>Yes</v>
      </c>
    </row>
    <row r="35" spans="1:12" x14ac:dyDescent="0.2">
      <c r="A35" s="46" t="s">
        <v>1246</v>
      </c>
      <c r="B35" s="5" t="s">
        <v>213</v>
      </c>
      <c r="C35" s="1">
        <v>383</v>
      </c>
      <c r="D35" s="9" t="str">
        <f t="shared" si="21"/>
        <v>N/A</v>
      </c>
      <c r="E35" s="1">
        <v>304</v>
      </c>
      <c r="F35" s="9" t="str">
        <f t="shared" si="22"/>
        <v>N/A</v>
      </c>
      <c r="G35" s="1">
        <v>461</v>
      </c>
      <c r="H35" s="9" t="str">
        <f t="shared" si="23"/>
        <v>N/A</v>
      </c>
      <c r="I35" s="12">
        <v>-20.6</v>
      </c>
      <c r="J35" s="12">
        <v>51.64</v>
      </c>
      <c r="K35" s="1" t="s">
        <v>739</v>
      </c>
      <c r="L35" s="9" t="str">
        <f t="shared" si="20"/>
        <v>No</v>
      </c>
    </row>
    <row r="36" spans="1:12" x14ac:dyDescent="0.2">
      <c r="A36" s="46" t="s">
        <v>1247</v>
      </c>
      <c r="B36" s="5" t="s">
        <v>213</v>
      </c>
      <c r="C36" s="1">
        <v>3675</v>
      </c>
      <c r="D36" s="9" t="str">
        <f t="shared" si="21"/>
        <v>N/A</v>
      </c>
      <c r="E36" s="1">
        <v>425</v>
      </c>
      <c r="F36" s="9" t="str">
        <f t="shared" si="22"/>
        <v>N/A</v>
      </c>
      <c r="G36" s="1">
        <v>6223</v>
      </c>
      <c r="H36" s="9" t="str">
        <f t="shared" si="23"/>
        <v>N/A</v>
      </c>
      <c r="I36" s="12">
        <v>-88.4</v>
      </c>
      <c r="J36" s="12">
        <v>1364</v>
      </c>
      <c r="K36" s="1" t="s">
        <v>739</v>
      </c>
      <c r="L36" s="9" t="str">
        <f t="shared" si="20"/>
        <v>No</v>
      </c>
    </row>
    <row r="37" spans="1:12" x14ac:dyDescent="0.2">
      <c r="A37" s="46" t="s">
        <v>1248</v>
      </c>
      <c r="B37" s="5" t="s">
        <v>213</v>
      </c>
      <c r="C37" s="1">
        <v>20</v>
      </c>
      <c r="D37" s="9" t="str">
        <f t="shared" si="21"/>
        <v>N/A</v>
      </c>
      <c r="E37" s="1">
        <v>19</v>
      </c>
      <c r="F37" s="9" t="str">
        <f t="shared" si="22"/>
        <v>N/A</v>
      </c>
      <c r="G37" s="1">
        <v>11</v>
      </c>
      <c r="H37" s="9" t="str">
        <f t="shared" si="23"/>
        <v>N/A</v>
      </c>
      <c r="I37" s="12">
        <v>-5</v>
      </c>
      <c r="J37" s="12">
        <v>-47.4</v>
      </c>
      <c r="K37" s="1" t="s">
        <v>739</v>
      </c>
      <c r="L37" s="9" t="str">
        <f t="shared" si="20"/>
        <v>No</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29843</v>
      </c>
      <c r="D39" s="1" t="str">
        <f t="shared" si="17"/>
        <v>N/A</v>
      </c>
      <c r="E39" s="1">
        <v>31153</v>
      </c>
      <c r="F39" s="1" t="str">
        <f t="shared" si="18"/>
        <v>N/A</v>
      </c>
      <c r="G39" s="1">
        <v>31497</v>
      </c>
      <c r="H39" s="11" t="str">
        <f t="shared" si="19"/>
        <v>N/A</v>
      </c>
      <c r="I39" s="12">
        <v>4.3899999999999997</v>
      </c>
      <c r="J39" s="12">
        <v>1.1040000000000001</v>
      </c>
      <c r="K39" s="48" t="s">
        <v>739</v>
      </c>
      <c r="L39" s="9" t="str">
        <f t="shared" si="20"/>
        <v>Yes</v>
      </c>
    </row>
    <row r="40" spans="1:12" x14ac:dyDescent="0.2">
      <c r="A40" s="46" t="s">
        <v>1250</v>
      </c>
      <c r="B40" s="5" t="s">
        <v>213</v>
      </c>
      <c r="C40" s="1">
        <v>18220</v>
      </c>
      <c r="D40" s="9" t="str">
        <f t="shared" ref="D40:D45" si="24">IF($B40="N/A","N/A",IF(C40&lt;0,"No","Yes"))</f>
        <v>N/A</v>
      </c>
      <c r="E40" s="1">
        <v>19163</v>
      </c>
      <c r="F40" s="9" t="str">
        <f t="shared" ref="F40:F45" si="25">IF($B40="N/A","N/A",IF(E40&lt;0,"No","Yes"))</f>
        <v>N/A</v>
      </c>
      <c r="G40" s="1">
        <v>19881</v>
      </c>
      <c r="H40" s="9" t="str">
        <f t="shared" ref="H40:H45" si="26">IF($B40="N/A","N/A",IF(G40&lt;0,"No","Yes"))</f>
        <v>N/A</v>
      </c>
      <c r="I40" s="12">
        <v>5.1760000000000002</v>
      </c>
      <c r="J40" s="12">
        <v>3.7469999999999999</v>
      </c>
      <c r="K40" s="1" t="s">
        <v>739</v>
      </c>
      <c r="L40" s="9" t="str">
        <f t="shared" si="20"/>
        <v>Yes</v>
      </c>
    </row>
    <row r="41" spans="1:12" x14ac:dyDescent="0.2">
      <c r="A41" s="46" t="s">
        <v>1251</v>
      </c>
      <c r="B41" s="5" t="s">
        <v>213</v>
      </c>
      <c r="C41" s="1">
        <v>226</v>
      </c>
      <c r="D41" s="9" t="str">
        <f t="shared" si="24"/>
        <v>N/A</v>
      </c>
      <c r="E41" s="1">
        <v>252</v>
      </c>
      <c r="F41" s="9" t="str">
        <f t="shared" si="25"/>
        <v>N/A</v>
      </c>
      <c r="G41" s="1">
        <v>273</v>
      </c>
      <c r="H41" s="9" t="str">
        <f t="shared" si="26"/>
        <v>N/A</v>
      </c>
      <c r="I41" s="12">
        <v>11.5</v>
      </c>
      <c r="J41" s="12">
        <v>8.3330000000000002</v>
      </c>
      <c r="K41" s="1" t="s">
        <v>739</v>
      </c>
      <c r="L41" s="9" t="str">
        <f t="shared" si="20"/>
        <v>Yes</v>
      </c>
    </row>
    <row r="42" spans="1:12" x14ac:dyDescent="0.2">
      <c r="A42" s="46" t="s">
        <v>1252</v>
      </c>
      <c r="B42" s="5" t="s">
        <v>213</v>
      </c>
      <c r="C42" s="1">
        <v>3182</v>
      </c>
      <c r="D42" s="9" t="str">
        <f t="shared" si="24"/>
        <v>N/A</v>
      </c>
      <c r="E42" s="1">
        <v>2492</v>
      </c>
      <c r="F42" s="9" t="str">
        <f t="shared" si="25"/>
        <v>N/A</v>
      </c>
      <c r="G42" s="1">
        <v>11034</v>
      </c>
      <c r="H42" s="9" t="str">
        <f t="shared" si="26"/>
        <v>N/A</v>
      </c>
      <c r="I42" s="12">
        <v>-21.7</v>
      </c>
      <c r="J42" s="12">
        <v>342.8</v>
      </c>
      <c r="K42" s="1" t="s">
        <v>739</v>
      </c>
      <c r="L42" s="9" t="str">
        <f t="shared" si="20"/>
        <v>No</v>
      </c>
    </row>
    <row r="43" spans="1:12" x14ac:dyDescent="0.2">
      <c r="A43" s="46" t="s">
        <v>1253</v>
      </c>
      <c r="B43" s="5" t="s">
        <v>213</v>
      </c>
      <c r="C43" s="1">
        <v>11</v>
      </c>
      <c r="D43" s="9" t="str">
        <f t="shared" si="24"/>
        <v>N/A</v>
      </c>
      <c r="E43" s="1">
        <v>11</v>
      </c>
      <c r="F43" s="9" t="str">
        <f t="shared" si="25"/>
        <v>N/A</v>
      </c>
      <c r="G43" s="1">
        <v>11</v>
      </c>
      <c r="H43" s="9" t="str">
        <f t="shared" si="26"/>
        <v>N/A</v>
      </c>
      <c r="I43" s="12">
        <v>-37.5</v>
      </c>
      <c r="J43" s="12">
        <v>60</v>
      </c>
      <c r="K43" s="1" t="s">
        <v>739</v>
      </c>
      <c r="L43" s="9" t="str">
        <f t="shared" si="20"/>
        <v>No</v>
      </c>
    </row>
    <row r="44" spans="1:12" x14ac:dyDescent="0.2">
      <c r="A44" s="46" t="s">
        <v>1254</v>
      </c>
      <c r="B44" s="5" t="s">
        <v>213</v>
      </c>
      <c r="C44" s="1">
        <v>8207</v>
      </c>
      <c r="D44" s="9" t="str">
        <f t="shared" si="24"/>
        <v>N/A</v>
      </c>
      <c r="E44" s="1">
        <v>9241</v>
      </c>
      <c r="F44" s="9" t="str">
        <f t="shared" si="25"/>
        <v>N/A</v>
      </c>
      <c r="G44" s="1">
        <v>301</v>
      </c>
      <c r="H44" s="9" t="str">
        <f t="shared" si="26"/>
        <v>N/A</v>
      </c>
      <c r="I44" s="12">
        <v>12.6</v>
      </c>
      <c r="J44" s="12">
        <v>-96.7</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176724</v>
      </c>
      <c r="D46" s="1" t="str">
        <f t="shared" si="17"/>
        <v>N/A</v>
      </c>
      <c r="E46" s="1">
        <v>183221</v>
      </c>
      <c r="F46" s="1" t="str">
        <f t="shared" si="18"/>
        <v>N/A</v>
      </c>
      <c r="G46" s="1">
        <v>183454</v>
      </c>
      <c r="H46" s="11" t="str">
        <f t="shared" si="19"/>
        <v>N/A</v>
      </c>
      <c r="I46" s="12">
        <v>3.6760000000000002</v>
      </c>
      <c r="J46" s="12">
        <v>0.12720000000000001</v>
      </c>
      <c r="K46" s="48" t="s">
        <v>739</v>
      </c>
      <c r="L46" s="9" t="str">
        <f t="shared" si="20"/>
        <v>Yes</v>
      </c>
    </row>
    <row r="47" spans="1:12" x14ac:dyDescent="0.2">
      <c r="A47" s="46" t="s">
        <v>1256</v>
      </c>
      <c r="B47" s="5" t="s">
        <v>213</v>
      </c>
      <c r="C47" s="1">
        <v>18909</v>
      </c>
      <c r="D47" s="9" t="str">
        <f t="shared" ref="D47:D53" si="27">IF($B47="N/A","N/A",IF(C47&lt;0,"No","Yes"))</f>
        <v>N/A</v>
      </c>
      <c r="E47" s="1">
        <v>17338</v>
      </c>
      <c r="F47" s="9" t="str">
        <f t="shared" ref="F47:F53" si="28">IF($B47="N/A","N/A",IF(E47&lt;0,"No","Yes"))</f>
        <v>N/A</v>
      </c>
      <c r="G47" s="1">
        <v>15990</v>
      </c>
      <c r="H47" s="9" t="str">
        <f t="shared" ref="H47:H53" si="29">IF($B47="N/A","N/A",IF(G47&lt;0,"No","Yes"))</f>
        <v>N/A</v>
      </c>
      <c r="I47" s="12">
        <v>-8.31</v>
      </c>
      <c r="J47" s="12">
        <v>-7.77</v>
      </c>
      <c r="K47" s="1" t="s">
        <v>739</v>
      </c>
      <c r="L47" s="9" t="str">
        <f t="shared" si="20"/>
        <v>Yes</v>
      </c>
    </row>
    <row r="48" spans="1:12" x14ac:dyDescent="0.2">
      <c r="A48" s="46" t="s">
        <v>1257</v>
      </c>
      <c r="B48" s="5" t="s">
        <v>213</v>
      </c>
      <c r="C48" s="1">
        <v>54</v>
      </c>
      <c r="D48" s="9" t="str">
        <f t="shared" si="27"/>
        <v>N/A</v>
      </c>
      <c r="E48" s="1">
        <v>67</v>
      </c>
      <c r="F48" s="9" t="str">
        <f t="shared" si="28"/>
        <v>N/A</v>
      </c>
      <c r="G48" s="1">
        <v>58</v>
      </c>
      <c r="H48" s="9" t="str">
        <f t="shared" si="29"/>
        <v>N/A</v>
      </c>
      <c r="I48" s="12">
        <v>24.07</v>
      </c>
      <c r="J48" s="12">
        <v>-13.4</v>
      </c>
      <c r="K48" s="1" t="s">
        <v>739</v>
      </c>
      <c r="L48" s="9" t="str">
        <f t="shared" si="20"/>
        <v>Yes</v>
      </c>
    </row>
    <row r="49" spans="1:12" x14ac:dyDescent="0.2">
      <c r="A49" s="46" t="s">
        <v>1258</v>
      </c>
      <c r="B49" s="5" t="s">
        <v>213</v>
      </c>
      <c r="C49" s="1">
        <v>477</v>
      </c>
      <c r="D49" s="9" t="str">
        <f t="shared" si="27"/>
        <v>N/A</v>
      </c>
      <c r="E49" s="1">
        <v>596</v>
      </c>
      <c r="F49" s="9" t="str">
        <f t="shared" si="28"/>
        <v>N/A</v>
      </c>
      <c r="G49" s="1">
        <v>359</v>
      </c>
      <c r="H49" s="9" t="str">
        <f t="shared" si="29"/>
        <v>N/A</v>
      </c>
      <c r="I49" s="12">
        <v>24.95</v>
      </c>
      <c r="J49" s="12">
        <v>-39.799999999999997</v>
      </c>
      <c r="K49" s="1" t="s">
        <v>739</v>
      </c>
      <c r="L49" s="9" t="str">
        <f t="shared" si="20"/>
        <v>No</v>
      </c>
    </row>
    <row r="50" spans="1:12" x14ac:dyDescent="0.2">
      <c r="A50" s="46" t="s">
        <v>1259</v>
      </c>
      <c r="B50" s="5" t="s">
        <v>213</v>
      </c>
      <c r="C50" s="1">
        <v>131074</v>
      </c>
      <c r="D50" s="9" t="str">
        <f t="shared" si="27"/>
        <v>N/A</v>
      </c>
      <c r="E50" s="1">
        <v>138315</v>
      </c>
      <c r="F50" s="9" t="str">
        <f t="shared" si="28"/>
        <v>N/A</v>
      </c>
      <c r="G50" s="1">
        <v>141517</v>
      </c>
      <c r="H50" s="9" t="str">
        <f t="shared" si="29"/>
        <v>N/A</v>
      </c>
      <c r="I50" s="12">
        <v>5.524</v>
      </c>
      <c r="J50" s="12">
        <v>2.3149999999999999</v>
      </c>
      <c r="K50" s="1" t="s">
        <v>739</v>
      </c>
      <c r="L50" s="9" t="str">
        <f t="shared" si="20"/>
        <v>Yes</v>
      </c>
    </row>
    <row r="51" spans="1:12" x14ac:dyDescent="0.2">
      <c r="A51" s="46" t="s">
        <v>1260</v>
      </c>
      <c r="B51" s="5" t="s">
        <v>213</v>
      </c>
      <c r="C51" s="1">
        <v>13090</v>
      </c>
      <c r="D51" s="9" t="str">
        <f t="shared" si="27"/>
        <v>N/A</v>
      </c>
      <c r="E51" s="1">
        <v>13946</v>
      </c>
      <c r="F51" s="9" t="str">
        <f t="shared" si="28"/>
        <v>N/A</v>
      </c>
      <c r="G51" s="1">
        <v>13223</v>
      </c>
      <c r="H51" s="9" t="str">
        <f t="shared" si="29"/>
        <v>N/A</v>
      </c>
      <c r="I51" s="12">
        <v>6.5389999999999997</v>
      </c>
      <c r="J51" s="12">
        <v>-5.18</v>
      </c>
      <c r="K51" s="1" t="s">
        <v>739</v>
      </c>
      <c r="L51" s="9" t="str">
        <f t="shared" si="20"/>
        <v>Yes</v>
      </c>
    </row>
    <row r="52" spans="1:12" x14ac:dyDescent="0.2">
      <c r="A52" s="46" t="s">
        <v>1261</v>
      </c>
      <c r="B52" s="5" t="s">
        <v>213</v>
      </c>
      <c r="C52" s="1">
        <v>13120</v>
      </c>
      <c r="D52" s="9" t="str">
        <f t="shared" si="27"/>
        <v>N/A</v>
      </c>
      <c r="E52" s="1">
        <v>12959</v>
      </c>
      <c r="F52" s="9" t="str">
        <f t="shared" si="28"/>
        <v>N/A</v>
      </c>
      <c r="G52" s="1">
        <v>12307</v>
      </c>
      <c r="H52" s="9" t="str">
        <f t="shared" si="29"/>
        <v>N/A</v>
      </c>
      <c r="I52" s="12">
        <v>-1.23</v>
      </c>
      <c r="J52" s="12">
        <v>-5.03</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39692</v>
      </c>
      <c r="D54" s="1" t="str">
        <f t="shared" si="17"/>
        <v>N/A</v>
      </c>
      <c r="E54" s="1">
        <v>41600</v>
      </c>
      <c r="F54" s="1" t="str">
        <f t="shared" si="18"/>
        <v>N/A</v>
      </c>
      <c r="G54" s="1">
        <v>41688</v>
      </c>
      <c r="H54" s="11" t="str">
        <f t="shared" si="19"/>
        <v>N/A</v>
      </c>
      <c r="I54" s="12">
        <v>4.8070000000000004</v>
      </c>
      <c r="J54" s="12">
        <v>0.21149999999999999</v>
      </c>
      <c r="K54" s="48" t="s">
        <v>739</v>
      </c>
      <c r="L54" s="9" t="str">
        <f t="shared" si="20"/>
        <v>Yes</v>
      </c>
    </row>
    <row r="55" spans="1:12" x14ac:dyDescent="0.2">
      <c r="A55" s="46" t="s">
        <v>1263</v>
      </c>
      <c r="B55" s="5" t="s">
        <v>213</v>
      </c>
      <c r="C55" s="1">
        <v>6881</v>
      </c>
      <c r="D55" s="9" t="str">
        <f t="shared" ref="D55:D60" si="30">IF($B55="N/A","N/A",IF(C55&lt;0,"No","Yes"))</f>
        <v>N/A</v>
      </c>
      <c r="E55" s="1">
        <v>5628</v>
      </c>
      <c r="F55" s="9" t="str">
        <f t="shared" ref="F55:F60" si="31">IF($B55="N/A","N/A",IF(E55&lt;0,"No","Yes"))</f>
        <v>N/A</v>
      </c>
      <c r="G55" s="1">
        <v>4926</v>
      </c>
      <c r="H55" s="9" t="str">
        <f t="shared" ref="H55:H60" si="32">IF($B55="N/A","N/A",IF(G55&lt;0,"No","Yes"))</f>
        <v>N/A</v>
      </c>
      <c r="I55" s="12">
        <v>-18.2</v>
      </c>
      <c r="J55" s="12">
        <v>-12.5</v>
      </c>
      <c r="K55" s="1" t="s">
        <v>739</v>
      </c>
      <c r="L55" s="9" t="str">
        <f t="shared" si="20"/>
        <v>Yes</v>
      </c>
    </row>
    <row r="56" spans="1:12" x14ac:dyDescent="0.2">
      <c r="A56" s="46" t="s">
        <v>1264</v>
      </c>
      <c r="B56" s="5" t="s">
        <v>213</v>
      </c>
      <c r="C56" s="1">
        <v>11</v>
      </c>
      <c r="D56" s="9" t="str">
        <f t="shared" si="30"/>
        <v>N/A</v>
      </c>
      <c r="E56" s="1">
        <v>11</v>
      </c>
      <c r="F56" s="9" t="str">
        <f t="shared" si="31"/>
        <v>N/A</v>
      </c>
      <c r="G56" s="1">
        <v>11</v>
      </c>
      <c r="H56" s="9" t="str">
        <f t="shared" si="32"/>
        <v>N/A</v>
      </c>
      <c r="I56" s="12">
        <v>-50</v>
      </c>
      <c r="J56" s="12">
        <v>0</v>
      </c>
      <c r="K56" s="1" t="s">
        <v>739</v>
      </c>
      <c r="L56" s="9" t="str">
        <f t="shared" si="20"/>
        <v>Yes</v>
      </c>
    </row>
    <row r="57" spans="1:12" x14ac:dyDescent="0.2">
      <c r="A57" s="46" t="s">
        <v>1265</v>
      </c>
      <c r="B57" s="5" t="s">
        <v>213</v>
      </c>
      <c r="C57" s="1">
        <v>21271</v>
      </c>
      <c r="D57" s="9" t="str">
        <f t="shared" si="30"/>
        <v>N/A</v>
      </c>
      <c r="E57" s="1">
        <v>24351</v>
      </c>
      <c r="F57" s="9" t="str">
        <f t="shared" si="31"/>
        <v>N/A</v>
      </c>
      <c r="G57" s="1">
        <v>18690</v>
      </c>
      <c r="H57" s="9" t="str">
        <f t="shared" si="32"/>
        <v>N/A</v>
      </c>
      <c r="I57" s="12">
        <v>14.48</v>
      </c>
      <c r="J57" s="12">
        <v>-23.2</v>
      </c>
      <c r="K57" s="1" t="s">
        <v>739</v>
      </c>
      <c r="L57" s="9" t="str">
        <f t="shared" si="20"/>
        <v>Yes</v>
      </c>
    </row>
    <row r="58" spans="1:12" x14ac:dyDescent="0.2">
      <c r="A58" s="46" t="s">
        <v>1266</v>
      </c>
      <c r="B58" s="5" t="s">
        <v>213</v>
      </c>
      <c r="C58" s="1">
        <v>1358</v>
      </c>
      <c r="D58" s="9" t="str">
        <f t="shared" si="30"/>
        <v>N/A</v>
      </c>
      <c r="E58" s="1">
        <v>157</v>
      </c>
      <c r="F58" s="9" t="str">
        <f t="shared" si="31"/>
        <v>N/A</v>
      </c>
      <c r="G58" s="1">
        <v>7035</v>
      </c>
      <c r="H58" s="9" t="str">
        <f t="shared" si="32"/>
        <v>N/A</v>
      </c>
      <c r="I58" s="12">
        <v>-88.4</v>
      </c>
      <c r="J58" s="12">
        <v>4381</v>
      </c>
      <c r="K58" s="1" t="s">
        <v>739</v>
      </c>
      <c r="L58" s="9" t="str">
        <f t="shared" si="20"/>
        <v>No</v>
      </c>
    </row>
    <row r="59" spans="1:12" x14ac:dyDescent="0.2">
      <c r="A59" s="46" t="s">
        <v>1267</v>
      </c>
      <c r="B59" s="5" t="s">
        <v>213</v>
      </c>
      <c r="C59" s="1">
        <v>10180</v>
      </c>
      <c r="D59" s="9" t="str">
        <f t="shared" si="30"/>
        <v>N/A</v>
      </c>
      <c r="E59" s="1">
        <v>11463</v>
      </c>
      <c r="F59" s="9" t="str">
        <f t="shared" si="31"/>
        <v>N/A</v>
      </c>
      <c r="G59" s="1">
        <v>11036</v>
      </c>
      <c r="H59" s="9" t="str">
        <f t="shared" si="32"/>
        <v>N/A</v>
      </c>
      <c r="I59" s="12">
        <v>12.6</v>
      </c>
      <c r="J59" s="12">
        <v>-3.73</v>
      </c>
      <c r="K59" s="1" t="s">
        <v>739</v>
      </c>
      <c r="L59" s="9" t="str">
        <f t="shared" si="20"/>
        <v>Yes</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120064</v>
      </c>
      <c r="D61" s="1" t="str">
        <f t="shared" si="17"/>
        <v>N/A</v>
      </c>
      <c r="E61" s="1">
        <v>137478</v>
      </c>
      <c r="F61" s="1" t="str">
        <f t="shared" si="18"/>
        <v>N/A</v>
      </c>
      <c r="G61" s="1">
        <v>216823</v>
      </c>
      <c r="H61" s="11" t="str">
        <f t="shared" si="19"/>
        <v>N/A</v>
      </c>
      <c r="I61" s="12">
        <v>14.5</v>
      </c>
      <c r="J61" s="12">
        <v>57.71</v>
      </c>
      <c r="K61" s="45" t="s">
        <v>739</v>
      </c>
      <c r="L61" s="9" t="str">
        <f>IF(J61="Div by 0", "N/A", IF(OR(J61="N/A",K61="N/A"),"N/A", IF(J61&gt;VALUE(MID(K61,1,2)), "No", IF(J61&lt;-1*VALUE(MID(K61,1,2)), "No", "Yes"))))</f>
        <v>No</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253891</v>
      </c>
      <c r="D63" s="1" t="str">
        <f t="shared" si="17"/>
        <v>N/A</v>
      </c>
      <c r="E63" s="1">
        <v>260342</v>
      </c>
      <c r="F63" s="1" t="str">
        <f t="shared" si="18"/>
        <v>N/A</v>
      </c>
      <c r="G63" s="1">
        <v>267034</v>
      </c>
      <c r="H63" s="11" t="str">
        <f t="shared" si="19"/>
        <v>N/A</v>
      </c>
      <c r="I63" s="12">
        <v>2.5409999999999999</v>
      </c>
      <c r="J63" s="12">
        <v>2.57</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62881</v>
      </c>
      <c r="D67" s="1" t="str">
        <f t="shared" si="17"/>
        <v>N/A</v>
      </c>
      <c r="E67" s="1">
        <v>0</v>
      </c>
      <c r="F67" s="1" t="str">
        <f t="shared" si="18"/>
        <v>N/A</v>
      </c>
      <c r="G67" s="1">
        <v>0</v>
      </c>
      <c r="H67" s="11" t="str">
        <f t="shared" si="19"/>
        <v>N/A</v>
      </c>
      <c r="I67" s="12">
        <v>-100</v>
      </c>
      <c r="J67" s="12" t="s">
        <v>1747</v>
      </c>
      <c r="K67" s="45" t="s">
        <v>739</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253891</v>
      </c>
      <c r="D69" s="1" t="str">
        <f t="shared" si="17"/>
        <v>N/A</v>
      </c>
      <c r="E69" s="1">
        <v>260342</v>
      </c>
      <c r="F69" s="1" t="str">
        <f t="shared" si="18"/>
        <v>N/A</v>
      </c>
      <c r="G69" s="1">
        <v>267034</v>
      </c>
      <c r="H69" s="11" t="str">
        <f t="shared" si="19"/>
        <v>N/A</v>
      </c>
      <c r="I69" s="57">
        <v>2.5409999999999999</v>
      </c>
      <c r="J69" s="57">
        <v>2.57</v>
      </c>
      <c r="K69" s="48" t="s">
        <v>739</v>
      </c>
      <c r="L69" s="9" t="str">
        <f t="shared" si="33"/>
        <v>Yes</v>
      </c>
    </row>
    <row r="70" spans="1:12" x14ac:dyDescent="0.2">
      <c r="A70" s="46" t="s">
        <v>78</v>
      </c>
      <c r="B70" s="48" t="s">
        <v>294</v>
      </c>
      <c r="C70" s="13">
        <v>1.9744875424999999</v>
      </c>
      <c r="D70" s="44" t="str">
        <f>IF($B70="N/A","N/A",IF(C70&gt;=20,"No",IF(C70&lt;0,"No","Yes")))</f>
        <v>Yes</v>
      </c>
      <c r="E70" s="13">
        <v>3.1690899300000002</v>
      </c>
      <c r="F70" s="44" t="str">
        <f>IF($B70="N/A","N/A",IF(E70&gt;=20,"No",IF(E70&lt;0,"No","Yes")))</f>
        <v>Yes</v>
      </c>
      <c r="G70" s="13">
        <v>3.9510267791999998</v>
      </c>
      <c r="H70" s="44" t="str">
        <f>IF($B70="N/A","N/A",IF(G70&gt;=20,"No",IF(G70&lt;0,"No","Yes")))</f>
        <v>Yes</v>
      </c>
      <c r="I70" s="12">
        <v>60.5</v>
      </c>
      <c r="J70" s="12">
        <v>24.67</v>
      </c>
      <c r="K70" s="45" t="s">
        <v>739</v>
      </c>
      <c r="L70" s="9" t="str">
        <f t="shared" si="20"/>
        <v>Yes</v>
      </c>
    </row>
    <row r="71" spans="1:12" x14ac:dyDescent="0.2">
      <c r="A71" s="46" t="s">
        <v>79</v>
      </c>
      <c r="B71" s="35" t="s">
        <v>213</v>
      </c>
      <c r="C71" s="13">
        <v>54.469876075000002</v>
      </c>
      <c r="D71" s="44" t="str">
        <f>IF($B71="N/A","N/A",IF(C71&gt;10,"No",IF(C71&lt;-10,"No","Yes")))</f>
        <v>N/A</v>
      </c>
      <c r="E71" s="13">
        <v>48.322563273999997</v>
      </c>
      <c r="F71" s="44" t="str">
        <f>IF($B71="N/A","N/A",IF(E71&gt;10,"No",IF(E71&lt;-10,"No","Yes")))</f>
        <v>N/A</v>
      </c>
      <c r="G71" s="13">
        <v>57.531339934999998</v>
      </c>
      <c r="H71" s="44" t="str">
        <f>IF($B71="N/A","N/A",IF(G71&gt;10,"No",IF(G71&lt;-10,"No","Yes")))</f>
        <v>N/A</v>
      </c>
      <c r="I71" s="12">
        <v>-11.3</v>
      </c>
      <c r="J71" s="12">
        <v>19.059999999999999</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1.0596707819</v>
      </c>
      <c r="D73" s="44" t="str">
        <f>IF($B73="N/A","N/A",IF(C73&gt;10,"No",IF(C73&lt;-10,"No","Yes")))</f>
        <v>N/A</v>
      </c>
      <c r="E73" s="13">
        <v>1.9142259414</v>
      </c>
      <c r="F73" s="44" t="str">
        <f>IF($B73="N/A","N/A",IF(E73&gt;10,"No",IF(E73&lt;-10,"No","Yes")))</f>
        <v>N/A</v>
      </c>
      <c r="G73" s="13">
        <v>3.1181462763000001</v>
      </c>
      <c r="H73" s="44" t="str">
        <f>IF($B73="N/A","N/A",IF(G73&gt;10,"No",IF(G73&lt;-10,"No","Yes")))</f>
        <v>N/A</v>
      </c>
      <c r="I73" s="12">
        <v>80.64</v>
      </c>
      <c r="J73" s="12">
        <v>62.89</v>
      </c>
      <c r="K73" s="45" t="s">
        <v>739</v>
      </c>
      <c r="L73" s="9" t="str">
        <f t="shared" si="20"/>
        <v>No</v>
      </c>
    </row>
    <row r="74" spans="1:12" x14ac:dyDescent="0.2">
      <c r="A74" s="46" t="s">
        <v>121</v>
      </c>
      <c r="B74" s="35" t="s">
        <v>213</v>
      </c>
      <c r="C74" s="13">
        <v>11.234567901</v>
      </c>
      <c r="D74" s="44" t="str">
        <f>IF($B74="N/A","N/A",IF(C74&gt;10,"No",IF(C74&lt;-10,"No","Yes")))</f>
        <v>N/A</v>
      </c>
      <c r="E74" s="13">
        <v>10.59623431</v>
      </c>
      <c r="F74" s="44" t="str">
        <f>IF($B74="N/A","N/A",IF(E74&gt;10,"No",IF(E74&lt;-10,"No","Yes")))</f>
        <v>N/A</v>
      </c>
      <c r="G74" s="13">
        <v>9.5260799084999999</v>
      </c>
      <c r="H74" s="44" t="str">
        <f>IF($B74="N/A","N/A",IF(G74&gt;10,"No",IF(G74&lt;-10,"No","Yes")))</f>
        <v>N/A</v>
      </c>
      <c r="I74" s="12">
        <v>-5.68</v>
      </c>
      <c r="J74" s="12">
        <v>-10.1</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48.039541452000002</v>
      </c>
      <c r="D76" s="44" t="str">
        <f t="shared" ref="D76:D98" si="34">IF($B76="N/A","N/A",IF(C76&gt;10,"No",IF(C76&lt;-10,"No","Yes")))</f>
        <v>N/A</v>
      </c>
      <c r="E76" s="13">
        <v>53.136047439999999</v>
      </c>
      <c r="F76" s="44" t="str">
        <f t="shared" ref="F76:F98" si="35">IF($B76="N/A","N/A",IF(E76&gt;10,"No",IF(E76&lt;-10,"No","Yes")))</f>
        <v>N/A</v>
      </c>
      <c r="G76" s="13">
        <v>89.582906429000005</v>
      </c>
      <c r="H76" s="44" t="str">
        <f t="shared" ref="H76:H98" si="36">IF($B76="N/A","N/A",IF(G76&gt;10,"No",IF(G76&lt;-10,"No","Yes")))</f>
        <v>N/A</v>
      </c>
      <c r="I76" s="12">
        <v>10.61</v>
      </c>
      <c r="J76" s="12">
        <v>68.59</v>
      </c>
      <c r="K76" s="45" t="s">
        <v>739</v>
      </c>
      <c r="L76" s="9" t="str">
        <f>IF(J76="Div by 0", "N/A", IF(OR(J76="N/A",K76="N/A"),"N/A", IF(J76&gt;VALUE(MID(K76,1,2)), "No", IF(J76&lt;-1*VALUE(MID(K76,1,2)), "No", "Yes"))))</f>
        <v>No</v>
      </c>
    </row>
    <row r="77" spans="1:12" x14ac:dyDescent="0.2">
      <c r="A77" s="46" t="s">
        <v>196</v>
      </c>
      <c r="B77" s="35" t="s">
        <v>213</v>
      </c>
      <c r="C77" s="13">
        <v>49.919006478999997</v>
      </c>
      <c r="D77" s="44" t="str">
        <f t="shared" si="34"/>
        <v>N/A</v>
      </c>
      <c r="E77" s="13">
        <v>45.048846314999999</v>
      </c>
      <c r="F77" s="44" t="str">
        <f t="shared" si="35"/>
        <v>N/A</v>
      </c>
      <c r="G77" s="13">
        <v>8.5374713585999995</v>
      </c>
      <c r="H77" s="44" t="str">
        <f t="shared" si="36"/>
        <v>N/A</v>
      </c>
      <c r="I77" s="12">
        <v>-9.76</v>
      </c>
      <c r="J77" s="12">
        <v>-81</v>
      </c>
      <c r="K77" s="45" t="s">
        <v>739</v>
      </c>
      <c r="L77" s="9" t="str">
        <f t="shared" ref="L77:L81" si="37">IF(J77="Div by 0", "N/A", IF(OR(J77="N/A",K77="N/A"),"N/A", IF(J77&gt;VALUE(MID(K77,1,2)), "No", IF(J77&lt;-1*VALUE(MID(K77,1,2)), "No", "Yes"))))</f>
        <v>No</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32.579787234000001</v>
      </c>
      <c r="D79" s="44" t="str">
        <f t="shared" si="34"/>
        <v>N/A</v>
      </c>
      <c r="E79" s="13">
        <v>54.005934717999999</v>
      </c>
      <c r="F79" s="44" t="str">
        <f t="shared" si="35"/>
        <v>N/A</v>
      </c>
      <c r="G79" s="13">
        <v>72.711670480999999</v>
      </c>
      <c r="H79" s="44" t="str">
        <f t="shared" si="36"/>
        <v>N/A</v>
      </c>
      <c r="I79" s="12">
        <v>65.77</v>
      </c>
      <c r="J79" s="12">
        <v>34.64</v>
      </c>
      <c r="K79" s="45" t="s">
        <v>739</v>
      </c>
      <c r="L79" s="9" t="str">
        <f t="shared" si="37"/>
        <v>No</v>
      </c>
    </row>
    <row r="80" spans="1:12" x14ac:dyDescent="0.2">
      <c r="A80" s="46" t="s">
        <v>199</v>
      </c>
      <c r="B80" s="35" t="s">
        <v>213</v>
      </c>
      <c r="C80" s="13">
        <v>65.957446809000004</v>
      </c>
      <c r="D80" s="44" t="str">
        <f t="shared" si="34"/>
        <v>N/A</v>
      </c>
      <c r="E80" s="13">
        <v>44.332344214000003</v>
      </c>
      <c r="F80" s="44" t="str">
        <f t="shared" si="35"/>
        <v>N/A</v>
      </c>
      <c r="G80" s="13">
        <v>25.629290617999999</v>
      </c>
      <c r="H80" s="44" t="str">
        <f t="shared" si="36"/>
        <v>N/A</v>
      </c>
      <c r="I80" s="12">
        <v>-32.799999999999997</v>
      </c>
      <c r="J80" s="12">
        <v>-42.2</v>
      </c>
      <c r="K80" s="45" t="s">
        <v>739</v>
      </c>
      <c r="L80" s="9" t="str">
        <f t="shared" si="37"/>
        <v>No</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225447</v>
      </c>
      <c r="D82" s="44" t="str">
        <f t="shared" si="34"/>
        <v>N/A</v>
      </c>
      <c r="E82" s="36">
        <v>233512</v>
      </c>
      <c r="F82" s="44" t="str">
        <f t="shared" si="35"/>
        <v>N/A</v>
      </c>
      <c r="G82" s="36">
        <v>238729</v>
      </c>
      <c r="H82" s="44" t="str">
        <f t="shared" si="36"/>
        <v>N/A</v>
      </c>
      <c r="I82" s="12">
        <v>3.577</v>
      </c>
      <c r="J82" s="12">
        <v>2.234</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43.145839154999997</v>
      </c>
      <c r="D85" s="44" t="str">
        <f t="shared" si="34"/>
        <v>N/A</v>
      </c>
      <c r="E85" s="8">
        <v>41.082257015000003</v>
      </c>
      <c r="F85" s="44" t="str">
        <f t="shared" si="35"/>
        <v>N/A</v>
      </c>
      <c r="G85" s="8">
        <v>41.619995895000002</v>
      </c>
      <c r="H85" s="44" t="str">
        <f t="shared" si="36"/>
        <v>N/A</v>
      </c>
      <c r="I85" s="12">
        <v>-4.78</v>
      </c>
      <c r="J85" s="12">
        <v>1.3089999999999999</v>
      </c>
      <c r="K85" s="45" t="s">
        <v>739</v>
      </c>
      <c r="L85" s="9" t="str">
        <f t="shared" si="20"/>
        <v>Yes</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18.613243911000001</v>
      </c>
      <c r="D89" s="44" t="str">
        <f t="shared" si="34"/>
        <v>N/A</v>
      </c>
      <c r="E89" s="8">
        <v>43.238891363</v>
      </c>
      <c r="F89" s="44" t="str">
        <f t="shared" si="35"/>
        <v>N/A</v>
      </c>
      <c r="G89" s="8">
        <v>43.204637894999998</v>
      </c>
      <c r="H89" s="44" t="str">
        <f t="shared" si="36"/>
        <v>N/A</v>
      </c>
      <c r="I89" s="12">
        <v>132.30000000000001</v>
      </c>
      <c r="J89" s="12">
        <v>-7.9000000000000001E-2</v>
      </c>
      <c r="K89" s="45" t="s">
        <v>739</v>
      </c>
      <c r="L89" s="9" t="str">
        <f t="shared" si="20"/>
        <v>Yes</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23.558086823</v>
      </c>
      <c r="D93" s="44" t="str">
        <f t="shared" si="34"/>
        <v>N/A</v>
      </c>
      <c r="E93" s="8">
        <v>0</v>
      </c>
      <c r="F93" s="44" t="str">
        <f t="shared" si="35"/>
        <v>N/A</v>
      </c>
      <c r="G93" s="8">
        <v>0</v>
      </c>
      <c r="H93" s="44" t="str">
        <f t="shared" si="36"/>
        <v>N/A</v>
      </c>
      <c r="I93" s="12">
        <v>-100</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14.682830110999999</v>
      </c>
      <c r="D98" s="44" t="str">
        <f t="shared" si="34"/>
        <v>N/A</v>
      </c>
      <c r="E98" s="8">
        <v>15.678851622</v>
      </c>
      <c r="F98" s="44" t="str">
        <f t="shared" si="35"/>
        <v>N/A</v>
      </c>
      <c r="G98" s="8">
        <v>15.17536621</v>
      </c>
      <c r="H98" s="44" t="str">
        <f t="shared" si="36"/>
        <v>N/A</v>
      </c>
      <c r="I98" s="12">
        <v>6.7839999999999998</v>
      </c>
      <c r="J98" s="12">
        <v>-3.21</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150264624</v>
      </c>
      <c r="D100" s="44" t="str">
        <f>IF($B100="N/A","N/A",IF(C100&gt;10,"No",IF(C100&lt;-10,"No","Yes")))</f>
        <v>N/A</v>
      </c>
      <c r="E100" s="47">
        <v>249859922</v>
      </c>
      <c r="F100" s="44" t="str">
        <f>IF($B100="N/A","N/A",IF(E100&gt;10,"No",IF(E100&lt;-10,"No","Yes")))</f>
        <v>N/A</v>
      </c>
      <c r="G100" s="47">
        <v>344040952</v>
      </c>
      <c r="H100" s="44" t="str">
        <f>IF($B100="N/A","N/A",IF(G100&gt;10,"No",IF(G100&lt;-10,"No","Yes")))</f>
        <v>N/A</v>
      </c>
      <c r="I100" s="12">
        <v>66.28</v>
      </c>
      <c r="J100" s="12">
        <v>37.69</v>
      </c>
      <c r="K100" s="45" t="s">
        <v>739</v>
      </c>
      <c r="L100" s="9" t="str">
        <f t="shared" ref="L100:L111" si="38">IF(J100="Div by 0", "N/A", IF(K100="N/A","N/A", IF(J100&gt;VALUE(MID(K100,1,2)), "No", IF(J100&lt;-1*VALUE(MID(K100,1,2)), "No", "Yes"))))</f>
        <v>No</v>
      </c>
    </row>
    <row r="101" spans="1:12" x14ac:dyDescent="0.2">
      <c r="A101" s="46" t="s">
        <v>455</v>
      </c>
      <c r="B101" s="35" t="s">
        <v>213</v>
      </c>
      <c r="C101" s="47">
        <v>149529856</v>
      </c>
      <c r="D101" s="44" t="str">
        <f>IF($B101="N/A","N/A",IF(C101&gt;10,"No",IF(C101&lt;-10,"No","Yes")))</f>
        <v>N/A</v>
      </c>
      <c r="E101" s="47">
        <v>249859922</v>
      </c>
      <c r="F101" s="44" t="str">
        <f>IF($B101="N/A","N/A",IF(E101&gt;10,"No",IF(E101&lt;-10,"No","Yes")))</f>
        <v>N/A</v>
      </c>
      <c r="G101" s="47">
        <v>344040952</v>
      </c>
      <c r="H101" s="44" t="str">
        <f>IF($B101="N/A","N/A",IF(G101&gt;10,"No",IF(G101&lt;-10,"No","Yes")))</f>
        <v>N/A</v>
      </c>
      <c r="I101" s="12">
        <v>67.099999999999994</v>
      </c>
      <c r="J101" s="12">
        <v>37.69</v>
      </c>
      <c r="K101" s="45" t="s">
        <v>739</v>
      </c>
      <c r="L101" s="9" t="str">
        <f t="shared" si="38"/>
        <v>No</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734768</v>
      </c>
      <c r="D103" s="44" t="str">
        <f>IF($B103="N/A","N/A",IF(C103&gt;10,"No",IF(C103&lt;-10,"No","Yes")))</f>
        <v>N/A</v>
      </c>
      <c r="E103" s="47">
        <v>0</v>
      </c>
      <c r="F103" s="44" t="str">
        <f>IF($B103="N/A","N/A",IF(E103&gt;10,"No",IF(E103&lt;-10,"No","Yes")))</f>
        <v>N/A</v>
      </c>
      <c r="G103" s="47">
        <v>0</v>
      </c>
      <c r="H103" s="44" t="str">
        <f>IF($B103="N/A","N/A",IF(G103&gt;10,"No",IF(G103&lt;-10,"No","Yes")))</f>
        <v>N/A</v>
      </c>
      <c r="I103" s="12">
        <v>-100</v>
      </c>
      <c r="J103" s="12" t="s">
        <v>1747</v>
      </c>
      <c r="K103" s="45" t="s">
        <v>739</v>
      </c>
      <c r="L103" s="9" t="str">
        <f t="shared" si="38"/>
        <v>N/A</v>
      </c>
    </row>
    <row r="104" spans="1:12" x14ac:dyDescent="0.2">
      <c r="A104" s="46" t="s">
        <v>108</v>
      </c>
      <c r="B104" s="61" t="s">
        <v>295</v>
      </c>
      <c r="C104" s="8">
        <v>0.49206270940000002</v>
      </c>
      <c r="D104" s="44" t="str">
        <f>IF($B104="N/A","N/A",IF(C104&gt;2,"No",IF(C104&lt;0.9,"No","Yes")))</f>
        <v>No</v>
      </c>
      <c r="E104" s="8">
        <v>0.51370067850000001</v>
      </c>
      <c r="F104" s="44" t="str">
        <f>IF($B104="N/A","N/A",IF(E104&gt;2,"No",IF(E104&lt;0.9,"No","Yes")))</f>
        <v>No</v>
      </c>
      <c r="G104" s="8">
        <v>0.67019768479999997</v>
      </c>
      <c r="H104" s="44" t="str">
        <f>IF($B104="N/A","N/A",IF(G104&gt;2,"No",IF(G104&lt;0.9,"No","Yes")))</f>
        <v>No</v>
      </c>
      <c r="I104" s="12">
        <v>4.3970000000000002</v>
      </c>
      <c r="J104" s="12">
        <v>30.46</v>
      </c>
      <c r="K104" s="45" t="s">
        <v>739</v>
      </c>
      <c r="L104" s="9" t="str">
        <f t="shared" si="38"/>
        <v>No</v>
      </c>
    </row>
    <row r="105" spans="1:12" x14ac:dyDescent="0.2">
      <c r="A105" s="46" t="s">
        <v>458</v>
      </c>
      <c r="B105" s="61" t="s">
        <v>295</v>
      </c>
      <c r="C105" s="8">
        <v>1.0078073834000001</v>
      </c>
      <c r="D105" s="44" t="str">
        <f>IF($B105="N/A","N/A",IF(C105&gt;2,"No",IF(C105&lt;0.9,"No","Yes")))</f>
        <v>Yes</v>
      </c>
      <c r="E105" s="8">
        <v>1.0036642452</v>
      </c>
      <c r="F105" s="44" t="str">
        <f>IF($B105="N/A","N/A",IF(E105&gt;2,"No",IF(E105&lt;0.9,"No","Yes")))</f>
        <v>Yes</v>
      </c>
      <c r="G105" s="8">
        <v>1.0040426066999999</v>
      </c>
      <c r="H105" s="44" t="str">
        <f>IF($B105="N/A","N/A",IF(G105&gt;2,"No",IF(G105&lt;0.9,"No","Yes")))</f>
        <v>Yes</v>
      </c>
      <c r="I105" s="12">
        <v>-0.41099999999999998</v>
      </c>
      <c r="J105" s="12">
        <v>3.7699999999999997E-2</v>
      </c>
      <c r="K105" s="45" t="s">
        <v>739</v>
      </c>
      <c r="L105" s="9" t="str">
        <f t="shared" si="38"/>
        <v>Yes</v>
      </c>
    </row>
    <row r="106" spans="1:12" x14ac:dyDescent="0.2">
      <c r="A106" s="46" t="s">
        <v>459</v>
      </c>
      <c r="B106" s="61" t="s">
        <v>295</v>
      </c>
      <c r="C106" s="8">
        <v>0</v>
      </c>
      <c r="D106" s="44" t="str">
        <f>IF($B106="N/A","N/A",IF(C106&gt;2,"No",IF(C106&lt;0.9,"No","Yes")))</f>
        <v>No</v>
      </c>
      <c r="E106" s="8">
        <v>0</v>
      </c>
      <c r="F106" s="44" t="str">
        <f>IF($B106="N/A","N/A",IF(E106&gt;2,"No",IF(E106&lt;0.9,"No","Yes")))</f>
        <v>No</v>
      </c>
      <c r="G106" s="8">
        <v>0</v>
      </c>
      <c r="H106" s="44" t="str">
        <f>IF($B106="N/A","N/A",IF(G106&gt;2,"No",IF(G106&lt;0.9,"No","Yes")))</f>
        <v>No</v>
      </c>
      <c r="I106" s="12" t="s">
        <v>1747</v>
      </c>
      <c r="J106" s="12" t="s">
        <v>1747</v>
      </c>
      <c r="K106" s="45" t="s">
        <v>739</v>
      </c>
      <c r="L106" s="9" t="str">
        <f t="shared" si="38"/>
        <v>N/A</v>
      </c>
    </row>
    <row r="107" spans="1:12" x14ac:dyDescent="0.2">
      <c r="A107" s="46" t="s">
        <v>460</v>
      </c>
      <c r="B107" s="61" t="s">
        <v>295</v>
      </c>
      <c r="C107" s="8">
        <v>1.0000353866</v>
      </c>
      <c r="D107" s="44" t="str">
        <f>IF($B107="N/A","N/A",IF(C107&gt;2,"No",IF(C107&lt;0.9,"No","Yes")))</f>
        <v>Yes</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64.431634934000002</v>
      </c>
      <c r="D108" s="44" t="str">
        <f>IF($B108="N/A","N/A",IF(C108&gt;10,"No",IF(C108&lt;-10,"No","Yes")))</f>
        <v>N/A</v>
      </c>
      <c r="E108" s="47">
        <v>104.94973534</v>
      </c>
      <c r="F108" s="44" t="str">
        <f>IF($B108="N/A","N/A",IF(E108&gt;10,"No",IF(E108&lt;-10,"No","Yes")))</f>
        <v>N/A</v>
      </c>
      <c r="G108" s="47">
        <v>141.77959688000001</v>
      </c>
      <c r="H108" s="44" t="str">
        <f>IF($B108="N/A","N/A",IF(G108&gt;10,"No",IF(G108&lt;-10,"No","Yes")))</f>
        <v>N/A</v>
      </c>
      <c r="I108" s="12">
        <v>62.89</v>
      </c>
      <c r="J108" s="12">
        <v>35.090000000000003</v>
      </c>
      <c r="K108" s="45" t="s">
        <v>739</v>
      </c>
      <c r="L108" s="9" t="str">
        <f t="shared" si="38"/>
        <v>No</v>
      </c>
    </row>
    <row r="109" spans="1:12" x14ac:dyDescent="0.2">
      <c r="A109" s="46" t="s">
        <v>1287</v>
      </c>
      <c r="B109" s="35" t="s">
        <v>213</v>
      </c>
      <c r="C109" s="47">
        <v>193.15634014</v>
      </c>
      <c r="D109" s="44" t="str">
        <f>IF($B109="N/A","N/A",IF(C109&gt;10,"No",IF(C109&lt;-10,"No","Yes")))</f>
        <v>N/A</v>
      </c>
      <c r="E109" s="47">
        <v>205.04994699</v>
      </c>
      <c r="F109" s="44" t="str">
        <f>IF($B109="N/A","N/A",IF(E109&gt;10,"No",IF(E109&lt;-10,"No","Yes")))</f>
        <v>N/A</v>
      </c>
      <c r="G109" s="47">
        <v>212.40412978000001</v>
      </c>
      <c r="H109" s="44" t="str">
        <f>IF($B109="N/A","N/A",IF(G109&gt;10,"No",IF(G109&lt;-10,"No","Yes")))</f>
        <v>N/A</v>
      </c>
      <c r="I109" s="12">
        <v>6.1580000000000004</v>
      </c>
      <c r="J109" s="12">
        <v>3.5870000000000002</v>
      </c>
      <c r="K109" s="45" t="s">
        <v>739</v>
      </c>
      <c r="L109" s="9" t="str">
        <f t="shared" si="38"/>
        <v>Yes</v>
      </c>
    </row>
    <row r="110" spans="1:12" x14ac:dyDescent="0.2">
      <c r="A110" s="46" t="s">
        <v>1288</v>
      </c>
      <c r="B110" s="35" t="s">
        <v>213</v>
      </c>
      <c r="C110" s="47">
        <v>0</v>
      </c>
      <c r="D110" s="44" t="str">
        <f>IF($B110="N/A","N/A",IF(C110&gt;10,"No",IF(C110&lt;-10,"No","Yes")))</f>
        <v>N/A</v>
      </c>
      <c r="E110" s="47">
        <v>0</v>
      </c>
      <c r="F110" s="44" t="str">
        <f>IF($B110="N/A","N/A",IF(E110&gt;10,"No",IF(E110&lt;-10,"No","Yes")))</f>
        <v>N/A</v>
      </c>
      <c r="G110" s="47">
        <v>0</v>
      </c>
      <c r="H110" s="44" t="str">
        <f>IF($B110="N/A","N/A",IF(G110&gt;10,"No",IF(G110&lt;-10,"No","Yes")))</f>
        <v>N/A</v>
      </c>
      <c r="I110" s="12" t="s">
        <v>1747</v>
      </c>
      <c r="J110" s="12" t="s">
        <v>1747</v>
      </c>
      <c r="K110" s="45" t="s">
        <v>739</v>
      </c>
      <c r="L110" s="9" t="str">
        <f t="shared" si="38"/>
        <v>N/A</v>
      </c>
    </row>
    <row r="111" spans="1:12" x14ac:dyDescent="0.2">
      <c r="A111" s="46" t="s">
        <v>1289</v>
      </c>
      <c r="B111" s="35" t="s">
        <v>213</v>
      </c>
      <c r="C111" s="47">
        <v>2.0000707731</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50.874587914000003</v>
      </c>
      <c r="D112" s="44" t="str">
        <f>IF(OR($B112="N/A",$C112="N/A"),"N/A",IF(C112&gt;98,"Yes","No"))</f>
        <v>No</v>
      </c>
      <c r="E112" s="8">
        <v>52.810533835999998</v>
      </c>
      <c r="F112" s="44" t="str">
        <f>IF(OR($B112="N/A",$E112="N/A"),"N/A",IF(E112&gt;98,"Yes","No"))</f>
        <v>No</v>
      </c>
      <c r="G112" s="8">
        <v>81.205764060000007</v>
      </c>
      <c r="H112" s="44" t="str">
        <f t="shared" ref="H112:H115" si="39">IF($B112="N/A","N/A",IF(G112&gt;98,"Yes","No"))</f>
        <v>No</v>
      </c>
      <c r="I112" s="12">
        <v>3.8050000000000002</v>
      </c>
      <c r="J112" s="12">
        <v>53.77</v>
      </c>
      <c r="K112" s="45" t="s">
        <v>739</v>
      </c>
      <c r="L112" s="9" t="str">
        <f>IF(J112="Div by 0", "N/A", IF(OR(J112="N/A",K112="N/A"),"N/A", IF(J112&gt;VALUE(MID(K112,1,2)), "No", IF(J112&lt;-1*VALUE(MID(K112,1,2)), "No", "Yes"))))</f>
        <v>No</v>
      </c>
    </row>
    <row r="113" spans="1:12" x14ac:dyDescent="0.2">
      <c r="A113" s="46" t="s">
        <v>461</v>
      </c>
      <c r="B113" s="48" t="s">
        <v>296</v>
      </c>
      <c r="C113" s="8">
        <v>99.999167111000006</v>
      </c>
      <c r="D113" s="44" t="str">
        <f t="shared" ref="D113:D115" si="40">IF(OR($B113="N/A",$C113="N/A"),"N/A",IF(C113&gt;98,"Yes","No"))</f>
        <v>Yes</v>
      </c>
      <c r="E113" s="8">
        <v>100</v>
      </c>
      <c r="F113" s="44" t="str">
        <f t="shared" ref="F113:F115" si="41">IF(OR($B113="N/A",$E113="N/A"),"N/A",IF(E113&gt;98,"Yes","No"))</f>
        <v>Yes</v>
      </c>
      <c r="G113" s="8">
        <v>99.998155177000001</v>
      </c>
      <c r="H113" s="44" t="str">
        <f t="shared" si="39"/>
        <v>Yes</v>
      </c>
      <c r="I113" s="12">
        <v>8.0000000000000004E-4</v>
      </c>
      <c r="J113" s="12">
        <v>-2E-3</v>
      </c>
      <c r="K113" s="45" t="s">
        <v>739</v>
      </c>
      <c r="L113" s="9" t="str">
        <f t="shared" ref="L113:L115" si="42">IF(J113="Div by 0", "N/A", IF(OR(J113="N/A",K113="N/A"),"N/A", IF(J113&gt;VALUE(MID(K113,1,2)), "No", IF(J113&lt;-1*VALUE(MID(K113,1,2)), "No", "Yes"))))</f>
        <v>Yes</v>
      </c>
    </row>
    <row r="114" spans="1:12" x14ac:dyDescent="0.2">
      <c r="A114" s="46" t="s">
        <v>462</v>
      </c>
      <c r="B114" s="48" t="s">
        <v>296</v>
      </c>
      <c r="C114" s="8">
        <v>0</v>
      </c>
      <c r="D114" s="44" t="str">
        <f t="shared" si="40"/>
        <v>No</v>
      </c>
      <c r="E114" s="8">
        <v>0</v>
      </c>
      <c r="F114" s="44" t="str">
        <f t="shared" si="41"/>
        <v>No</v>
      </c>
      <c r="G114" s="8">
        <v>0</v>
      </c>
      <c r="H114" s="44" t="str">
        <f t="shared" si="39"/>
        <v>No</v>
      </c>
      <c r="I114" s="12" t="s">
        <v>1747</v>
      </c>
      <c r="J114" s="12" t="s">
        <v>1747</v>
      </c>
      <c r="K114" s="45" t="s">
        <v>739</v>
      </c>
      <c r="L114" s="9" t="str">
        <f t="shared" si="42"/>
        <v>N/A</v>
      </c>
    </row>
    <row r="115" spans="1:12" x14ac:dyDescent="0.2">
      <c r="A115" s="46" t="s">
        <v>463</v>
      </c>
      <c r="B115" s="48" t="s">
        <v>296</v>
      </c>
      <c r="C115" s="8">
        <v>99.993638778000005</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253891</v>
      </c>
      <c r="D116" s="44" t="str">
        <f>IF($B116="N/A","N/A",IF(C116&gt;10,"No",IF(C116&lt;-10,"No","Yes")))</f>
        <v>N/A</v>
      </c>
      <c r="E116" s="50">
        <v>260342</v>
      </c>
      <c r="F116" s="44" t="str">
        <f>IF($B116="N/A","N/A",IF(E116&gt;10,"No",IF(E116&lt;-10,"No","Yes")))</f>
        <v>N/A</v>
      </c>
      <c r="G116" s="50">
        <v>267034</v>
      </c>
      <c r="H116" s="44" t="str">
        <f>IF($B116="N/A","N/A",IF(G116&gt;10,"No",IF(G116&lt;-10,"No","Yes")))</f>
        <v>N/A</v>
      </c>
      <c r="I116" s="12">
        <v>2.5409999999999999</v>
      </c>
      <c r="J116" s="12">
        <v>2.57</v>
      </c>
      <c r="K116" s="48" t="s">
        <v>739</v>
      </c>
      <c r="L116" s="9" t="str">
        <f>IF(J116="Div by 0", "N/A", IF(OR(J116="N/A",K116="N/A"),"N/A", IF(J116&gt;VALUE(MID(K116,1,2)), "No", IF(J116&lt;-1*VALUE(MID(K116,1,2)), "No", "Yes"))))</f>
        <v>Yes</v>
      </c>
    </row>
    <row r="117" spans="1:12" x14ac:dyDescent="0.2">
      <c r="A117" s="3" t="s">
        <v>211</v>
      </c>
      <c r="B117" s="48" t="s">
        <v>213</v>
      </c>
      <c r="C117" s="8">
        <v>36.183243990999998</v>
      </c>
      <c r="D117" s="44" t="str">
        <f>IF($B117="N/A","N/A",IF(C117&gt;10,"No",IF(C117&lt;-10,"No","Yes")))</f>
        <v>N/A</v>
      </c>
      <c r="E117" s="8">
        <v>44.044372402</v>
      </c>
      <c r="F117" s="44" t="str">
        <f>IF($B117="N/A","N/A",IF(E117&gt;10,"No",IF(E117&lt;-10,"No","Yes")))</f>
        <v>N/A</v>
      </c>
      <c r="G117" s="8">
        <v>61.858415033</v>
      </c>
      <c r="H117" s="44" t="str">
        <f>IF($B117="N/A","N/A",IF(G117&gt;10,"No",IF(G117&lt;-10,"No","Yes")))</f>
        <v>N/A</v>
      </c>
      <c r="I117" s="12">
        <v>21.73</v>
      </c>
      <c r="J117" s="12">
        <v>40.450000000000003</v>
      </c>
      <c r="K117" s="48" t="s">
        <v>739</v>
      </c>
      <c r="L117" s="9" t="str">
        <f>IF(J117="Div by 0", "N/A", IF(OR(J117="N/A",K117="N/A"),"N/A", IF(J117&gt;VALUE(MID(K117,1,2)), "No", IF(J117&lt;-1*VALUE(MID(K117,1,2)), "No", "Yes"))))</f>
        <v>No</v>
      </c>
    </row>
    <row r="118" spans="1:12" x14ac:dyDescent="0.2">
      <c r="A118" s="4" t="s">
        <v>1628</v>
      </c>
      <c r="B118" s="48" t="s">
        <v>213</v>
      </c>
      <c r="C118" s="14">
        <v>202661</v>
      </c>
      <c r="D118" s="11" t="str">
        <f>IF($B118="N/A","N/A",IF(C118&gt;10,"No",IF(C118&lt;-10,"No","Yes")))</f>
        <v>N/A</v>
      </c>
      <c r="E118" s="14">
        <v>8669</v>
      </c>
      <c r="F118" s="11" t="str">
        <f>IF($B118="N/A","N/A",IF(E118&gt;10,"No",IF(E118&lt;-10,"No","Yes")))</f>
        <v>N/A</v>
      </c>
      <c r="G118" s="14">
        <v>55182</v>
      </c>
      <c r="H118" s="11" t="str">
        <f>IF($B118="N/A","N/A",IF(G118&gt;10,"No",IF(G118&lt;-10,"No","Yes")))</f>
        <v>N/A</v>
      </c>
      <c r="I118" s="57">
        <v>-95.7</v>
      </c>
      <c r="J118" s="57">
        <v>536.5</v>
      </c>
      <c r="K118" s="48" t="s">
        <v>739</v>
      </c>
      <c r="L118" s="9" t="str">
        <f>IF(J118="Div by 0", "N/A", IF(K118="N/A","N/A", IF(J118&gt;VALUE(MID(K118,1,2)), "No", IF(J118&lt;-1*VALUE(MID(K118,1,2)), "No", "Yes"))))</f>
        <v>No</v>
      </c>
    </row>
    <row r="119" spans="1:12" x14ac:dyDescent="0.2">
      <c r="A119" s="4" t="s">
        <v>1629</v>
      </c>
      <c r="B119" s="48" t="s">
        <v>213</v>
      </c>
      <c r="C119" s="14">
        <v>433283495</v>
      </c>
      <c r="D119" s="11" t="str">
        <f>IF($B119="N/A","N/A",IF(C119&gt;10,"No",IF(C119&lt;-10,"No","Yes")))</f>
        <v>N/A</v>
      </c>
      <c r="E119" s="14">
        <v>387671101</v>
      </c>
      <c r="F119" s="11" t="str">
        <f>IF($B119="N/A","N/A",IF(E119&gt;10,"No",IF(E119&lt;-10,"No","Yes")))</f>
        <v>N/A</v>
      </c>
      <c r="G119" s="14">
        <v>166543374</v>
      </c>
      <c r="H119" s="11" t="str">
        <f>IF($B119="N/A","N/A",IF(G119&gt;10,"No",IF(G119&lt;-10,"No","Yes")))</f>
        <v>N/A</v>
      </c>
      <c r="I119" s="57">
        <v>-10.5</v>
      </c>
      <c r="J119" s="57">
        <v>-57</v>
      </c>
      <c r="K119" s="48" t="s">
        <v>739</v>
      </c>
      <c r="L119" s="9" t="str">
        <f>IF(J119="Div by 0", "N/A", IF(K119="N/A","N/A", IF(J119&gt;VALUE(MID(K119,1,2)), "No", IF(J119&lt;-1*VALUE(MID(K119,1,2)), "No", "Yes"))))</f>
        <v>No</v>
      </c>
    </row>
    <row r="120" spans="1:12" x14ac:dyDescent="0.2">
      <c r="A120" s="4" t="s">
        <v>1630</v>
      </c>
      <c r="B120" s="48" t="s">
        <v>213</v>
      </c>
      <c r="C120" s="1">
        <v>133827</v>
      </c>
      <c r="D120" s="11" t="str">
        <f>IF($B120="N/A","N/A",IF(C120&gt;10,"No",IF(C120&lt;-10,"No","Yes")))</f>
        <v>N/A</v>
      </c>
      <c r="E120" s="1">
        <v>122864</v>
      </c>
      <c r="F120" s="11" t="str">
        <f>IF($B120="N/A","N/A",IF(E120&gt;10,"No",IF(E120&lt;-10,"No","Yes")))</f>
        <v>N/A</v>
      </c>
      <c r="G120" s="1">
        <v>50211</v>
      </c>
      <c r="H120" s="11" t="str">
        <f>IF($B120="N/A","N/A",IF(G120&gt;10,"No",IF(G120&lt;-10,"No","Yes")))</f>
        <v>N/A</v>
      </c>
      <c r="I120" s="57">
        <v>-8.19</v>
      </c>
      <c r="J120" s="57">
        <v>-59.1</v>
      </c>
      <c r="K120" s="48" t="s">
        <v>739</v>
      </c>
      <c r="L120" s="9" t="str">
        <f>IF(J120="Div by 0", "N/A", IF(K120="N/A","N/A", IF(J120&gt;VALUE(MID(K120,1,2)), "No", IF(J120&lt;-1*VALUE(MID(K120,1,2)), "No", "Yes"))))</f>
        <v>No</v>
      </c>
    </row>
    <row r="121" spans="1:12" x14ac:dyDescent="0.2">
      <c r="A121" s="4" t="s">
        <v>1631</v>
      </c>
      <c r="B121" s="5" t="s">
        <v>213</v>
      </c>
      <c r="C121" s="1">
        <v>6872</v>
      </c>
      <c r="D121" s="9" t="str">
        <f t="shared" ref="D121:H134" si="43">IF($B121="N/A","N/A",IF(C121&lt;0,"No","Yes"))</f>
        <v>N/A</v>
      </c>
      <c r="E121" s="1">
        <v>3503</v>
      </c>
      <c r="F121" s="9" t="str">
        <f t="shared" si="43"/>
        <v>N/A</v>
      </c>
      <c r="G121" s="1">
        <v>9178</v>
      </c>
      <c r="H121" s="9" t="str">
        <f t="shared" si="43"/>
        <v>N/A</v>
      </c>
      <c r="I121" s="57">
        <v>-49</v>
      </c>
      <c r="J121" s="57">
        <v>162</v>
      </c>
      <c r="K121" s="5" t="s">
        <v>739</v>
      </c>
      <c r="L121" s="9" t="str">
        <f t="shared" ref="L121:L142" si="44">IF(J121="Div by 0", "N/A", IF(OR(J121="N/A",K121="N/A"),"N/A", IF(J121&gt;VALUE(MID(K121,1,2)), "No", IF(J121&lt;-1*VALUE(MID(K121,1,2)), "No", "Yes"))))</f>
        <v>No</v>
      </c>
    </row>
    <row r="122" spans="1:12" x14ac:dyDescent="0.2">
      <c r="A122" s="4" t="s">
        <v>1632</v>
      </c>
      <c r="B122" s="5" t="s">
        <v>213</v>
      </c>
      <c r="C122" s="1">
        <v>20947</v>
      </c>
      <c r="D122" s="9" t="str">
        <f t="shared" si="43"/>
        <v>N/A</v>
      </c>
      <c r="E122" s="1">
        <v>20854</v>
      </c>
      <c r="F122" s="9" t="str">
        <f t="shared" si="43"/>
        <v>N/A</v>
      </c>
      <c r="G122" s="1">
        <v>15369</v>
      </c>
      <c r="H122" s="9" t="str">
        <f t="shared" si="43"/>
        <v>N/A</v>
      </c>
      <c r="I122" s="57">
        <v>-0.44400000000000001</v>
      </c>
      <c r="J122" s="57">
        <v>-26.3</v>
      </c>
      <c r="K122" s="5" t="s">
        <v>739</v>
      </c>
      <c r="L122" s="9" t="str">
        <f t="shared" si="44"/>
        <v>Yes</v>
      </c>
    </row>
    <row r="123" spans="1:12" x14ac:dyDescent="0.2">
      <c r="A123" s="4" t="s">
        <v>1633</v>
      </c>
      <c r="B123" s="5" t="s">
        <v>213</v>
      </c>
      <c r="C123" s="1">
        <v>86489</v>
      </c>
      <c r="D123" s="9" t="str">
        <f t="shared" si="43"/>
        <v>N/A</v>
      </c>
      <c r="E123" s="1">
        <v>81370</v>
      </c>
      <c r="F123" s="9" t="str">
        <f t="shared" si="43"/>
        <v>N/A</v>
      </c>
      <c r="G123" s="1">
        <v>20012</v>
      </c>
      <c r="H123" s="9" t="str">
        <f t="shared" si="43"/>
        <v>N/A</v>
      </c>
      <c r="I123" s="57">
        <v>-5.92</v>
      </c>
      <c r="J123" s="57">
        <v>-75.400000000000006</v>
      </c>
      <c r="K123" s="5" t="s">
        <v>739</v>
      </c>
      <c r="L123" s="9" t="str">
        <f t="shared" si="44"/>
        <v>No</v>
      </c>
    </row>
    <row r="124" spans="1:12" x14ac:dyDescent="0.2">
      <c r="A124" s="4" t="s">
        <v>1634</v>
      </c>
      <c r="B124" s="5" t="s">
        <v>213</v>
      </c>
      <c r="C124" s="1">
        <v>19519</v>
      </c>
      <c r="D124" s="9" t="str">
        <f t="shared" si="43"/>
        <v>N/A</v>
      </c>
      <c r="E124" s="1">
        <v>17137</v>
      </c>
      <c r="F124" s="9" t="str">
        <f t="shared" si="43"/>
        <v>N/A</v>
      </c>
      <c r="G124" s="1">
        <v>5652</v>
      </c>
      <c r="H124" s="9" t="str">
        <f t="shared" si="43"/>
        <v>N/A</v>
      </c>
      <c r="I124" s="57">
        <v>-12.2</v>
      </c>
      <c r="J124" s="57">
        <v>-67</v>
      </c>
      <c r="K124" s="5" t="s">
        <v>739</v>
      </c>
      <c r="L124" s="9" t="str">
        <f t="shared" si="44"/>
        <v>No</v>
      </c>
    </row>
    <row r="125" spans="1:12" x14ac:dyDescent="0.2">
      <c r="A125" s="2" t="s">
        <v>1635</v>
      </c>
      <c r="B125" s="5" t="s">
        <v>213</v>
      </c>
      <c r="C125" s="62">
        <v>46.583195840000002</v>
      </c>
      <c r="D125" s="9" t="str">
        <f t="shared" si="43"/>
        <v>N/A</v>
      </c>
      <c r="E125" s="62">
        <v>41.681169449999999</v>
      </c>
      <c r="F125" s="9" t="str">
        <f t="shared" si="43"/>
        <v>N/A</v>
      </c>
      <c r="G125" s="62">
        <v>16.712265847000001</v>
      </c>
      <c r="H125" s="9" t="str">
        <f t="shared" si="43"/>
        <v>N/A</v>
      </c>
      <c r="I125" s="12">
        <v>-10.5</v>
      </c>
      <c r="J125" s="12">
        <v>-59.9</v>
      </c>
      <c r="K125" s="48" t="s">
        <v>739</v>
      </c>
      <c r="L125" s="9" t="str">
        <f>IF(J125="Div by 0", "N/A", IF(OR(J125="N/A",K125="N/A"),"N/A", IF(J125&gt;VALUE(MID(K125,1,2)), "No", IF(J125&lt;-1*VALUE(MID(K125,1,2)), "No", "Yes"))))</f>
        <v>No</v>
      </c>
    </row>
    <row r="126" spans="1:12" ht="25.5" x14ac:dyDescent="0.2">
      <c r="A126" s="2" t="s">
        <v>1636</v>
      </c>
      <c r="B126" s="5" t="s">
        <v>213</v>
      </c>
      <c r="C126" s="62">
        <v>37.041828373999998</v>
      </c>
      <c r="D126" s="9" t="str">
        <f t="shared" si="43"/>
        <v>N/A</v>
      </c>
      <c r="E126" s="62">
        <v>21.984435798</v>
      </c>
      <c r="F126" s="9" t="str">
        <f t="shared" si="43"/>
        <v>N/A</v>
      </c>
      <c r="G126" s="62">
        <v>42.911913222000003</v>
      </c>
      <c r="H126" s="9" t="str">
        <f t="shared" si="43"/>
        <v>N/A</v>
      </c>
      <c r="I126" s="12">
        <v>-40.6</v>
      </c>
      <c r="J126" s="12">
        <v>95.19</v>
      </c>
      <c r="K126" s="5" t="s">
        <v>739</v>
      </c>
      <c r="L126" s="9" t="str">
        <f t="shared" ref="L126:L129" si="45">IF(J126="Div by 0", "N/A", IF(OR(J126="N/A",K126="N/A"),"N/A", IF(J126&gt;VALUE(MID(K126,1,2)), "No", IF(J126&lt;-1*VALUE(MID(K126,1,2)), "No", "Yes"))))</f>
        <v>No</v>
      </c>
    </row>
    <row r="127" spans="1:12" ht="25.5" x14ac:dyDescent="0.2">
      <c r="A127" s="2" t="s">
        <v>1637</v>
      </c>
      <c r="B127" s="5" t="s">
        <v>213</v>
      </c>
      <c r="C127" s="62">
        <v>52.376665916999997</v>
      </c>
      <c r="D127" s="9" t="str">
        <f t="shared" si="43"/>
        <v>N/A</v>
      </c>
      <c r="E127" s="62">
        <v>49.615759795999999</v>
      </c>
      <c r="F127" s="9" t="str">
        <f t="shared" si="43"/>
        <v>N/A</v>
      </c>
      <c r="G127" s="62">
        <v>37.810908554000001</v>
      </c>
      <c r="H127" s="9" t="str">
        <f t="shared" si="43"/>
        <v>N/A</v>
      </c>
      <c r="I127" s="12">
        <v>-5.27</v>
      </c>
      <c r="J127" s="12">
        <v>-23.8</v>
      </c>
      <c r="K127" s="5" t="s">
        <v>739</v>
      </c>
      <c r="L127" s="9" t="str">
        <f t="shared" si="45"/>
        <v>Yes</v>
      </c>
    </row>
    <row r="128" spans="1:12" ht="25.5" x14ac:dyDescent="0.2">
      <c r="A128" s="2" t="s">
        <v>1638</v>
      </c>
      <c r="B128" s="5" t="s">
        <v>213</v>
      </c>
      <c r="C128" s="62">
        <v>47.377214412999997</v>
      </c>
      <c r="D128" s="9" t="str">
        <f t="shared" si="43"/>
        <v>N/A</v>
      </c>
      <c r="E128" s="62">
        <v>43.040385073000003</v>
      </c>
      <c r="F128" s="9" t="str">
        <f t="shared" si="43"/>
        <v>N/A</v>
      </c>
      <c r="G128" s="62">
        <v>10.525762134000001</v>
      </c>
      <c r="H128" s="9" t="str">
        <f t="shared" si="43"/>
        <v>N/A</v>
      </c>
      <c r="I128" s="12">
        <v>-9.15</v>
      </c>
      <c r="J128" s="12">
        <v>-75.5</v>
      </c>
      <c r="K128" s="5" t="s">
        <v>739</v>
      </c>
      <c r="L128" s="9" t="str">
        <f t="shared" si="45"/>
        <v>No</v>
      </c>
    </row>
    <row r="129" spans="1:12" ht="25.5" x14ac:dyDescent="0.2">
      <c r="A129" s="2" t="s">
        <v>1639</v>
      </c>
      <c r="B129" s="5" t="s">
        <v>213</v>
      </c>
      <c r="C129" s="62">
        <v>42.260809319000003</v>
      </c>
      <c r="D129" s="9" t="str">
        <f t="shared" si="43"/>
        <v>N/A</v>
      </c>
      <c r="E129" s="62">
        <v>35.888253648999999</v>
      </c>
      <c r="F129" s="9" t="str">
        <f t="shared" si="43"/>
        <v>N/A</v>
      </c>
      <c r="G129" s="62">
        <v>11.705498602</v>
      </c>
      <c r="H129" s="9" t="str">
        <f t="shared" si="43"/>
        <v>N/A</v>
      </c>
      <c r="I129" s="12">
        <v>-15.1</v>
      </c>
      <c r="J129" s="12">
        <v>-67.400000000000006</v>
      </c>
      <c r="K129" s="5" t="s">
        <v>739</v>
      </c>
      <c r="L129" s="9" t="str">
        <f t="shared" si="45"/>
        <v>No</v>
      </c>
    </row>
    <row r="130" spans="1:12" ht="25.5" x14ac:dyDescent="0.2">
      <c r="A130" s="2" t="s">
        <v>1640</v>
      </c>
      <c r="B130" s="5" t="s">
        <v>213</v>
      </c>
      <c r="C130" s="62">
        <v>3.7361667999999998E-3</v>
      </c>
      <c r="D130" s="9" t="str">
        <f t="shared" si="43"/>
        <v>N/A</v>
      </c>
      <c r="E130" s="62">
        <v>7.3251725000000002E-3</v>
      </c>
      <c r="F130" s="9" t="str">
        <f t="shared" si="43"/>
        <v>N/A</v>
      </c>
      <c r="G130" s="62">
        <v>3.3857122900000002E-2</v>
      </c>
      <c r="H130" s="9" t="str">
        <f t="shared" si="43"/>
        <v>N/A</v>
      </c>
      <c r="I130" s="12">
        <v>96.06</v>
      </c>
      <c r="J130" s="12">
        <v>362.2</v>
      </c>
      <c r="K130" s="48" t="s">
        <v>739</v>
      </c>
      <c r="L130" s="9" t="str">
        <f>IF(J130="Div by 0", "N/A", IF(OR(J130="N/A",K130="N/A"),"N/A", IF(J130&gt;VALUE(MID(K130,1,2)), "No", IF(J130&lt;-1*VALUE(MID(K130,1,2)), "No", "Yes"))))</f>
        <v>No</v>
      </c>
    </row>
    <row r="131" spans="1:12" ht="25.5" x14ac:dyDescent="0.2">
      <c r="A131" s="2" t="s">
        <v>1641</v>
      </c>
      <c r="B131" s="5" t="s">
        <v>213</v>
      </c>
      <c r="C131" s="62">
        <v>0</v>
      </c>
      <c r="D131" s="9" t="str">
        <f t="shared" si="43"/>
        <v>N/A</v>
      </c>
      <c r="E131" s="62">
        <v>0</v>
      </c>
      <c r="F131" s="9" t="str">
        <f t="shared" si="43"/>
        <v>N/A</v>
      </c>
      <c r="G131" s="62">
        <v>0</v>
      </c>
      <c r="H131" s="9" t="str">
        <f t="shared" si="43"/>
        <v>N/A</v>
      </c>
      <c r="I131" s="12" t="s">
        <v>1747</v>
      </c>
      <c r="J131" s="12" t="s">
        <v>1747</v>
      </c>
      <c r="K131" s="5" t="s">
        <v>739</v>
      </c>
      <c r="L131" s="9" t="str">
        <f t="shared" si="44"/>
        <v>N/A</v>
      </c>
    </row>
    <row r="132" spans="1:12" ht="25.5" x14ac:dyDescent="0.2">
      <c r="A132" s="2" t="s">
        <v>496</v>
      </c>
      <c r="B132" s="5" t="s">
        <v>213</v>
      </c>
      <c r="C132" s="62">
        <v>1.9095813199999999E-2</v>
      </c>
      <c r="D132" s="9" t="str">
        <f t="shared" si="43"/>
        <v>N/A</v>
      </c>
      <c r="E132" s="62">
        <v>3.3566701800000001E-2</v>
      </c>
      <c r="F132" s="9" t="str">
        <f t="shared" si="43"/>
        <v>N/A</v>
      </c>
      <c r="G132" s="62">
        <v>3.2533021000000002E-2</v>
      </c>
      <c r="H132" s="9" t="str">
        <f t="shared" si="43"/>
        <v>N/A</v>
      </c>
      <c r="I132" s="12">
        <v>75.78</v>
      </c>
      <c r="J132" s="12">
        <v>-3.08</v>
      </c>
      <c r="K132" s="5" t="s">
        <v>739</v>
      </c>
      <c r="L132" s="9" t="str">
        <f t="shared" si="44"/>
        <v>Yes</v>
      </c>
    </row>
    <row r="133" spans="1:12" ht="25.5" x14ac:dyDescent="0.2">
      <c r="A133" s="2" t="s">
        <v>497</v>
      </c>
      <c r="B133" s="5" t="s">
        <v>213</v>
      </c>
      <c r="C133" s="62">
        <v>0</v>
      </c>
      <c r="D133" s="9" t="str">
        <f t="shared" si="43"/>
        <v>N/A</v>
      </c>
      <c r="E133" s="62">
        <v>1.2289542000000001E-3</v>
      </c>
      <c r="F133" s="9" t="str">
        <f t="shared" si="43"/>
        <v>N/A</v>
      </c>
      <c r="G133" s="62">
        <v>9.9940036000000006E-3</v>
      </c>
      <c r="H133" s="9" t="str">
        <f t="shared" si="43"/>
        <v>N/A</v>
      </c>
      <c r="I133" s="12" t="s">
        <v>1747</v>
      </c>
      <c r="J133" s="12">
        <v>713.2</v>
      </c>
      <c r="K133" s="5" t="s">
        <v>739</v>
      </c>
      <c r="L133" s="9" t="str">
        <f t="shared" si="44"/>
        <v>No</v>
      </c>
    </row>
    <row r="134" spans="1:12" ht="25.5" x14ac:dyDescent="0.2">
      <c r="A134" s="2" t="s">
        <v>498</v>
      </c>
      <c r="B134" s="5" t="s">
        <v>213</v>
      </c>
      <c r="C134" s="62">
        <v>5.1232133000000003E-3</v>
      </c>
      <c r="D134" s="9" t="str">
        <f t="shared" si="43"/>
        <v>N/A</v>
      </c>
      <c r="E134" s="62">
        <v>5.8353271E-3</v>
      </c>
      <c r="F134" s="9" t="str">
        <f t="shared" si="43"/>
        <v>N/A</v>
      </c>
      <c r="G134" s="62">
        <v>0.1769285209</v>
      </c>
      <c r="H134" s="9" t="str">
        <f t="shared" si="43"/>
        <v>N/A</v>
      </c>
      <c r="I134" s="12">
        <v>13.9</v>
      </c>
      <c r="J134" s="12">
        <v>2932</v>
      </c>
      <c r="K134" s="5" t="s">
        <v>739</v>
      </c>
      <c r="L134" s="9" t="str">
        <f t="shared" si="44"/>
        <v>No</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7.4723339999999995E-4</v>
      </c>
      <c r="D136" s="44" t="str">
        <f t="shared" si="46"/>
        <v>N/A</v>
      </c>
      <c r="E136" s="62">
        <v>8.1390810000000005E-4</v>
      </c>
      <c r="F136" s="44" t="str">
        <f t="shared" si="47"/>
        <v>N/A</v>
      </c>
      <c r="G136" s="62">
        <v>0</v>
      </c>
      <c r="H136" s="44" t="str">
        <f t="shared" si="48"/>
        <v>N/A</v>
      </c>
      <c r="I136" s="12">
        <v>8.923</v>
      </c>
      <c r="J136" s="12">
        <v>-100</v>
      </c>
      <c r="K136" s="5" t="s">
        <v>739</v>
      </c>
      <c r="L136" s="9" t="str">
        <f t="shared" si="44"/>
        <v>No</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1747</v>
      </c>
      <c r="J137" s="12" t="s">
        <v>1747</v>
      </c>
      <c r="K137" s="5" t="s">
        <v>739</v>
      </c>
      <c r="L137" s="9" t="str">
        <f t="shared" si="44"/>
        <v>N/A</v>
      </c>
    </row>
    <row r="138" spans="1:12" ht="25.5" x14ac:dyDescent="0.2">
      <c r="A138" s="2" t="s">
        <v>502</v>
      </c>
      <c r="B138" s="35" t="s">
        <v>213</v>
      </c>
      <c r="C138" s="62">
        <v>0</v>
      </c>
      <c r="D138" s="44" t="str">
        <f t="shared" si="46"/>
        <v>N/A</v>
      </c>
      <c r="E138" s="62">
        <v>8.1390810000000005E-4</v>
      </c>
      <c r="F138" s="44" t="str">
        <f t="shared" si="47"/>
        <v>N/A</v>
      </c>
      <c r="G138" s="62">
        <v>9.9579773000000003E-3</v>
      </c>
      <c r="H138" s="44" t="str">
        <f t="shared" si="48"/>
        <v>N/A</v>
      </c>
      <c r="I138" s="12" t="s">
        <v>1747</v>
      </c>
      <c r="J138" s="12">
        <v>1123</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0</v>
      </c>
      <c r="H140" s="44" t="str">
        <f t="shared" si="48"/>
        <v>N/A</v>
      </c>
      <c r="I140" s="12" t="s">
        <v>1747</v>
      </c>
      <c r="J140" s="12" t="s">
        <v>1747</v>
      </c>
      <c r="K140" s="5" t="s">
        <v>739</v>
      </c>
      <c r="L140" s="9" t="str">
        <f t="shared" si="44"/>
        <v>N/A</v>
      </c>
    </row>
    <row r="141" spans="1:12" ht="25.5" x14ac:dyDescent="0.2">
      <c r="A141" s="2" t="s">
        <v>505</v>
      </c>
      <c r="B141" s="35" t="s">
        <v>213</v>
      </c>
      <c r="C141" s="62">
        <v>0</v>
      </c>
      <c r="D141" s="44" t="str">
        <f t="shared" si="46"/>
        <v>N/A</v>
      </c>
      <c r="E141" s="62">
        <v>2.4417241999999998E-3</v>
      </c>
      <c r="F141" s="44" t="str">
        <f t="shared" si="47"/>
        <v>N/A</v>
      </c>
      <c r="G141" s="62">
        <v>0</v>
      </c>
      <c r="H141" s="44" t="str">
        <f t="shared" si="48"/>
        <v>N/A</v>
      </c>
      <c r="I141" s="12" t="s">
        <v>1747</v>
      </c>
      <c r="J141" s="12">
        <v>-100</v>
      </c>
      <c r="K141" s="5" t="s">
        <v>739</v>
      </c>
      <c r="L141" s="9" t="str">
        <f t="shared" si="44"/>
        <v>No</v>
      </c>
    </row>
    <row r="142" spans="1:12" ht="25.5" x14ac:dyDescent="0.2">
      <c r="A142" s="2" t="s">
        <v>506</v>
      </c>
      <c r="B142" s="35" t="s">
        <v>213</v>
      </c>
      <c r="C142" s="62">
        <v>8.2195671000000001E-3</v>
      </c>
      <c r="D142" s="9" t="str">
        <f t="shared" ref="D142" si="49">IF($B142="N/A","N/A",IF(C142&lt;0,"No","Yes"))</f>
        <v>N/A</v>
      </c>
      <c r="E142" s="62">
        <v>9.7668966999999995E-3</v>
      </c>
      <c r="F142" s="9" t="str">
        <f t="shared" ref="F142" si="50">IF($B142="N/A","N/A",IF(E142&lt;0,"No","Yes"))</f>
        <v>N/A</v>
      </c>
      <c r="G142" s="62">
        <v>7.3689032299999999E-2</v>
      </c>
      <c r="H142" s="9" t="str">
        <f t="shared" ref="H142" si="51">IF($B142="N/A","N/A",IF(G142&lt;0,"No","Yes"))</f>
        <v>N/A</v>
      </c>
      <c r="I142" s="12">
        <v>18.82</v>
      </c>
      <c r="J142" s="12">
        <v>654.5</v>
      </c>
      <c r="K142" s="5" t="s">
        <v>739</v>
      </c>
      <c r="L142" s="9" t="str">
        <f t="shared" si="44"/>
        <v>No</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120064</v>
      </c>
      <c r="D150" s="11" t="str">
        <f t="shared" ref="D150:D172" si="56">IF($B150="N/A","N/A",IF(C150&gt;10,"No",IF(C150&lt;-10,"No","Yes")))</f>
        <v>N/A</v>
      </c>
      <c r="E150" s="1">
        <v>137478</v>
      </c>
      <c r="F150" s="11" t="str">
        <f t="shared" ref="F150:F172" si="57">IF($B150="N/A","N/A",IF(E150&gt;10,"No",IF(E150&lt;-10,"No","Yes")))</f>
        <v>N/A</v>
      </c>
      <c r="G150" s="1">
        <v>216823</v>
      </c>
      <c r="H150" s="11" t="str">
        <f t="shared" ref="H150:H172" si="58">IF($B150="N/A","N/A",IF(G150&gt;10,"No",IF(G150&lt;-10,"No","Yes")))</f>
        <v>N/A</v>
      </c>
      <c r="I150" s="12">
        <v>14.5</v>
      </c>
      <c r="J150" s="12">
        <v>57.71</v>
      </c>
      <c r="K150" s="48" t="s">
        <v>739</v>
      </c>
      <c r="L150" s="9" t="str">
        <f t="shared" ref="L150:L172" si="59">IF(J150="Div by 0", "N/A", IF(K150="N/A","N/A", IF(J150&gt;VALUE(MID(K150,1,2)), "No", IF(J150&lt;-1*VALUE(MID(K150,1,2)), "No", "Yes"))))</f>
        <v>No</v>
      </c>
    </row>
    <row r="151" spans="1:12" x14ac:dyDescent="0.2">
      <c r="A151" s="4" t="s">
        <v>534</v>
      </c>
      <c r="B151" s="48" t="s">
        <v>213</v>
      </c>
      <c r="C151" s="1">
        <v>760</v>
      </c>
      <c r="D151" s="11" t="str">
        <f t="shared" si="56"/>
        <v>N/A</v>
      </c>
      <c r="E151" s="1">
        <v>865</v>
      </c>
      <c r="F151" s="11" t="str">
        <f t="shared" si="57"/>
        <v>N/A</v>
      </c>
      <c r="G151" s="1">
        <v>1217</v>
      </c>
      <c r="H151" s="11" t="str">
        <f t="shared" si="58"/>
        <v>N/A</v>
      </c>
      <c r="I151" s="12">
        <v>13.82</v>
      </c>
      <c r="J151" s="12">
        <v>40.69</v>
      </c>
      <c r="K151" s="48" t="s">
        <v>739</v>
      </c>
      <c r="L151" s="9" t="str">
        <f t="shared" si="59"/>
        <v>No</v>
      </c>
    </row>
    <row r="152" spans="1:12" x14ac:dyDescent="0.2">
      <c r="A152" s="4" t="s">
        <v>535</v>
      </c>
      <c r="B152" s="48" t="s">
        <v>213</v>
      </c>
      <c r="C152" s="1">
        <v>8896</v>
      </c>
      <c r="D152" s="11" t="str">
        <f t="shared" si="56"/>
        <v>N/A</v>
      </c>
      <c r="E152" s="1">
        <v>10299</v>
      </c>
      <c r="F152" s="11" t="str">
        <f t="shared" si="57"/>
        <v>N/A</v>
      </c>
      <c r="G152" s="1">
        <v>16128</v>
      </c>
      <c r="H152" s="11" t="str">
        <f t="shared" si="58"/>
        <v>N/A</v>
      </c>
      <c r="I152" s="12">
        <v>15.77</v>
      </c>
      <c r="J152" s="12">
        <v>56.6</v>
      </c>
      <c r="K152" s="48" t="s">
        <v>739</v>
      </c>
      <c r="L152" s="9" t="str">
        <f t="shared" si="59"/>
        <v>No</v>
      </c>
    </row>
    <row r="153" spans="1:12" x14ac:dyDescent="0.2">
      <c r="A153" s="4" t="s">
        <v>536</v>
      </c>
      <c r="B153" s="48" t="s">
        <v>213</v>
      </c>
      <c r="C153" s="1">
        <v>90235</v>
      </c>
      <c r="D153" s="11" t="str">
        <f t="shared" si="56"/>
        <v>N/A</v>
      </c>
      <c r="E153" s="1">
        <v>101851</v>
      </c>
      <c r="F153" s="11" t="str">
        <f t="shared" si="57"/>
        <v>N/A</v>
      </c>
      <c r="G153" s="1">
        <v>163442</v>
      </c>
      <c r="H153" s="11" t="str">
        <f t="shared" si="58"/>
        <v>N/A</v>
      </c>
      <c r="I153" s="12">
        <v>12.87</v>
      </c>
      <c r="J153" s="12">
        <v>60.47</v>
      </c>
      <c r="K153" s="48" t="s">
        <v>739</v>
      </c>
      <c r="L153" s="9" t="str">
        <f t="shared" si="59"/>
        <v>No</v>
      </c>
    </row>
    <row r="154" spans="1:12" x14ac:dyDescent="0.2">
      <c r="A154" s="4" t="s">
        <v>537</v>
      </c>
      <c r="B154" s="48" t="s">
        <v>213</v>
      </c>
      <c r="C154" s="1">
        <v>20173</v>
      </c>
      <c r="D154" s="11" t="str">
        <f t="shared" si="56"/>
        <v>N/A</v>
      </c>
      <c r="E154" s="1">
        <v>24463</v>
      </c>
      <c r="F154" s="11" t="str">
        <f t="shared" si="57"/>
        <v>N/A</v>
      </c>
      <c r="G154" s="1">
        <v>36036</v>
      </c>
      <c r="H154" s="11" t="str">
        <f t="shared" si="58"/>
        <v>N/A</v>
      </c>
      <c r="I154" s="12">
        <v>21.27</v>
      </c>
      <c r="J154" s="12">
        <v>47.31</v>
      </c>
      <c r="K154" s="48" t="s">
        <v>739</v>
      </c>
      <c r="L154" s="9" t="str">
        <f t="shared" si="59"/>
        <v>No</v>
      </c>
    </row>
    <row r="155" spans="1:12" x14ac:dyDescent="0.2">
      <c r="A155" s="2" t="s">
        <v>538</v>
      </c>
      <c r="B155" s="5" t="s">
        <v>213</v>
      </c>
      <c r="C155" s="62">
        <v>41.792499460000002</v>
      </c>
      <c r="D155" s="9" t="str">
        <f t="shared" ref="D155:D159" si="60">IF($B155="N/A","N/A",IF(C155&lt;0,"No","Yes"))</f>
        <v>N/A</v>
      </c>
      <c r="E155" s="62">
        <v>46.638916311000003</v>
      </c>
      <c r="F155" s="9" t="str">
        <f t="shared" ref="F155:F159" si="61">IF($B155="N/A","N/A",IF(E155&lt;0,"No","Yes"))</f>
        <v>N/A</v>
      </c>
      <c r="G155" s="62">
        <v>72.167525396000002</v>
      </c>
      <c r="H155" s="9" t="str">
        <f t="shared" ref="H155:H159" si="62">IF($B155="N/A","N/A",IF(G155&lt;0,"No","Yes"))</f>
        <v>N/A</v>
      </c>
      <c r="I155" s="12">
        <v>11.6</v>
      </c>
      <c r="J155" s="12">
        <v>54.74</v>
      </c>
      <c r="K155" s="48" t="s">
        <v>739</v>
      </c>
      <c r="L155" s="9" t="str">
        <f>IF(J155="Div by 0", "N/A", IF(OR(J155="N/A",K155="N/A"),"N/A", IF(J155&gt;VALUE(MID(K155,1,2)), "No", IF(J155&lt;-1*VALUE(MID(K155,1,2)), "No", "Yes"))))</f>
        <v>No</v>
      </c>
    </row>
    <row r="156" spans="1:12" ht="25.5" x14ac:dyDescent="0.2">
      <c r="A156" s="2" t="s">
        <v>539</v>
      </c>
      <c r="B156" s="5" t="s">
        <v>213</v>
      </c>
      <c r="C156" s="62">
        <v>4.0965933591999999</v>
      </c>
      <c r="D156" s="9" t="str">
        <f t="shared" si="60"/>
        <v>N/A</v>
      </c>
      <c r="E156" s="62">
        <v>5.4286431530000003</v>
      </c>
      <c r="F156" s="9" t="str">
        <f t="shared" si="61"/>
        <v>N/A</v>
      </c>
      <c r="G156" s="62">
        <v>5.6901066018000002</v>
      </c>
      <c r="H156" s="9" t="str">
        <f t="shared" si="62"/>
        <v>N/A</v>
      </c>
      <c r="I156" s="12">
        <v>32.520000000000003</v>
      </c>
      <c r="J156" s="12">
        <v>4.8159999999999998</v>
      </c>
      <c r="K156" s="5" t="s">
        <v>739</v>
      </c>
      <c r="L156" s="9" t="str">
        <f t="shared" ref="L156:L159" si="63">IF(J156="Div by 0", "N/A", IF(OR(J156="N/A",K156="N/A"),"N/A", IF(J156&gt;VALUE(MID(K156,1,2)), "No", IF(J156&lt;-1*VALUE(MID(K156,1,2)), "No", "Yes"))))</f>
        <v>Yes</v>
      </c>
    </row>
    <row r="157" spans="1:12" ht="25.5" x14ac:dyDescent="0.2">
      <c r="A157" s="2" t="s">
        <v>540</v>
      </c>
      <c r="B157" s="5" t="s">
        <v>213</v>
      </c>
      <c r="C157" s="62">
        <v>22.243892680999998</v>
      </c>
      <c r="D157" s="9" t="str">
        <f t="shared" si="60"/>
        <v>N/A</v>
      </c>
      <c r="E157" s="62">
        <v>24.503342771</v>
      </c>
      <c r="F157" s="9" t="str">
        <f t="shared" si="61"/>
        <v>N/A</v>
      </c>
      <c r="G157" s="62">
        <v>39.678205034000001</v>
      </c>
      <c r="H157" s="9" t="str">
        <f t="shared" si="62"/>
        <v>N/A</v>
      </c>
      <c r="I157" s="12">
        <v>10.16</v>
      </c>
      <c r="J157" s="12">
        <v>61.93</v>
      </c>
      <c r="K157" s="5" t="s">
        <v>739</v>
      </c>
      <c r="L157" s="9" t="str">
        <f t="shared" si="63"/>
        <v>No</v>
      </c>
    </row>
    <row r="158" spans="1:12" ht="25.5" x14ac:dyDescent="0.2">
      <c r="A158" s="2" t="s">
        <v>541</v>
      </c>
      <c r="B158" s="5" t="s">
        <v>213</v>
      </c>
      <c r="C158" s="62">
        <v>49.429209987</v>
      </c>
      <c r="D158" s="9" t="str">
        <f t="shared" si="60"/>
        <v>N/A</v>
      </c>
      <c r="E158" s="62">
        <v>53.873740445999999</v>
      </c>
      <c r="F158" s="9" t="str">
        <f t="shared" si="61"/>
        <v>N/A</v>
      </c>
      <c r="G158" s="62">
        <v>85.966001136000003</v>
      </c>
      <c r="H158" s="9" t="str">
        <f t="shared" si="62"/>
        <v>N/A</v>
      </c>
      <c r="I158" s="12">
        <v>8.9920000000000009</v>
      </c>
      <c r="J158" s="12">
        <v>59.57</v>
      </c>
      <c r="K158" s="5" t="s">
        <v>739</v>
      </c>
      <c r="L158" s="9" t="str">
        <f t="shared" si="63"/>
        <v>No</v>
      </c>
    </row>
    <row r="159" spans="1:12" ht="25.5" x14ac:dyDescent="0.2">
      <c r="A159" s="2" t="s">
        <v>542</v>
      </c>
      <c r="B159" s="5" t="s">
        <v>213</v>
      </c>
      <c r="C159" s="62">
        <v>43.676792171000002</v>
      </c>
      <c r="D159" s="9" t="str">
        <f t="shared" si="60"/>
        <v>N/A</v>
      </c>
      <c r="E159" s="62">
        <v>51.230340726000001</v>
      </c>
      <c r="F159" s="9" t="str">
        <f t="shared" si="61"/>
        <v>N/A</v>
      </c>
      <c r="G159" s="62">
        <v>74.631873252999995</v>
      </c>
      <c r="H159" s="9" t="str">
        <f t="shared" si="62"/>
        <v>N/A</v>
      </c>
      <c r="I159" s="12">
        <v>17.29</v>
      </c>
      <c r="J159" s="12">
        <v>45.68</v>
      </c>
      <c r="K159" s="5" t="s">
        <v>739</v>
      </c>
      <c r="L159" s="9" t="str">
        <f t="shared" si="63"/>
        <v>No</v>
      </c>
    </row>
    <row r="160" spans="1:12" ht="25.5" x14ac:dyDescent="0.2">
      <c r="A160" s="4" t="s">
        <v>543</v>
      </c>
      <c r="B160" s="48" t="s">
        <v>213</v>
      </c>
      <c r="C160" s="1">
        <v>64630.67</v>
      </c>
      <c r="D160" s="11" t="str">
        <f t="shared" si="56"/>
        <v>N/A</v>
      </c>
      <c r="E160" s="1">
        <v>101548.78</v>
      </c>
      <c r="F160" s="11" t="str">
        <f t="shared" si="57"/>
        <v>N/A</v>
      </c>
      <c r="G160" s="1">
        <v>135007.60999999999</v>
      </c>
      <c r="H160" s="11" t="str">
        <f t="shared" si="58"/>
        <v>N/A</v>
      </c>
      <c r="I160" s="12">
        <v>57.12</v>
      </c>
      <c r="J160" s="12">
        <v>32.950000000000003</v>
      </c>
      <c r="K160" s="48" t="s">
        <v>739</v>
      </c>
      <c r="L160" s="9" t="str">
        <f t="shared" si="59"/>
        <v>No</v>
      </c>
    </row>
    <row r="161" spans="1:12" x14ac:dyDescent="0.2">
      <c r="A161" s="4" t="s">
        <v>544</v>
      </c>
      <c r="B161" s="48" t="s">
        <v>213</v>
      </c>
      <c r="C161" s="14">
        <v>150061963</v>
      </c>
      <c r="D161" s="11" t="str">
        <f t="shared" si="56"/>
        <v>N/A</v>
      </c>
      <c r="E161" s="14">
        <v>249851253</v>
      </c>
      <c r="F161" s="11" t="str">
        <f t="shared" si="57"/>
        <v>N/A</v>
      </c>
      <c r="G161" s="14">
        <v>343985770</v>
      </c>
      <c r="H161" s="11" t="str">
        <f t="shared" si="58"/>
        <v>N/A</v>
      </c>
      <c r="I161" s="12">
        <v>66.5</v>
      </c>
      <c r="J161" s="12">
        <v>37.68</v>
      </c>
      <c r="K161" s="48" t="s">
        <v>739</v>
      </c>
      <c r="L161" s="9" t="str">
        <f t="shared" si="59"/>
        <v>No</v>
      </c>
    </row>
    <row r="162" spans="1:12" x14ac:dyDescent="0.2">
      <c r="A162" s="4" t="s">
        <v>1290</v>
      </c>
      <c r="B162" s="48" t="s">
        <v>213</v>
      </c>
      <c r="C162" s="14">
        <v>1249.8497718000001</v>
      </c>
      <c r="D162" s="11" t="str">
        <f t="shared" si="56"/>
        <v>N/A</v>
      </c>
      <c r="E162" s="14">
        <v>1817.3908042999999</v>
      </c>
      <c r="F162" s="11" t="str">
        <f t="shared" si="57"/>
        <v>N/A</v>
      </c>
      <c r="G162" s="14">
        <v>1586.4819230000001</v>
      </c>
      <c r="H162" s="11" t="str">
        <f t="shared" si="58"/>
        <v>N/A</v>
      </c>
      <c r="I162" s="12">
        <v>45.41</v>
      </c>
      <c r="J162" s="12">
        <v>-12.7</v>
      </c>
      <c r="K162" s="48" t="s">
        <v>739</v>
      </c>
      <c r="L162" s="9" t="str">
        <f t="shared" si="59"/>
        <v>Yes</v>
      </c>
    </row>
    <row r="163" spans="1:12" ht="25.5" x14ac:dyDescent="0.2">
      <c r="A163" s="4" t="s">
        <v>1291</v>
      </c>
      <c r="B163" s="48" t="s">
        <v>213</v>
      </c>
      <c r="C163" s="14">
        <v>5798.0605262999998</v>
      </c>
      <c r="D163" s="11" t="str">
        <f t="shared" si="56"/>
        <v>N/A</v>
      </c>
      <c r="E163" s="14">
        <v>8419.1283237000007</v>
      </c>
      <c r="F163" s="11" t="str">
        <f t="shared" si="57"/>
        <v>N/A</v>
      </c>
      <c r="G163" s="14">
        <v>7213.0764173999996</v>
      </c>
      <c r="H163" s="11" t="str">
        <f t="shared" si="58"/>
        <v>N/A</v>
      </c>
      <c r="I163" s="12">
        <v>45.21</v>
      </c>
      <c r="J163" s="12">
        <v>-14.3</v>
      </c>
      <c r="K163" s="48" t="s">
        <v>739</v>
      </c>
      <c r="L163" s="9" t="str">
        <f t="shared" si="59"/>
        <v>Yes</v>
      </c>
    </row>
    <row r="164" spans="1:12" ht="25.5" x14ac:dyDescent="0.2">
      <c r="A164" s="4" t="s">
        <v>1292</v>
      </c>
      <c r="B164" s="48" t="s">
        <v>213</v>
      </c>
      <c r="C164" s="14">
        <v>4567.4654901000004</v>
      </c>
      <c r="D164" s="11" t="str">
        <f t="shared" si="56"/>
        <v>N/A</v>
      </c>
      <c r="E164" s="14">
        <v>7549.6946305000001</v>
      </c>
      <c r="F164" s="11" t="str">
        <f t="shared" si="57"/>
        <v>N/A</v>
      </c>
      <c r="G164" s="14">
        <v>6522.0411706000004</v>
      </c>
      <c r="H164" s="11" t="str">
        <f t="shared" si="58"/>
        <v>N/A</v>
      </c>
      <c r="I164" s="12">
        <v>65.290000000000006</v>
      </c>
      <c r="J164" s="12">
        <v>-13.6</v>
      </c>
      <c r="K164" s="48" t="s">
        <v>739</v>
      </c>
      <c r="L164" s="9" t="str">
        <f t="shared" si="59"/>
        <v>Yes</v>
      </c>
    </row>
    <row r="165" spans="1:12" ht="25.5" x14ac:dyDescent="0.2">
      <c r="A165" s="4" t="s">
        <v>1293</v>
      </c>
      <c r="B165" s="48" t="s">
        <v>213</v>
      </c>
      <c r="C165" s="14">
        <v>648.06327922000003</v>
      </c>
      <c r="D165" s="11" t="str">
        <f t="shared" si="56"/>
        <v>N/A</v>
      </c>
      <c r="E165" s="14">
        <v>866.48331385999995</v>
      </c>
      <c r="F165" s="11" t="str">
        <f t="shared" si="57"/>
        <v>N/A</v>
      </c>
      <c r="G165" s="14">
        <v>790.73878807000006</v>
      </c>
      <c r="H165" s="11" t="str">
        <f t="shared" si="58"/>
        <v>N/A</v>
      </c>
      <c r="I165" s="12">
        <v>33.700000000000003</v>
      </c>
      <c r="J165" s="12">
        <v>-8.74</v>
      </c>
      <c r="K165" s="48" t="s">
        <v>739</v>
      </c>
      <c r="L165" s="9" t="str">
        <f t="shared" si="59"/>
        <v>Yes</v>
      </c>
    </row>
    <row r="166" spans="1:12" ht="25.5" x14ac:dyDescent="0.2">
      <c r="A166" s="4" t="s">
        <v>1294</v>
      </c>
      <c r="B166" s="48" t="s">
        <v>213</v>
      </c>
      <c r="C166" s="14">
        <v>2307.3055073999999</v>
      </c>
      <c r="D166" s="11" t="str">
        <f t="shared" si="56"/>
        <v>N/A</v>
      </c>
      <c r="E166" s="14">
        <v>3129.7146711</v>
      </c>
      <c r="F166" s="11" t="str">
        <f t="shared" si="57"/>
        <v>N/A</v>
      </c>
      <c r="G166" s="14">
        <v>2796.6491009000001</v>
      </c>
      <c r="H166" s="11" t="str">
        <f t="shared" si="58"/>
        <v>N/A</v>
      </c>
      <c r="I166" s="12">
        <v>35.64</v>
      </c>
      <c r="J166" s="12">
        <v>-10.6</v>
      </c>
      <c r="K166" s="48" t="s">
        <v>739</v>
      </c>
      <c r="L166" s="9" t="str">
        <f t="shared" si="59"/>
        <v>Yes</v>
      </c>
    </row>
    <row r="167" spans="1:12" x14ac:dyDescent="0.2">
      <c r="A167" s="46" t="s">
        <v>545</v>
      </c>
      <c r="B167" s="35" t="s">
        <v>213</v>
      </c>
      <c r="C167" s="47">
        <v>280846669</v>
      </c>
      <c r="D167" s="44" t="str">
        <f t="shared" si="56"/>
        <v>N/A</v>
      </c>
      <c r="E167" s="47">
        <v>237359907</v>
      </c>
      <c r="F167" s="44" t="str">
        <f t="shared" si="57"/>
        <v>N/A</v>
      </c>
      <c r="G167" s="47">
        <v>416062048</v>
      </c>
      <c r="H167" s="44" t="str">
        <f t="shared" si="58"/>
        <v>N/A</v>
      </c>
      <c r="I167" s="12">
        <v>-15.5</v>
      </c>
      <c r="J167" s="12">
        <v>75.290000000000006</v>
      </c>
      <c r="K167" s="45" t="s">
        <v>739</v>
      </c>
      <c r="L167" s="9" t="str">
        <f t="shared" si="59"/>
        <v>No</v>
      </c>
    </row>
    <row r="168" spans="1:12" x14ac:dyDescent="0.2">
      <c r="A168" s="46" t="s">
        <v>1295</v>
      </c>
      <c r="B168" s="35" t="s">
        <v>213</v>
      </c>
      <c r="C168" s="47">
        <v>2339.1413662999998</v>
      </c>
      <c r="D168" s="44" t="str">
        <f t="shared" si="56"/>
        <v>N/A</v>
      </c>
      <c r="E168" s="47">
        <v>1726.5301139000001</v>
      </c>
      <c r="F168" s="44" t="str">
        <f t="shared" si="57"/>
        <v>N/A</v>
      </c>
      <c r="G168" s="47">
        <v>1918.9018139</v>
      </c>
      <c r="H168" s="44" t="str">
        <f t="shared" si="58"/>
        <v>N/A</v>
      </c>
      <c r="I168" s="12">
        <v>-26.2</v>
      </c>
      <c r="J168" s="12">
        <v>11.14</v>
      </c>
      <c r="K168" s="45" t="s">
        <v>739</v>
      </c>
      <c r="L168" s="9" t="str">
        <f t="shared" si="59"/>
        <v>Yes</v>
      </c>
    </row>
    <row r="169" spans="1:12" ht="25.5" x14ac:dyDescent="0.2">
      <c r="A169" s="46" t="s">
        <v>1296</v>
      </c>
      <c r="B169" s="48" t="s">
        <v>213</v>
      </c>
      <c r="C169" s="14">
        <v>6585.0368421000003</v>
      </c>
      <c r="D169" s="11" t="str">
        <f t="shared" si="56"/>
        <v>N/A</v>
      </c>
      <c r="E169" s="14">
        <v>5718.3572254000001</v>
      </c>
      <c r="F169" s="11" t="str">
        <f t="shared" si="57"/>
        <v>N/A</v>
      </c>
      <c r="G169" s="14">
        <v>6013.2801971999997</v>
      </c>
      <c r="H169" s="11" t="str">
        <f t="shared" si="58"/>
        <v>N/A</v>
      </c>
      <c r="I169" s="12">
        <v>-13.2</v>
      </c>
      <c r="J169" s="12">
        <v>5.157</v>
      </c>
      <c r="K169" s="48" t="s">
        <v>739</v>
      </c>
      <c r="L169" s="9" t="str">
        <f t="shared" si="59"/>
        <v>Yes</v>
      </c>
    </row>
    <row r="170" spans="1:12" ht="25.5" x14ac:dyDescent="0.2">
      <c r="A170" s="46" t="s">
        <v>1297</v>
      </c>
      <c r="B170" s="48" t="s">
        <v>213</v>
      </c>
      <c r="C170" s="14">
        <v>10645.415580000001</v>
      </c>
      <c r="D170" s="11" t="str">
        <f t="shared" si="56"/>
        <v>N/A</v>
      </c>
      <c r="E170" s="14">
        <v>8075.3325566000003</v>
      </c>
      <c r="F170" s="11" t="str">
        <f t="shared" si="57"/>
        <v>N/A</v>
      </c>
      <c r="G170" s="14">
        <v>9037.2127356000001</v>
      </c>
      <c r="H170" s="11" t="str">
        <f t="shared" si="58"/>
        <v>N/A</v>
      </c>
      <c r="I170" s="12">
        <v>-24.1</v>
      </c>
      <c r="J170" s="12">
        <v>11.91</v>
      </c>
      <c r="K170" s="48" t="s">
        <v>739</v>
      </c>
      <c r="L170" s="9" t="str">
        <f t="shared" si="59"/>
        <v>Yes</v>
      </c>
    </row>
    <row r="171" spans="1:12" ht="25.5" x14ac:dyDescent="0.2">
      <c r="A171" s="46" t="s">
        <v>1298</v>
      </c>
      <c r="B171" s="48" t="s">
        <v>213</v>
      </c>
      <c r="C171" s="14">
        <v>1530.3868454999999</v>
      </c>
      <c r="D171" s="11" t="str">
        <f t="shared" si="56"/>
        <v>N/A</v>
      </c>
      <c r="E171" s="14">
        <v>1148.9537560000001</v>
      </c>
      <c r="F171" s="11" t="str">
        <f t="shared" si="57"/>
        <v>N/A</v>
      </c>
      <c r="G171" s="14">
        <v>1235.1507506999999</v>
      </c>
      <c r="H171" s="11" t="str">
        <f t="shared" si="58"/>
        <v>N/A</v>
      </c>
      <c r="I171" s="12">
        <v>-24.9</v>
      </c>
      <c r="J171" s="12">
        <v>7.5019999999999998</v>
      </c>
      <c r="K171" s="48" t="s">
        <v>739</v>
      </c>
      <c r="L171" s="9" t="str">
        <f t="shared" si="59"/>
        <v>Yes</v>
      </c>
    </row>
    <row r="172" spans="1:12" ht="25.5" x14ac:dyDescent="0.2">
      <c r="A172" s="46" t="s">
        <v>1299</v>
      </c>
      <c r="B172" s="48" t="s">
        <v>213</v>
      </c>
      <c r="C172" s="14">
        <v>2133.8406285999999</v>
      </c>
      <c r="D172" s="11" t="str">
        <f t="shared" si="56"/>
        <v>N/A</v>
      </c>
      <c r="E172" s="14">
        <v>1317.2378286000001</v>
      </c>
      <c r="F172" s="11" t="str">
        <f t="shared" si="57"/>
        <v>N/A</v>
      </c>
      <c r="G172" s="14">
        <v>1695.9765235</v>
      </c>
      <c r="H172" s="11" t="str">
        <f t="shared" si="58"/>
        <v>N/A</v>
      </c>
      <c r="I172" s="12">
        <v>-38.299999999999997</v>
      </c>
      <c r="J172" s="12">
        <v>28.75</v>
      </c>
      <c r="K172" s="48" t="s">
        <v>739</v>
      </c>
      <c r="L172" s="9" t="str">
        <f t="shared" si="59"/>
        <v>Yes</v>
      </c>
    </row>
    <row r="173" spans="1:12" ht="25.5" x14ac:dyDescent="0.2">
      <c r="A173" s="2" t="s">
        <v>546</v>
      </c>
      <c r="B173" s="139" t="s">
        <v>213</v>
      </c>
      <c r="C173" s="140">
        <v>62391723</v>
      </c>
      <c r="D173" s="141" t="str">
        <f>IF($B173="N/A","N/A",IF(C173&gt;10,"No",IF(C173&lt;-10,"No","Yes")))</f>
        <v>N/A</v>
      </c>
      <c r="E173" s="140">
        <v>53439328</v>
      </c>
      <c r="F173" s="141" t="str">
        <f>IF($B173="N/A","N/A",IF(E173&gt;10,"No",IF(E173&lt;-10,"No","Yes")))</f>
        <v>N/A</v>
      </c>
      <c r="G173" s="140">
        <v>92764143</v>
      </c>
      <c r="H173" s="141" t="str">
        <f>IF($B173="N/A","N/A",IF(G173&gt;10,"No",IF(G173&lt;-10,"No","Yes")))</f>
        <v>N/A</v>
      </c>
      <c r="I173" s="136">
        <v>-14.3</v>
      </c>
      <c r="J173" s="136">
        <v>73.59</v>
      </c>
      <c r="K173" s="137" t="s">
        <v>739</v>
      </c>
      <c r="L173" s="138" t="str">
        <f>IF(J173="Div by 0", "N/A", IF(K173="N/A","N/A", IF(J173&gt;VALUE(MID(K173,1,2)), "No", IF(J173&lt;-1*VALUE(MID(K173,1,2)), "No", "Yes"))))</f>
        <v>No</v>
      </c>
    </row>
    <row r="174" spans="1:12" ht="25.5" x14ac:dyDescent="0.2">
      <c r="A174" s="2" t="s">
        <v>1300</v>
      </c>
      <c r="B174" s="48" t="s">
        <v>213</v>
      </c>
      <c r="C174" s="14">
        <v>18832979</v>
      </c>
      <c r="D174" s="11" t="str">
        <f t="shared" ref="D174:D181" si="64">IF($B174="N/A","N/A",IF(C174&gt;10,"No",IF(C174&lt;-10,"No","Yes")))</f>
        <v>N/A</v>
      </c>
      <c r="E174" s="14">
        <v>15555471</v>
      </c>
      <c r="F174" s="11" t="str">
        <f t="shared" ref="F174:F181" si="65">IF($B174="N/A","N/A",IF(E174&gt;10,"No",IF(E174&lt;-10,"No","Yes")))</f>
        <v>N/A</v>
      </c>
      <c r="G174" s="14">
        <v>15913970</v>
      </c>
      <c r="H174" s="11" t="str">
        <f t="shared" ref="H174:H181" si="66">IF($B174="N/A","N/A",IF(G174&gt;10,"No",IF(G174&lt;-10,"No","Yes")))</f>
        <v>N/A</v>
      </c>
      <c r="I174" s="12">
        <v>-17.399999999999999</v>
      </c>
      <c r="J174" s="12">
        <v>2.3050000000000002</v>
      </c>
      <c r="K174" s="48" t="s">
        <v>739</v>
      </c>
      <c r="L174" s="9" t="str">
        <f t="shared" ref="L174:L181" si="67">IF(J174="Div by 0", "N/A", IF(K174="N/A","N/A", IF(J174&gt;VALUE(MID(K174,1,2)), "No", IF(J174&lt;-1*VALUE(MID(K174,1,2)), "No", "Yes"))))</f>
        <v>Yes</v>
      </c>
    </row>
    <row r="175" spans="1:12" ht="25.5" x14ac:dyDescent="0.2">
      <c r="A175" s="2" t="s">
        <v>547</v>
      </c>
      <c r="B175" s="48" t="s">
        <v>213</v>
      </c>
      <c r="C175" s="14">
        <v>70535317</v>
      </c>
      <c r="D175" s="11" t="str">
        <f t="shared" si="64"/>
        <v>N/A</v>
      </c>
      <c r="E175" s="14">
        <v>81440832</v>
      </c>
      <c r="F175" s="11" t="str">
        <f t="shared" si="65"/>
        <v>N/A</v>
      </c>
      <c r="G175" s="14">
        <v>128256145</v>
      </c>
      <c r="H175" s="11" t="str">
        <f t="shared" si="66"/>
        <v>N/A</v>
      </c>
      <c r="I175" s="12">
        <v>15.46</v>
      </c>
      <c r="J175" s="12">
        <v>57.48</v>
      </c>
      <c r="K175" s="48" t="s">
        <v>739</v>
      </c>
      <c r="L175" s="9" t="str">
        <f t="shared" si="67"/>
        <v>No</v>
      </c>
    </row>
    <row r="176" spans="1:12" ht="25.5" x14ac:dyDescent="0.2">
      <c r="A176" s="2" t="s">
        <v>512</v>
      </c>
      <c r="B176" s="48" t="s">
        <v>213</v>
      </c>
      <c r="C176" s="14">
        <v>129086650</v>
      </c>
      <c r="D176" s="11" t="str">
        <f t="shared" si="64"/>
        <v>N/A</v>
      </c>
      <c r="E176" s="14">
        <v>86924276</v>
      </c>
      <c r="F176" s="11" t="str">
        <f t="shared" si="65"/>
        <v>N/A</v>
      </c>
      <c r="G176" s="14">
        <v>179127790</v>
      </c>
      <c r="H176" s="11" t="str">
        <f t="shared" si="66"/>
        <v>N/A</v>
      </c>
      <c r="I176" s="12">
        <v>-32.700000000000003</v>
      </c>
      <c r="J176" s="12">
        <v>106.1</v>
      </c>
      <c r="K176" s="48" t="s">
        <v>739</v>
      </c>
      <c r="L176" s="9" t="str">
        <f t="shared" si="67"/>
        <v>No</v>
      </c>
    </row>
    <row r="177" spans="1:12" ht="25.5" x14ac:dyDescent="0.2">
      <c r="A177" s="2" t="s">
        <v>513</v>
      </c>
      <c r="B177" s="48" t="s">
        <v>213</v>
      </c>
      <c r="C177" s="14">
        <v>519.65387626999996</v>
      </c>
      <c r="D177" s="11" t="str">
        <f t="shared" si="64"/>
        <v>N/A</v>
      </c>
      <c r="E177" s="14">
        <v>388.71185208000003</v>
      </c>
      <c r="F177" s="11" t="str">
        <f t="shared" si="65"/>
        <v>N/A</v>
      </c>
      <c r="G177" s="14">
        <v>427.83350014000001</v>
      </c>
      <c r="H177" s="11" t="str">
        <f t="shared" si="66"/>
        <v>N/A</v>
      </c>
      <c r="I177" s="12">
        <v>-25.2</v>
      </c>
      <c r="J177" s="12">
        <v>10.06</v>
      </c>
      <c r="K177" s="48" t="s">
        <v>739</v>
      </c>
      <c r="L177" s="9" t="str">
        <f t="shared" si="67"/>
        <v>Yes</v>
      </c>
    </row>
    <row r="178" spans="1:12" ht="25.5" x14ac:dyDescent="0.2">
      <c r="A178" s="2" t="s">
        <v>1301</v>
      </c>
      <c r="B178" s="35" t="s">
        <v>213</v>
      </c>
      <c r="C178" s="47">
        <v>156.85783416000001</v>
      </c>
      <c r="D178" s="44" t="str">
        <f t="shared" si="64"/>
        <v>N/A</v>
      </c>
      <c r="E178" s="47">
        <v>113.14880199</v>
      </c>
      <c r="F178" s="44" t="str">
        <f t="shared" si="65"/>
        <v>N/A</v>
      </c>
      <c r="G178" s="47">
        <v>73.396134173999997</v>
      </c>
      <c r="H178" s="44" t="str">
        <f t="shared" si="66"/>
        <v>N/A</v>
      </c>
      <c r="I178" s="12">
        <v>-27.9</v>
      </c>
      <c r="J178" s="12">
        <v>-35.1</v>
      </c>
      <c r="K178" s="45" t="s">
        <v>739</v>
      </c>
      <c r="L178" s="9" t="str">
        <f t="shared" si="67"/>
        <v>No</v>
      </c>
    </row>
    <row r="179" spans="1:12" ht="25.5" x14ac:dyDescent="0.2">
      <c r="A179" s="2" t="s">
        <v>514</v>
      </c>
      <c r="B179" s="35" t="s">
        <v>213</v>
      </c>
      <c r="C179" s="47">
        <v>587.48098514000003</v>
      </c>
      <c r="D179" s="44" t="str">
        <f t="shared" si="64"/>
        <v>N/A</v>
      </c>
      <c r="E179" s="47">
        <v>592.39174267999999</v>
      </c>
      <c r="F179" s="44" t="str">
        <f t="shared" si="65"/>
        <v>N/A</v>
      </c>
      <c r="G179" s="47">
        <v>591.52463068999998</v>
      </c>
      <c r="H179" s="44" t="str">
        <f t="shared" si="66"/>
        <v>N/A</v>
      </c>
      <c r="I179" s="12">
        <v>0.83589999999999998</v>
      </c>
      <c r="J179" s="12">
        <v>-0.14599999999999999</v>
      </c>
      <c r="K179" s="45" t="s">
        <v>739</v>
      </c>
      <c r="L179" s="9" t="str">
        <f t="shared" si="67"/>
        <v>Yes</v>
      </c>
    </row>
    <row r="180" spans="1:12" ht="25.5" x14ac:dyDescent="0.2">
      <c r="A180" s="2" t="s">
        <v>515</v>
      </c>
      <c r="B180" s="35" t="s">
        <v>213</v>
      </c>
      <c r="C180" s="47">
        <v>1075.1486706999999</v>
      </c>
      <c r="D180" s="44" t="str">
        <f t="shared" si="64"/>
        <v>N/A</v>
      </c>
      <c r="E180" s="47">
        <v>632.27771715999995</v>
      </c>
      <c r="F180" s="44" t="str">
        <f t="shared" si="65"/>
        <v>N/A</v>
      </c>
      <c r="G180" s="47">
        <v>826.14754891999996</v>
      </c>
      <c r="H180" s="44" t="str">
        <f t="shared" si="66"/>
        <v>N/A</v>
      </c>
      <c r="I180" s="12">
        <v>-41.2</v>
      </c>
      <c r="J180" s="12">
        <v>30.66</v>
      </c>
      <c r="K180" s="45" t="s">
        <v>739</v>
      </c>
      <c r="L180" s="9" t="str">
        <f t="shared" si="67"/>
        <v>No</v>
      </c>
    </row>
    <row r="181" spans="1:12" ht="25.5" x14ac:dyDescent="0.2">
      <c r="A181" s="2" t="s">
        <v>1653</v>
      </c>
      <c r="B181" s="48" t="s">
        <v>213</v>
      </c>
      <c r="C181" s="13">
        <v>76.510027984999994</v>
      </c>
      <c r="D181" s="11" t="str">
        <f t="shared" si="64"/>
        <v>N/A</v>
      </c>
      <c r="E181" s="13">
        <v>83.400253130999999</v>
      </c>
      <c r="F181" s="11" t="str">
        <f t="shared" si="65"/>
        <v>N/A</v>
      </c>
      <c r="G181" s="13">
        <v>76.175497987</v>
      </c>
      <c r="H181" s="11" t="str">
        <f t="shared" si="66"/>
        <v>N/A</v>
      </c>
      <c r="I181" s="57">
        <v>9.0060000000000002</v>
      </c>
      <c r="J181" s="57">
        <v>-8.66</v>
      </c>
      <c r="K181" s="48" t="s">
        <v>739</v>
      </c>
      <c r="L181" s="9" t="str">
        <f t="shared" si="67"/>
        <v>Yes</v>
      </c>
    </row>
    <row r="182" spans="1:12" ht="25.5" x14ac:dyDescent="0.2">
      <c r="A182" s="2" t="s">
        <v>1654</v>
      </c>
      <c r="B182" s="142" t="s">
        <v>213</v>
      </c>
      <c r="C182" s="143">
        <v>86.578947368000001</v>
      </c>
      <c r="D182" s="138" t="str">
        <f t="shared" ref="D182" si="68">IF($B182="N/A","N/A",IF(C182&lt;0,"No","Yes"))</f>
        <v>N/A</v>
      </c>
      <c r="E182" s="143">
        <v>88.901734103999999</v>
      </c>
      <c r="F182" s="138" t="str">
        <f t="shared" ref="F182" si="69">IF($B182="N/A","N/A",IF(E182&lt;0,"No","Yes"))</f>
        <v>N/A</v>
      </c>
      <c r="G182" s="143">
        <v>83.073130649000007</v>
      </c>
      <c r="H182" s="138" t="str">
        <f t="shared" ref="H182" si="70">IF($B182="N/A","N/A",IF(G182&lt;0,"No","Yes"))</f>
        <v>N/A</v>
      </c>
      <c r="I182" s="144">
        <v>2.6829999999999998</v>
      </c>
      <c r="J182" s="144">
        <v>-6.56</v>
      </c>
      <c r="K182" s="142" t="s">
        <v>739</v>
      </c>
      <c r="L182" s="138" t="str">
        <f t="shared" ref="L182" si="71">IF(J182="Div by 0", "N/A", IF(OR(J182="N/A",K182="N/A"),"N/A", IF(J182&gt;VALUE(MID(K182,1,2)), "No", IF(J182&lt;-1*VALUE(MID(K182,1,2)), "No", "Yes"))))</f>
        <v>Yes</v>
      </c>
    </row>
    <row r="183" spans="1:12" ht="25.5" x14ac:dyDescent="0.2">
      <c r="A183" s="2" t="s">
        <v>1655</v>
      </c>
      <c r="B183" s="5" t="s">
        <v>213</v>
      </c>
      <c r="C183" s="13">
        <v>82.981115107999997</v>
      </c>
      <c r="D183" s="9" t="str">
        <f t="shared" ref="D183:D185" si="72">IF($B183="N/A","N/A",IF(C183&lt;0,"No","Yes"))</f>
        <v>N/A</v>
      </c>
      <c r="E183" s="13">
        <v>88.561996309999998</v>
      </c>
      <c r="F183" s="9" t="str">
        <f t="shared" ref="F183:F185" si="73">IF($B183="N/A","N/A",IF(E183&lt;0,"No","Yes"))</f>
        <v>N/A</v>
      </c>
      <c r="G183" s="13">
        <v>84.449404762</v>
      </c>
      <c r="H183" s="9" t="str">
        <f t="shared" ref="H183:H185" si="74">IF($B183="N/A","N/A",IF(G183&lt;0,"No","Yes"))</f>
        <v>N/A</v>
      </c>
      <c r="I183" s="57">
        <v>6.7249999999999996</v>
      </c>
      <c r="J183" s="57">
        <v>-4.6399999999999997</v>
      </c>
      <c r="K183" s="5" t="s">
        <v>739</v>
      </c>
      <c r="L183" s="9" t="str">
        <f t="shared" ref="L183:L213" si="75">IF(J183="Div by 0", "N/A", IF(OR(J183="N/A",K183="N/A"),"N/A", IF(J183&gt;VALUE(MID(K183,1,2)), "No", IF(J183&lt;-1*VALUE(MID(K183,1,2)), "No", "Yes"))))</f>
        <v>Yes</v>
      </c>
    </row>
    <row r="184" spans="1:12" ht="25.5" x14ac:dyDescent="0.2">
      <c r="A184" s="2" t="s">
        <v>1656</v>
      </c>
      <c r="B184" s="5" t="s">
        <v>213</v>
      </c>
      <c r="C184" s="13">
        <v>75.319997783999995</v>
      </c>
      <c r="D184" s="9" t="str">
        <f t="shared" si="72"/>
        <v>N/A</v>
      </c>
      <c r="E184" s="13">
        <v>83.297169394999997</v>
      </c>
      <c r="F184" s="9" t="str">
        <f t="shared" si="73"/>
        <v>N/A</v>
      </c>
      <c r="G184" s="13">
        <v>75.051088460000003</v>
      </c>
      <c r="H184" s="9" t="str">
        <f t="shared" si="74"/>
        <v>N/A</v>
      </c>
      <c r="I184" s="57">
        <v>10.59</v>
      </c>
      <c r="J184" s="57">
        <v>-9.9</v>
      </c>
      <c r="K184" s="5" t="s">
        <v>739</v>
      </c>
      <c r="L184" s="9" t="str">
        <f t="shared" si="75"/>
        <v>Yes</v>
      </c>
    </row>
    <row r="185" spans="1:12" ht="25.5" x14ac:dyDescent="0.2">
      <c r="A185" s="2" t="s">
        <v>1657</v>
      </c>
      <c r="B185" s="5" t="s">
        <v>213</v>
      </c>
      <c r="C185" s="13">
        <v>78.600109056999997</v>
      </c>
      <c r="D185" s="9" t="str">
        <f t="shared" si="72"/>
        <v>N/A</v>
      </c>
      <c r="E185" s="13">
        <v>81.461799451999994</v>
      </c>
      <c r="F185" s="9" t="str">
        <f t="shared" si="73"/>
        <v>N/A</v>
      </c>
      <c r="G185" s="13">
        <v>77.339327338999993</v>
      </c>
      <c r="H185" s="9" t="str">
        <f t="shared" si="74"/>
        <v>N/A</v>
      </c>
      <c r="I185" s="57">
        <v>3.641</v>
      </c>
      <c r="J185" s="57">
        <v>-5.0599999999999996</v>
      </c>
      <c r="K185" s="5" t="s">
        <v>739</v>
      </c>
      <c r="L185" s="9" t="str">
        <f t="shared" si="75"/>
        <v>Yes</v>
      </c>
    </row>
    <row r="186" spans="1:12" ht="25.5" x14ac:dyDescent="0.2">
      <c r="A186" s="2" t="s">
        <v>1659</v>
      </c>
      <c r="B186" s="145" t="s">
        <v>213</v>
      </c>
      <c r="C186" s="143">
        <v>4.5708955223999999</v>
      </c>
      <c r="D186" s="135" t="str">
        <f>IF($B186="N/A","N/A",IF(C186&gt;10,"No",IF(C186&lt;-10,"No","Yes")))</f>
        <v>N/A</v>
      </c>
      <c r="E186" s="143">
        <v>5.1411862262000003</v>
      </c>
      <c r="F186" s="135" t="str">
        <f>IF($B186="N/A","N/A",IF(E186&gt;10,"No",IF(E186&lt;-10,"No","Yes")))</f>
        <v>N/A</v>
      </c>
      <c r="G186" s="143">
        <v>5.5395414692999996</v>
      </c>
      <c r="H186" s="135" t="str">
        <f>IF($B186="N/A","N/A",IF(G186&gt;10,"No",IF(G186&lt;-10,"No","Yes")))</f>
        <v>N/A</v>
      </c>
      <c r="I186" s="144">
        <v>12.48</v>
      </c>
      <c r="J186" s="144">
        <v>7.7480000000000002</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71.677605276999998</v>
      </c>
      <c r="D191" s="44" t="str">
        <f t="shared" si="76"/>
        <v>N/A</v>
      </c>
      <c r="E191" s="13">
        <v>79.694205617999998</v>
      </c>
      <c r="F191" s="44" t="str">
        <f t="shared" si="77"/>
        <v>N/A</v>
      </c>
      <c r="G191" s="13">
        <v>70.923748864000004</v>
      </c>
      <c r="H191" s="44" t="str">
        <f t="shared" si="78"/>
        <v>N/A</v>
      </c>
      <c r="I191" s="57">
        <v>11.18</v>
      </c>
      <c r="J191" s="57">
        <v>-11</v>
      </c>
      <c r="K191" s="45" t="s">
        <v>739</v>
      </c>
      <c r="L191" s="9" t="str">
        <f t="shared" si="75"/>
        <v>Yes</v>
      </c>
    </row>
    <row r="192" spans="1:12" ht="25.5" x14ac:dyDescent="0.2">
      <c r="A192" s="2" t="s">
        <v>1665</v>
      </c>
      <c r="B192" s="35" t="s">
        <v>213</v>
      </c>
      <c r="C192" s="13">
        <v>1.5541711087000001</v>
      </c>
      <c r="D192" s="44" t="str">
        <f t="shared" si="76"/>
        <v>N/A</v>
      </c>
      <c r="E192" s="13">
        <v>2.1763482157</v>
      </c>
      <c r="F192" s="44" t="str">
        <f t="shared" si="77"/>
        <v>N/A</v>
      </c>
      <c r="G192" s="13">
        <v>1.2775397444000001</v>
      </c>
      <c r="H192" s="44" t="str">
        <f t="shared" si="78"/>
        <v>N/A</v>
      </c>
      <c r="I192" s="57">
        <v>40.03</v>
      </c>
      <c r="J192" s="57">
        <v>-41.3</v>
      </c>
      <c r="K192" s="45" t="s">
        <v>739</v>
      </c>
      <c r="L192" s="9" t="str">
        <f t="shared" si="75"/>
        <v>No</v>
      </c>
    </row>
    <row r="193" spans="1:12" ht="25.5" x14ac:dyDescent="0.2">
      <c r="A193" s="2" t="s">
        <v>1666</v>
      </c>
      <c r="B193" s="35" t="s">
        <v>213</v>
      </c>
      <c r="C193" s="13">
        <v>8.1848014391999993</v>
      </c>
      <c r="D193" s="44" t="str">
        <f t="shared" si="76"/>
        <v>N/A</v>
      </c>
      <c r="E193" s="13">
        <v>15.355184102000001</v>
      </c>
      <c r="F193" s="44" t="str">
        <f t="shared" si="77"/>
        <v>N/A</v>
      </c>
      <c r="G193" s="13">
        <v>9.6023023387999995</v>
      </c>
      <c r="H193" s="44" t="str">
        <f t="shared" si="78"/>
        <v>N/A</v>
      </c>
      <c r="I193" s="57">
        <v>87.61</v>
      </c>
      <c r="J193" s="57">
        <v>-37.5</v>
      </c>
      <c r="K193" s="45" t="s">
        <v>739</v>
      </c>
      <c r="L193" s="9" t="str">
        <f t="shared" si="75"/>
        <v>No</v>
      </c>
    </row>
    <row r="194" spans="1:12" ht="25.5" x14ac:dyDescent="0.2">
      <c r="A194" s="2" t="s">
        <v>1667</v>
      </c>
      <c r="B194" s="35" t="s">
        <v>213</v>
      </c>
      <c r="C194" s="13">
        <v>27.330423774</v>
      </c>
      <c r="D194" s="44" t="str">
        <f t="shared" si="76"/>
        <v>N/A</v>
      </c>
      <c r="E194" s="13">
        <v>33.833777040999998</v>
      </c>
      <c r="F194" s="44" t="str">
        <f t="shared" si="77"/>
        <v>N/A</v>
      </c>
      <c r="G194" s="13">
        <v>28.801372548</v>
      </c>
      <c r="H194" s="44" t="str">
        <f t="shared" si="78"/>
        <v>N/A</v>
      </c>
      <c r="I194" s="57">
        <v>23.8</v>
      </c>
      <c r="J194" s="57">
        <v>-14.9</v>
      </c>
      <c r="K194" s="45" t="s">
        <v>739</v>
      </c>
      <c r="L194" s="9" t="str">
        <f t="shared" si="75"/>
        <v>Yes</v>
      </c>
    </row>
    <row r="195" spans="1:12" ht="25.5" x14ac:dyDescent="0.2">
      <c r="A195" s="2" t="s">
        <v>1668</v>
      </c>
      <c r="B195" s="35" t="s">
        <v>213</v>
      </c>
      <c r="C195" s="13">
        <v>4.2610607676000001</v>
      </c>
      <c r="D195" s="44" t="str">
        <f t="shared" si="76"/>
        <v>N/A</v>
      </c>
      <c r="E195" s="13">
        <v>6.7188932046999996</v>
      </c>
      <c r="F195" s="44" t="str">
        <f t="shared" si="77"/>
        <v>N/A</v>
      </c>
      <c r="G195" s="13">
        <v>8.3630426661000001</v>
      </c>
      <c r="H195" s="44" t="str">
        <f t="shared" si="78"/>
        <v>N/A</v>
      </c>
      <c r="I195" s="57">
        <v>57.68</v>
      </c>
      <c r="J195" s="57">
        <v>24.47</v>
      </c>
      <c r="K195" s="45" t="s">
        <v>739</v>
      </c>
      <c r="L195" s="9" t="str">
        <f t="shared" si="75"/>
        <v>Yes</v>
      </c>
    </row>
    <row r="196" spans="1:12" ht="25.5" x14ac:dyDescent="0.2">
      <c r="A196" s="2" t="s">
        <v>1669</v>
      </c>
      <c r="B196" s="35" t="s">
        <v>213</v>
      </c>
      <c r="C196" s="13">
        <v>0.37313432839999999</v>
      </c>
      <c r="D196" s="44" t="str">
        <f t="shared" si="76"/>
        <v>N/A</v>
      </c>
      <c r="E196" s="13">
        <v>0.52590232619999999</v>
      </c>
      <c r="F196" s="44" t="str">
        <f t="shared" si="77"/>
        <v>N/A</v>
      </c>
      <c r="G196" s="13">
        <v>0.41785234960000001</v>
      </c>
      <c r="H196" s="44" t="str">
        <f t="shared" si="78"/>
        <v>N/A</v>
      </c>
      <c r="I196" s="57">
        <v>40.94</v>
      </c>
      <c r="J196" s="57">
        <v>-20.5</v>
      </c>
      <c r="K196" s="45" t="s">
        <v>739</v>
      </c>
      <c r="L196" s="9" t="str">
        <f t="shared" si="75"/>
        <v>Yes</v>
      </c>
    </row>
    <row r="197" spans="1:12" ht="25.5" x14ac:dyDescent="0.2">
      <c r="A197" s="2" t="s">
        <v>1670</v>
      </c>
      <c r="B197" s="35" t="s">
        <v>213</v>
      </c>
      <c r="C197" s="13">
        <v>45.714785448000001</v>
      </c>
      <c r="D197" s="44" t="str">
        <f t="shared" si="76"/>
        <v>N/A</v>
      </c>
      <c r="E197" s="13">
        <v>55.112818050999998</v>
      </c>
      <c r="F197" s="44" t="str">
        <f t="shared" si="77"/>
        <v>N/A</v>
      </c>
      <c r="G197" s="13">
        <v>47.462676930000001</v>
      </c>
      <c r="H197" s="44" t="str">
        <f t="shared" si="78"/>
        <v>N/A</v>
      </c>
      <c r="I197" s="57">
        <v>20.56</v>
      </c>
      <c r="J197" s="57">
        <v>-13.9</v>
      </c>
      <c r="K197" s="45" t="s">
        <v>739</v>
      </c>
      <c r="L197" s="9" t="str">
        <f t="shared" si="75"/>
        <v>Yes</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1.0411114072000001</v>
      </c>
      <c r="D199" s="44" t="str">
        <f t="shared" si="76"/>
        <v>N/A</v>
      </c>
      <c r="E199" s="13">
        <v>1.4809642270000001</v>
      </c>
      <c r="F199" s="44" t="str">
        <f t="shared" si="77"/>
        <v>N/A</v>
      </c>
      <c r="G199" s="13">
        <v>1.3808498175999999</v>
      </c>
      <c r="H199" s="44" t="str">
        <f t="shared" si="78"/>
        <v>N/A</v>
      </c>
      <c r="I199" s="57">
        <v>42.25</v>
      </c>
      <c r="J199" s="57">
        <v>-6.76</v>
      </c>
      <c r="K199" s="45" t="s">
        <v>739</v>
      </c>
      <c r="L199" s="9" t="str">
        <f t="shared" si="75"/>
        <v>Yes</v>
      </c>
    </row>
    <row r="200" spans="1:12" ht="25.5" x14ac:dyDescent="0.2">
      <c r="A200" s="2" t="s">
        <v>1673</v>
      </c>
      <c r="B200" s="35" t="s">
        <v>213</v>
      </c>
      <c r="C200" s="13">
        <v>6.0809235074999997</v>
      </c>
      <c r="D200" s="44" t="str">
        <f t="shared" si="76"/>
        <v>N/A</v>
      </c>
      <c r="E200" s="13">
        <v>4.3265104235000003</v>
      </c>
      <c r="F200" s="44" t="str">
        <f t="shared" si="77"/>
        <v>N/A</v>
      </c>
      <c r="G200" s="13">
        <v>3.3091507820000001</v>
      </c>
      <c r="H200" s="44" t="str">
        <f t="shared" si="78"/>
        <v>N/A</v>
      </c>
      <c r="I200" s="57">
        <v>-28.9</v>
      </c>
      <c r="J200" s="57">
        <v>-23.5</v>
      </c>
      <c r="K200" s="45" t="s">
        <v>739</v>
      </c>
      <c r="L200" s="9" t="str">
        <f t="shared" si="75"/>
        <v>Yes</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0.94866071429999999</v>
      </c>
      <c r="D204" s="44" t="str">
        <f t="shared" si="76"/>
        <v>N/A</v>
      </c>
      <c r="E204" s="13">
        <v>1.8577517857000001</v>
      </c>
      <c r="F204" s="44" t="str">
        <f t="shared" si="77"/>
        <v>N/A</v>
      </c>
      <c r="G204" s="13">
        <v>1.9670422418</v>
      </c>
      <c r="H204" s="44" t="str">
        <f t="shared" si="78"/>
        <v>N/A</v>
      </c>
      <c r="I204" s="57">
        <v>95.83</v>
      </c>
      <c r="J204" s="57">
        <v>5.883</v>
      </c>
      <c r="K204" s="45" t="s">
        <v>739</v>
      </c>
      <c r="L204" s="9" t="str">
        <f t="shared" si="75"/>
        <v>Yes</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0.78874600210000001</v>
      </c>
      <c r="D206" s="44" t="str">
        <f t="shared" si="76"/>
        <v>N/A</v>
      </c>
      <c r="E206" s="13">
        <v>1.7355504153000001</v>
      </c>
      <c r="F206" s="44" t="str">
        <f t="shared" si="77"/>
        <v>N/A</v>
      </c>
      <c r="G206" s="13">
        <v>2.2709767875</v>
      </c>
      <c r="H206" s="44" t="str">
        <f t="shared" si="78"/>
        <v>N/A</v>
      </c>
      <c r="I206" s="57">
        <v>120</v>
      </c>
      <c r="J206" s="57">
        <v>30.85</v>
      </c>
      <c r="K206" s="45" t="s">
        <v>739</v>
      </c>
      <c r="L206" s="9" t="str">
        <f t="shared" si="75"/>
        <v>No</v>
      </c>
    </row>
    <row r="207" spans="1:12" ht="25.5" x14ac:dyDescent="0.2">
      <c r="A207" s="2" t="s">
        <v>1680</v>
      </c>
      <c r="B207" s="35" t="s">
        <v>213</v>
      </c>
      <c r="C207" s="13">
        <v>4.1644456000000003E-3</v>
      </c>
      <c r="D207" s="44" t="str">
        <f t="shared" si="76"/>
        <v>N/A</v>
      </c>
      <c r="E207" s="13">
        <v>6.5465020000000001E-3</v>
      </c>
      <c r="F207" s="44" t="str">
        <f t="shared" si="77"/>
        <v>N/A</v>
      </c>
      <c r="G207" s="13">
        <v>3.6435249000000003E-2</v>
      </c>
      <c r="H207" s="44" t="str">
        <f t="shared" si="78"/>
        <v>N/A</v>
      </c>
      <c r="I207" s="57">
        <v>57.2</v>
      </c>
      <c r="J207" s="57">
        <v>456.6</v>
      </c>
      <c r="K207" s="45" t="s">
        <v>739</v>
      </c>
      <c r="L207" s="9" t="str">
        <f t="shared" si="75"/>
        <v>No</v>
      </c>
    </row>
    <row r="208" spans="1:12" ht="25.5" x14ac:dyDescent="0.2">
      <c r="A208" s="2" t="s">
        <v>1681</v>
      </c>
      <c r="B208" s="35" t="s">
        <v>213</v>
      </c>
      <c r="C208" s="13">
        <v>16.168876599000001</v>
      </c>
      <c r="D208" s="44" t="str">
        <f t="shared" si="76"/>
        <v>N/A</v>
      </c>
      <c r="E208" s="13">
        <v>21.235397664000001</v>
      </c>
      <c r="F208" s="44" t="str">
        <f t="shared" si="77"/>
        <v>N/A</v>
      </c>
      <c r="G208" s="13">
        <v>14.695857911999999</v>
      </c>
      <c r="H208" s="44" t="str">
        <f t="shared" si="78"/>
        <v>N/A</v>
      </c>
      <c r="I208" s="57">
        <v>31.34</v>
      </c>
      <c r="J208" s="57">
        <v>-30.8</v>
      </c>
      <c r="K208" s="45" t="s">
        <v>739</v>
      </c>
      <c r="L208" s="9" t="str">
        <f t="shared" si="75"/>
        <v>No</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2.3154317697</v>
      </c>
      <c r="D210" s="44" t="str">
        <f t="shared" si="76"/>
        <v>N/A</v>
      </c>
      <c r="E210" s="13">
        <v>2.9146481619000002</v>
      </c>
      <c r="F210" s="44" t="str">
        <f t="shared" si="77"/>
        <v>N/A</v>
      </c>
      <c r="G210" s="13">
        <v>2.2243950134000001</v>
      </c>
      <c r="H210" s="44" t="str">
        <f t="shared" si="78"/>
        <v>N/A</v>
      </c>
      <c r="I210" s="57">
        <v>25.88</v>
      </c>
      <c r="J210" s="57">
        <v>-23.7</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1.7057569295999999</v>
      </c>
      <c r="D212" s="44" t="str">
        <f t="shared" si="76"/>
        <v>N/A</v>
      </c>
      <c r="E212" s="13">
        <v>2.7197078805000001</v>
      </c>
      <c r="F212" s="44" t="str">
        <f t="shared" si="77"/>
        <v>N/A</v>
      </c>
      <c r="G212" s="13">
        <v>0</v>
      </c>
      <c r="H212" s="44" t="str">
        <f t="shared" si="78"/>
        <v>N/A</v>
      </c>
      <c r="I212" s="57">
        <v>59.44</v>
      </c>
      <c r="J212" s="57">
        <v>-100</v>
      </c>
      <c r="K212" s="45" t="s">
        <v>739</v>
      </c>
      <c r="L212" s="9" t="str">
        <f t="shared" si="75"/>
        <v>No</v>
      </c>
    </row>
    <row r="213" spans="1:12" ht="38.25" x14ac:dyDescent="0.2">
      <c r="A213" s="2" t="s">
        <v>1658</v>
      </c>
      <c r="B213" s="35" t="s">
        <v>213</v>
      </c>
      <c r="C213" s="13">
        <v>0.25986140720000001</v>
      </c>
      <c r="D213" s="44" t="str">
        <f t="shared" si="76"/>
        <v>N/A</v>
      </c>
      <c r="E213" s="13">
        <v>0.36151238740000002</v>
      </c>
      <c r="F213" s="44" t="str">
        <f t="shared" si="77"/>
        <v>N/A</v>
      </c>
      <c r="G213" s="13">
        <v>0.25366312610000002</v>
      </c>
      <c r="H213" s="44" t="str">
        <f t="shared" si="78"/>
        <v>N/A</v>
      </c>
      <c r="I213" s="57">
        <v>39.119999999999997</v>
      </c>
      <c r="J213" s="57">
        <v>-29.8</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129491</v>
      </c>
      <c r="D6" s="11" t="str">
        <f t="shared" ref="D6:D39" si="0">IF($B6="N/A","N/A",IF(C6&gt;10,"No",IF(C6&lt;-10,"No","Yes")))</f>
        <v>N/A</v>
      </c>
      <c r="E6" s="1">
        <v>121330</v>
      </c>
      <c r="F6" s="11" t="str">
        <f t="shared" ref="F6:F39" si="1">IF($B6="N/A","N/A",IF(E6&gt;10,"No",IF(E6&lt;-10,"No","Yes")))</f>
        <v>N/A</v>
      </c>
      <c r="G6" s="1">
        <v>44239</v>
      </c>
      <c r="H6" s="11" t="str">
        <f t="shared" ref="H6:H39" si="2">IF($B6="N/A","N/A",IF(G6&gt;10,"No",IF(G6&lt;-10,"No","Yes")))</f>
        <v>N/A</v>
      </c>
      <c r="I6" s="57">
        <v>-6.3</v>
      </c>
      <c r="J6" s="57">
        <v>-63.5</v>
      </c>
      <c r="K6" s="48" t="s">
        <v>739</v>
      </c>
      <c r="L6" s="9" t="str">
        <f t="shared" ref="L6:L39" si="3">IF(J6="Div by 0", "N/A", IF(K6="N/A","N/A", IF(J6&gt;VALUE(MID(K6,1,2)), "No", IF(J6&lt;-1*VALUE(MID(K6,1,2)), "No", "Yes"))))</f>
        <v>No</v>
      </c>
    </row>
    <row r="7" spans="1:12" x14ac:dyDescent="0.2">
      <c r="A7" s="18" t="s">
        <v>4</v>
      </c>
      <c r="B7" s="35" t="s">
        <v>213</v>
      </c>
      <c r="C7" s="36">
        <v>112768</v>
      </c>
      <c r="D7" s="44" t="str">
        <f t="shared" si="0"/>
        <v>N/A</v>
      </c>
      <c r="E7" s="36">
        <v>106496</v>
      </c>
      <c r="F7" s="44" t="str">
        <f t="shared" si="1"/>
        <v>N/A</v>
      </c>
      <c r="G7" s="36">
        <v>32903</v>
      </c>
      <c r="H7" s="44" t="str">
        <f t="shared" si="2"/>
        <v>N/A</v>
      </c>
      <c r="I7" s="12">
        <v>-5.56</v>
      </c>
      <c r="J7" s="12">
        <v>-69.099999999999994</v>
      </c>
      <c r="K7" s="45" t="s">
        <v>739</v>
      </c>
      <c r="L7" s="9" t="str">
        <f t="shared" si="3"/>
        <v>No</v>
      </c>
    </row>
    <row r="8" spans="1:12" x14ac:dyDescent="0.2">
      <c r="A8" s="18" t="s">
        <v>359</v>
      </c>
      <c r="B8" s="35" t="s">
        <v>213</v>
      </c>
      <c r="C8" s="36">
        <v>87.085588959999995</v>
      </c>
      <c r="D8" s="44" t="str">
        <f>IF($B8="N/A","N/A",IF(C8&gt;10,"No",IF(C8&lt;-10,"No","Yes")))</f>
        <v>N/A</v>
      </c>
      <c r="E8" s="36">
        <v>87.773839941000006</v>
      </c>
      <c r="F8" s="44" t="str">
        <f t="shared" si="1"/>
        <v>N/A</v>
      </c>
      <c r="G8" s="8">
        <v>74.375550984</v>
      </c>
      <c r="H8" s="44" t="str">
        <f t="shared" si="2"/>
        <v>N/A</v>
      </c>
      <c r="I8" s="12">
        <v>0.7903</v>
      </c>
      <c r="J8" s="12">
        <v>-15.3</v>
      </c>
      <c r="K8" s="45" t="s">
        <v>739</v>
      </c>
      <c r="L8" s="9" t="str">
        <f t="shared" si="3"/>
        <v>Yes</v>
      </c>
    </row>
    <row r="9" spans="1:12" x14ac:dyDescent="0.2">
      <c r="A9" s="18" t="s">
        <v>83</v>
      </c>
      <c r="B9" s="35" t="s">
        <v>213</v>
      </c>
      <c r="C9" s="36">
        <v>91754.45</v>
      </c>
      <c r="D9" s="44" t="str">
        <f t="shared" si="0"/>
        <v>N/A</v>
      </c>
      <c r="E9" s="36">
        <v>88863.84</v>
      </c>
      <c r="F9" s="44" t="str">
        <f t="shared" si="1"/>
        <v>N/A</v>
      </c>
      <c r="G9" s="36">
        <v>21047.85</v>
      </c>
      <c r="H9" s="44" t="str">
        <f t="shared" si="2"/>
        <v>N/A</v>
      </c>
      <c r="I9" s="12">
        <v>-3.15</v>
      </c>
      <c r="J9" s="12">
        <v>-76.3</v>
      </c>
      <c r="K9" s="45" t="s">
        <v>739</v>
      </c>
      <c r="L9" s="9" t="str">
        <f t="shared" si="3"/>
        <v>No</v>
      </c>
    </row>
    <row r="10" spans="1:12" x14ac:dyDescent="0.2">
      <c r="A10" s="18" t="s">
        <v>100</v>
      </c>
      <c r="B10" s="35" t="s">
        <v>213</v>
      </c>
      <c r="C10" s="36">
        <v>646</v>
      </c>
      <c r="D10" s="44" t="str">
        <f t="shared" si="0"/>
        <v>N/A</v>
      </c>
      <c r="E10" s="36">
        <v>611</v>
      </c>
      <c r="F10" s="44" t="str">
        <f t="shared" si="1"/>
        <v>N/A</v>
      </c>
      <c r="G10" s="36">
        <v>424</v>
      </c>
      <c r="H10" s="44" t="str">
        <f t="shared" si="2"/>
        <v>N/A</v>
      </c>
      <c r="I10" s="12">
        <v>-5.42</v>
      </c>
      <c r="J10" s="12">
        <v>-30.6</v>
      </c>
      <c r="K10" s="45" t="s">
        <v>739</v>
      </c>
      <c r="L10" s="9" t="str">
        <f t="shared" si="3"/>
        <v>No</v>
      </c>
    </row>
    <row r="11" spans="1:12" x14ac:dyDescent="0.2">
      <c r="A11" s="18" t="s">
        <v>991</v>
      </c>
      <c r="B11" s="35" t="s">
        <v>213</v>
      </c>
      <c r="C11" s="36">
        <v>489</v>
      </c>
      <c r="D11" s="44" t="str">
        <f t="shared" si="0"/>
        <v>N/A</v>
      </c>
      <c r="E11" s="36">
        <v>473</v>
      </c>
      <c r="F11" s="44" t="str">
        <f t="shared" si="1"/>
        <v>N/A</v>
      </c>
      <c r="G11" s="36">
        <v>328</v>
      </c>
      <c r="H11" s="44" t="str">
        <f t="shared" si="2"/>
        <v>N/A</v>
      </c>
      <c r="I11" s="12">
        <v>-3.27</v>
      </c>
      <c r="J11" s="12">
        <v>-30.7</v>
      </c>
      <c r="K11" s="45" t="s">
        <v>739</v>
      </c>
      <c r="L11" s="9" t="str">
        <f t="shared" si="3"/>
        <v>No</v>
      </c>
    </row>
    <row r="12" spans="1:12" x14ac:dyDescent="0.2">
      <c r="A12" s="18" t="s">
        <v>992</v>
      </c>
      <c r="B12" s="35" t="s">
        <v>213</v>
      </c>
      <c r="C12" s="36">
        <v>85</v>
      </c>
      <c r="D12" s="44" t="str">
        <f t="shared" si="0"/>
        <v>N/A</v>
      </c>
      <c r="E12" s="36">
        <v>70</v>
      </c>
      <c r="F12" s="44" t="str">
        <f t="shared" si="1"/>
        <v>N/A</v>
      </c>
      <c r="G12" s="36">
        <v>59</v>
      </c>
      <c r="H12" s="44" t="str">
        <f t="shared" si="2"/>
        <v>N/A</v>
      </c>
      <c r="I12" s="12">
        <v>-17.600000000000001</v>
      </c>
      <c r="J12" s="12">
        <v>-15.7</v>
      </c>
      <c r="K12" s="45" t="s">
        <v>739</v>
      </c>
      <c r="L12" s="9" t="str">
        <f t="shared" si="3"/>
        <v>Yes</v>
      </c>
    </row>
    <row r="13" spans="1:12" x14ac:dyDescent="0.2">
      <c r="A13" s="18" t="s">
        <v>993</v>
      </c>
      <c r="B13" s="35" t="s">
        <v>213</v>
      </c>
      <c r="C13" s="36">
        <v>72</v>
      </c>
      <c r="D13" s="44" t="str">
        <f t="shared" si="0"/>
        <v>N/A</v>
      </c>
      <c r="E13" s="36">
        <v>67</v>
      </c>
      <c r="F13" s="44" t="str">
        <f t="shared" si="1"/>
        <v>N/A</v>
      </c>
      <c r="G13" s="36">
        <v>37</v>
      </c>
      <c r="H13" s="44" t="str">
        <f t="shared" si="2"/>
        <v>N/A</v>
      </c>
      <c r="I13" s="12">
        <v>-6.94</v>
      </c>
      <c r="J13" s="12">
        <v>-44.8</v>
      </c>
      <c r="K13" s="45" t="s">
        <v>739</v>
      </c>
      <c r="L13" s="9" t="str">
        <f t="shared" si="3"/>
        <v>No</v>
      </c>
    </row>
    <row r="14" spans="1:12" x14ac:dyDescent="0.2">
      <c r="A14" s="18" t="s">
        <v>994</v>
      </c>
      <c r="B14" s="35" t="s">
        <v>213</v>
      </c>
      <c r="C14" s="36">
        <v>0</v>
      </c>
      <c r="D14" s="44" t="str">
        <f t="shared" si="0"/>
        <v>N/A</v>
      </c>
      <c r="E14" s="36">
        <v>11</v>
      </c>
      <c r="F14" s="44" t="str">
        <f t="shared" si="1"/>
        <v>N/A</v>
      </c>
      <c r="G14" s="36">
        <v>0</v>
      </c>
      <c r="H14" s="44" t="str">
        <f t="shared" si="2"/>
        <v>N/A</v>
      </c>
      <c r="I14" s="12" t="s">
        <v>1747</v>
      </c>
      <c r="J14" s="12">
        <v>-100</v>
      </c>
      <c r="K14" s="45" t="s">
        <v>739</v>
      </c>
      <c r="L14" s="9" t="str">
        <f t="shared" si="3"/>
        <v>No</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10639</v>
      </c>
      <c r="D16" s="44" t="str">
        <f t="shared" si="0"/>
        <v>N/A</v>
      </c>
      <c r="E16" s="36">
        <v>10360</v>
      </c>
      <c r="F16" s="44" t="str">
        <f t="shared" si="1"/>
        <v>N/A</v>
      </c>
      <c r="G16" s="36">
        <v>5013</v>
      </c>
      <c r="H16" s="44" t="str">
        <f t="shared" si="2"/>
        <v>N/A</v>
      </c>
      <c r="I16" s="12">
        <v>-2.62</v>
      </c>
      <c r="J16" s="12">
        <v>-51.6</v>
      </c>
      <c r="K16" s="45" t="s">
        <v>739</v>
      </c>
      <c r="L16" s="9" t="str">
        <f t="shared" si="3"/>
        <v>No</v>
      </c>
    </row>
    <row r="17" spans="1:12" x14ac:dyDescent="0.2">
      <c r="A17" s="4" t="s">
        <v>996</v>
      </c>
      <c r="B17" s="35" t="s">
        <v>213</v>
      </c>
      <c r="C17" s="36">
        <v>7879</v>
      </c>
      <c r="D17" s="44" t="str">
        <f t="shared" si="0"/>
        <v>N/A</v>
      </c>
      <c r="E17" s="36">
        <v>7743</v>
      </c>
      <c r="F17" s="44" t="str">
        <f t="shared" si="1"/>
        <v>N/A</v>
      </c>
      <c r="G17" s="36">
        <v>3354</v>
      </c>
      <c r="H17" s="44" t="str">
        <f t="shared" si="2"/>
        <v>N/A</v>
      </c>
      <c r="I17" s="12">
        <v>-1.73</v>
      </c>
      <c r="J17" s="12">
        <v>-56.7</v>
      </c>
      <c r="K17" s="45" t="s">
        <v>739</v>
      </c>
      <c r="L17" s="9" t="str">
        <f t="shared" si="3"/>
        <v>No</v>
      </c>
    </row>
    <row r="18" spans="1:12" x14ac:dyDescent="0.2">
      <c r="A18" s="4" t="s">
        <v>997</v>
      </c>
      <c r="B18" s="35" t="s">
        <v>213</v>
      </c>
      <c r="C18" s="36">
        <v>562</v>
      </c>
      <c r="D18" s="44" t="str">
        <f t="shared" si="0"/>
        <v>N/A</v>
      </c>
      <c r="E18" s="36">
        <v>553</v>
      </c>
      <c r="F18" s="44" t="str">
        <f t="shared" si="1"/>
        <v>N/A</v>
      </c>
      <c r="G18" s="36">
        <v>516</v>
      </c>
      <c r="H18" s="44" t="str">
        <f t="shared" si="2"/>
        <v>N/A</v>
      </c>
      <c r="I18" s="12">
        <v>-1.6</v>
      </c>
      <c r="J18" s="12">
        <v>-6.69</v>
      </c>
      <c r="K18" s="45" t="s">
        <v>739</v>
      </c>
      <c r="L18" s="9" t="str">
        <f t="shared" si="3"/>
        <v>Yes</v>
      </c>
    </row>
    <row r="19" spans="1:12" x14ac:dyDescent="0.2">
      <c r="A19" s="4" t="s">
        <v>998</v>
      </c>
      <c r="B19" s="35" t="s">
        <v>213</v>
      </c>
      <c r="C19" s="36">
        <v>2104</v>
      </c>
      <c r="D19" s="44" t="str">
        <f t="shared" si="0"/>
        <v>N/A</v>
      </c>
      <c r="E19" s="36">
        <v>1950</v>
      </c>
      <c r="F19" s="44" t="str">
        <f t="shared" si="1"/>
        <v>N/A</v>
      </c>
      <c r="G19" s="36">
        <v>1110</v>
      </c>
      <c r="H19" s="44" t="str">
        <f t="shared" si="2"/>
        <v>N/A</v>
      </c>
      <c r="I19" s="12">
        <v>-7.32</v>
      </c>
      <c r="J19" s="12">
        <v>-43.1</v>
      </c>
      <c r="K19" s="45" t="s">
        <v>739</v>
      </c>
      <c r="L19" s="9" t="str">
        <f t="shared" si="3"/>
        <v>No</v>
      </c>
    </row>
    <row r="20" spans="1:12" x14ac:dyDescent="0.2">
      <c r="A20" s="4" t="s">
        <v>999</v>
      </c>
      <c r="B20" s="35" t="s">
        <v>213</v>
      </c>
      <c r="C20" s="36">
        <v>94</v>
      </c>
      <c r="D20" s="44" t="str">
        <f t="shared" si="0"/>
        <v>N/A</v>
      </c>
      <c r="E20" s="36">
        <v>114</v>
      </c>
      <c r="F20" s="44" t="str">
        <f t="shared" si="1"/>
        <v>N/A</v>
      </c>
      <c r="G20" s="36">
        <v>33</v>
      </c>
      <c r="H20" s="44" t="str">
        <f t="shared" si="2"/>
        <v>N/A</v>
      </c>
      <c r="I20" s="12">
        <v>21.28</v>
      </c>
      <c r="J20" s="12">
        <v>-71.099999999999994</v>
      </c>
      <c r="K20" s="45" t="s">
        <v>739</v>
      </c>
      <c r="L20" s="9" t="str">
        <f t="shared" si="3"/>
        <v>No</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92309</v>
      </c>
      <c r="D22" s="44" t="str">
        <f t="shared" si="0"/>
        <v>N/A</v>
      </c>
      <c r="E22" s="36">
        <v>87195</v>
      </c>
      <c r="F22" s="44" t="str">
        <f t="shared" si="1"/>
        <v>N/A</v>
      </c>
      <c r="G22" s="36">
        <v>26667</v>
      </c>
      <c r="H22" s="44" t="str">
        <f t="shared" si="2"/>
        <v>N/A</v>
      </c>
      <c r="I22" s="12">
        <v>-5.54</v>
      </c>
      <c r="J22" s="12">
        <v>-69.400000000000006</v>
      </c>
      <c r="K22" s="45" t="s">
        <v>739</v>
      </c>
      <c r="L22" s="9" t="str">
        <f t="shared" si="3"/>
        <v>No</v>
      </c>
    </row>
    <row r="23" spans="1:12" x14ac:dyDescent="0.2">
      <c r="A23" s="4" t="s">
        <v>1001</v>
      </c>
      <c r="B23" s="35" t="s">
        <v>213</v>
      </c>
      <c r="C23" s="36">
        <v>7515</v>
      </c>
      <c r="D23" s="44" t="str">
        <f t="shared" si="0"/>
        <v>N/A</v>
      </c>
      <c r="E23" s="36">
        <v>6433</v>
      </c>
      <c r="F23" s="44" t="str">
        <f t="shared" si="1"/>
        <v>N/A</v>
      </c>
      <c r="G23" s="36">
        <v>1831</v>
      </c>
      <c r="H23" s="44" t="str">
        <f t="shared" si="2"/>
        <v>N/A</v>
      </c>
      <c r="I23" s="12">
        <v>-14.4</v>
      </c>
      <c r="J23" s="12">
        <v>-71.5</v>
      </c>
      <c r="K23" s="45" t="s">
        <v>739</v>
      </c>
      <c r="L23" s="9" t="str">
        <f t="shared" si="3"/>
        <v>No</v>
      </c>
    </row>
    <row r="24" spans="1:12" x14ac:dyDescent="0.2">
      <c r="A24" s="4" t="s">
        <v>1002</v>
      </c>
      <c r="B24" s="35" t="s">
        <v>213</v>
      </c>
      <c r="C24" s="36">
        <v>47</v>
      </c>
      <c r="D24" s="44" t="str">
        <f t="shared" si="0"/>
        <v>N/A</v>
      </c>
      <c r="E24" s="36">
        <v>52</v>
      </c>
      <c r="F24" s="44" t="str">
        <f t="shared" si="1"/>
        <v>N/A</v>
      </c>
      <c r="G24" s="36">
        <v>55</v>
      </c>
      <c r="H24" s="44" t="str">
        <f t="shared" si="2"/>
        <v>N/A</v>
      </c>
      <c r="I24" s="12">
        <v>10.64</v>
      </c>
      <c r="J24" s="12">
        <v>5.7690000000000001</v>
      </c>
      <c r="K24" s="45" t="s">
        <v>739</v>
      </c>
      <c r="L24" s="9" t="str">
        <f t="shared" si="3"/>
        <v>Yes</v>
      </c>
    </row>
    <row r="25" spans="1:12" x14ac:dyDescent="0.2">
      <c r="A25" s="4" t="s">
        <v>1003</v>
      </c>
      <c r="B25" s="35" t="s">
        <v>213</v>
      </c>
      <c r="C25" s="36">
        <v>492</v>
      </c>
      <c r="D25" s="44" t="str">
        <f t="shared" si="0"/>
        <v>N/A</v>
      </c>
      <c r="E25" s="36">
        <v>545</v>
      </c>
      <c r="F25" s="44" t="str">
        <f t="shared" si="1"/>
        <v>N/A</v>
      </c>
      <c r="G25" s="36">
        <v>237</v>
      </c>
      <c r="H25" s="44" t="str">
        <f t="shared" si="2"/>
        <v>N/A</v>
      </c>
      <c r="I25" s="12">
        <v>10.77</v>
      </c>
      <c r="J25" s="12">
        <v>-56.5</v>
      </c>
      <c r="K25" s="45" t="s">
        <v>739</v>
      </c>
      <c r="L25" s="9" t="str">
        <f t="shared" si="3"/>
        <v>No</v>
      </c>
    </row>
    <row r="26" spans="1:12" x14ac:dyDescent="0.2">
      <c r="A26" s="4" t="s">
        <v>1004</v>
      </c>
      <c r="B26" s="35" t="s">
        <v>213</v>
      </c>
      <c r="C26" s="36">
        <v>70184</v>
      </c>
      <c r="D26" s="44" t="str">
        <f t="shared" si="0"/>
        <v>N/A</v>
      </c>
      <c r="E26" s="36">
        <v>66628</v>
      </c>
      <c r="F26" s="44" t="str">
        <f t="shared" si="1"/>
        <v>N/A</v>
      </c>
      <c r="G26" s="36">
        <v>18245</v>
      </c>
      <c r="H26" s="44" t="str">
        <f t="shared" si="2"/>
        <v>N/A</v>
      </c>
      <c r="I26" s="12">
        <v>-5.07</v>
      </c>
      <c r="J26" s="12">
        <v>-72.599999999999994</v>
      </c>
      <c r="K26" s="45" t="s">
        <v>739</v>
      </c>
      <c r="L26" s="9" t="str">
        <f t="shared" si="3"/>
        <v>No</v>
      </c>
    </row>
    <row r="27" spans="1:12" x14ac:dyDescent="0.2">
      <c r="A27" s="4" t="s">
        <v>1005</v>
      </c>
      <c r="B27" s="35" t="s">
        <v>213</v>
      </c>
      <c r="C27" s="36">
        <v>5602</v>
      </c>
      <c r="D27" s="44" t="str">
        <f t="shared" si="0"/>
        <v>N/A</v>
      </c>
      <c r="E27" s="36">
        <v>5612</v>
      </c>
      <c r="F27" s="44" t="str">
        <f t="shared" si="1"/>
        <v>N/A</v>
      </c>
      <c r="G27" s="36">
        <v>926</v>
      </c>
      <c r="H27" s="44" t="str">
        <f t="shared" si="2"/>
        <v>N/A</v>
      </c>
      <c r="I27" s="12">
        <v>0.17849999999999999</v>
      </c>
      <c r="J27" s="12">
        <v>-83.5</v>
      </c>
      <c r="K27" s="45" t="s">
        <v>739</v>
      </c>
      <c r="L27" s="9" t="str">
        <f t="shared" si="3"/>
        <v>No</v>
      </c>
    </row>
    <row r="28" spans="1:12" x14ac:dyDescent="0.2">
      <c r="A28" s="58" t="s">
        <v>1006</v>
      </c>
      <c r="B28" s="35" t="s">
        <v>213</v>
      </c>
      <c r="C28" s="36">
        <v>8469</v>
      </c>
      <c r="D28" s="44" t="str">
        <f t="shared" si="0"/>
        <v>N/A</v>
      </c>
      <c r="E28" s="36">
        <v>7925</v>
      </c>
      <c r="F28" s="44" t="str">
        <f t="shared" si="1"/>
        <v>N/A</v>
      </c>
      <c r="G28" s="36">
        <v>5373</v>
      </c>
      <c r="H28" s="44" t="str">
        <f t="shared" si="2"/>
        <v>N/A</v>
      </c>
      <c r="I28" s="12">
        <v>-6.42</v>
      </c>
      <c r="J28" s="12">
        <v>-32.200000000000003</v>
      </c>
      <c r="K28" s="45" t="s">
        <v>739</v>
      </c>
      <c r="L28" s="9" t="str">
        <f t="shared" si="3"/>
        <v>No</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25897</v>
      </c>
      <c r="D30" s="44" t="str">
        <f t="shared" si="0"/>
        <v>N/A</v>
      </c>
      <c r="E30" s="36">
        <v>23164</v>
      </c>
      <c r="F30" s="44" t="str">
        <f t="shared" si="1"/>
        <v>N/A</v>
      </c>
      <c r="G30" s="36">
        <v>12135</v>
      </c>
      <c r="H30" s="44" t="str">
        <f t="shared" si="2"/>
        <v>N/A</v>
      </c>
      <c r="I30" s="12">
        <v>-10.6</v>
      </c>
      <c r="J30" s="12">
        <v>-47.6</v>
      </c>
      <c r="K30" s="45" t="s">
        <v>739</v>
      </c>
      <c r="L30" s="9" t="str">
        <f t="shared" si="3"/>
        <v>No</v>
      </c>
    </row>
    <row r="31" spans="1:12" x14ac:dyDescent="0.2">
      <c r="A31" s="46" t="s">
        <v>1008</v>
      </c>
      <c r="B31" s="35" t="s">
        <v>213</v>
      </c>
      <c r="C31" s="36">
        <v>3413</v>
      </c>
      <c r="D31" s="44" t="str">
        <f t="shared" si="0"/>
        <v>N/A</v>
      </c>
      <c r="E31" s="36">
        <v>2311</v>
      </c>
      <c r="F31" s="44" t="str">
        <f t="shared" si="1"/>
        <v>N/A</v>
      </c>
      <c r="G31" s="36">
        <v>1043</v>
      </c>
      <c r="H31" s="44" t="str">
        <f t="shared" si="2"/>
        <v>N/A</v>
      </c>
      <c r="I31" s="12">
        <v>-32.299999999999997</v>
      </c>
      <c r="J31" s="12">
        <v>-54.9</v>
      </c>
      <c r="K31" s="45" t="s">
        <v>739</v>
      </c>
      <c r="L31" s="9" t="str">
        <f t="shared" si="3"/>
        <v>No</v>
      </c>
    </row>
    <row r="32" spans="1:12" x14ac:dyDescent="0.2">
      <c r="A32" s="46" t="s">
        <v>1009</v>
      </c>
      <c r="B32" s="35" t="s">
        <v>213</v>
      </c>
      <c r="C32" s="36">
        <v>0</v>
      </c>
      <c r="D32" s="44" t="str">
        <f t="shared" si="0"/>
        <v>N/A</v>
      </c>
      <c r="E32" s="36">
        <v>11</v>
      </c>
      <c r="F32" s="44" t="str">
        <f t="shared" si="1"/>
        <v>N/A</v>
      </c>
      <c r="G32" s="36">
        <v>0</v>
      </c>
      <c r="H32" s="44" t="str">
        <f t="shared" si="2"/>
        <v>N/A</v>
      </c>
      <c r="I32" s="12" t="s">
        <v>1747</v>
      </c>
      <c r="J32" s="12">
        <v>-100</v>
      </c>
      <c r="K32" s="45" t="s">
        <v>739</v>
      </c>
      <c r="L32" s="9" t="str">
        <f t="shared" si="3"/>
        <v>No</v>
      </c>
    </row>
    <row r="33" spans="1:12" x14ac:dyDescent="0.2">
      <c r="A33" s="46" t="s">
        <v>1010</v>
      </c>
      <c r="B33" s="35" t="s">
        <v>213</v>
      </c>
      <c r="C33" s="36">
        <v>15462</v>
      </c>
      <c r="D33" s="44" t="str">
        <f t="shared" si="0"/>
        <v>N/A</v>
      </c>
      <c r="E33" s="36">
        <v>15131</v>
      </c>
      <c r="F33" s="44" t="str">
        <f t="shared" si="1"/>
        <v>N/A</v>
      </c>
      <c r="G33" s="36">
        <v>6007</v>
      </c>
      <c r="H33" s="44" t="str">
        <f t="shared" si="2"/>
        <v>N/A</v>
      </c>
      <c r="I33" s="12">
        <v>-2.14</v>
      </c>
      <c r="J33" s="12">
        <v>-60.3</v>
      </c>
      <c r="K33" s="45" t="s">
        <v>739</v>
      </c>
      <c r="L33" s="9" t="str">
        <f t="shared" si="3"/>
        <v>No</v>
      </c>
    </row>
    <row r="34" spans="1:12" x14ac:dyDescent="0.2">
      <c r="A34" s="46" t="s">
        <v>1011</v>
      </c>
      <c r="B34" s="35" t="s">
        <v>213</v>
      </c>
      <c r="C34" s="36">
        <v>1712</v>
      </c>
      <c r="D34" s="44" t="str">
        <f t="shared" si="0"/>
        <v>N/A</v>
      </c>
      <c r="E34" s="36">
        <v>808</v>
      </c>
      <c r="F34" s="44" t="str">
        <f t="shared" si="1"/>
        <v>N/A</v>
      </c>
      <c r="G34" s="36">
        <v>2547</v>
      </c>
      <c r="H34" s="44" t="str">
        <f t="shared" si="2"/>
        <v>N/A</v>
      </c>
      <c r="I34" s="12">
        <v>-52.8</v>
      </c>
      <c r="J34" s="12">
        <v>215.2</v>
      </c>
      <c r="K34" s="45" t="s">
        <v>739</v>
      </c>
      <c r="L34" s="9" t="str">
        <f t="shared" si="3"/>
        <v>No</v>
      </c>
    </row>
    <row r="35" spans="1:12" x14ac:dyDescent="0.2">
      <c r="A35" s="46" t="s">
        <v>1012</v>
      </c>
      <c r="B35" s="35" t="s">
        <v>213</v>
      </c>
      <c r="C35" s="36">
        <v>5310</v>
      </c>
      <c r="D35" s="44" t="str">
        <f t="shared" si="0"/>
        <v>N/A</v>
      </c>
      <c r="E35" s="36">
        <v>4913</v>
      </c>
      <c r="F35" s="44" t="str">
        <f t="shared" si="1"/>
        <v>N/A</v>
      </c>
      <c r="G35" s="36">
        <v>2538</v>
      </c>
      <c r="H35" s="44" t="str">
        <f t="shared" si="2"/>
        <v>N/A</v>
      </c>
      <c r="I35" s="12">
        <v>-7.48</v>
      </c>
      <c r="J35" s="12">
        <v>-48.3</v>
      </c>
      <c r="K35" s="45" t="s">
        <v>739</v>
      </c>
      <c r="L35" s="9" t="str">
        <f t="shared" si="3"/>
        <v>No</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118</v>
      </c>
      <c r="D37" s="44" t="str">
        <f t="shared" si="0"/>
        <v>N/A</v>
      </c>
      <c r="E37" s="36">
        <v>107</v>
      </c>
      <c r="F37" s="44" t="str">
        <f t="shared" si="1"/>
        <v>N/A</v>
      </c>
      <c r="G37" s="36">
        <v>105</v>
      </c>
      <c r="H37" s="44" t="str">
        <f t="shared" si="2"/>
        <v>N/A</v>
      </c>
      <c r="I37" s="12">
        <v>-9.32</v>
      </c>
      <c r="J37" s="12">
        <v>-1.87</v>
      </c>
      <c r="K37" s="45" t="s">
        <v>739</v>
      </c>
      <c r="L37" s="9" t="str">
        <f t="shared" si="3"/>
        <v>Yes</v>
      </c>
    </row>
    <row r="38" spans="1:12" x14ac:dyDescent="0.2">
      <c r="A38" s="46" t="s">
        <v>84</v>
      </c>
      <c r="B38" s="35" t="s">
        <v>213</v>
      </c>
      <c r="C38" s="47">
        <v>541480453</v>
      </c>
      <c r="D38" s="44" t="str">
        <f t="shared" si="0"/>
        <v>N/A</v>
      </c>
      <c r="E38" s="47">
        <v>516884089</v>
      </c>
      <c r="F38" s="44" t="str">
        <f t="shared" si="1"/>
        <v>N/A</v>
      </c>
      <c r="G38" s="47">
        <v>286520551</v>
      </c>
      <c r="H38" s="44" t="str">
        <f t="shared" si="2"/>
        <v>N/A</v>
      </c>
      <c r="I38" s="12">
        <v>-4.54</v>
      </c>
      <c r="J38" s="12">
        <v>-44.6</v>
      </c>
      <c r="K38" s="45" t="s">
        <v>739</v>
      </c>
      <c r="L38" s="9" t="str">
        <f t="shared" si="3"/>
        <v>No</v>
      </c>
    </row>
    <row r="39" spans="1:12" x14ac:dyDescent="0.2">
      <c r="A39" s="46" t="s">
        <v>1302</v>
      </c>
      <c r="B39" s="35" t="s">
        <v>213</v>
      </c>
      <c r="C39" s="47">
        <v>4181.6068530000002</v>
      </c>
      <c r="D39" s="44" t="str">
        <f t="shared" si="0"/>
        <v>N/A</v>
      </c>
      <c r="E39" s="47">
        <v>4260.1507376999998</v>
      </c>
      <c r="F39" s="44" t="str">
        <f t="shared" si="1"/>
        <v>N/A</v>
      </c>
      <c r="G39" s="47">
        <v>6476.6507154000001</v>
      </c>
      <c r="H39" s="44" t="str">
        <f t="shared" si="2"/>
        <v>N/A</v>
      </c>
      <c r="I39" s="12">
        <v>1.8779999999999999</v>
      </c>
      <c r="J39" s="12">
        <v>52.03</v>
      </c>
      <c r="K39" s="45" t="s">
        <v>739</v>
      </c>
      <c r="L39" s="9" t="str">
        <f t="shared" si="3"/>
        <v>No</v>
      </c>
    </row>
    <row r="40" spans="1:12" x14ac:dyDescent="0.2">
      <c r="A40" s="46" t="s">
        <v>1303</v>
      </c>
      <c r="B40" s="35" t="s">
        <v>213</v>
      </c>
      <c r="C40" s="47">
        <v>4801.7208161999997</v>
      </c>
      <c r="D40" s="44" t="str">
        <f>IF($B40="N/A","N/A",IF(C40&gt;10,"No",IF(C40&lt;-10,"No","Yes")))</f>
        <v>N/A</v>
      </c>
      <c r="E40" s="47">
        <v>4853.5540208000002</v>
      </c>
      <c r="F40" s="44" t="str">
        <f>IF($B40="N/A","N/A",IF(E40&gt;10,"No",IF(E40&lt;-10,"No","Yes")))</f>
        <v>N/A</v>
      </c>
      <c r="G40" s="47">
        <v>8708.0372914</v>
      </c>
      <c r="H40" s="44" t="str">
        <f>IF($B40="N/A","N/A",IF(G40&gt;10,"No",IF(G40&lt;-10,"No","Yes")))</f>
        <v>N/A</v>
      </c>
      <c r="I40" s="12">
        <v>1.079</v>
      </c>
      <c r="J40" s="12">
        <v>79.42</v>
      </c>
      <c r="K40" s="45" t="s">
        <v>739</v>
      </c>
      <c r="L40" s="9" t="str">
        <f>IF(J40="Div by 0", "N/A", IF(K40="N/A","N/A", IF(J40&gt;VALUE(MID(K40,1,2)), "No", IF(J40&lt;-1*VALUE(MID(K40,1,2)), "No", "Yes"))))</f>
        <v>No</v>
      </c>
    </row>
    <row r="41" spans="1:12" x14ac:dyDescent="0.2">
      <c r="A41" s="46" t="s">
        <v>107</v>
      </c>
      <c r="B41" s="35" t="s">
        <v>213</v>
      </c>
      <c r="C41" s="47">
        <v>192426</v>
      </c>
      <c r="D41" s="44" t="str">
        <f t="shared" ref="D41:D44" si="4">IF($B41="N/A","N/A",IF(C41&gt;10,"No",IF(C41&lt;-10,"No","Yes")))</f>
        <v>N/A</v>
      </c>
      <c r="E41" s="47">
        <v>21089</v>
      </c>
      <c r="F41" s="44" t="str">
        <f t="shared" ref="F41:F44" si="5">IF($B41="N/A","N/A",IF(E41&gt;10,"No",IF(E41&lt;-10,"No","Yes")))</f>
        <v>N/A</v>
      </c>
      <c r="G41" s="47">
        <v>79784</v>
      </c>
      <c r="H41" s="44" t="str">
        <f t="shared" ref="H41:H44" si="6">IF($B41="N/A","N/A",IF(G41&gt;10,"No",IF(G41&lt;-10,"No","Yes")))</f>
        <v>N/A</v>
      </c>
      <c r="I41" s="12">
        <v>-89</v>
      </c>
      <c r="J41" s="12">
        <v>278.3</v>
      </c>
      <c r="K41" s="45" t="s">
        <v>739</v>
      </c>
      <c r="L41" s="9" t="str">
        <f t="shared" ref="L41:L43" si="7">IF(J41="Div by 0", "N/A", IF(K41="N/A","N/A", IF(J41&gt;VALUE(MID(K41,1,2)), "No", IF(J41&lt;-1*VALUE(MID(K41,1,2)), "No", "Yes"))))</f>
        <v>No</v>
      </c>
    </row>
    <row r="42" spans="1:12" x14ac:dyDescent="0.2">
      <c r="A42" s="46" t="s">
        <v>158</v>
      </c>
      <c r="B42" s="48" t="s">
        <v>217</v>
      </c>
      <c r="C42" s="1">
        <v>208</v>
      </c>
      <c r="D42" s="44" t="str">
        <f>IF($B42="N/A","N/A",IF(C42&gt;0,"No",IF(C42&lt;0,"No","Yes")))</f>
        <v>No</v>
      </c>
      <c r="E42" s="1">
        <v>17</v>
      </c>
      <c r="F42" s="44" t="str">
        <f>IF($B42="N/A","N/A",IF(E42&gt;0,"No",IF(E42&lt;0,"No","Yes")))</f>
        <v>No</v>
      </c>
      <c r="G42" s="1">
        <v>51</v>
      </c>
      <c r="H42" s="44" t="str">
        <f>IF($B42="N/A","N/A",IF(G42&gt;0,"No",IF(G42&lt;0,"No","Yes")))</f>
        <v>No</v>
      </c>
      <c r="I42" s="12">
        <v>-91.8</v>
      </c>
      <c r="J42" s="12">
        <v>200</v>
      </c>
      <c r="K42" s="45" t="s">
        <v>739</v>
      </c>
      <c r="L42" s="9" t="str">
        <f t="shared" si="7"/>
        <v>No</v>
      </c>
    </row>
    <row r="43" spans="1:12" x14ac:dyDescent="0.2">
      <c r="A43" s="46" t="s">
        <v>156</v>
      </c>
      <c r="B43" s="35" t="s">
        <v>213</v>
      </c>
      <c r="C43" s="47">
        <v>129468</v>
      </c>
      <c r="D43" s="44" t="str">
        <f t="shared" si="4"/>
        <v>N/A</v>
      </c>
      <c r="E43" s="47">
        <v>21089</v>
      </c>
      <c r="F43" s="44" t="str">
        <f t="shared" si="5"/>
        <v>N/A</v>
      </c>
      <c r="G43" s="47">
        <v>79784</v>
      </c>
      <c r="H43" s="44" t="str">
        <f t="shared" si="6"/>
        <v>N/A</v>
      </c>
      <c r="I43" s="12">
        <v>-83.7</v>
      </c>
      <c r="J43" s="12">
        <v>278.3</v>
      </c>
      <c r="K43" s="45" t="s">
        <v>739</v>
      </c>
      <c r="L43" s="9" t="str">
        <f t="shared" si="7"/>
        <v>No</v>
      </c>
    </row>
    <row r="44" spans="1:12" x14ac:dyDescent="0.2">
      <c r="A44" s="46" t="s">
        <v>1304</v>
      </c>
      <c r="B44" s="35" t="s">
        <v>213</v>
      </c>
      <c r="C44" s="47">
        <v>622.44230769000001</v>
      </c>
      <c r="D44" s="44" t="str">
        <f t="shared" si="4"/>
        <v>N/A</v>
      </c>
      <c r="E44" s="47">
        <v>1240.5294117999999</v>
      </c>
      <c r="F44" s="44" t="str">
        <f t="shared" si="5"/>
        <v>N/A</v>
      </c>
      <c r="G44" s="47">
        <v>1564.3921568999999</v>
      </c>
      <c r="H44" s="44" t="str">
        <f t="shared" si="6"/>
        <v>N/A</v>
      </c>
      <c r="I44" s="12">
        <v>99.3</v>
      </c>
      <c r="J44" s="12">
        <v>26.11</v>
      </c>
      <c r="K44" s="45" t="s">
        <v>739</v>
      </c>
      <c r="L44" s="9" t="str">
        <f>IF(J44="Div by 0", "N/A", IF(OR(J44="N/A",K44="N/A"),"N/A", IF(J44&gt;VALUE(MID(K44,1,2)), "No", IF(J44&lt;-1*VALUE(MID(K44,1,2)), "No", "Yes"))))</f>
        <v>Yes</v>
      </c>
    </row>
    <row r="45" spans="1:12" x14ac:dyDescent="0.2">
      <c r="A45" s="46" t="s">
        <v>1305</v>
      </c>
      <c r="B45" s="35" t="s">
        <v>213</v>
      </c>
      <c r="C45" s="47">
        <v>27041.119194999999</v>
      </c>
      <c r="D45" s="44" t="str">
        <f t="shared" ref="D45:D71" si="8">IF($B45="N/A","N/A",IF(C45&gt;10,"No",IF(C45&lt;-10,"No","Yes")))</f>
        <v>N/A</v>
      </c>
      <c r="E45" s="47">
        <v>28320.749591</v>
      </c>
      <c r="F45" s="44" t="str">
        <f t="shared" ref="F45:F71" si="9">IF($B45="N/A","N/A",IF(E45&gt;10,"No",IF(E45&lt;-10,"No","Yes")))</f>
        <v>N/A</v>
      </c>
      <c r="G45" s="47">
        <v>38843.035377</v>
      </c>
      <c r="H45" s="44" t="str">
        <f t="shared" ref="H45:H71" si="10">IF($B45="N/A","N/A",IF(G45&gt;10,"No",IF(G45&lt;-10,"No","Yes")))</f>
        <v>N/A</v>
      </c>
      <c r="I45" s="12">
        <v>4.7320000000000002</v>
      </c>
      <c r="J45" s="12">
        <v>37.15</v>
      </c>
      <c r="K45" s="45" t="s">
        <v>739</v>
      </c>
      <c r="L45" s="9" t="str">
        <f t="shared" ref="L45:L71" si="11">IF(J45="Div by 0", "N/A", IF(K45="N/A","N/A", IF(J45&gt;VALUE(MID(K45,1,2)), "No", IF(J45&lt;-1*VALUE(MID(K45,1,2)), "No", "Yes"))))</f>
        <v>No</v>
      </c>
    </row>
    <row r="46" spans="1:12" x14ac:dyDescent="0.2">
      <c r="A46" s="46" t="s">
        <v>1306</v>
      </c>
      <c r="B46" s="35" t="s">
        <v>213</v>
      </c>
      <c r="C46" s="47">
        <v>29813.748466000001</v>
      </c>
      <c r="D46" s="44" t="str">
        <f t="shared" si="8"/>
        <v>N/A</v>
      </c>
      <c r="E46" s="47">
        <v>31433.526427000001</v>
      </c>
      <c r="F46" s="44" t="str">
        <f t="shared" si="9"/>
        <v>N/A</v>
      </c>
      <c r="G46" s="47">
        <v>43802.649389999999</v>
      </c>
      <c r="H46" s="44" t="str">
        <f t="shared" si="10"/>
        <v>N/A</v>
      </c>
      <c r="I46" s="12">
        <v>5.4329999999999998</v>
      </c>
      <c r="J46" s="12">
        <v>39.35</v>
      </c>
      <c r="K46" s="45" t="s">
        <v>739</v>
      </c>
      <c r="L46" s="9" t="str">
        <f t="shared" si="11"/>
        <v>No</v>
      </c>
    </row>
    <row r="47" spans="1:12" x14ac:dyDescent="0.2">
      <c r="A47" s="46" t="s">
        <v>1307</v>
      </c>
      <c r="B47" s="35" t="s">
        <v>213</v>
      </c>
      <c r="C47" s="47">
        <v>30344.047059</v>
      </c>
      <c r="D47" s="44" t="str">
        <f t="shared" si="8"/>
        <v>N/A</v>
      </c>
      <c r="E47" s="47">
        <v>30107.928571</v>
      </c>
      <c r="F47" s="44" t="str">
        <f t="shared" si="9"/>
        <v>N/A</v>
      </c>
      <c r="G47" s="47">
        <v>32839.050846999999</v>
      </c>
      <c r="H47" s="44" t="str">
        <f t="shared" si="10"/>
        <v>N/A</v>
      </c>
      <c r="I47" s="12">
        <v>-0.77800000000000002</v>
      </c>
      <c r="J47" s="12">
        <v>9.0709999999999997</v>
      </c>
      <c r="K47" s="45" t="s">
        <v>739</v>
      </c>
      <c r="L47" s="9" t="str">
        <f t="shared" si="11"/>
        <v>Yes</v>
      </c>
    </row>
    <row r="48" spans="1:12" x14ac:dyDescent="0.2">
      <c r="A48" s="46" t="s">
        <v>1308</v>
      </c>
      <c r="B48" s="35" t="s">
        <v>213</v>
      </c>
      <c r="C48" s="47">
        <v>4311.0555555999999</v>
      </c>
      <c r="D48" s="44" t="str">
        <f t="shared" si="8"/>
        <v>N/A</v>
      </c>
      <c r="E48" s="47">
        <v>4889.7761194000004</v>
      </c>
      <c r="F48" s="44" t="str">
        <f t="shared" si="9"/>
        <v>N/A</v>
      </c>
      <c r="G48" s="47">
        <v>4450.6486486000003</v>
      </c>
      <c r="H48" s="44" t="str">
        <f t="shared" si="10"/>
        <v>N/A</v>
      </c>
      <c r="I48" s="12">
        <v>13.42</v>
      </c>
      <c r="J48" s="12">
        <v>-8.98</v>
      </c>
      <c r="K48" s="45" t="s">
        <v>739</v>
      </c>
      <c r="L48" s="9" t="str">
        <f t="shared" si="11"/>
        <v>Yes</v>
      </c>
    </row>
    <row r="49" spans="1:12" x14ac:dyDescent="0.2">
      <c r="A49" s="46" t="s">
        <v>1309</v>
      </c>
      <c r="B49" s="35" t="s">
        <v>213</v>
      </c>
      <c r="C49" s="47" t="s">
        <v>1747</v>
      </c>
      <c r="D49" s="44" t="str">
        <f t="shared" si="8"/>
        <v>N/A</v>
      </c>
      <c r="E49" s="47">
        <v>750</v>
      </c>
      <c r="F49" s="44" t="str">
        <f t="shared" si="9"/>
        <v>N/A</v>
      </c>
      <c r="G49" s="47" t="s">
        <v>1747</v>
      </c>
      <c r="H49" s="44" t="str">
        <f t="shared" si="10"/>
        <v>N/A</v>
      </c>
      <c r="I49" s="12" t="s">
        <v>1747</v>
      </c>
      <c r="J49" s="12" t="s">
        <v>1747</v>
      </c>
      <c r="K49" s="45" t="s">
        <v>739</v>
      </c>
      <c r="L49" s="9" t="str">
        <f t="shared" si="11"/>
        <v>N/A</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24389.910424000002</v>
      </c>
      <c r="D51" s="44" t="str">
        <f t="shared" si="8"/>
        <v>N/A</v>
      </c>
      <c r="E51" s="47">
        <v>25298.723263</v>
      </c>
      <c r="F51" s="44" t="str">
        <f t="shared" si="9"/>
        <v>N/A</v>
      </c>
      <c r="G51" s="47">
        <v>39051.410333</v>
      </c>
      <c r="H51" s="44" t="str">
        <f t="shared" si="10"/>
        <v>N/A</v>
      </c>
      <c r="I51" s="12">
        <v>3.726</v>
      </c>
      <c r="J51" s="12">
        <v>54.36</v>
      </c>
      <c r="K51" s="45" t="s">
        <v>739</v>
      </c>
      <c r="L51" s="9" t="str">
        <f t="shared" si="11"/>
        <v>No</v>
      </c>
    </row>
    <row r="52" spans="1:12" x14ac:dyDescent="0.2">
      <c r="A52" s="46" t="s">
        <v>1312</v>
      </c>
      <c r="B52" s="35" t="s">
        <v>213</v>
      </c>
      <c r="C52" s="47">
        <v>25581.728772999999</v>
      </c>
      <c r="D52" s="44" t="str">
        <f t="shared" si="8"/>
        <v>N/A</v>
      </c>
      <c r="E52" s="47">
        <v>27263.206897</v>
      </c>
      <c r="F52" s="44" t="str">
        <f t="shared" si="9"/>
        <v>N/A</v>
      </c>
      <c r="G52" s="47">
        <v>47917.904591999999</v>
      </c>
      <c r="H52" s="44" t="str">
        <f t="shared" si="10"/>
        <v>N/A</v>
      </c>
      <c r="I52" s="12">
        <v>6.5730000000000004</v>
      </c>
      <c r="J52" s="12">
        <v>75.760000000000005</v>
      </c>
      <c r="K52" s="45" t="s">
        <v>739</v>
      </c>
      <c r="L52" s="9" t="str">
        <f t="shared" si="11"/>
        <v>No</v>
      </c>
    </row>
    <row r="53" spans="1:12" x14ac:dyDescent="0.2">
      <c r="A53" s="46" t="s">
        <v>1313</v>
      </c>
      <c r="B53" s="35" t="s">
        <v>213</v>
      </c>
      <c r="C53" s="47">
        <v>33663.065836000002</v>
      </c>
      <c r="D53" s="44" t="str">
        <f t="shared" si="8"/>
        <v>N/A</v>
      </c>
      <c r="E53" s="47">
        <v>31825.605787</v>
      </c>
      <c r="F53" s="44" t="str">
        <f t="shared" si="9"/>
        <v>N/A</v>
      </c>
      <c r="G53" s="47">
        <v>33331.098836999998</v>
      </c>
      <c r="H53" s="44" t="str">
        <f t="shared" si="10"/>
        <v>N/A</v>
      </c>
      <c r="I53" s="12">
        <v>-5.46</v>
      </c>
      <c r="J53" s="12">
        <v>4.7300000000000004</v>
      </c>
      <c r="K53" s="45" t="s">
        <v>739</v>
      </c>
      <c r="L53" s="9" t="str">
        <f t="shared" si="11"/>
        <v>Yes</v>
      </c>
    </row>
    <row r="54" spans="1:12" x14ac:dyDescent="0.2">
      <c r="A54" s="46" t="s">
        <v>1314</v>
      </c>
      <c r="B54" s="35" t="s">
        <v>213</v>
      </c>
      <c r="C54" s="47">
        <v>17755.271388000001</v>
      </c>
      <c r="D54" s="44" t="str">
        <f t="shared" si="8"/>
        <v>N/A</v>
      </c>
      <c r="E54" s="47">
        <v>16312.283077</v>
      </c>
      <c r="F54" s="44" t="str">
        <f t="shared" si="9"/>
        <v>N/A</v>
      </c>
      <c r="G54" s="47">
        <v>14888.224324000001</v>
      </c>
      <c r="H54" s="44" t="str">
        <f t="shared" si="10"/>
        <v>N/A</v>
      </c>
      <c r="I54" s="12">
        <v>-8.1300000000000008</v>
      </c>
      <c r="J54" s="12">
        <v>-8.73</v>
      </c>
      <c r="K54" s="45" t="s">
        <v>739</v>
      </c>
      <c r="L54" s="9" t="str">
        <f t="shared" si="11"/>
        <v>Yes</v>
      </c>
    </row>
    <row r="55" spans="1:12" x14ac:dyDescent="0.2">
      <c r="A55" s="46" t="s">
        <v>1691</v>
      </c>
      <c r="B55" s="35" t="s">
        <v>213</v>
      </c>
      <c r="C55" s="47">
        <v>17554.063829999999</v>
      </c>
      <c r="D55" s="44" t="str">
        <f t="shared" si="8"/>
        <v>N/A</v>
      </c>
      <c r="E55" s="47">
        <v>13923.245613999999</v>
      </c>
      <c r="F55" s="44" t="str">
        <f t="shared" si="9"/>
        <v>N/A</v>
      </c>
      <c r="G55" s="47">
        <v>40099.757576000004</v>
      </c>
      <c r="H55" s="44" t="str">
        <f t="shared" si="10"/>
        <v>N/A</v>
      </c>
      <c r="I55" s="12">
        <v>-20.7</v>
      </c>
      <c r="J55" s="12">
        <v>188</v>
      </c>
      <c r="K55" s="45" t="s">
        <v>739</v>
      </c>
      <c r="L55" s="9" t="str">
        <f t="shared" si="11"/>
        <v>No</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2052.2685329000001</v>
      </c>
      <c r="D57" s="44" t="str">
        <f t="shared" si="8"/>
        <v>N/A</v>
      </c>
      <c r="E57" s="47">
        <v>1903.3952864</v>
      </c>
      <c r="F57" s="44" t="str">
        <f t="shared" si="9"/>
        <v>N/A</v>
      </c>
      <c r="G57" s="47">
        <v>2058.8114523999998</v>
      </c>
      <c r="H57" s="44" t="str">
        <f t="shared" si="10"/>
        <v>N/A</v>
      </c>
      <c r="I57" s="12">
        <v>-7.25</v>
      </c>
      <c r="J57" s="12">
        <v>8.1649999999999991</v>
      </c>
      <c r="K57" s="45" t="s">
        <v>739</v>
      </c>
      <c r="L57" s="9" t="str">
        <f t="shared" si="11"/>
        <v>Yes</v>
      </c>
    </row>
    <row r="58" spans="1:12" x14ac:dyDescent="0.2">
      <c r="A58" s="46" t="s">
        <v>1316</v>
      </c>
      <c r="B58" s="35" t="s">
        <v>213</v>
      </c>
      <c r="C58" s="47">
        <v>1824.4952761</v>
      </c>
      <c r="D58" s="44" t="str">
        <f t="shared" si="8"/>
        <v>N/A</v>
      </c>
      <c r="E58" s="47">
        <v>1696.6919011</v>
      </c>
      <c r="F58" s="44" t="str">
        <f t="shared" si="9"/>
        <v>N/A</v>
      </c>
      <c r="G58" s="47">
        <v>1244.518296</v>
      </c>
      <c r="H58" s="44" t="str">
        <f t="shared" si="10"/>
        <v>N/A</v>
      </c>
      <c r="I58" s="12">
        <v>-7</v>
      </c>
      <c r="J58" s="12">
        <v>-26.7</v>
      </c>
      <c r="K58" s="45" t="s">
        <v>739</v>
      </c>
      <c r="L58" s="9" t="str">
        <f t="shared" si="11"/>
        <v>Yes</v>
      </c>
    </row>
    <row r="59" spans="1:12" ht="12" customHeight="1" x14ac:dyDescent="0.2">
      <c r="A59" s="46" t="s">
        <v>1693</v>
      </c>
      <c r="B59" s="35" t="s">
        <v>213</v>
      </c>
      <c r="C59" s="47">
        <v>1937.8510638</v>
      </c>
      <c r="D59" s="44" t="str">
        <f t="shared" si="8"/>
        <v>N/A</v>
      </c>
      <c r="E59" s="47">
        <v>944.65384615000005</v>
      </c>
      <c r="F59" s="44" t="str">
        <f t="shared" si="9"/>
        <v>N/A</v>
      </c>
      <c r="G59" s="47">
        <v>174.54545454999999</v>
      </c>
      <c r="H59" s="44" t="str">
        <f t="shared" si="10"/>
        <v>N/A</v>
      </c>
      <c r="I59" s="12">
        <v>-51.3</v>
      </c>
      <c r="J59" s="12">
        <v>-81.5</v>
      </c>
      <c r="K59" s="45" t="s">
        <v>739</v>
      </c>
      <c r="L59" s="9" t="str">
        <f t="shared" si="11"/>
        <v>No</v>
      </c>
    </row>
    <row r="60" spans="1:12" x14ac:dyDescent="0.2">
      <c r="A60" s="46" t="s">
        <v>1694</v>
      </c>
      <c r="B60" s="35" t="s">
        <v>213</v>
      </c>
      <c r="C60" s="47">
        <v>2799.2743902000002</v>
      </c>
      <c r="D60" s="44" t="str">
        <f t="shared" si="8"/>
        <v>N/A</v>
      </c>
      <c r="E60" s="47">
        <v>2619.6825687999999</v>
      </c>
      <c r="F60" s="44" t="str">
        <f t="shared" si="9"/>
        <v>N/A</v>
      </c>
      <c r="G60" s="47">
        <v>1738.5907173000001</v>
      </c>
      <c r="H60" s="44" t="str">
        <f t="shared" si="10"/>
        <v>N/A</v>
      </c>
      <c r="I60" s="12">
        <v>-6.42</v>
      </c>
      <c r="J60" s="12">
        <v>-33.6</v>
      </c>
      <c r="K60" s="45" t="s">
        <v>739</v>
      </c>
      <c r="L60" s="9" t="str">
        <f t="shared" si="11"/>
        <v>No</v>
      </c>
    </row>
    <row r="61" spans="1:12" x14ac:dyDescent="0.2">
      <c r="A61" s="3" t="s">
        <v>1695</v>
      </c>
      <c r="B61" s="35" t="s">
        <v>213</v>
      </c>
      <c r="C61" s="47">
        <v>1672.7187821</v>
      </c>
      <c r="D61" s="44" t="str">
        <f t="shared" si="8"/>
        <v>N/A</v>
      </c>
      <c r="E61" s="47">
        <v>1576.8480219</v>
      </c>
      <c r="F61" s="44" t="str">
        <f t="shared" si="9"/>
        <v>N/A</v>
      </c>
      <c r="G61" s="47">
        <v>1468.8578241</v>
      </c>
      <c r="H61" s="44" t="str">
        <f t="shared" si="10"/>
        <v>N/A</v>
      </c>
      <c r="I61" s="12">
        <v>-5.73</v>
      </c>
      <c r="J61" s="12">
        <v>-6.85</v>
      </c>
      <c r="K61" s="45" t="s">
        <v>739</v>
      </c>
      <c r="L61" s="9" t="str">
        <f t="shared" si="11"/>
        <v>Yes</v>
      </c>
    </row>
    <row r="62" spans="1:12" x14ac:dyDescent="0.2">
      <c r="A62" s="3" t="s">
        <v>1696</v>
      </c>
      <c r="B62" s="35" t="s">
        <v>213</v>
      </c>
      <c r="C62" s="47">
        <v>1917.7199215000001</v>
      </c>
      <c r="D62" s="44" t="str">
        <f t="shared" si="8"/>
        <v>N/A</v>
      </c>
      <c r="E62" s="47">
        <v>1804.2134711000001</v>
      </c>
      <c r="F62" s="44" t="str">
        <f t="shared" si="9"/>
        <v>N/A</v>
      </c>
      <c r="G62" s="47">
        <v>1058.2699783999999</v>
      </c>
      <c r="H62" s="44" t="str">
        <f t="shared" si="10"/>
        <v>N/A</v>
      </c>
      <c r="I62" s="12">
        <v>-5.92</v>
      </c>
      <c r="J62" s="12">
        <v>-41.3</v>
      </c>
      <c r="K62" s="45" t="s">
        <v>739</v>
      </c>
      <c r="L62" s="9" t="str">
        <f t="shared" si="11"/>
        <v>No</v>
      </c>
    </row>
    <row r="63" spans="1:12" x14ac:dyDescent="0.2">
      <c r="A63" s="3" t="s">
        <v>1697</v>
      </c>
      <c r="B63" s="35" t="s">
        <v>213</v>
      </c>
      <c r="C63" s="47">
        <v>5446.0136970000003</v>
      </c>
      <c r="D63" s="44" t="str">
        <f t="shared" si="8"/>
        <v>N/A</v>
      </c>
      <c r="E63" s="47">
        <v>4843.8369715999997</v>
      </c>
      <c r="F63" s="44" t="str">
        <f t="shared" si="9"/>
        <v>N/A</v>
      </c>
      <c r="G63" s="47">
        <v>4545.4489112000001</v>
      </c>
      <c r="H63" s="44" t="str">
        <f t="shared" si="10"/>
        <v>N/A</v>
      </c>
      <c r="I63" s="12">
        <v>-11.1</v>
      </c>
      <c r="J63" s="12">
        <v>-6.16</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2899.3619724</v>
      </c>
      <c r="D65" s="44" t="str">
        <f t="shared" si="8"/>
        <v>N/A</v>
      </c>
      <c r="E65" s="47">
        <v>3087.4972370999999</v>
      </c>
      <c r="F65" s="44" t="str">
        <f t="shared" si="9"/>
        <v>N/A</v>
      </c>
      <c r="G65" s="47">
        <v>1597.3678616</v>
      </c>
      <c r="H65" s="44" t="str">
        <f t="shared" si="10"/>
        <v>N/A</v>
      </c>
      <c r="I65" s="12">
        <v>6.4889999999999999</v>
      </c>
      <c r="J65" s="12">
        <v>-48.3</v>
      </c>
      <c r="K65" s="45" t="s">
        <v>739</v>
      </c>
      <c r="L65" s="9" t="str">
        <f t="shared" si="11"/>
        <v>No</v>
      </c>
    </row>
    <row r="66" spans="1:12" x14ac:dyDescent="0.2">
      <c r="A66" s="3" t="s">
        <v>1700</v>
      </c>
      <c r="B66" s="35" t="s">
        <v>213</v>
      </c>
      <c r="C66" s="47">
        <v>3188.3214180999998</v>
      </c>
      <c r="D66" s="44" t="str">
        <f t="shared" si="8"/>
        <v>N/A</v>
      </c>
      <c r="E66" s="47">
        <v>3355.9878840000001</v>
      </c>
      <c r="F66" s="44" t="str">
        <f t="shared" si="9"/>
        <v>N/A</v>
      </c>
      <c r="G66" s="47">
        <v>1198.7229147</v>
      </c>
      <c r="H66" s="44" t="str">
        <f t="shared" si="10"/>
        <v>N/A</v>
      </c>
      <c r="I66" s="12">
        <v>5.2590000000000003</v>
      </c>
      <c r="J66" s="12">
        <v>-64.3</v>
      </c>
      <c r="K66" s="45" t="s">
        <v>739</v>
      </c>
      <c r="L66" s="9" t="str">
        <f t="shared" si="11"/>
        <v>No</v>
      </c>
    </row>
    <row r="67" spans="1:12" x14ac:dyDescent="0.2">
      <c r="A67" s="3" t="s">
        <v>1701</v>
      </c>
      <c r="B67" s="35" t="s">
        <v>213</v>
      </c>
      <c r="C67" s="47" t="s">
        <v>1747</v>
      </c>
      <c r="D67" s="44" t="str">
        <f t="shared" si="8"/>
        <v>N/A</v>
      </c>
      <c r="E67" s="47">
        <v>7552</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2998.183094</v>
      </c>
      <c r="D68" s="44" t="str">
        <f t="shared" si="8"/>
        <v>N/A</v>
      </c>
      <c r="E68" s="47">
        <v>3112.6642654000002</v>
      </c>
      <c r="F68" s="44" t="str">
        <f t="shared" si="9"/>
        <v>N/A</v>
      </c>
      <c r="G68" s="47">
        <v>1624.2280673</v>
      </c>
      <c r="H68" s="44" t="str">
        <f t="shared" si="10"/>
        <v>N/A</v>
      </c>
      <c r="I68" s="12">
        <v>3.8180000000000001</v>
      </c>
      <c r="J68" s="12">
        <v>-47.8</v>
      </c>
      <c r="K68" s="45" t="s">
        <v>739</v>
      </c>
      <c r="L68" s="9" t="str">
        <f t="shared" si="11"/>
        <v>No</v>
      </c>
    </row>
    <row r="69" spans="1:12" x14ac:dyDescent="0.2">
      <c r="A69" s="2" t="s">
        <v>1703</v>
      </c>
      <c r="B69" s="35" t="s">
        <v>213</v>
      </c>
      <c r="C69" s="47">
        <v>1429.9544393000001</v>
      </c>
      <c r="D69" s="44" t="str">
        <f t="shared" si="8"/>
        <v>N/A</v>
      </c>
      <c r="E69" s="47">
        <v>2183.6918317</v>
      </c>
      <c r="F69" s="44" t="str">
        <f t="shared" si="9"/>
        <v>N/A</v>
      </c>
      <c r="G69" s="47">
        <v>1641.3706321</v>
      </c>
      <c r="H69" s="44" t="str">
        <f t="shared" si="10"/>
        <v>N/A</v>
      </c>
      <c r="I69" s="12">
        <v>52.71</v>
      </c>
      <c r="J69" s="12">
        <v>-24.8</v>
      </c>
      <c r="K69" s="45" t="s">
        <v>739</v>
      </c>
      <c r="L69" s="9" t="str">
        <f t="shared" si="11"/>
        <v>Yes</v>
      </c>
    </row>
    <row r="70" spans="1:12" x14ac:dyDescent="0.2">
      <c r="A70" s="46" t="s">
        <v>1704</v>
      </c>
      <c r="B70" s="35" t="s">
        <v>213</v>
      </c>
      <c r="C70" s="47">
        <v>2899.6322034</v>
      </c>
      <c r="D70" s="44" t="str">
        <f t="shared" si="8"/>
        <v>N/A</v>
      </c>
      <c r="E70" s="47">
        <v>3031.4268268000001</v>
      </c>
      <c r="F70" s="44" t="str">
        <f t="shared" si="9"/>
        <v>N/A</v>
      </c>
      <c r="G70" s="47">
        <v>1653.4602049</v>
      </c>
      <c r="H70" s="44" t="str">
        <f t="shared" si="10"/>
        <v>N/A</v>
      </c>
      <c r="I70" s="12">
        <v>4.5449999999999999</v>
      </c>
      <c r="J70" s="12">
        <v>-45.5</v>
      </c>
      <c r="K70" s="45" t="s">
        <v>739</v>
      </c>
      <c r="L70" s="9" t="str">
        <f t="shared" si="11"/>
        <v>No</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105921470</v>
      </c>
      <c r="D72" s="44" t="str">
        <f t="shared" ref="D72:D135" si="12">IF($B72="N/A","N/A",IF(C72&gt;10,"No",IF(C72&lt;-10,"No","Yes")))</f>
        <v>N/A</v>
      </c>
      <c r="E72" s="47">
        <v>93877088</v>
      </c>
      <c r="F72" s="44" t="str">
        <f t="shared" ref="F72:F135" si="13">IF($B72="N/A","N/A",IF(E72&gt;10,"No",IF(E72&lt;-10,"No","Yes")))</f>
        <v>N/A</v>
      </c>
      <c r="G72" s="47">
        <v>39999128</v>
      </c>
      <c r="H72" s="44" t="str">
        <f t="shared" ref="H72:H135" si="14">IF($B72="N/A","N/A",IF(G72&gt;10,"No",IF(G72&lt;-10,"No","Yes")))</f>
        <v>N/A</v>
      </c>
      <c r="I72" s="12">
        <v>-11.4</v>
      </c>
      <c r="J72" s="12">
        <v>-57.4</v>
      </c>
      <c r="K72" s="45" t="s">
        <v>739</v>
      </c>
      <c r="L72" s="9" t="str">
        <f t="shared" ref="L72:L132" si="15">IF(J72="Div by 0", "N/A", IF(K72="N/A","N/A", IF(J72&gt;VALUE(MID(K72,1,2)), "No", IF(J72&lt;-1*VALUE(MID(K72,1,2)), "No", "Yes"))))</f>
        <v>No</v>
      </c>
    </row>
    <row r="73" spans="1:12" x14ac:dyDescent="0.2">
      <c r="A73" s="46" t="s">
        <v>1624</v>
      </c>
      <c r="B73" s="35" t="s">
        <v>213</v>
      </c>
      <c r="C73" s="36">
        <v>14704</v>
      </c>
      <c r="D73" s="44" t="str">
        <f t="shared" si="12"/>
        <v>N/A</v>
      </c>
      <c r="E73" s="36">
        <v>13446</v>
      </c>
      <c r="F73" s="44" t="str">
        <f t="shared" si="13"/>
        <v>N/A</v>
      </c>
      <c r="G73" s="36">
        <v>4982</v>
      </c>
      <c r="H73" s="44" t="str">
        <f t="shared" si="14"/>
        <v>N/A</v>
      </c>
      <c r="I73" s="12">
        <v>-8.56</v>
      </c>
      <c r="J73" s="12">
        <v>-62.9</v>
      </c>
      <c r="K73" s="45" t="s">
        <v>739</v>
      </c>
      <c r="L73" s="9" t="str">
        <f t="shared" si="15"/>
        <v>No</v>
      </c>
    </row>
    <row r="74" spans="1:12" x14ac:dyDescent="0.2">
      <c r="A74" s="46" t="s">
        <v>1317</v>
      </c>
      <c r="B74" s="35" t="s">
        <v>213</v>
      </c>
      <c r="C74" s="47">
        <v>7203.5820185000002</v>
      </c>
      <c r="D74" s="44" t="str">
        <f t="shared" si="12"/>
        <v>N/A</v>
      </c>
      <c r="E74" s="47">
        <v>6981.7855123999998</v>
      </c>
      <c r="F74" s="44" t="str">
        <f t="shared" si="13"/>
        <v>N/A</v>
      </c>
      <c r="G74" s="47">
        <v>8028.7290245000004</v>
      </c>
      <c r="H74" s="44" t="str">
        <f t="shared" si="14"/>
        <v>N/A</v>
      </c>
      <c r="I74" s="12">
        <v>-3.08</v>
      </c>
      <c r="J74" s="12">
        <v>15</v>
      </c>
      <c r="K74" s="45" t="s">
        <v>739</v>
      </c>
      <c r="L74" s="9" t="str">
        <f t="shared" si="15"/>
        <v>Yes</v>
      </c>
    </row>
    <row r="75" spans="1:12" ht="25.5" x14ac:dyDescent="0.2">
      <c r="A75" s="46" t="s">
        <v>1318</v>
      </c>
      <c r="B75" s="35" t="s">
        <v>213</v>
      </c>
      <c r="C75" s="36">
        <v>4.7901251360000003</v>
      </c>
      <c r="D75" s="44" t="str">
        <f t="shared" si="12"/>
        <v>N/A</v>
      </c>
      <c r="E75" s="36">
        <v>4.7053398780000002</v>
      </c>
      <c r="F75" s="44" t="str">
        <f t="shared" si="13"/>
        <v>N/A</v>
      </c>
      <c r="G75" s="36">
        <v>5.1690084302999999</v>
      </c>
      <c r="H75" s="44" t="str">
        <f t="shared" si="14"/>
        <v>N/A</v>
      </c>
      <c r="I75" s="12">
        <v>-1.77</v>
      </c>
      <c r="J75" s="12">
        <v>9.8539999999999992</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15024694</v>
      </c>
      <c r="D79" s="44" t="str">
        <f t="shared" si="12"/>
        <v>N/A</v>
      </c>
      <c r="E79" s="47">
        <v>9123162</v>
      </c>
      <c r="F79" s="44" t="str">
        <f t="shared" si="13"/>
        <v>N/A</v>
      </c>
      <c r="G79" s="47">
        <v>4155967</v>
      </c>
      <c r="H79" s="44" t="str">
        <f t="shared" si="14"/>
        <v>N/A</v>
      </c>
      <c r="I79" s="12">
        <v>-39.299999999999997</v>
      </c>
      <c r="J79" s="12">
        <v>-54.4</v>
      </c>
      <c r="K79" s="45" t="s">
        <v>739</v>
      </c>
      <c r="L79" s="9" t="str">
        <f t="shared" si="15"/>
        <v>No</v>
      </c>
    </row>
    <row r="80" spans="1:12" x14ac:dyDescent="0.2">
      <c r="A80" s="46" t="s">
        <v>551</v>
      </c>
      <c r="B80" s="35" t="s">
        <v>213</v>
      </c>
      <c r="C80" s="36">
        <v>583</v>
      </c>
      <c r="D80" s="44" t="str">
        <f t="shared" si="12"/>
        <v>N/A</v>
      </c>
      <c r="E80" s="36">
        <v>387</v>
      </c>
      <c r="F80" s="44" t="str">
        <f t="shared" si="13"/>
        <v>N/A</v>
      </c>
      <c r="G80" s="36">
        <v>91</v>
      </c>
      <c r="H80" s="44" t="str">
        <f t="shared" si="14"/>
        <v>N/A</v>
      </c>
      <c r="I80" s="12">
        <v>-33.6</v>
      </c>
      <c r="J80" s="12">
        <v>-76.5</v>
      </c>
      <c r="K80" s="45" t="s">
        <v>739</v>
      </c>
      <c r="L80" s="9" t="str">
        <f t="shared" si="15"/>
        <v>No</v>
      </c>
    </row>
    <row r="81" spans="1:12" ht="25.5" x14ac:dyDescent="0.2">
      <c r="A81" s="46" t="s">
        <v>1320</v>
      </c>
      <c r="B81" s="35" t="s">
        <v>213</v>
      </c>
      <c r="C81" s="47">
        <v>25771.344767999999</v>
      </c>
      <c r="D81" s="44" t="str">
        <f t="shared" si="12"/>
        <v>N/A</v>
      </c>
      <c r="E81" s="47">
        <v>23574.062016</v>
      </c>
      <c r="F81" s="44" t="str">
        <f t="shared" si="13"/>
        <v>N/A</v>
      </c>
      <c r="G81" s="47">
        <v>45669.967033000001</v>
      </c>
      <c r="H81" s="44" t="str">
        <f t="shared" si="14"/>
        <v>N/A</v>
      </c>
      <c r="I81" s="12">
        <v>-8.5299999999999994</v>
      </c>
      <c r="J81" s="12">
        <v>93.73</v>
      </c>
      <c r="K81" s="45" t="s">
        <v>739</v>
      </c>
      <c r="L81" s="9" t="str">
        <f t="shared" si="15"/>
        <v>No</v>
      </c>
    </row>
    <row r="82" spans="1:12" ht="25.5" x14ac:dyDescent="0.2">
      <c r="A82" s="46" t="s">
        <v>552</v>
      </c>
      <c r="B82" s="35" t="s">
        <v>213</v>
      </c>
      <c r="C82" s="47">
        <v>5882439</v>
      </c>
      <c r="D82" s="44" t="str">
        <f t="shared" si="12"/>
        <v>N/A</v>
      </c>
      <c r="E82" s="47">
        <v>7754612</v>
      </c>
      <c r="F82" s="44" t="str">
        <f t="shared" si="13"/>
        <v>N/A</v>
      </c>
      <c r="G82" s="47">
        <v>11987272</v>
      </c>
      <c r="H82" s="44" t="str">
        <f t="shared" si="14"/>
        <v>N/A</v>
      </c>
      <c r="I82" s="12">
        <v>31.83</v>
      </c>
      <c r="J82" s="12">
        <v>54.58</v>
      </c>
      <c r="K82" s="45" t="s">
        <v>739</v>
      </c>
      <c r="L82" s="9" t="str">
        <f t="shared" si="15"/>
        <v>No</v>
      </c>
    </row>
    <row r="83" spans="1:12" x14ac:dyDescent="0.2">
      <c r="A83" s="46" t="s">
        <v>553</v>
      </c>
      <c r="B83" s="35" t="s">
        <v>213</v>
      </c>
      <c r="C83" s="36">
        <v>66</v>
      </c>
      <c r="D83" s="44" t="str">
        <f t="shared" si="12"/>
        <v>N/A</v>
      </c>
      <c r="E83" s="36">
        <v>78</v>
      </c>
      <c r="F83" s="44" t="str">
        <f t="shared" si="13"/>
        <v>N/A</v>
      </c>
      <c r="G83" s="36">
        <v>88</v>
      </c>
      <c r="H83" s="44" t="str">
        <f t="shared" si="14"/>
        <v>N/A</v>
      </c>
      <c r="I83" s="12">
        <v>18.18</v>
      </c>
      <c r="J83" s="12">
        <v>12.82</v>
      </c>
      <c r="K83" s="45" t="s">
        <v>739</v>
      </c>
      <c r="L83" s="9" t="str">
        <f t="shared" si="15"/>
        <v>Yes</v>
      </c>
    </row>
    <row r="84" spans="1:12" x14ac:dyDescent="0.2">
      <c r="A84" s="46" t="s">
        <v>1321</v>
      </c>
      <c r="B84" s="35" t="s">
        <v>213</v>
      </c>
      <c r="C84" s="47">
        <v>89127.863635999995</v>
      </c>
      <c r="D84" s="44" t="str">
        <f t="shared" si="12"/>
        <v>N/A</v>
      </c>
      <c r="E84" s="47">
        <v>99418.102564000001</v>
      </c>
      <c r="F84" s="44" t="str">
        <f t="shared" si="13"/>
        <v>N/A</v>
      </c>
      <c r="G84" s="47">
        <v>136219</v>
      </c>
      <c r="H84" s="44" t="str">
        <f t="shared" si="14"/>
        <v>N/A</v>
      </c>
      <c r="I84" s="12">
        <v>11.55</v>
      </c>
      <c r="J84" s="12">
        <v>37.020000000000003</v>
      </c>
      <c r="K84" s="45" t="s">
        <v>739</v>
      </c>
      <c r="L84" s="9" t="str">
        <f t="shared" si="15"/>
        <v>No</v>
      </c>
    </row>
    <row r="85" spans="1:12" x14ac:dyDescent="0.2">
      <c r="A85" s="46" t="s">
        <v>554</v>
      </c>
      <c r="B85" s="35" t="s">
        <v>213</v>
      </c>
      <c r="C85" s="47">
        <v>32236042</v>
      </c>
      <c r="D85" s="44" t="str">
        <f t="shared" si="12"/>
        <v>N/A</v>
      </c>
      <c r="E85" s="47">
        <v>31777294</v>
      </c>
      <c r="F85" s="44" t="str">
        <f t="shared" si="13"/>
        <v>N/A</v>
      </c>
      <c r="G85" s="47">
        <v>32440301</v>
      </c>
      <c r="H85" s="44" t="str">
        <f t="shared" si="14"/>
        <v>N/A</v>
      </c>
      <c r="I85" s="12">
        <v>-1.42</v>
      </c>
      <c r="J85" s="12">
        <v>2.0859999999999999</v>
      </c>
      <c r="K85" s="45" t="s">
        <v>739</v>
      </c>
      <c r="L85" s="9" t="str">
        <f t="shared" si="15"/>
        <v>Yes</v>
      </c>
    </row>
    <row r="86" spans="1:12" x14ac:dyDescent="0.2">
      <c r="A86" s="46" t="s">
        <v>555</v>
      </c>
      <c r="B86" s="35" t="s">
        <v>213</v>
      </c>
      <c r="C86" s="36">
        <v>843</v>
      </c>
      <c r="D86" s="44" t="str">
        <f t="shared" si="12"/>
        <v>N/A</v>
      </c>
      <c r="E86" s="36">
        <v>782</v>
      </c>
      <c r="F86" s="44" t="str">
        <f t="shared" si="13"/>
        <v>N/A</v>
      </c>
      <c r="G86" s="36">
        <v>665</v>
      </c>
      <c r="H86" s="44" t="str">
        <f t="shared" si="14"/>
        <v>N/A</v>
      </c>
      <c r="I86" s="12">
        <v>-7.24</v>
      </c>
      <c r="J86" s="12">
        <v>-15</v>
      </c>
      <c r="K86" s="45" t="s">
        <v>739</v>
      </c>
      <c r="L86" s="9" t="str">
        <f t="shared" si="15"/>
        <v>Yes</v>
      </c>
    </row>
    <row r="87" spans="1:12" x14ac:dyDescent="0.2">
      <c r="A87" s="46" t="s">
        <v>1322</v>
      </c>
      <c r="B87" s="35" t="s">
        <v>213</v>
      </c>
      <c r="C87" s="47">
        <v>38239.670225000002</v>
      </c>
      <c r="D87" s="44" t="str">
        <f t="shared" si="12"/>
        <v>N/A</v>
      </c>
      <c r="E87" s="47">
        <v>40635.925831</v>
      </c>
      <c r="F87" s="44" t="str">
        <f t="shared" si="13"/>
        <v>N/A</v>
      </c>
      <c r="G87" s="47">
        <v>48782.407519</v>
      </c>
      <c r="H87" s="44" t="str">
        <f t="shared" si="14"/>
        <v>N/A</v>
      </c>
      <c r="I87" s="12">
        <v>6.266</v>
      </c>
      <c r="J87" s="12">
        <v>20.05</v>
      </c>
      <c r="K87" s="45" t="s">
        <v>739</v>
      </c>
      <c r="L87" s="9" t="str">
        <f t="shared" si="15"/>
        <v>Yes</v>
      </c>
    </row>
    <row r="88" spans="1:12" ht="25.5" x14ac:dyDescent="0.2">
      <c r="A88" s="46" t="s">
        <v>556</v>
      </c>
      <c r="B88" s="35" t="s">
        <v>213</v>
      </c>
      <c r="C88" s="47">
        <v>53787250</v>
      </c>
      <c r="D88" s="44" t="str">
        <f t="shared" si="12"/>
        <v>N/A</v>
      </c>
      <c r="E88" s="47">
        <v>49219653</v>
      </c>
      <c r="F88" s="44" t="str">
        <f t="shared" si="13"/>
        <v>N/A</v>
      </c>
      <c r="G88" s="47">
        <v>15934033</v>
      </c>
      <c r="H88" s="44" t="str">
        <f t="shared" si="14"/>
        <v>N/A</v>
      </c>
      <c r="I88" s="12">
        <v>-8.49</v>
      </c>
      <c r="J88" s="12">
        <v>-67.599999999999994</v>
      </c>
      <c r="K88" s="45" t="s">
        <v>739</v>
      </c>
      <c r="L88" s="9" t="str">
        <f t="shared" si="15"/>
        <v>No</v>
      </c>
    </row>
    <row r="89" spans="1:12" x14ac:dyDescent="0.2">
      <c r="A89" s="46" t="s">
        <v>557</v>
      </c>
      <c r="B89" s="35" t="s">
        <v>213</v>
      </c>
      <c r="C89" s="36">
        <v>92053</v>
      </c>
      <c r="D89" s="44" t="str">
        <f t="shared" si="12"/>
        <v>N/A</v>
      </c>
      <c r="E89" s="36">
        <v>88045</v>
      </c>
      <c r="F89" s="44" t="str">
        <f t="shared" si="13"/>
        <v>N/A</v>
      </c>
      <c r="G89" s="36">
        <v>26354</v>
      </c>
      <c r="H89" s="44" t="str">
        <f t="shared" si="14"/>
        <v>N/A</v>
      </c>
      <c r="I89" s="12">
        <v>-4.3499999999999996</v>
      </c>
      <c r="J89" s="12">
        <v>-70.099999999999994</v>
      </c>
      <c r="K89" s="45" t="s">
        <v>739</v>
      </c>
      <c r="L89" s="9" t="str">
        <f t="shared" si="15"/>
        <v>No</v>
      </c>
    </row>
    <row r="90" spans="1:12" x14ac:dyDescent="0.2">
      <c r="A90" s="46" t="s">
        <v>1323</v>
      </c>
      <c r="B90" s="35" t="s">
        <v>213</v>
      </c>
      <c r="C90" s="47">
        <v>584.30740986000001</v>
      </c>
      <c r="D90" s="44" t="str">
        <f t="shared" si="12"/>
        <v>N/A</v>
      </c>
      <c r="E90" s="47">
        <v>559.02837185999999</v>
      </c>
      <c r="F90" s="44" t="str">
        <f t="shared" si="13"/>
        <v>N/A</v>
      </c>
      <c r="G90" s="47">
        <v>604.61535250999998</v>
      </c>
      <c r="H90" s="44" t="str">
        <f t="shared" si="14"/>
        <v>N/A</v>
      </c>
      <c r="I90" s="12">
        <v>-4.33</v>
      </c>
      <c r="J90" s="12">
        <v>8.1549999999999994</v>
      </c>
      <c r="K90" s="45" t="s">
        <v>739</v>
      </c>
      <c r="L90" s="9" t="str">
        <f t="shared" si="15"/>
        <v>Yes</v>
      </c>
    </row>
    <row r="91" spans="1:12" x14ac:dyDescent="0.2">
      <c r="A91" s="46" t="s">
        <v>558</v>
      </c>
      <c r="B91" s="35" t="s">
        <v>213</v>
      </c>
      <c r="C91" s="47">
        <v>14893415</v>
      </c>
      <c r="D91" s="44" t="str">
        <f t="shared" si="12"/>
        <v>N/A</v>
      </c>
      <c r="E91" s="47">
        <v>13753668</v>
      </c>
      <c r="F91" s="44" t="str">
        <f t="shared" si="13"/>
        <v>N/A</v>
      </c>
      <c r="G91" s="47">
        <v>2886442</v>
      </c>
      <c r="H91" s="44" t="str">
        <f t="shared" si="14"/>
        <v>N/A</v>
      </c>
      <c r="I91" s="12">
        <v>-7.65</v>
      </c>
      <c r="J91" s="12">
        <v>-79</v>
      </c>
      <c r="K91" s="45" t="s">
        <v>739</v>
      </c>
      <c r="L91" s="9" t="str">
        <f t="shared" si="15"/>
        <v>No</v>
      </c>
    </row>
    <row r="92" spans="1:12" x14ac:dyDescent="0.2">
      <c r="A92" s="46" t="s">
        <v>559</v>
      </c>
      <c r="B92" s="35" t="s">
        <v>213</v>
      </c>
      <c r="C92" s="36">
        <v>50605</v>
      </c>
      <c r="D92" s="44" t="str">
        <f t="shared" si="12"/>
        <v>N/A</v>
      </c>
      <c r="E92" s="36">
        <v>48602</v>
      </c>
      <c r="F92" s="44" t="str">
        <f t="shared" si="13"/>
        <v>N/A</v>
      </c>
      <c r="G92" s="36">
        <v>11675</v>
      </c>
      <c r="H92" s="44" t="str">
        <f t="shared" si="14"/>
        <v>N/A</v>
      </c>
      <c r="I92" s="12">
        <v>-3.96</v>
      </c>
      <c r="J92" s="12">
        <v>-76</v>
      </c>
      <c r="K92" s="45" t="s">
        <v>739</v>
      </c>
      <c r="L92" s="9" t="str">
        <f t="shared" si="15"/>
        <v>No</v>
      </c>
    </row>
    <row r="93" spans="1:12" x14ac:dyDescent="0.2">
      <c r="A93" s="46" t="s">
        <v>1324</v>
      </c>
      <c r="B93" s="35" t="s">
        <v>213</v>
      </c>
      <c r="C93" s="47">
        <v>294.30718308000002</v>
      </c>
      <c r="D93" s="44" t="str">
        <f t="shared" si="12"/>
        <v>N/A</v>
      </c>
      <c r="E93" s="47">
        <v>282.98563845000001</v>
      </c>
      <c r="F93" s="44" t="str">
        <f t="shared" si="13"/>
        <v>N/A</v>
      </c>
      <c r="G93" s="47">
        <v>247.23271948999999</v>
      </c>
      <c r="H93" s="44" t="str">
        <f t="shared" si="14"/>
        <v>N/A</v>
      </c>
      <c r="I93" s="12">
        <v>-3.85</v>
      </c>
      <c r="J93" s="12">
        <v>-12.6</v>
      </c>
      <c r="K93" s="45" t="s">
        <v>739</v>
      </c>
      <c r="L93" s="9" t="str">
        <f t="shared" si="15"/>
        <v>Yes</v>
      </c>
    </row>
    <row r="94" spans="1:12" ht="25.5" x14ac:dyDescent="0.2">
      <c r="A94" s="46" t="s">
        <v>560</v>
      </c>
      <c r="B94" s="35" t="s">
        <v>213</v>
      </c>
      <c r="C94" s="47">
        <v>4469279</v>
      </c>
      <c r="D94" s="44" t="str">
        <f t="shared" si="12"/>
        <v>N/A</v>
      </c>
      <c r="E94" s="47">
        <v>4141402</v>
      </c>
      <c r="F94" s="44" t="str">
        <f t="shared" si="13"/>
        <v>N/A</v>
      </c>
      <c r="G94" s="47">
        <v>863938</v>
      </c>
      <c r="H94" s="44" t="str">
        <f t="shared" si="14"/>
        <v>N/A</v>
      </c>
      <c r="I94" s="12">
        <v>-7.34</v>
      </c>
      <c r="J94" s="12">
        <v>-79.099999999999994</v>
      </c>
      <c r="K94" s="45" t="s">
        <v>739</v>
      </c>
      <c r="L94" s="9" t="str">
        <f t="shared" si="15"/>
        <v>No</v>
      </c>
    </row>
    <row r="95" spans="1:12" x14ac:dyDescent="0.2">
      <c r="A95" s="46" t="s">
        <v>561</v>
      </c>
      <c r="B95" s="35" t="s">
        <v>213</v>
      </c>
      <c r="C95" s="36">
        <v>36492</v>
      </c>
      <c r="D95" s="44" t="str">
        <f t="shared" si="12"/>
        <v>N/A</v>
      </c>
      <c r="E95" s="36">
        <v>34294</v>
      </c>
      <c r="F95" s="44" t="str">
        <f t="shared" si="13"/>
        <v>N/A</v>
      </c>
      <c r="G95" s="36">
        <v>7429</v>
      </c>
      <c r="H95" s="44" t="str">
        <f t="shared" si="14"/>
        <v>N/A</v>
      </c>
      <c r="I95" s="12">
        <v>-6.02</v>
      </c>
      <c r="J95" s="12">
        <v>-78.3</v>
      </c>
      <c r="K95" s="45" t="s">
        <v>739</v>
      </c>
      <c r="L95" s="9" t="str">
        <f t="shared" si="15"/>
        <v>No</v>
      </c>
    </row>
    <row r="96" spans="1:12" ht="25.5" x14ac:dyDescent="0.2">
      <c r="A96" s="46" t="s">
        <v>1325</v>
      </c>
      <c r="B96" s="35" t="s">
        <v>213</v>
      </c>
      <c r="C96" s="47">
        <v>122.47284336</v>
      </c>
      <c r="D96" s="44" t="str">
        <f t="shared" si="12"/>
        <v>N/A</v>
      </c>
      <c r="E96" s="47">
        <v>120.76170759</v>
      </c>
      <c r="F96" s="44" t="str">
        <f t="shared" si="13"/>
        <v>N/A</v>
      </c>
      <c r="G96" s="47">
        <v>116.29263696</v>
      </c>
      <c r="H96" s="44" t="str">
        <f t="shared" si="14"/>
        <v>N/A</v>
      </c>
      <c r="I96" s="12">
        <v>-1.4</v>
      </c>
      <c r="J96" s="12">
        <v>-3.7</v>
      </c>
      <c r="K96" s="45" t="s">
        <v>739</v>
      </c>
      <c r="L96" s="9" t="str">
        <f t="shared" si="15"/>
        <v>Yes</v>
      </c>
    </row>
    <row r="97" spans="1:12" ht="25.5" x14ac:dyDescent="0.2">
      <c r="A97" s="46" t="s">
        <v>562</v>
      </c>
      <c r="B97" s="35" t="s">
        <v>213</v>
      </c>
      <c r="C97" s="47">
        <v>32863355</v>
      </c>
      <c r="D97" s="44" t="str">
        <f t="shared" si="12"/>
        <v>N/A</v>
      </c>
      <c r="E97" s="47">
        <v>31589433</v>
      </c>
      <c r="F97" s="44" t="str">
        <f t="shared" si="13"/>
        <v>N/A</v>
      </c>
      <c r="G97" s="47">
        <v>10581146</v>
      </c>
      <c r="H97" s="44" t="str">
        <f t="shared" si="14"/>
        <v>N/A</v>
      </c>
      <c r="I97" s="12">
        <v>-3.88</v>
      </c>
      <c r="J97" s="12">
        <v>-66.5</v>
      </c>
      <c r="K97" s="45" t="s">
        <v>739</v>
      </c>
      <c r="L97" s="9" t="str">
        <f t="shared" si="15"/>
        <v>No</v>
      </c>
    </row>
    <row r="98" spans="1:12" x14ac:dyDescent="0.2">
      <c r="A98" s="46" t="s">
        <v>563</v>
      </c>
      <c r="B98" s="35" t="s">
        <v>213</v>
      </c>
      <c r="C98" s="36">
        <v>43089</v>
      </c>
      <c r="D98" s="44" t="str">
        <f t="shared" si="12"/>
        <v>N/A</v>
      </c>
      <c r="E98" s="36">
        <v>40800</v>
      </c>
      <c r="F98" s="44" t="str">
        <f t="shared" si="13"/>
        <v>N/A</v>
      </c>
      <c r="G98" s="36">
        <v>10526</v>
      </c>
      <c r="H98" s="44" t="str">
        <f t="shared" si="14"/>
        <v>N/A</v>
      </c>
      <c r="I98" s="12">
        <v>-5.31</v>
      </c>
      <c r="J98" s="12">
        <v>-74.2</v>
      </c>
      <c r="K98" s="45" t="s">
        <v>739</v>
      </c>
      <c r="L98" s="9" t="str">
        <f t="shared" si="15"/>
        <v>No</v>
      </c>
    </row>
    <row r="99" spans="1:12" x14ac:dyDescent="0.2">
      <c r="A99" s="46" t="s">
        <v>1326</v>
      </c>
      <c r="B99" s="35" t="s">
        <v>213</v>
      </c>
      <c r="C99" s="47">
        <v>762.68548817999999</v>
      </c>
      <c r="D99" s="44" t="str">
        <f t="shared" si="12"/>
        <v>N/A</v>
      </c>
      <c r="E99" s="47">
        <v>774.25080881999997</v>
      </c>
      <c r="F99" s="44" t="str">
        <f t="shared" si="13"/>
        <v>N/A</v>
      </c>
      <c r="G99" s="47">
        <v>1005.2390272</v>
      </c>
      <c r="H99" s="44" t="str">
        <f t="shared" si="14"/>
        <v>N/A</v>
      </c>
      <c r="I99" s="12">
        <v>1.516</v>
      </c>
      <c r="J99" s="12">
        <v>29.83</v>
      </c>
      <c r="K99" s="45" t="s">
        <v>739</v>
      </c>
      <c r="L99" s="9" t="str">
        <f t="shared" si="15"/>
        <v>Yes</v>
      </c>
    </row>
    <row r="100" spans="1:12" x14ac:dyDescent="0.2">
      <c r="A100" s="46" t="s">
        <v>564</v>
      </c>
      <c r="B100" s="35" t="s">
        <v>213</v>
      </c>
      <c r="C100" s="47">
        <v>13843495</v>
      </c>
      <c r="D100" s="44" t="str">
        <f t="shared" si="12"/>
        <v>N/A</v>
      </c>
      <c r="E100" s="47">
        <v>13004990</v>
      </c>
      <c r="F100" s="44" t="str">
        <f t="shared" si="13"/>
        <v>N/A</v>
      </c>
      <c r="G100" s="47">
        <v>2860354</v>
      </c>
      <c r="H100" s="44" t="str">
        <f t="shared" si="14"/>
        <v>N/A</v>
      </c>
      <c r="I100" s="12">
        <v>-6.06</v>
      </c>
      <c r="J100" s="12">
        <v>-78</v>
      </c>
      <c r="K100" s="45" t="s">
        <v>739</v>
      </c>
      <c r="L100" s="9" t="str">
        <f t="shared" si="15"/>
        <v>No</v>
      </c>
    </row>
    <row r="101" spans="1:12" x14ac:dyDescent="0.2">
      <c r="A101" s="46" t="s">
        <v>565</v>
      </c>
      <c r="B101" s="35" t="s">
        <v>213</v>
      </c>
      <c r="C101" s="36">
        <v>26456</v>
      </c>
      <c r="D101" s="44" t="str">
        <f t="shared" si="12"/>
        <v>N/A</v>
      </c>
      <c r="E101" s="36">
        <v>25934</v>
      </c>
      <c r="F101" s="44" t="str">
        <f t="shared" si="13"/>
        <v>N/A</v>
      </c>
      <c r="G101" s="36">
        <v>4964</v>
      </c>
      <c r="H101" s="44" t="str">
        <f t="shared" si="14"/>
        <v>N/A</v>
      </c>
      <c r="I101" s="12">
        <v>-1.97</v>
      </c>
      <c r="J101" s="12">
        <v>-80.900000000000006</v>
      </c>
      <c r="K101" s="45" t="s">
        <v>739</v>
      </c>
      <c r="L101" s="9" t="str">
        <f t="shared" si="15"/>
        <v>No</v>
      </c>
    </row>
    <row r="102" spans="1:12" x14ac:dyDescent="0.2">
      <c r="A102" s="46" t="s">
        <v>1327</v>
      </c>
      <c r="B102" s="35" t="s">
        <v>213</v>
      </c>
      <c r="C102" s="47">
        <v>523.26485485000001</v>
      </c>
      <c r="D102" s="44" t="str">
        <f t="shared" si="12"/>
        <v>N/A</v>
      </c>
      <c r="E102" s="47">
        <v>501.46487237000002</v>
      </c>
      <c r="F102" s="44" t="str">
        <f t="shared" si="13"/>
        <v>N/A</v>
      </c>
      <c r="G102" s="47">
        <v>576.21958098000005</v>
      </c>
      <c r="H102" s="44" t="str">
        <f t="shared" si="14"/>
        <v>N/A</v>
      </c>
      <c r="I102" s="12">
        <v>-4.17</v>
      </c>
      <c r="J102" s="12">
        <v>14.91</v>
      </c>
      <c r="K102" s="45" t="s">
        <v>739</v>
      </c>
      <c r="L102" s="9" t="str">
        <f t="shared" si="15"/>
        <v>Yes</v>
      </c>
    </row>
    <row r="103" spans="1:12" ht="25.5" x14ac:dyDescent="0.2">
      <c r="A103" s="46" t="s">
        <v>566</v>
      </c>
      <c r="B103" s="35" t="s">
        <v>213</v>
      </c>
      <c r="C103" s="47">
        <v>8346196</v>
      </c>
      <c r="D103" s="44" t="str">
        <f t="shared" si="12"/>
        <v>N/A</v>
      </c>
      <c r="E103" s="47">
        <v>7913561</v>
      </c>
      <c r="F103" s="44" t="str">
        <f t="shared" si="13"/>
        <v>N/A</v>
      </c>
      <c r="G103" s="47">
        <v>3082584</v>
      </c>
      <c r="H103" s="44" t="str">
        <f t="shared" si="14"/>
        <v>N/A</v>
      </c>
      <c r="I103" s="12">
        <v>-5.18</v>
      </c>
      <c r="J103" s="12">
        <v>-61</v>
      </c>
      <c r="K103" s="45" t="s">
        <v>739</v>
      </c>
      <c r="L103" s="9" t="str">
        <f t="shared" si="15"/>
        <v>No</v>
      </c>
    </row>
    <row r="104" spans="1:12" x14ac:dyDescent="0.2">
      <c r="A104" s="46" t="s">
        <v>567</v>
      </c>
      <c r="B104" s="35" t="s">
        <v>213</v>
      </c>
      <c r="C104" s="36">
        <v>1657</v>
      </c>
      <c r="D104" s="44" t="str">
        <f t="shared" si="12"/>
        <v>N/A</v>
      </c>
      <c r="E104" s="36">
        <v>1142</v>
      </c>
      <c r="F104" s="44" t="str">
        <f t="shared" si="13"/>
        <v>N/A</v>
      </c>
      <c r="G104" s="36">
        <v>515</v>
      </c>
      <c r="H104" s="44" t="str">
        <f t="shared" si="14"/>
        <v>N/A</v>
      </c>
      <c r="I104" s="12">
        <v>-31.1</v>
      </c>
      <c r="J104" s="12">
        <v>-54.9</v>
      </c>
      <c r="K104" s="45" t="s">
        <v>739</v>
      </c>
      <c r="L104" s="9" t="str">
        <f t="shared" si="15"/>
        <v>No</v>
      </c>
    </row>
    <row r="105" spans="1:12" ht="25.5" x14ac:dyDescent="0.2">
      <c r="A105" s="46" t="s">
        <v>1328</v>
      </c>
      <c r="B105" s="35" t="s">
        <v>213</v>
      </c>
      <c r="C105" s="47">
        <v>5036.9318045</v>
      </c>
      <c r="D105" s="44" t="str">
        <f t="shared" si="12"/>
        <v>N/A</v>
      </c>
      <c r="E105" s="47">
        <v>6929.5630473000001</v>
      </c>
      <c r="F105" s="44" t="str">
        <f t="shared" si="13"/>
        <v>N/A</v>
      </c>
      <c r="G105" s="47">
        <v>5985.6</v>
      </c>
      <c r="H105" s="44" t="str">
        <f t="shared" si="14"/>
        <v>N/A</v>
      </c>
      <c r="I105" s="12">
        <v>37.58</v>
      </c>
      <c r="J105" s="12">
        <v>-13.6</v>
      </c>
      <c r="K105" s="45" t="s">
        <v>739</v>
      </c>
      <c r="L105" s="9" t="str">
        <f t="shared" si="15"/>
        <v>Yes</v>
      </c>
    </row>
    <row r="106" spans="1:12" ht="25.5" x14ac:dyDescent="0.2">
      <c r="A106" s="46" t="s">
        <v>568</v>
      </c>
      <c r="B106" s="35" t="s">
        <v>213</v>
      </c>
      <c r="C106" s="47">
        <v>28992622</v>
      </c>
      <c r="D106" s="44" t="str">
        <f t="shared" si="12"/>
        <v>N/A</v>
      </c>
      <c r="E106" s="47">
        <v>27927349</v>
      </c>
      <c r="F106" s="44" t="str">
        <f t="shared" si="13"/>
        <v>N/A</v>
      </c>
      <c r="G106" s="47">
        <v>8822594</v>
      </c>
      <c r="H106" s="44" t="str">
        <f t="shared" si="14"/>
        <v>N/A</v>
      </c>
      <c r="I106" s="12">
        <v>-3.67</v>
      </c>
      <c r="J106" s="12">
        <v>-68.400000000000006</v>
      </c>
      <c r="K106" s="45" t="s">
        <v>739</v>
      </c>
      <c r="L106" s="9" t="str">
        <f t="shared" si="15"/>
        <v>No</v>
      </c>
    </row>
    <row r="107" spans="1:12" x14ac:dyDescent="0.2">
      <c r="A107" s="46" t="s">
        <v>569</v>
      </c>
      <c r="B107" s="35" t="s">
        <v>213</v>
      </c>
      <c r="C107" s="36">
        <v>68196</v>
      </c>
      <c r="D107" s="44" t="str">
        <f t="shared" si="12"/>
        <v>N/A</v>
      </c>
      <c r="E107" s="36">
        <v>64900</v>
      </c>
      <c r="F107" s="44" t="str">
        <f t="shared" si="13"/>
        <v>N/A</v>
      </c>
      <c r="G107" s="36">
        <v>19050</v>
      </c>
      <c r="H107" s="44" t="str">
        <f t="shared" si="14"/>
        <v>N/A</v>
      </c>
      <c r="I107" s="12">
        <v>-4.83</v>
      </c>
      <c r="J107" s="12">
        <v>-70.599999999999994</v>
      </c>
      <c r="K107" s="45" t="s">
        <v>739</v>
      </c>
      <c r="L107" s="9" t="str">
        <f t="shared" si="15"/>
        <v>No</v>
      </c>
    </row>
    <row r="108" spans="1:12" x14ac:dyDescent="0.2">
      <c r="A108" s="46" t="s">
        <v>1329</v>
      </c>
      <c r="B108" s="35" t="s">
        <v>213</v>
      </c>
      <c r="C108" s="47">
        <v>425.13669422999999</v>
      </c>
      <c r="D108" s="44" t="str">
        <f t="shared" si="12"/>
        <v>N/A</v>
      </c>
      <c r="E108" s="47">
        <v>430.31354391000002</v>
      </c>
      <c r="F108" s="44" t="str">
        <f t="shared" si="13"/>
        <v>N/A</v>
      </c>
      <c r="G108" s="47">
        <v>463.12829396000001</v>
      </c>
      <c r="H108" s="44" t="str">
        <f t="shared" si="14"/>
        <v>N/A</v>
      </c>
      <c r="I108" s="12">
        <v>1.218</v>
      </c>
      <c r="J108" s="12">
        <v>7.6260000000000003</v>
      </c>
      <c r="K108" s="45" t="s">
        <v>739</v>
      </c>
      <c r="L108" s="9" t="str">
        <f t="shared" si="15"/>
        <v>Yes</v>
      </c>
    </row>
    <row r="109" spans="1:12" x14ac:dyDescent="0.2">
      <c r="A109" s="46" t="s">
        <v>570</v>
      </c>
      <c r="B109" s="35" t="s">
        <v>213</v>
      </c>
      <c r="C109" s="47">
        <v>77007757</v>
      </c>
      <c r="D109" s="44" t="str">
        <f t="shared" si="12"/>
        <v>N/A</v>
      </c>
      <c r="E109" s="47">
        <v>77266585</v>
      </c>
      <c r="F109" s="44" t="str">
        <f t="shared" si="13"/>
        <v>N/A</v>
      </c>
      <c r="G109" s="47">
        <v>29971059</v>
      </c>
      <c r="H109" s="44" t="str">
        <f t="shared" si="14"/>
        <v>N/A</v>
      </c>
      <c r="I109" s="12">
        <v>0.33610000000000001</v>
      </c>
      <c r="J109" s="12">
        <v>-61.2</v>
      </c>
      <c r="K109" s="45" t="s">
        <v>739</v>
      </c>
      <c r="L109" s="9" t="str">
        <f t="shared" si="15"/>
        <v>No</v>
      </c>
    </row>
    <row r="110" spans="1:12" x14ac:dyDescent="0.2">
      <c r="A110" s="46" t="s">
        <v>571</v>
      </c>
      <c r="B110" s="35" t="s">
        <v>213</v>
      </c>
      <c r="C110" s="36">
        <v>85895</v>
      </c>
      <c r="D110" s="44" t="str">
        <f t="shared" si="12"/>
        <v>N/A</v>
      </c>
      <c r="E110" s="36">
        <v>81574</v>
      </c>
      <c r="F110" s="44" t="str">
        <f t="shared" si="13"/>
        <v>N/A</v>
      </c>
      <c r="G110" s="36">
        <v>21388</v>
      </c>
      <c r="H110" s="44" t="str">
        <f t="shared" si="14"/>
        <v>N/A</v>
      </c>
      <c r="I110" s="12">
        <v>-5.03</v>
      </c>
      <c r="J110" s="12">
        <v>-73.8</v>
      </c>
      <c r="K110" s="45" t="s">
        <v>739</v>
      </c>
      <c r="L110" s="9" t="str">
        <f t="shared" si="15"/>
        <v>No</v>
      </c>
    </row>
    <row r="111" spans="1:12" x14ac:dyDescent="0.2">
      <c r="A111" s="46" t="s">
        <v>1330</v>
      </c>
      <c r="B111" s="35" t="s">
        <v>213</v>
      </c>
      <c r="C111" s="47">
        <v>896.53363991000003</v>
      </c>
      <c r="D111" s="44" t="str">
        <f t="shared" si="12"/>
        <v>N/A</v>
      </c>
      <c r="E111" s="47">
        <v>947.19622674000004</v>
      </c>
      <c r="F111" s="44" t="str">
        <f t="shared" si="13"/>
        <v>N/A</v>
      </c>
      <c r="G111" s="47">
        <v>1401.3025528000001</v>
      </c>
      <c r="H111" s="44" t="str">
        <f t="shared" si="14"/>
        <v>N/A</v>
      </c>
      <c r="I111" s="12">
        <v>5.6509999999999998</v>
      </c>
      <c r="J111" s="12">
        <v>47.94</v>
      </c>
      <c r="K111" s="45" t="s">
        <v>739</v>
      </c>
      <c r="L111" s="9" t="str">
        <f t="shared" si="15"/>
        <v>No</v>
      </c>
    </row>
    <row r="112" spans="1:12" ht="25.5" x14ac:dyDescent="0.2">
      <c r="A112" s="46" t="s">
        <v>572</v>
      </c>
      <c r="B112" s="35" t="s">
        <v>213</v>
      </c>
      <c r="C112" s="47">
        <v>29037267</v>
      </c>
      <c r="D112" s="44" t="str">
        <f t="shared" si="12"/>
        <v>N/A</v>
      </c>
      <c r="E112" s="47">
        <v>32931370</v>
      </c>
      <c r="F112" s="44" t="str">
        <f t="shared" si="13"/>
        <v>N/A</v>
      </c>
      <c r="G112" s="47">
        <v>17483482</v>
      </c>
      <c r="H112" s="44" t="str">
        <f t="shared" si="14"/>
        <v>N/A</v>
      </c>
      <c r="I112" s="12">
        <v>13.41</v>
      </c>
      <c r="J112" s="12">
        <v>-46.9</v>
      </c>
      <c r="K112" s="45" t="s">
        <v>739</v>
      </c>
      <c r="L112" s="9" t="str">
        <f t="shared" si="15"/>
        <v>No</v>
      </c>
    </row>
    <row r="113" spans="1:12" x14ac:dyDescent="0.2">
      <c r="A113" s="46" t="s">
        <v>573</v>
      </c>
      <c r="B113" s="35" t="s">
        <v>213</v>
      </c>
      <c r="C113" s="36">
        <v>10415</v>
      </c>
      <c r="D113" s="44" t="str">
        <f t="shared" si="12"/>
        <v>N/A</v>
      </c>
      <c r="E113" s="36">
        <v>9620</v>
      </c>
      <c r="F113" s="44" t="str">
        <f t="shared" si="13"/>
        <v>N/A</v>
      </c>
      <c r="G113" s="36">
        <v>3292</v>
      </c>
      <c r="H113" s="44" t="str">
        <f t="shared" si="14"/>
        <v>N/A</v>
      </c>
      <c r="I113" s="12">
        <v>-7.63</v>
      </c>
      <c r="J113" s="12">
        <v>-65.8</v>
      </c>
      <c r="K113" s="45" t="s">
        <v>739</v>
      </c>
      <c r="L113" s="9" t="str">
        <f t="shared" si="15"/>
        <v>No</v>
      </c>
    </row>
    <row r="114" spans="1:12" ht="25.5" x14ac:dyDescent="0.2">
      <c r="A114" s="46" t="s">
        <v>1331</v>
      </c>
      <c r="B114" s="35" t="s">
        <v>213</v>
      </c>
      <c r="C114" s="47">
        <v>2788.0237158</v>
      </c>
      <c r="D114" s="44" t="str">
        <f t="shared" si="12"/>
        <v>N/A</v>
      </c>
      <c r="E114" s="47">
        <v>3423.2193347000002</v>
      </c>
      <c r="F114" s="44" t="str">
        <f t="shared" si="13"/>
        <v>N/A</v>
      </c>
      <c r="G114" s="47">
        <v>5310.8997570000001</v>
      </c>
      <c r="H114" s="44" t="str">
        <f t="shared" si="14"/>
        <v>N/A</v>
      </c>
      <c r="I114" s="12">
        <v>22.78</v>
      </c>
      <c r="J114" s="12">
        <v>55.14</v>
      </c>
      <c r="K114" s="45" t="s">
        <v>739</v>
      </c>
      <c r="L114" s="9" t="str">
        <f t="shared" si="15"/>
        <v>No</v>
      </c>
    </row>
    <row r="115" spans="1:12" ht="25.5" x14ac:dyDescent="0.2">
      <c r="A115" s="46" t="s">
        <v>574</v>
      </c>
      <c r="B115" s="35" t="s">
        <v>213</v>
      </c>
      <c r="C115" s="47">
        <v>5154126</v>
      </c>
      <c r="D115" s="44" t="str">
        <f t="shared" si="12"/>
        <v>N/A</v>
      </c>
      <c r="E115" s="47">
        <v>3836497</v>
      </c>
      <c r="F115" s="44" t="str">
        <f t="shared" si="13"/>
        <v>N/A</v>
      </c>
      <c r="G115" s="47">
        <v>1431444</v>
      </c>
      <c r="H115" s="44" t="str">
        <f t="shared" si="14"/>
        <v>N/A</v>
      </c>
      <c r="I115" s="12">
        <v>-25.6</v>
      </c>
      <c r="J115" s="12">
        <v>-62.7</v>
      </c>
      <c r="K115" s="45" t="s">
        <v>739</v>
      </c>
      <c r="L115" s="9" t="str">
        <f t="shared" si="15"/>
        <v>No</v>
      </c>
    </row>
    <row r="116" spans="1:12" x14ac:dyDescent="0.2">
      <c r="A116" s="3" t="s">
        <v>575</v>
      </c>
      <c r="B116" s="35" t="s">
        <v>213</v>
      </c>
      <c r="C116" s="36">
        <v>5818</v>
      </c>
      <c r="D116" s="44" t="str">
        <f t="shared" si="12"/>
        <v>N/A</v>
      </c>
      <c r="E116" s="36">
        <v>4626</v>
      </c>
      <c r="F116" s="44" t="str">
        <f t="shared" si="13"/>
        <v>N/A</v>
      </c>
      <c r="G116" s="36">
        <v>1581</v>
      </c>
      <c r="H116" s="44" t="str">
        <f t="shared" si="14"/>
        <v>N/A</v>
      </c>
      <c r="I116" s="12">
        <v>-20.5</v>
      </c>
      <c r="J116" s="12">
        <v>-65.8</v>
      </c>
      <c r="K116" s="45" t="s">
        <v>739</v>
      </c>
      <c r="L116" s="9" t="str">
        <f t="shared" si="15"/>
        <v>No</v>
      </c>
    </row>
    <row r="117" spans="1:12" ht="25.5" x14ac:dyDescent="0.2">
      <c r="A117" s="3" t="s">
        <v>1332</v>
      </c>
      <c r="B117" s="35" t="s">
        <v>213</v>
      </c>
      <c r="C117" s="47">
        <v>885.89309041000001</v>
      </c>
      <c r="D117" s="44" t="str">
        <f t="shared" si="12"/>
        <v>N/A</v>
      </c>
      <c r="E117" s="47">
        <v>829.3335495</v>
      </c>
      <c r="F117" s="44" t="str">
        <f t="shared" si="13"/>
        <v>N/A</v>
      </c>
      <c r="G117" s="47">
        <v>905.40417457000001</v>
      </c>
      <c r="H117" s="44" t="str">
        <f t="shared" si="14"/>
        <v>N/A</v>
      </c>
      <c r="I117" s="12">
        <v>-6.38</v>
      </c>
      <c r="J117" s="12">
        <v>9.173</v>
      </c>
      <c r="K117" s="45" t="s">
        <v>739</v>
      </c>
      <c r="L117" s="9" t="str">
        <f t="shared" si="15"/>
        <v>Yes</v>
      </c>
    </row>
    <row r="118" spans="1:12" ht="25.5" x14ac:dyDescent="0.2">
      <c r="A118" s="4" t="s">
        <v>576</v>
      </c>
      <c r="B118" s="35" t="s">
        <v>213</v>
      </c>
      <c r="C118" s="47">
        <v>1938755</v>
      </c>
      <c r="D118" s="44" t="str">
        <f t="shared" si="12"/>
        <v>N/A</v>
      </c>
      <c r="E118" s="47">
        <v>1665207</v>
      </c>
      <c r="F118" s="44" t="str">
        <f t="shared" si="13"/>
        <v>N/A</v>
      </c>
      <c r="G118" s="47">
        <v>828857</v>
      </c>
      <c r="H118" s="44" t="str">
        <f t="shared" si="14"/>
        <v>N/A</v>
      </c>
      <c r="I118" s="12">
        <v>-14.1</v>
      </c>
      <c r="J118" s="12">
        <v>-50.2</v>
      </c>
      <c r="K118" s="45" t="s">
        <v>739</v>
      </c>
      <c r="L118" s="9" t="str">
        <f t="shared" si="15"/>
        <v>No</v>
      </c>
    </row>
    <row r="119" spans="1:12" x14ac:dyDescent="0.2">
      <c r="A119" s="4" t="s">
        <v>577</v>
      </c>
      <c r="B119" s="35" t="s">
        <v>213</v>
      </c>
      <c r="C119" s="36">
        <v>761</v>
      </c>
      <c r="D119" s="44" t="str">
        <f t="shared" si="12"/>
        <v>N/A</v>
      </c>
      <c r="E119" s="36">
        <v>662</v>
      </c>
      <c r="F119" s="44" t="str">
        <f t="shared" si="13"/>
        <v>N/A</v>
      </c>
      <c r="G119" s="36">
        <v>184</v>
      </c>
      <c r="H119" s="44" t="str">
        <f t="shared" si="14"/>
        <v>N/A</v>
      </c>
      <c r="I119" s="12">
        <v>-13</v>
      </c>
      <c r="J119" s="12">
        <v>-72.2</v>
      </c>
      <c r="K119" s="45" t="s">
        <v>739</v>
      </c>
      <c r="L119" s="9" t="str">
        <f t="shared" si="15"/>
        <v>No</v>
      </c>
    </row>
    <row r="120" spans="1:12" ht="25.5" x14ac:dyDescent="0.2">
      <c r="A120" s="4" t="s">
        <v>1333</v>
      </c>
      <c r="B120" s="35" t="s">
        <v>213</v>
      </c>
      <c r="C120" s="47">
        <v>2547.6412614999999</v>
      </c>
      <c r="D120" s="44" t="str">
        <f t="shared" si="12"/>
        <v>N/A</v>
      </c>
      <c r="E120" s="47">
        <v>2515.4184289999998</v>
      </c>
      <c r="F120" s="44" t="str">
        <f t="shared" si="13"/>
        <v>N/A</v>
      </c>
      <c r="G120" s="47">
        <v>4504.6576087000003</v>
      </c>
      <c r="H120" s="44" t="str">
        <f t="shared" si="14"/>
        <v>N/A</v>
      </c>
      <c r="I120" s="12">
        <v>-1.26</v>
      </c>
      <c r="J120" s="12">
        <v>79.08</v>
      </c>
      <c r="K120" s="45" t="s">
        <v>739</v>
      </c>
      <c r="L120" s="9" t="str">
        <f t="shared" si="15"/>
        <v>No</v>
      </c>
    </row>
    <row r="121" spans="1:12" ht="25.5" x14ac:dyDescent="0.2">
      <c r="A121" s="4" t="s">
        <v>578</v>
      </c>
      <c r="B121" s="35" t="s">
        <v>213</v>
      </c>
      <c r="C121" s="47">
        <v>0</v>
      </c>
      <c r="D121" s="44" t="str">
        <f t="shared" si="12"/>
        <v>N/A</v>
      </c>
      <c r="E121" s="47">
        <v>0</v>
      </c>
      <c r="F121" s="44" t="str">
        <f t="shared" si="13"/>
        <v>N/A</v>
      </c>
      <c r="G121" s="47">
        <v>0</v>
      </c>
      <c r="H121" s="44" t="str">
        <f t="shared" si="14"/>
        <v>N/A</v>
      </c>
      <c r="I121" s="12" t="s">
        <v>1747</v>
      </c>
      <c r="J121" s="12" t="s">
        <v>1747</v>
      </c>
      <c r="K121" s="45" t="s">
        <v>739</v>
      </c>
      <c r="L121" s="9" t="str">
        <f t="shared" si="15"/>
        <v>N/A</v>
      </c>
    </row>
    <row r="122" spans="1:12" ht="25.5" x14ac:dyDescent="0.2">
      <c r="A122" s="4" t="s">
        <v>579</v>
      </c>
      <c r="B122" s="35" t="s">
        <v>213</v>
      </c>
      <c r="C122" s="36">
        <v>0</v>
      </c>
      <c r="D122" s="44" t="str">
        <f t="shared" si="12"/>
        <v>N/A</v>
      </c>
      <c r="E122" s="36">
        <v>0</v>
      </c>
      <c r="F122" s="44" t="str">
        <f t="shared" si="13"/>
        <v>N/A</v>
      </c>
      <c r="G122" s="36">
        <v>0</v>
      </c>
      <c r="H122" s="44" t="str">
        <f t="shared" si="14"/>
        <v>N/A</v>
      </c>
      <c r="I122" s="12" t="s">
        <v>1747</v>
      </c>
      <c r="J122" s="12" t="s">
        <v>1747</v>
      </c>
      <c r="K122" s="45" t="s">
        <v>739</v>
      </c>
      <c r="L122" s="9" t="str">
        <f t="shared" si="15"/>
        <v>N/A</v>
      </c>
    </row>
    <row r="123" spans="1:12" ht="25.5" x14ac:dyDescent="0.2">
      <c r="A123" s="4" t="s">
        <v>1334</v>
      </c>
      <c r="B123" s="35" t="s">
        <v>213</v>
      </c>
      <c r="C123" s="47" t="s">
        <v>1747</v>
      </c>
      <c r="D123" s="44" t="str">
        <f t="shared" si="12"/>
        <v>N/A</v>
      </c>
      <c r="E123" s="47" t="s">
        <v>1747</v>
      </c>
      <c r="F123" s="44" t="str">
        <f t="shared" si="13"/>
        <v>N/A</v>
      </c>
      <c r="G123" s="47" t="s">
        <v>1747</v>
      </c>
      <c r="H123" s="44" t="str">
        <f t="shared" si="14"/>
        <v>N/A</v>
      </c>
      <c r="I123" s="12" t="s">
        <v>1747</v>
      </c>
      <c r="J123" s="12" t="s">
        <v>1747</v>
      </c>
      <c r="K123" s="45" t="s">
        <v>739</v>
      </c>
      <c r="L123" s="9" t="str">
        <f t="shared" si="15"/>
        <v>N/A</v>
      </c>
    </row>
    <row r="124" spans="1:12" ht="25.5" x14ac:dyDescent="0.2">
      <c r="A124" s="4" t="s">
        <v>580</v>
      </c>
      <c r="B124" s="35" t="s">
        <v>213</v>
      </c>
      <c r="C124" s="47">
        <v>0</v>
      </c>
      <c r="D124" s="44" t="str">
        <f t="shared" si="12"/>
        <v>N/A</v>
      </c>
      <c r="E124" s="47">
        <v>330</v>
      </c>
      <c r="F124" s="44" t="str">
        <f t="shared" si="13"/>
        <v>N/A</v>
      </c>
      <c r="G124" s="47">
        <v>0</v>
      </c>
      <c r="H124" s="44" t="str">
        <f t="shared" si="14"/>
        <v>N/A</v>
      </c>
      <c r="I124" s="12" t="s">
        <v>1747</v>
      </c>
      <c r="J124" s="12">
        <v>-100</v>
      </c>
      <c r="K124" s="45" t="s">
        <v>739</v>
      </c>
      <c r="L124" s="9" t="str">
        <f t="shared" si="15"/>
        <v>No</v>
      </c>
    </row>
    <row r="125" spans="1:12" x14ac:dyDescent="0.2">
      <c r="A125" s="2" t="s">
        <v>581</v>
      </c>
      <c r="B125" s="35" t="s">
        <v>213</v>
      </c>
      <c r="C125" s="36">
        <v>0</v>
      </c>
      <c r="D125" s="44" t="str">
        <f t="shared" si="12"/>
        <v>N/A</v>
      </c>
      <c r="E125" s="36">
        <v>11</v>
      </c>
      <c r="F125" s="44" t="str">
        <f t="shared" si="13"/>
        <v>N/A</v>
      </c>
      <c r="G125" s="36">
        <v>0</v>
      </c>
      <c r="H125" s="44" t="str">
        <f t="shared" si="14"/>
        <v>N/A</v>
      </c>
      <c r="I125" s="12" t="s">
        <v>1747</v>
      </c>
      <c r="J125" s="12">
        <v>-100</v>
      </c>
      <c r="K125" s="45" t="s">
        <v>739</v>
      </c>
      <c r="L125" s="9" t="str">
        <f t="shared" si="15"/>
        <v>No</v>
      </c>
    </row>
    <row r="126" spans="1:12" ht="25.5" x14ac:dyDescent="0.2">
      <c r="A126" s="2" t="s">
        <v>1335</v>
      </c>
      <c r="B126" s="35" t="s">
        <v>213</v>
      </c>
      <c r="C126" s="47" t="s">
        <v>1747</v>
      </c>
      <c r="D126" s="44" t="str">
        <f t="shared" si="12"/>
        <v>N/A</v>
      </c>
      <c r="E126" s="47">
        <v>330</v>
      </c>
      <c r="F126" s="44" t="str">
        <f t="shared" si="13"/>
        <v>N/A</v>
      </c>
      <c r="G126" s="47" t="s">
        <v>1747</v>
      </c>
      <c r="H126" s="44" t="str">
        <f t="shared" si="14"/>
        <v>N/A</v>
      </c>
      <c r="I126" s="12" t="s">
        <v>1747</v>
      </c>
      <c r="J126" s="12" t="s">
        <v>1747</v>
      </c>
      <c r="K126" s="45" t="s">
        <v>739</v>
      </c>
      <c r="L126" s="9" t="str">
        <f t="shared" si="15"/>
        <v>N/A</v>
      </c>
    </row>
    <row r="127" spans="1:12" ht="25.5" x14ac:dyDescent="0.2">
      <c r="A127" s="2" t="s">
        <v>582</v>
      </c>
      <c r="B127" s="35" t="s">
        <v>213</v>
      </c>
      <c r="C127" s="47">
        <v>8561492</v>
      </c>
      <c r="D127" s="44" t="str">
        <f t="shared" si="12"/>
        <v>N/A</v>
      </c>
      <c r="E127" s="47">
        <v>8224735</v>
      </c>
      <c r="F127" s="44" t="str">
        <f t="shared" si="13"/>
        <v>N/A</v>
      </c>
      <c r="G127" s="47">
        <v>3295167</v>
      </c>
      <c r="H127" s="44" t="str">
        <f t="shared" si="14"/>
        <v>N/A</v>
      </c>
      <c r="I127" s="12">
        <v>-3.93</v>
      </c>
      <c r="J127" s="12">
        <v>-59.9</v>
      </c>
      <c r="K127" s="45" t="s">
        <v>739</v>
      </c>
      <c r="L127" s="9" t="str">
        <f t="shared" si="15"/>
        <v>No</v>
      </c>
    </row>
    <row r="128" spans="1:12" x14ac:dyDescent="0.2">
      <c r="A128" s="2" t="s">
        <v>583</v>
      </c>
      <c r="B128" s="35" t="s">
        <v>213</v>
      </c>
      <c r="C128" s="36">
        <v>8800</v>
      </c>
      <c r="D128" s="44" t="str">
        <f t="shared" si="12"/>
        <v>N/A</v>
      </c>
      <c r="E128" s="36">
        <v>8683</v>
      </c>
      <c r="F128" s="44" t="str">
        <f t="shared" si="13"/>
        <v>N/A</v>
      </c>
      <c r="G128" s="36">
        <v>2867</v>
      </c>
      <c r="H128" s="44" t="str">
        <f t="shared" si="14"/>
        <v>N/A</v>
      </c>
      <c r="I128" s="12">
        <v>-1.33</v>
      </c>
      <c r="J128" s="12">
        <v>-67</v>
      </c>
      <c r="K128" s="45" t="s">
        <v>739</v>
      </c>
      <c r="L128" s="9" t="str">
        <f t="shared" si="15"/>
        <v>No</v>
      </c>
    </row>
    <row r="129" spans="1:12" ht="25.5" x14ac:dyDescent="0.2">
      <c r="A129" s="2" t="s">
        <v>1336</v>
      </c>
      <c r="B129" s="35" t="s">
        <v>213</v>
      </c>
      <c r="C129" s="47">
        <v>972.89681817999997</v>
      </c>
      <c r="D129" s="44" t="str">
        <f t="shared" si="12"/>
        <v>N/A</v>
      </c>
      <c r="E129" s="47">
        <v>947.22273408000001</v>
      </c>
      <c r="F129" s="44" t="str">
        <f t="shared" si="13"/>
        <v>N/A</v>
      </c>
      <c r="G129" s="47">
        <v>1149.3432158999999</v>
      </c>
      <c r="H129" s="44" t="str">
        <f t="shared" si="14"/>
        <v>N/A</v>
      </c>
      <c r="I129" s="12">
        <v>-2.64</v>
      </c>
      <c r="J129" s="12">
        <v>21.34</v>
      </c>
      <c r="K129" s="45" t="s">
        <v>739</v>
      </c>
      <c r="L129" s="9" t="str">
        <f t="shared" si="15"/>
        <v>Yes</v>
      </c>
    </row>
    <row r="130" spans="1:12" ht="25.5" x14ac:dyDescent="0.2">
      <c r="A130" s="2" t="s">
        <v>584</v>
      </c>
      <c r="B130" s="35" t="s">
        <v>213</v>
      </c>
      <c r="C130" s="47">
        <v>960825</v>
      </c>
      <c r="D130" s="44" t="str">
        <f t="shared" si="12"/>
        <v>N/A</v>
      </c>
      <c r="E130" s="47">
        <v>809749</v>
      </c>
      <c r="F130" s="44" t="str">
        <f t="shared" si="13"/>
        <v>N/A</v>
      </c>
      <c r="G130" s="47">
        <v>666243</v>
      </c>
      <c r="H130" s="44" t="str">
        <f t="shared" si="14"/>
        <v>N/A</v>
      </c>
      <c r="I130" s="12">
        <v>-15.7</v>
      </c>
      <c r="J130" s="12">
        <v>-17.7</v>
      </c>
      <c r="K130" s="45" t="s">
        <v>739</v>
      </c>
      <c r="L130" s="9" t="str">
        <f t="shared" si="15"/>
        <v>Yes</v>
      </c>
    </row>
    <row r="131" spans="1:12" x14ac:dyDescent="0.2">
      <c r="A131" s="2" t="s">
        <v>585</v>
      </c>
      <c r="B131" s="35" t="s">
        <v>213</v>
      </c>
      <c r="C131" s="36">
        <v>95</v>
      </c>
      <c r="D131" s="44" t="str">
        <f t="shared" si="12"/>
        <v>N/A</v>
      </c>
      <c r="E131" s="36">
        <v>82</v>
      </c>
      <c r="F131" s="44" t="str">
        <f t="shared" si="13"/>
        <v>N/A</v>
      </c>
      <c r="G131" s="36">
        <v>69</v>
      </c>
      <c r="H131" s="44" t="str">
        <f t="shared" si="14"/>
        <v>N/A</v>
      </c>
      <c r="I131" s="12">
        <v>-13.7</v>
      </c>
      <c r="J131" s="12">
        <v>-15.9</v>
      </c>
      <c r="K131" s="45" t="s">
        <v>739</v>
      </c>
      <c r="L131" s="9" t="str">
        <f t="shared" si="15"/>
        <v>Yes</v>
      </c>
    </row>
    <row r="132" spans="1:12" x14ac:dyDescent="0.2">
      <c r="A132" s="2" t="s">
        <v>1337</v>
      </c>
      <c r="B132" s="35" t="s">
        <v>213</v>
      </c>
      <c r="C132" s="47">
        <v>10113.947367999999</v>
      </c>
      <c r="D132" s="44" t="str">
        <f t="shared" si="12"/>
        <v>N/A</v>
      </c>
      <c r="E132" s="47">
        <v>9874.9878048999999</v>
      </c>
      <c r="F132" s="44" t="str">
        <f t="shared" si="13"/>
        <v>N/A</v>
      </c>
      <c r="G132" s="47">
        <v>9655.6956522</v>
      </c>
      <c r="H132" s="44" t="str">
        <f t="shared" si="14"/>
        <v>N/A</v>
      </c>
      <c r="I132" s="12">
        <v>-2.36</v>
      </c>
      <c r="J132" s="12">
        <v>-2.2200000000000002</v>
      </c>
      <c r="K132" s="45" t="s">
        <v>739</v>
      </c>
      <c r="L132" s="9" t="str">
        <f t="shared" si="15"/>
        <v>Yes</v>
      </c>
    </row>
    <row r="133" spans="1:12" ht="25.5" x14ac:dyDescent="0.2">
      <c r="A133" s="2" t="s">
        <v>586</v>
      </c>
      <c r="B133" s="35" t="s">
        <v>213</v>
      </c>
      <c r="C133" s="47">
        <v>1569507</v>
      </c>
      <c r="D133" s="44" t="str">
        <f t="shared" si="12"/>
        <v>N/A</v>
      </c>
      <c r="E133" s="47">
        <v>1591302</v>
      </c>
      <c r="F133" s="44" t="str">
        <f t="shared" si="13"/>
        <v>N/A</v>
      </c>
      <c r="G133" s="47">
        <v>478451</v>
      </c>
      <c r="H133" s="44" t="str">
        <f t="shared" si="14"/>
        <v>N/A</v>
      </c>
      <c r="I133" s="12">
        <v>1.389</v>
      </c>
      <c r="J133" s="12">
        <v>-69.900000000000006</v>
      </c>
      <c r="K133" s="45" t="s">
        <v>739</v>
      </c>
      <c r="L133" s="9" t="str">
        <f>IF(J133="Div by 0", "N/A", IF(OR(J133="N/A",K133="N/A"),"N/A", IF(J133&gt;VALUE(MID(K133,1,2)), "No", IF(J133&lt;-1*VALUE(MID(K133,1,2)), "No", "Yes"))))</f>
        <v>No</v>
      </c>
    </row>
    <row r="134" spans="1:12" x14ac:dyDescent="0.2">
      <c r="A134" s="2" t="s">
        <v>587</v>
      </c>
      <c r="B134" s="35" t="s">
        <v>213</v>
      </c>
      <c r="C134" s="36">
        <v>7255</v>
      </c>
      <c r="D134" s="44" t="str">
        <f t="shared" si="12"/>
        <v>N/A</v>
      </c>
      <c r="E134" s="36">
        <v>7332</v>
      </c>
      <c r="F134" s="44" t="str">
        <f t="shared" si="13"/>
        <v>N/A</v>
      </c>
      <c r="G134" s="36">
        <v>2043</v>
      </c>
      <c r="H134" s="44" t="str">
        <f t="shared" si="14"/>
        <v>N/A</v>
      </c>
      <c r="I134" s="12">
        <v>1.0609999999999999</v>
      </c>
      <c r="J134" s="12">
        <v>-72.099999999999994</v>
      </c>
      <c r="K134" s="45" t="s">
        <v>739</v>
      </c>
      <c r="L134" s="9" t="str">
        <f t="shared" ref="L134:L138" si="16">IF(J134="Div by 0", "N/A", IF(OR(J134="N/A",K134="N/A"),"N/A", IF(J134&gt;VALUE(MID(K134,1,2)), "No", IF(J134&lt;-1*VALUE(MID(K134,1,2)), "No", "Yes"))))</f>
        <v>No</v>
      </c>
    </row>
    <row r="135" spans="1:12" ht="25.5" x14ac:dyDescent="0.2">
      <c r="A135" s="2" t="s">
        <v>1338</v>
      </c>
      <c r="B135" s="35" t="s">
        <v>213</v>
      </c>
      <c r="C135" s="47">
        <v>216.33452790999999</v>
      </c>
      <c r="D135" s="44" t="str">
        <f t="shared" si="12"/>
        <v>N/A</v>
      </c>
      <c r="E135" s="47">
        <v>217.03518822000001</v>
      </c>
      <c r="F135" s="44" t="str">
        <f t="shared" si="13"/>
        <v>N/A</v>
      </c>
      <c r="G135" s="47">
        <v>234.19040627000001</v>
      </c>
      <c r="H135" s="44" t="str">
        <f t="shared" si="14"/>
        <v>N/A</v>
      </c>
      <c r="I135" s="12">
        <v>0.32390000000000002</v>
      </c>
      <c r="J135" s="12">
        <v>7.9039999999999999</v>
      </c>
      <c r="K135" s="45" t="s">
        <v>739</v>
      </c>
      <c r="L135" s="9" t="str">
        <f t="shared" si="16"/>
        <v>Yes</v>
      </c>
    </row>
    <row r="136" spans="1:12" ht="25.5" x14ac:dyDescent="0.2">
      <c r="A136" s="2" t="s">
        <v>588</v>
      </c>
      <c r="B136" s="35" t="s">
        <v>213</v>
      </c>
      <c r="C136" s="47">
        <v>427663</v>
      </c>
      <c r="D136" s="44" t="str">
        <f t="shared" ref="D136:D150" si="17">IF($B136="N/A","N/A",IF(C136&gt;10,"No",IF(C136&lt;-10,"No","Yes")))</f>
        <v>N/A</v>
      </c>
      <c r="E136" s="47">
        <v>292106</v>
      </c>
      <c r="F136" s="44" t="str">
        <f t="shared" ref="F136:F150" si="18">IF($B136="N/A","N/A",IF(E136&gt;10,"No",IF(E136&lt;-10,"No","Yes")))</f>
        <v>N/A</v>
      </c>
      <c r="G136" s="47">
        <v>61827</v>
      </c>
      <c r="H136" s="44" t="str">
        <f t="shared" ref="H136:H150" si="19">IF($B136="N/A","N/A",IF(G136&gt;10,"No",IF(G136&lt;-10,"No","Yes")))</f>
        <v>N/A</v>
      </c>
      <c r="I136" s="12">
        <v>-31.7</v>
      </c>
      <c r="J136" s="12">
        <v>-78.8</v>
      </c>
      <c r="K136" s="45" t="s">
        <v>739</v>
      </c>
      <c r="L136" s="9" t="str">
        <f t="shared" si="16"/>
        <v>No</v>
      </c>
    </row>
    <row r="137" spans="1:12" x14ac:dyDescent="0.2">
      <c r="A137" s="2" t="s">
        <v>589</v>
      </c>
      <c r="B137" s="35" t="s">
        <v>213</v>
      </c>
      <c r="C137" s="36">
        <v>35</v>
      </c>
      <c r="D137" s="44" t="str">
        <f t="shared" si="17"/>
        <v>N/A</v>
      </c>
      <c r="E137" s="36">
        <v>29</v>
      </c>
      <c r="F137" s="44" t="str">
        <f t="shared" si="18"/>
        <v>N/A</v>
      </c>
      <c r="G137" s="36">
        <v>11</v>
      </c>
      <c r="H137" s="44" t="str">
        <f t="shared" si="19"/>
        <v>N/A</v>
      </c>
      <c r="I137" s="12">
        <v>-17.100000000000001</v>
      </c>
      <c r="J137" s="12">
        <v>-75.900000000000006</v>
      </c>
      <c r="K137" s="45" t="s">
        <v>739</v>
      </c>
      <c r="L137" s="9" t="str">
        <f t="shared" si="16"/>
        <v>No</v>
      </c>
    </row>
    <row r="138" spans="1:12" ht="25.5" x14ac:dyDescent="0.2">
      <c r="A138" s="2" t="s">
        <v>1339</v>
      </c>
      <c r="B138" s="35" t="s">
        <v>213</v>
      </c>
      <c r="C138" s="47">
        <v>12218.942857</v>
      </c>
      <c r="D138" s="44" t="str">
        <f t="shared" si="17"/>
        <v>N/A</v>
      </c>
      <c r="E138" s="47">
        <v>10072.62069</v>
      </c>
      <c r="F138" s="44" t="str">
        <f t="shared" si="18"/>
        <v>N/A</v>
      </c>
      <c r="G138" s="47">
        <v>8832.4285713999998</v>
      </c>
      <c r="H138" s="44" t="str">
        <f t="shared" si="19"/>
        <v>N/A</v>
      </c>
      <c r="I138" s="12">
        <v>-17.600000000000001</v>
      </c>
      <c r="J138" s="12">
        <v>-12.3</v>
      </c>
      <c r="K138" s="45" t="s">
        <v>739</v>
      </c>
      <c r="L138" s="9" t="str">
        <f t="shared" si="16"/>
        <v>Yes</v>
      </c>
    </row>
    <row r="139" spans="1:12" ht="25.5" x14ac:dyDescent="0.2">
      <c r="A139" s="2" t="s">
        <v>590</v>
      </c>
      <c r="B139" s="35" t="s">
        <v>213</v>
      </c>
      <c r="C139" s="47">
        <v>19442223</v>
      </c>
      <c r="D139" s="44" t="str">
        <f t="shared" si="17"/>
        <v>N/A</v>
      </c>
      <c r="E139" s="47">
        <v>18451105</v>
      </c>
      <c r="F139" s="44" t="str">
        <f t="shared" si="18"/>
        <v>N/A</v>
      </c>
      <c r="G139" s="47">
        <v>9291662</v>
      </c>
      <c r="H139" s="44" t="str">
        <f t="shared" si="19"/>
        <v>N/A</v>
      </c>
      <c r="I139" s="12">
        <v>-5.0999999999999996</v>
      </c>
      <c r="J139" s="12">
        <v>-49.6</v>
      </c>
      <c r="K139" s="45" t="s">
        <v>739</v>
      </c>
      <c r="L139" s="9" t="str">
        <f t="shared" ref="L139:L150" si="20">IF(J139="Div by 0", "N/A", IF(K139="N/A","N/A", IF(J139&gt;VALUE(MID(K139,1,2)), "No", IF(J139&lt;-1*VALUE(MID(K139,1,2)), "No", "Yes"))))</f>
        <v>No</v>
      </c>
    </row>
    <row r="140" spans="1:12" ht="25.5" x14ac:dyDescent="0.2">
      <c r="A140" s="2" t="s">
        <v>591</v>
      </c>
      <c r="B140" s="35" t="s">
        <v>213</v>
      </c>
      <c r="C140" s="36">
        <v>42728</v>
      </c>
      <c r="D140" s="44" t="str">
        <f t="shared" si="17"/>
        <v>N/A</v>
      </c>
      <c r="E140" s="36">
        <v>38970</v>
      </c>
      <c r="F140" s="44" t="str">
        <f t="shared" si="18"/>
        <v>N/A</v>
      </c>
      <c r="G140" s="36">
        <v>10165</v>
      </c>
      <c r="H140" s="44" t="str">
        <f t="shared" si="19"/>
        <v>N/A</v>
      </c>
      <c r="I140" s="12">
        <v>-8.8000000000000007</v>
      </c>
      <c r="J140" s="12">
        <v>-73.900000000000006</v>
      </c>
      <c r="K140" s="45" t="s">
        <v>739</v>
      </c>
      <c r="L140" s="9" t="str">
        <f t="shared" si="20"/>
        <v>No</v>
      </c>
    </row>
    <row r="141" spans="1:12" ht="25.5" x14ac:dyDescent="0.2">
      <c r="A141" s="2" t="s">
        <v>1340</v>
      </c>
      <c r="B141" s="35" t="s">
        <v>213</v>
      </c>
      <c r="C141" s="47">
        <v>455.02300599</v>
      </c>
      <c r="D141" s="44" t="str">
        <f t="shared" si="17"/>
        <v>N/A</v>
      </c>
      <c r="E141" s="47">
        <v>473.46946369</v>
      </c>
      <c r="F141" s="44" t="str">
        <f t="shared" si="18"/>
        <v>N/A</v>
      </c>
      <c r="G141" s="47">
        <v>914.08381701999997</v>
      </c>
      <c r="H141" s="44" t="str">
        <f t="shared" si="19"/>
        <v>N/A</v>
      </c>
      <c r="I141" s="12">
        <v>4.0540000000000003</v>
      </c>
      <c r="J141" s="12">
        <v>93.06</v>
      </c>
      <c r="K141" s="45" t="s">
        <v>739</v>
      </c>
      <c r="L141" s="9" t="str">
        <f t="shared" si="20"/>
        <v>No</v>
      </c>
    </row>
    <row r="142" spans="1:12" ht="25.5" x14ac:dyDescent="0.2">
      <c r="A142" s="2" t="s">
        <v>592</v>
      </c>
      <c r="B142" s="35" t="s">
        <v>213</v>
      </c>
      <c r="C142" s="47">
        <v>42602503</v>
      </c>
      <c r="D142" s="44" t="str">
        <f t="shared" si="17"/>
        <v>N/A</v>
      </c>
      <c r="E142" s="47">
        <v>46081130</v>
      </c>
      <c r="F142" s="44" t="str">
        <f t="shared" si="18"/>
        <v>N/A</v>
      </c>
      <c r="G142" s="47">
        <v>70019985</v>
      </c>
      <c r="H142" s="44" t="str">
        <f t="shared" si="19"/>
        <v>N/A</v>
      </c>
      <c r="I142" s="12">
        <v>8.1649999999999991</v>
      </c>
      <c r="J142" s="12">
        <v>51.95</v>
      </c>
      <c r="K142" s="45" t="s">
        <v>739</v>
      </c>
      <c r="L142" s="9" t="str">
        <f t="shared" si="20"/>
        <v>No</v>
      </c>
    </row>
    <row r="143" spans="1:12" x14ac:dyDescent="0.2">
      <c r="A143" s="3" t="s">
        <v>593</v>
      </c>
      <c r="B143" s="35" t="s">
        <v>213</v>
      </c>
      <c r="C143" s="36">
        <v>1612</v>
      </c>
      <c r="D143" s="44" t="str">
        <f t="shared" si="17"/>
        <v>N/A</v>
      </c>
      <c r="E143" s="36">
        <v>1583</v>
      </c>
      <c r="F143" s="44" t="str">
        <f t="shared" si="18"/>
        <v>N/A</v>
      </c>
      <c r="G143" s="36">
        <v>1784</v>
      </c>
      <c r="H143" s="44" t="str">
        <f t="shared" si="19"/>
        <v>N/A</v>
      </c>
      <c r="I143" s="12">
        <v>-1.8</v>
      </c>
      <c r="J143" s="12">
        <v>12.7</v>
      </c>
      <c r="K143" s="45" t="s">
        <v>739</v>
      </c>
      <c r="L143" s="9" t="str">
        <f t="shared" si="20"/>
        <v>Yes</v>
      </c>
    </row>
    <row r="144" spans="1:12" ht="25.5" x14ac:dyDescent="0.2">
      <c r="A144" s="3" t="s">
        <v>1341</v>
      </c>
      <c r="B144" s="35" t="s">
        <v>213</v>
      </c>
      <c r="C144" s="47">
        <v>26428.351737000001</v>
      </c>
      <c r="D144" s="44" t="str">
        <f t="shared" si="17"/>
        <v>N/A</v>
      </c>
      <c r="E144" s="47">
        <v>29110</v>
      </c>
      <c r="F144" s="44" t="str">
        <f t="shared" si="18"/>
        <v>N/A</v>
      </c>
      <c r="G144" s="47">
        <v>39248.870516000003</v>
      </c>
      <c r="H144" s="44" t="str">
        <f t="shared" si="19"/>
        <v>N/A</v>
      </c>
      <c r="I144" s="12">
        <v>10.15</v>
      </c>
      <c r="J144" s="12">
        <v>34.83</v>
      </c>
      <c r="K144" s="45" t="s">
        <v>739</v>
      </c>
      <c r="L144" s="9" t="str">
        <f t="shared" si="20"/>
        <v>No</v>
      </c>
    </row>
    <row r="145" spans="1:12" ht="25.5" x14ac:dyDescent="0.2">
      <c r="A145" s="2" t="s">
        <v>594</v>
      </c>
      <c r="B145" s="35" t="s">
        <v>213</v>
      </c>
      <c r="C145" s="47">
        <v>17304922</v>
      </c>
      <c r="D145" s="44" t="str">
        <f t="shared" si="17"/>
        <v>N/A</v>
      </c>
      <c r="E145" s="47">
        <v>16362339</v>
      </c>
      <c r="F145" s="44" t="str">
        <f t="shared" si="18"/>
        <v>N/A</v>
      </c>
      <c r="G145" s="47">
        <v>5329136</v>
      </c>
      <c r="H145" s="44" t="str">
        <f t="shared" si="19"/>
        <v>N/A</v>
      </c>
      <c r="I145" s="12">
        <v>-5.45</v>
      </c>
      <c r="J145" s="12">
        <v>-67.400000000000006</v>
      </c>
      <c r="K145" s="45" t="s">
        <v>739</v>
      </c>
      <c r="L145" s="9" t="str">
        <f t="shared" si="20"/>
        <v>No</v>
      </c>
    </row>
    <row r="146" spans="1:12" x14ac:dyDescent="0.2">
      <c r="A146" s="2" t="s">
        <v>595</v>
      </c>
      <c r="B146" s="35" t="s">
        <v>213</v>
      </c>
      <c r="C146" s="36">
        <v>17158</v>
      </c>
      <c r="D146" s="44" t="str">
        <f t="shared" si="17"/>
        <v>N/A</v>
      </c>
      <c r="E146" s="36">
        <v>16253</v>
      </c>
      <c r="F146" s="44" t="str">
        <f t="shared" si="18"/>
        <v>N/A</v>
      </c>
      <c r="G146" s="36">
        <v>5044</v>
      </c>
      <c r="H146" s="44" t="str">
        <f t="shared" si="19"/>
        <v>N/A</v>
      </c>
      <c r="I146" s="12">
        <v>-5.27</v>
      </c>
      <c r="J146" s="12">
        <v>-69</v>
      </c>
      <c r="K146" s="45" t="s">
        <v>739</v>
      </c>
      <c r="L146" s="9" t="str">
        <f t="shared" si="20"/>
        <v>No</v>
      </c>
    </row>
    <row r="147" spans="1:12" ht="25.5" x14ac:dyDescent="0.2">
      <c r="A147" s="2" t="s">
        <v>1342</v>
      </c>
      <c r="B147" s="35" t="s">
        <v>213</v>
      </c>
      <c r="C147" s="47">
        <v>1008.5628861</v>
      </c>
      <c r="D147" s="44" t="str">
        <f t="shared" si="17"/>
        <v>N/A</v>
      </c>
      <c r="E147" s="47">
        <v>1006.7273119</v>
      </c>
      <c r="F147" s="44" t="str">
        <f t="shared" si="18"/>
        <v>N/A</v>
      </c>
      <c r="G147" s="47">
        <v>1056.5297383</v>
      </c>
      <c r="H147" s="44" t="str">
        <f t="shared" si="19"/>
        <v>N/A</v>
      </c>
      <c r="I147" s="12">
        <v>-0.182</v>
      </c>
      <c r="J147" s="12">
        <v>4.9470000000000001</v>
      </c>
      <c r="K147" s="45" t="s">
        <v>739</v>
      </c>
      <c r="L147" s="9" t="str">
        <f t="shared" si="20"/>
        <v>Yes</v>
      </c>
    </row>
    <row r="148" spans="1:12" ht="25.5" x14ac:dyDescent="0.2">
      <c r="A148" s="2" t="s">
        <v>596</v>
      </c>
      <c r="B148" s="35" t="s">
        <v>213</v>
      </c>
      <c r="C148" s="47">
        <v>19473072</v>
      </c>
      <c r="D148" s="44" t="str">
        <f t="shared" si="17"/>
        <v>N/A</v>
      </c>
      <c r="E148" s="47">
        <v>17576172</v>
      </c>
      <c r="F148" s="44" t="str">
        <f t="shared" si="18"/>
        <v>N/A</v>
      </c>
      <c r="G148" s="47">
        <v>13756829</v>
      </c>
      <c r="H148" s="44" t="str">
        <f t="shared" si="19"/>
        <v>N/A</v>
      </c>
      <c r="I148" s="12">
        <v>-9.74</v>
      </c>
      <c r="J148" s="12">
        <v>-21.7</v>
      </c>
      <c r="K148" s="45" t="s">
        <v>739</v>
      </c>
      <c r="L148" s="9" t="str">
        <f t="shared" si="20"/>
        <v>Yes</v>
      </c>
    </row>
    <row r="149" spans="1:12" x14ac:dyDescent="0.2">
      <c r="A149" s="2" t="s">
        <v>597</v>
      </c>
      <c r="B149" s="35" t="s">
        <v>213</v>
      </c>
      <c r="C149" s="36">
        <v>1151</v>
      </c>
      <c r="D149" s="44" t="str">
        <f t="shared" si="17"/>
        <v>N/A</v>
      </c>
      <c r="E149" s="36">
        <v>1173</v>
      </c>
      <c r="F149" s="44" t="str">
        <f t="shared" si="18"/>
        <v>N/A</v>
      </c>
      <c r="G149" s="36">
        <v>932</v>
      </c>
      <c r="H149" s="44" t="str">
        <f t="shared" si="19"/>
        <v>N/A</v>
      </c>
      <c r="I149" s="12">
        <v>1.911</v>
      </c>
      <c r="J149" s="12">
        <v>-20.5</v>
      </c>
      <c r="K149" s="45" t="s">
        <v>739</v>
      </c>
      <c r="L149" s="9" t="str">
        <f t="shared" si="20"/>
        <v>Yes</v>
      </c>
    </row>
    <row r="150" spans="1:12" ht="25.5" x14ac:dyDescent="0.2">
      <c r="A150" s="4" t="s">
        <v>1343</v>
      </c>
      <c r="B150" s="35" t="s">
        <v>213</v>
      </c>
      <c r="C150" s="47">
        <v>16918.39444</v>
      </c>
      <c r="D150" s="44" t="str">
        <f t="shared" si="17"/>
        <v>N/A</v>
      </c>
      <c r="E150" s="47">
        <v>14983.948849</v>
      </c>
      <c r="F150" s="44" t="str">
        <f t="shared" si="18"/>
        <v>N/A</v>
      </c>
      <c r="G150" s="47">
        <v>14760.546136999999</v>
      </c>
      <c r="H150" s="44" t="str">
        <f t="shared" si="19"/>
        <v>N/A</v>
      </c>
      <c r="I150" s="12">
        <v>-11.4</v>
      </c>
      <c r="J150" s="12">
        <v>-1.49</v>
      </c>
      <c r="K150" s="45" t="s">
        <v>739</v>
      </c>
      <c r="L150" s="9" t="str">
        <f t="shared" si="20"/>
        <v>Yes</v>
      </c>
    </row>
    <row r="151" spans="1:12" ht="25.5" x14ac:dyDescent="0.2">
      <c r="A151" s="4" t="s">
        <v>1344</v>
      </c>
      <c r="B151" s="35" t="s">
        <v>213</v>
      </c>
      <c r="C151" s="47">
        <v>817.98325752000005</v>
      </c>
      <c r="D151" s="44" t="str">
        <f t="shared" ref="D151:D170" si="21">IF($B151="N/A","N/A",IF(C151&gt;10,"No",IF(C151&lt;-10,"No","Yes")))</f>
        <v>N/A</v>
      </c>
      <c r="E151" s="47">
        <v>773.73352015</v>
      </c>
      <c r="F151" s="44" t="str">
        <f t="shared" ref="F151:F170" si="22">IF($B151="N/A","N/A",IF(E151&gt;10,"No",IF(E151&lt;-10,"No","Yes")))</f>
        <v>N/A</v>
      </c>
      <c r="G151" s="47">
        <v>904.15985894999994</v>
      </c>
      <c r="H151" s="44" t="str">
        <f t="shared" ref="H151:H170" si="23">IF($B151="N/A","N/A",IF(G151&gt;10,"No",IF(G151&lt;-10,"No","Yes")))</f>
        <v>N/A</v>
      </c>
      <c r="I151" s="12">
        <v>-5.41</v>
      </c>
      <c r="J151" s="12">
        <v>16.86</v>
      </c>
      <c r="K151" s="45" t="s">
        <v>739</v>
      </c>
      <c r="L151" s="9" t="str">
        <f t="shared" ref="L151:L170" si="24">IF(J151="Div by 0", "N/A", IF(K151="N/A","N/A", IF(J151&gt;VALUE(MID(K151,1,2)), "No", IF(J151&lt;-1*VALUE(MID(K151,1,2)), "No", "Yes"))))</f>
        <v>Yes</v>
      </c>
    </row>
    <row r="152" spans="1:12" ht="25.5" x14ac:dyDescent="0.2">
      <c r="A152" s="4" t="s">
        <v>1345</v>
      </c>
      <c r="B152" s="35" t="s">
        <v>213</v>
      </c>
      <c r="C152" s="47">
        <v>3429.6904024999999</v>
      </c>
      <c r="D152" s="44" t="str">
        <f t="shared" si="21"/>
        <v>N/A</v>
      </c>
      <c r="E152" s="47">
        <v>3578.6972176999998</v>
      </c>
      <c r="F152" s="44" t="str">
        <f t="shared" si="22"/>
        <v>N/A</v>
      </c>
      <c r="G152" s="47">
        <v>3536.6816038000002</v>
      </c>
      <c r="H152" s="44" t="str">
        <f t="shared" si="23"/>
        <v>N/A</v>
      </c>
      <c r="I152" s="12">
        <v>4.3449999999999998</v>
      </c>
      <c r="J152" s="12">
        <v>-1.17</v>
      </c>
      <c r="K152" s="45" t="s">
        <v>739</v>
      </c>
      <c r="L152" s="9" t="str">
        <f t="shared" si="24"/>
        <v>Yes</v>
      </c>
    </row>
    <row r="153" spans="1:12" ht="25.5" x14ac:dyDescent="0.2">
      <c r="A153" s="4" t="s">
        <v>1346</v>
      </c>
      <c r="B153" s="35" t="s">
        <v>213</v>
      </c>
      <c r="C153" s="47">
        <v>4188.8288372999996</v>
      </c>
      <c r="D153" s="44" t="str">
        <f t="shared" si="21"/>
        <v>N/A</v>
      </c>
      <c r="E153" s="47">
        <v>4052.0022201000002</v>
      </c>
      <c r="F153" s="44" t="str">
        <f t="shared" si="22"/>
        <v>N/A</v>
      </c>
      <c r="G153" s="47">
        <v>4572.3989627000001</v>
      </c>
      <c r="H153" s="44" t="str">
        <f t="shared" si="23"/>
        <v>N/A</v>
      </c>
      <c r="I153" s="12">
        <v>-3.27</v>
      </c>
      <c r="J153" s="12">
        <v>12.84</v>
      </c>
      <c r="K153" s="45" t="s">
        <v>739</v>
      </c>
      <c r="L153" s="9" t="str">
        <f t="shared" si="24"/>
        <v>Yes</v>
      </c>
    </row>
    <row r="154" spans="1:12" ht="25.5" x14ac:dyDescent="0.2">
      <c r="A154" s="4" t="s">
        <v>1347</v>
      </c>
      <c r="B154" s="35" t="s">
        <v>213</v>
      </c>
      <c r="C154" s="47">
        <v>398.04158858</v>
      </c>
      <c r="D154" s="44" t="str">
        <f t="shared" si="21"/>
        <v>N/A</v>
      </c>
      <c r="E154" s="47">
        <v>334.22200814000001</v>
      </c>
      <c r="F154" s="44" t="str">
        <f t="shared" si="22"/>
        <v>N/A</v>
      </c>
      <c r="G154" s="47">
        <v>348.22668467</v>
      </c>
      <c r="H154" s="44" t="str">
        <f t="shared" si="23"/>
        <v>N/A</v>
      </c>
      <c r="I154" s="12">
        <v>-16</v>
      </c>
      <c r="J154" s="12">
        <v>4.1900000000000004</v>
      </c>
      <c r="K154" s="45" t="s">
        <v>739</v>
      </c>
      <c r="L154" s="9" t="str">
        <f t="shared" si="24"/>
        <v>Yes</v>
      </c>
    </row>
    <row r="155" spans="1:12" ht="25.5" x14ac:dyDescent="0.2">
      <c r="A155" s="2" t="s">
        <v>1348</v>
      </c>
      <c r="B155" s="35" t="s">
        <v>213</v>
      </c>
      <c r="C155" s="47">
        <v>864.89241996999999</v>
      </c>
      <c r="D155" s="44" t="str">
        <f t="shared" si="21"/>
        <v>N/A</v>
      </c>
      <c r="E155" s="47">
        <v>887.98450180999998</v>
      </c>
      <c r="F155" s="44" t="str">
        <f t="shared" si="22"/>
        <v>N/A</v>
      </c>
      <c r="G155" s="47">
        <v>518.49839308000003</v>
      </c>
      <c r="H155" s="44" t="str">
        <f t="shared" si="23"/>
        <v>N/A</v>
      </c>
      <c r="I155" s="12">
        <v>2.67</v>
      </c>
      <c r="J155" s="12">
        <v>-41.6</v>
      </c>
      <c r="K155" s="45" t="s">
        <v>739</v>
      </c>
      <c r="L155" s="9" t="str">
        <f t="shared" si="24"/>
        <v>No</v>
      </c>
    </row>
    <row r="156" spans="1:12" ht="25.5" x14ac:dyDescent="0.2">
      <c r="A156" s="2" t="s">
        <v>1349</v>
      </c>
      <c r="B156" s="35" t="s">
        <v>213</v>
      </c>
      <c r="C156" s="47">
        <v>410.40052976999999</v>
      </c>
      <c r="D156" s="44" t="str">
        <f t="shared" si="21"/>
        <v>N/A</v>
      </c>
      <c r="E156" s="47">
        <v>401.01432456999999</v>
      </c>
      <c r="F156" s="44" t="str">
        <f t="shared" si="22"/>
        <v>N/A</v>
      </c>
      <c r="G156" s="47">
        <v>1098.2061077000001</v>
      </c>
      <c r="H156" s="44" t="str">
        <f t="shared" si="23"/>
        <v>N/A</v>
      </c>
      <c r="I156" s="12">
        <v>-2.29</v>
      </c>
      <c r="J156" s="12">
        <v>173.9</v>
      </c>
      <c r="K156" s="45" t="s">
        <v>739</v>
      </c>
      <c r="L156" s="9" t="str">
        <f t="shared" si="24"/>
        <v>No</v>
      </c>
    </row>
    <row r="157" spans="1:12" ht="25.5" x14ac:dyDescent="0.2">
      <c r="A157" s="2" t="s">
        <v>1350</v>
      </c>
      <c r="B157" s="35" t="s">
        <v>213</v>
      </c>
      <c r="C157" s="47">
        <v>10689.857585</v>
      </c>
      <c r="D157" s="44" t="str">
        <f t="shared" si="21"/>
        <v>N/A</v>
      </c>
      <c r="E157" s="47">
        <v>11642.471358000001</v>
      </c>
      <c r="F157" s="44" t="str">
        <f t="shared" si="22"/>
        <v>N/A</v>
      </c>
      <c r="G157" s="47">
        <v>17869.879717</v>
      </c>
      <c r="H157" s="44" t="str">
        <f t="shared" si="23"/>
        <v>N/A</v>
      </c>
      <c r="I157" s="12">
        <v>8.9109999999999996</v>
      </c>
      <c r="J157" s="12">
        <v>53.49</v>
      </c>
      <c r="K157" s="45" t="s">
        <v>739</v>
      </c>
      <c r="L157" s="9" t="str">
        <f t="shared" si="24"/>
        <v>No</v>
      </c>
    </row>
    <row r="158" spans="1:12" ht="25.5" x14ac:dyDescent="0.2">
      <c r="A158" s="2" t="s">
        <v>1351</v>
      </c>
      <c r="B158" s="35" t="s">
        <v>213</v>
      </c>
      <c r="C158" s="47">
        <v>2900.1333771999998</v>
      </c>
      <c r="D158" s="44" t="str">
        <f t="shared" si="21"/>
        <v>N/A</v>
      </c>
      <c r="E158" s="47">
        <v>3035.1436293000002</v>
      </c>
      <c r="F158" s="44" t="str">
        <f t="shared" si="22"/>
        <v>N/A</v>
      </c>
      <c r="G158" s="47">
        <v>7164.8075005000001</v>
      </c>
      <c r="H158" s="44" t="str">
        <f t="shared" si="23"/>
        <v>N/A</v>
      </c>
      <c r="I158" s="12">
        <v>4.6550000000000002</v>
      </c>
      <c r="J158" s="12">
        <v>136.1</v>
      </c>
      <c r="K158" s="45" t="s">
        <v>739</v>
      </c>
      <c r="L158" s="9" t="str">
        <f t="shared" si="24"/>
        <v>No</v>
      </c>
    </row>
    <row r="159" spans="1:12" ht="25.5" x14ac:dyDescent="0.2">
      <c r="A159" s="2" t="s">
        <v>1352</v>
      </c>
      <c r="B159" s="35" t="s">
        <v>213</v>
      </c>
      <c r="C159" s="47">
        <v>162.31262390000001</v>
      </c>
      <c r="D159" s="44" t="str">
        <f t="shared" si="21"/>
        <v>N/A</v>
      </c>
      <c r="E159" s="47">
        <v>111.42695109</v>
      </c>
      <c r="F159" s="44" t="str">
        <f t="shared" si="22"/>
        <v>N/A</v>
      </c>
      <c r="G159" s="47">
        <v>187.26388420000001</v>
      </c>
      <c r="H159" s="44" t="str">
        <f t="shared" si="23"/>
        <v>N/A</v>
      </c>
      <c r="I159" s="12">
        <v>-31.4</v>
      </c>
      <c r="J159" s="12">
        <v>68.06</v>
      </c>
      <c r="K159" s="45" t="s">
        <v>739</v>
      </c>
      <c r="L159" s="9" t="str">
        <f t="shared" si="24"/>
        <v>No</v>
      </c>
    </row>
    <row r="160" spans="1:12" ht="25.5" x14ac:dyDescent="0.2">
      <c r="A160" s="4" t="s">
        <v>1353</v>
      </c>
      <c r="B160" s="35" t="s">
        <v>213</v>
      </c>
      <c r="C160" s="47">
        <v>15.449357067999999</v>
      </c>
      <c r="D160" s="44" t="str">
        <f t="shared" si="21"/>
        <v>N/A</v>
      </c>
      <c r="E160" s="47">
        <v>16.471982386000001</v>
      </c>
      <c r="F160" s="44" t="str">
        <f t="shared" si="22"/>
        <v>N/A</v>
      </c>
      <c r="G160" s="47">
        <v>7.8916357643000001</v>
      </c>
      <c r="H160" s="44" t="str">
        <f t="shared" si="23"/>
        <v>N/A</v>
      </c>
      <c r="I160" s="12">
        <v>6.6189999999999998</v>
      </c>
      <c r="J160" s="12">
        <v>-52.1</v>
      </c>
      <c r="K160" s="45" t="s">
        <v>739</v>
      </c>
      <c r="L160" s="9" t="str">
        <f t="shared" si="24"/>
        <v>No</v>
      </c>
    </row>
    <row r="161" spans="1:12" x14ac:dyDescent="0.2">
      <c r="A161" s="4" t="s">
        <v>1354</v>
      </c>
      <c r="B161" s="35" t="s">
        <v>213</v>
      </c>
      <c r="C161" s="47">
        <v>594.69582442000001</v>
      </c>
      <c r="D161" s="44" t="str">
        <f t="shared" si="21"/>
        <v>N/A</v>
      </c>
      <c r="E161" s="47">
        <v>636.83000906999996</v>
      </c>
      <c r="F161" s="44" t="str">
        <f t="shared" si="22"/>
        <v>N/A</v>
      </c>
      <c r="G161" s="47">
        <v>677.48048101999996</v>
      </c>
      <c r="H161" s="44" t="str">
        <f t="shared" si="23"/>
        <v>N/A</v>
      </c>
      <c r="I161" s="12">
        <v>7.085</v>
      </c>
      <c r="J161" s="12">
        <v>6.383</v>
      </c>
      <c r="K161" s="45" t="s">
        <v>739</v>
      </c>
      <c r="L161" s="9" t="str">
        <f t="shared" si="24"/>
        <v>Yes</v>
      </c>
    </row>
    <row r="162" spans="1:12" x14ac:dyDescent="0.2">
      <c r="A162" s="4" t="s">
        <v>1355</v>
      </c>
      <c r="B162" s="35" t="s">
        <v>213</v>
      </c>
      <c r="C162" s="47">
        <v>3149.4551084</v>
      </c>
      <c r="D162" s="44" t="str">
        <f t="shared" si="21"/>
        <v>N/A</v>
      </c>
      <c r="E162" s="47">
        <v>3278.0180033000001</v>
      </c>
      <c r="F162" s="44" t="str">
        <f t="shared" si="22"/>
        <v>N/A</v>
      </c>
      <c r="G162" s="47">
        <v>3487.3160376999999</v>
      </c>
      <c r="H162" s="44" t="str">
        <f t="shared" si="23"/>
        <v>N/A</v>
      </c>
      <c r="I162" s="12">
        <v>4.0819999999999999</v>
      </c>
      <c r="J162" s="12">
        <v>6.3849999999999998</v>
      </c>
      <c r="K162" s="45" t="s">
        <v>739</v>
      </c>
      <c r="L162" s="9" t="str">
        <f t="shared" si="24"/>
        <v>Yes</v>
      </c>
    </row>
    <row r="163" spans="1:12" ht="25.5" x14ac:dyDescent="0.2">
      <c r="A163" s="4" t="s">
        <v>1706</v>
      </c>
      <c r="B163" s="35" t="s">
        <v>213</v>
      </c>
      <c r="C163" s="47">
        <v>3279.2375222999999</v>
      </c>
      <c r="D163" s="44" t="str">
        <f t="shared" si="21"/>
        <v>N/A</v>
      </c>
      <c r="E163" s="47">
        <v>3744.2351351000002</v>
      </c>
      <c r="F163" s="44" t="str">
        <f t="shared" si="22"/>
        <v>N/A</v>
      </c>
      <c r="G163" s="47">
        <v>3324.5086774000001</v>
      </c>
      <c r="H163" s="44" t="str">
        <f t="shared" si="23"/>
        <v>N/A</v>
      </c>
      <c r="I163" s="12">
        <v>14.18</v>
      </c>
      <c r="J163" s="12">
        <v>-11.2</v>
      </c>
      <c r="K163" s="45" t="s">
        <v>739</v>
      </c>
      <c r="L163" s="9" t="str">
        <f t="shared" si="24"/>
        <v>Yes</v>
      </c>
    </row>
    <row r="164" spans="1:12" x14ac:dyDescent="0.2">
      <c r="A164" s="4" t="s">
        <v>1356</v>
      </c>
      <c r="B164" s="35" t="s">
        <v>213</v>
      </c>
      <c r="C164" s="47">
        <v>344.64135675</v>
      </c>
      <c r="D164" s="44" t="str">
        <f t="shared" si="21"/>
        <v>N/A</v>
      </c>
      <c r="E164" s="47">
        <v>326.61462239999997</v>
      </c>
      <c r="F164" s="44" t="str">
        <f t="shared" si="22"/>
        <v>N/A</v>
      </c>
      <c r="G164" s="47">
        <v>384.23272208999998</v>
      </c>
      <c r="H164" s="44" t="str">
        <f t="shared" si="23"/>
        <v>N/A</v>
      </c>
      <c r="I164" s="12">
        <v>-5.23</v>
      </c>
      <c r="J164" s="12">
        <v>17.64</v>
      </c>
      <c r="K164" s="45" t="s">
        <v>739</v>
      </c>
      <c r="L164" s="9" t="str">
        <f t="shared" si="24"/>
        <v>Yes</v>
      </c>
    </row>
    <row r="165" spans="1:12" x14ac:dyDescent="0.2">
      <c r="A165" s="4" t="s">
        <v>1357</v>
      </c>
      <c r="B165" s="35" t="s">
        <v>213</v>
      </c>
      <c r="C165" s="47">
        <v>319.41545352999998</v>
      </c>
      <c r="D165" s="44" t="str">
        <f t="shared" si="21"/>
        <v>N/A</v>
      </c>
      <c r="E165" s="47">
        <v>345.11647384000003</v>
      </c>
      <c r="F165" s="44" t="str">
        <f t="shared" si="22"/>
        <v>N/A</v>
      </c>
      <c r="G165" s="47">
        <v>130.22999587999999</v>
      </c>
      <c r="H165" s="44" t="str">
        <f t="shared" si="23"/>
        <v>N/A</v>
      </c>
      <c r="I165" s="12">
        <v>8.0459999999999994</v>
      </c>
      <c r="J165" s="12">
        <v>-62.3</v>
      </c>
      <c r="K165" s="45" t="s">
        <v>739</v>
      </c>
      <c r="L165" s="9" t="str">
        <f t="shared" si="24"/>
        <v>No</v>
      </c>
    </row>
    <row r="166" spans="1:12" x14ac:dyDescent="0.2">
      <c r="A166" s="4" t="s">
        <v>1358</v>
      </c>
      <c r="B166" s="35" t="s">
        <v>213</v>
      </c>
      <c r="C166" s="47">
        <v>2358.5272412999998</v>
      </c>
      <c r="D166" s="44" t="str">
        <f t="shared" si="21"/>
        <v>N/A</v>
      </c>
      <c r="E166" s="47">
        <v>2448.5728838999999</v>
      </c>
      <c r="F166" s="44" t="str">
        <f t="shared" si="22"/>
        <v>N/A</v>
      </c>
      <c r="G166" s="47">
        <v>3796.8042676999999</v>
      </c>
      <c r="H166" s="44" t="str">
        <f t="shared" si="23"/>
        <v>N/A</v>
      </c>
      <c r="I166" s="12">
        <v>3.8180000000000001</v>
      </c>
      <c r="J166" s="12">
        <v>55.06</v>
      </c>
      <c r="K166" s="45" t="s">
        <v>739</v>
      </c>
      <c r="L166" s="9" t="str">
        <f t="shared" si="24"/>
        <v>No</v>
      </c>
    </row>
    <row r="167" spans="1:12" x14ac:dyDescent="0.2">
      <c r="A167" s="46" t="s">
        <v>1359</v>
      </c>
      <c r="B167" s="35" t="s">
        <v>213</v>
      </c>
      <c r="C167" s="47">
        <v>9772.1160990999997</v>
      </c>
      <c r="D167" s="44" t="str">
        <f t="shared" si="21"/>
        <v>N/A</v>
      </c>
      <c r="E167" s="47">
        <v>9821.5630115000004</v>
      </c>
      <c r="F167" s="44" t="str">
        <f t="shared" si="22"/>
        <v>N/A</v>
      </c>
      <c r="G167" s="47">
        <v>13949.158019</v>
      </c>
      <c r="H167" s="44" t="str">
        <f t="shared" si="23"/>
        <v>N/A</v>
      </c>
      <c r="I167" s="12">
        <v>0.50600000000000001</v>
      </c>
      <c r="J167" s="12">
        <v>42.03</v>
      </c>
      <c r="K167" s="45" t="s">
        <v>739</v>
      </c>
      <c r="L167" s="9" t="str">
        <f t="shared" si="24"/>
        <v>No</v>
      </c>
    </row>
    <row r="168" spans="1:12" x14ac:dyDescent="0.2">
      <c r="A168" s="46" t="s">
        <v>1360</v>
      </c>
      <c r="B168" s="35" t="s">
        <v>213</v>
      </c>
      <c r="C168" s="47">
        <v>14021.710687000001</v>
      </c>
      <c r="D168" s="44" t="str">
        <f t="shared" si="21"/>
        <v>N/A</v>
      </c>
      <c r="E168" s="47">
        <v>14467.342278</v>
      </c>
      <c r="F168" s="44" t="str">
        <f t="shared" si="22"/>
        <v>N/A</v>
      </c>
      <c r="G168" s="47">
        <v>23989.695191999999</v>
      </c>
      <c r="H168" s="44" t="str">
        <f t="shared" si="23"/>
        <v>N/A</v>
      </c>
      <c r="I168" s="12">
        <v>3.1779999999999999</v>
      </c>
      <c r="J168" s="12">
        <v>65.819999999999993</v>
      </c>
      <c r="K168" s="45" t="s">
        <v>739</v>
      </c>
      <c r="L168" s="9" t="str">
        <f t="shared" si="24"/>
        <v>No</v>
      </c>
    </row>
    <row r="169" spans="1:12" x14ac:dyDescent="0.2">
      <c r="A169" s="46" t="s">
        <v>1361</v>
      </c>
      <c r="B169" s="35" t="s">
        <v>213</v>
      </c>
      <c r="C169" s="47">
        <v>1147.2729635999999</v>
      </c>
      <c r="D169" s="44" t="str">
        <f t="shared" si="21"/>
        <v>N/A</v>
      </c>
      <c r="E169" s="47">
        <v>1131.1317048000001</v>
      </c>
      <c r="F169" s="44" t="str">
        <f t="shared" si="22"/>
        <v>N/A</v>
      </c>
      <c r="G169" s="47">
        <v>1139.0881614</v>
      </c>
      <c r="H169" s="44" t="str">
        <f t="shared" si="23"/>
        <v>N/A</v>
      </c>
      <c r="I169" s="12">
        <v>-1.41</v>
      </c>
      <c r="J169" s="12">
        <v>0.70340000000000003</v>
      </c>
      <c r="K169" s="45" t="s">
        <v>739</v>
      </c>
      <c r="L169" s="9" t="str">
        <f t="shared" si="24"/>
        <v>Yes</v>
      </c>
    </row>
    <row r="170" spans="1:12" x14ac:dyDescent="0.2">
      <c r="A170" s="46" t="s">
        <v>1362</v>
      </c>
      <c r="B170" s="35" t="s">
        <v>213</v>
      </c>
      <c r="C170" s="47">
        <v>1699.6047418999999</v>
      </c>
      <c r="D170" s="44" t="str">
        <f t="shared" si="21"/>
        <v>N/A</v>
      </c>
      <c r="E170" s="47">
        <v>1837.9242790999999</v>
      </c>
      <c r="F170" s="44" t="str">
        <f t="shared" si="22"/>
        <v>N/A</v>
      </c>
      <c r="G170" s="47">
        <v>940.74783683999999</v>
      </c>
      <c r="H170" s="44" t="str">
        <f t="shared" si="23"/>
        <v>N/A</v>
      </c>
      <c r="I170" s="12">
        <v>8.1379999999999999</v>
      </c>
      <c r="J170" s="12">
        <v>-48.8</v>
      </c>
      <c r="K170" s="45" t="s">
        <v>739</v>
      </c>
      <c r="L170" s="9" t="str">
        <f t="shared" si="24"/>
        <v>No</v>
      </c>
    </row>
    <row r="171" spans="1:12" x14ac:dyDescent="0.2">
      <c r="A171" s="46" t="s">
        <v>85</v>
      </c>
      <c r="B171" s="35" t="s">
        <v>213</v>
      </c>
      <c r="C171" s="8">
        <v>11.355229320999999</v>
      </c>
      <c r="D171" s="44" t="str">
        <f t="shared" ref="D171:D202" si="25">IF($B171="N/A","N/A",IF(C171&gt;10,"No",IF(C171&lt;-10,"No","Yes")))</f>
        <v>N/A</v>
      </c>
      <c r="E171" s="8">
        <v>11.082172587000001</v>
      </c>
      <c r="F171" s="44" t="str">
        <f t="shared" ref="F171:F202" si="26">IF($B171="N/A","N/A",IF(E171&gt;10,"No",IF(E171&lt;-10,"No","Yes")))</f>
        <v>N/A</v>
      </c>
      <c r="G171" s="8">
        <v>11.261556544999999</v>
      </c>
      <c r="H171" s="44" t="str">
        <f t="shared" ref="H171:H202" si="27">IF($B171="N/A","N/A",IF(G171&gt;10,"No",IF(G171&lt;-10,"No","Yes")))</f>
        <v>N/A</v>
      </c>
      <c r="I171" s="12">
        <v>-2.4</v>
      </c>
      <c r="J171" s="12">
        <v>1.619</v>
      </c>
      <c r="K171" s="45" t="s">
        <v>739</v>
      </c>
      <c r="L171" s="9" t="str">
        <f t="shared" ref="L171:L202" si="28">IF(J171="Div by 0", "N/A", IF(K171="N/A","N/A", IF(J171&gt;VALUE(MID(K171,1,2)), "No", IF(J171&lt;-1*VALUE(MID(K171,1,2)), "No", "Yes"))))</f>
        <v>Yes</v>
      </c>
    </row>
    <row r="172" spans="1:12" x14ac:dyDescent="0.2">
      <c r="A172" s="46" t="s">
        <v>465</v>
      </c>
      <c r="B172" s="35" t="s">
        <v>213</v>
      </c>
      <c r="C172" s="8">
        <v>21.981424148999999</v>
      </c>
      <c r="D172" s="44" t="str">
        <f t="shared" si="25"/>
        <v>N/A</v>
      </c>
      <c r="E172" s="8">
        <v>22.585924714000001</v>
      </c>
      <c r="F172" s="44" t="str">
        <f t="shared" si="26"/>
        <v>N/A</v>
      </c>
      <c r="G172" s="8">
        <v>22.641509434</v>
      </c>
      <c r="H172" s="44" t="str">
        <f t="shared" si="27"/>
        <v>N/A</v>
      </c>
      <c r="I172" s="12">
        <v>2.75</v>
      </c>
      <c r="J172" s="12">
        <v>0.24610000000000001</v>
      </c>
      <c r="K172" s="45" t="s">
        <v>739</v>
      </c>
      <c r="L172" s="9" t="str">
        <f t="shared" si="28"/>
        <v>Yes</v>
      </c>
    </row>
    <row r="173" spans="1:12" x14ac:dyDescent="0.2">
      <c r="A173" s="46" t="s">
        <v>466</v>
      </c>
      <c r="B173" s="35" t="s">
        <v>213</v>
      </c>
      <c r="C173" s="8">
        <v>20.152269950000001</v>
      </c>
      <c r="D173" s="44" t="str">
        <f t="shared" si="25"/>
        <v>N/A</v>
      </c>
      <c r="E173" s="8">
        <v>18.33011583</v>
      </c>
      <c r="F173" s="44" t="str">
        <f t="shared" si="26"/>
        <v>N/A</v>
      </c>
      <c r="G173" s="8">
        <v>20.287253142000001</v>
      </c>
      <c r="H173" s="44" t="str">
        <f t="shared" si="27"/>
        <v>N/A</v>
      </c>
      <c r="I173" s="12">
        <v>-9.0399999999999991</v>
      </c>
      <c r="J173" s="12">
        <v>10.68</v>
      </c>
      <c r="K173" s="45" t="s">
        <v>739</v>
      </c>
      <c r="L173" s="9" t="str">
        <f t="shared" si="28"/>
        <v>Yes</v>
      </c>
    </row>
    <row r="174" spans="1:12" x14ac:dyDescent="0.2">
      <c r="A174" s="2" t="s">
        <v>467</v>
      </c>
      <c r="B174" s="35" t="s">
        <v>213</v>
      </c>
      <c r="C174" s="8">
        <v>8.2689661896000004</v>
      </c>
      <c r="D174" s="44" t="str">
        <f t="shared" si="25"/>
        <v>N/A</v>
      </c>
      <c r="E174" s="8">
        <v>7.9889901944000004</v>
      </c>
      <c r="F174" s="44" t="str">
        <f t="shared" si="26"/>
        <v>N/A</v>
      </c>
      <c r="G174" s="8">
        <v>9.2286346420999994</v>
      </c>
      <c r="H174" s="44" t="str">
        <f t="shared" si="27"/>
        <v>N/A</v>
      </c>
      <c r="I174" s="12">
        <v>-3.39</v>
      </c>
      <c r="J174" s="12">
        <v>15.52</v>
      </c>
      <c r="K174" s="45" t="s">
        <v>739</v>
      </c>
      <c r="L174" s="9" t="str">
        <f t="shared" si="28"/>
        <v>Yes</v>
      </c>
    </row>
    <row r="175" spans="1:12" x14ac:dyDescent="0.2">
      <c r="A175" s="2" t="s">
        <v>468</v>
      </c>
      <c r="B175" s="35" t="s">
        <v>213</v>
      </c>
      <c r="C175" s="8">
        <v>18.477043673000001</v>
      </c>
      <c r="D175" s="44" t="str">
        <f t="shared" si="25"/>
        <v>N/A</v>
      </c>
      <c r="E175" s="8">
        <v>19.180625108000001</v>
      </c>
      <c r="F175" s="44" t="str">
        <f t="shared" si="26"/>
        <v>N/A</v>
      </c>
      <c r="G175" s="8">
        <v>11.602801812999999</v>
      </c>
      <c r="H175" s="44" t="str">
        <f t="shared" si="27"/>
        <v>N/A</v>
      </c>
      <c r="I175" s="12">
        <v>3.8079999999999998</v>
      </c>
      <c r="J175" s="12">
        <v>-39.5</v>
      </c>
      <c r="K175" s="45" t="s">
        <v>739</v>
      </c>
      <c r="L175" s="9" t="str">
        <f t="shared" si="28"/>
        <v>No</v>
      </c>
    </row>
    <row r="176" spans="1:12" x14ac:dyDescent="0.2">
      <c r="A176" s="2" t="s">
        <v>1363</v>
      </c>
      <c r="B176" s="35" t="s">
        <v>213</v>
      </c>
      <c r="C176" s="8">
        <v>1.1514313735999999</v>
      </c>
      <c r="D176" s="44" t="str">
        <f t="shared" si="25"/>
        <v>N/A</v>
      </c>
      <c r="E176" s="8">
        <v>1.0261270914</v>
      </c>
      <c r="F176" s="44" t="str">
        <f t="shared" si="26"/>
        <v>N/A</v>
      </c>
      <c r="G176" s="8">
        <v>1.903297995</v>
      </c>
      <c r="H176" s="44" t="str">
        <f t="shared" si="27"/>
        <v>N/A</v>
      </c>
      <c r="I176" s="12">
        <v>-10.9</v>
      </c>
      <c r="J176" s="12">
        <v>85.48</v>
      </c>
      <c r="K176" s="45" t="s">
        <v>739</v>
      </c>
      <c r="L176" s="9" t="str">
        <f t="shared" si="28"/>
        <v>No</v>
      </c>
    </row>
    <row r="177" spans="1:12" x14ac:dyDescent="0.2">
      <c r="A177" s="2" t="s">
        <v>1364</v>
      </c>
      <c r="B177" s="35" t="s">
        <v>213</v>
      </c>
      <c r="C177" s="8">
        <v>30.804953560000001</v>
      </c>
      <c r="D177" s="44" t="str">
        <f t="shared" si="25"/>
        <v>N/A</v>
      </c>
      <c r="E177" s="8">
        <v>31.096563011000001</v>
      </c>
      <c r="F177" s="44" t="str">
        <f t="shared" si="26"/>
        <v>N/A</v>
      </c>
      <c r="G177" s="8">
        <v>42.452830188999997</v>
      </c>
      <c r="H177" s="44" t="str">
        <f t="shared" si="27"/>
        <v>N/A</v>
      </c>
      <c r="I177" s="12">
        <v>0.9466</v>
      </c>
      <c r="J177" s="12">
        <v>36.520000000000003</v>
      </c>
      <c r="K177" s="45" t="s">
        <v>739</v>
      </c>
      <c r="L177" s="9" t="str">
        <f t="shared" si="28"/>
        <v>No</v>
      </c>
    </row>
    <row r="178" spans="1:12" x14ac:dyDescent="0.2">
      <c r="A178" s="2" t="s">
        <v>1365</v>
      </c>
      <c r="B178" s="35" t="s">
        <v>213</v>
      </c>
      <c r="C178" s="8">
        <v>6.9273427954000004</v>
      </c>
      <c r="D178" s="44" t="str">
        <f t="shared" si="25"/>
        <v>N/A</v>
      </c>
      <c r="E178" s="8">
        <v>6.6023166023000002</v>
      </c>
      <c r="F178" s="44" t="str">
        <f t="shared" si="26"/>
        <v>N/A</v>
      </c>
      <c r="G178" s="8">
        <v>11.131059246</v>
      </c>
      <c r="H178" s="44" t="str">
        <f t="shared" si="27"/>
        <v>N/A</v>
      </c>
      <c r="I178" s="12">
        <v>-4.6900000000000004</v>
      </c>
      <c r="J178" s="12">
        <v>68.59</v>
      </c>
      <c r="K178" s="45" t="s">
        <v>739</v>
      </c>
      <c r="L178" s="9" t="str">
        <f t="shared" si="28"/>
        <v>No</v>
      </c>
    </row>
    <row r="179" spans="1:12" x14ac:dyDescent="0.2">
      <c r="A179" s="2" t="s">
        <v>1366</v>
      </c>
      <c r="B179" s="35" t="s">
        <v>213</v>
      </c>
      <c r="C179" s="8">
        <v>0.52107595139999996</v>
      </c>
      <c r="D179" s="44" t="str">
        <f t="shared" si="25"/>
        <v>N/A</v>
      </c>
      <c r="E179" s="8">
        <v>0.35323126329999999</v>
      </c>
      <c r="F179" s="44" t="str">
        <f t="shared" si="26"/>
        <v>N/A</v>
      </c>
      <c r="G179" s="8">
        <v>0.31499606250000001</v>
      </c>
      <c r="H179" s="44" t="str">
        <f t="shared" si="27"/>
        <v>N/A</v>
      </c>
      <c r="I179" s="12">
        <v>-32.200000000000003</v>
      </c>
      <c r="J179" s="12">
        <v>-10.8</v>
      </c>
      <c r="K179" s="45" t="s">
        <v>739</v>
      </c>
      <c r="L179" s="9" t="str">
        <f t="shared" si="28"/>
        <v>Yes</v>
      </c>
    </row>
    <row r="180" spans="1:12" x14ac:dyDescent="0.2">
      <c r="A180" s="2" t="s">
        <v>1367</v>
      </c>
      <c r="B180" s="35" t="s">
        <v>213</v>
      </c>
      <c r="C180" s="8">
        <v>0.28574738389999998</v>
      </c>
      <c r="D180" s="44" t="str">
        <f t="shared" si="25"/>
        <v>N/A</v>
      </c>
      <c r="E180" s="8">
        <v>0.27197375239999999</v>
      </c>
      <c r="F180" s="44" t="str">
        <f t="shared" si="26"/>
        <v>N/A</v>
      </c>
      <c r="G180" s="8">
        <v>0.1648125258</v>
      </c>
      <c r="H180" s="44" t="str">
        <f t="shared" si="27"/>
        <v>N/A</v>
      </c>
      <c r="I180" s="12">
        <v>-4.82</v>
      </c>
      <c r="J180" s="12">
        <v>-39.4</v>
      </c>
      <c r="K180" s="45" t="s">
        <v>739</v>
      </c>
      <c r="L180" s="9" t="str">
        <f t="shared" si="28"/>
        <v>No</v>
      </c>
    </row>
    <row r="181" spans="1:12" x14ac:dyDescent="0.2">
      <c r="A181" s="2" t="s">
        <v>86</v>
      </c>
      <c r="B181" s="35" t="s">
        <v>213</v>
      </c>
      <c r="C181" s="8">
        <v>0.40241448689999998</v>
      </c>
      <c r="D181" s="44" t="str">
        <f t="shared" si="25"/>
        <v>N/A</v>
      </c>
      <c r="E181" s="8">
        <v>0.562248996</v>
      </c>
      <c r="F181" s="44" t="str">
        <f t="shared" si="26"/>
        <v>N/A</v>
      </c>
      <c r="G181" s="8">
        <v>0.83135391920000001</v>
      </c>
      <c r="H181" s="44" t="str">
        <f t="shared" si="27"/>
        <v>N/A</v>
      </c>
      <c r="I181" s="12">
        <v>39.72</v>
      </c>
      <c r="J181" s="12">
        <v>47.86</v>
      </c>
      <c r="K181" s="45" t="s">
        <v>739</v>
      </c>
      <c r="L181" s="9" t="str">
        <f t="shared" si="28"/>
        <v>No</v>
      </c>
    </row>
    <row r="182" spans="1:12" x14ac:dyDescent="0.2">
      <c r="A182" s="2" t="s">
        <v>87</v>
      </c>
      <c r="B182" s="35" t="s">
        <v>213</v>
      </c>
      <c r="C182" s="8">
        <v>66.332795329000007</v>
      </c>
      <c r="D182" s="44" t="str">
        <f t="shared" si="25"/>
        <v>N/A</v>
      </c>
      <c r="E182" s="8">
        <v>67.233165745999997</v>
      </c>
      <c r="F182" s="44" t="str">
        <f t="shared" si="26"/>
        <v>N/A</v>
      </c>
      <c r="G182" s="8">
        <v>48.346481611000002</v>
      </c>
      <c r="H182" s="44" t="str">
        <f t="shared" si="27"/>
        <v>N/A</v>
      </c>
      <c r="I182" s="12">
        <v>1.357</v>
      </c>
      <c r="J182" s="12">
        <v>-28.1</v>
      </c>
      <c r="K182" s="45" t="s">
        <v>739</v>
      </c>
      <c r="L182" s="9" t="str">
        <f t="shared" si="28"/>
        <v>Yes</v>
      </c>
    </row>
    <row r="183" spans="1:12" x14ac:dyDescent="0.2">
      <c r="A183" s="2" t="s">
        <v>469</v>
      </c>
      <c r="B183" s="35" t="s">
        <v>213</v>
      </c>
      <c r="C183" s="8">
        <v>82.507739938</v>
      </c>
      <c r="D183" s="44" t="str">
        <f t="shared" si="25"/>
        <v>N/A</v>
      </c>
      <c r="E183" s="8">
        <v>83.797054009999997</v>
      </c>
      <c r="F183" s="44" t="str">
        <f t="shared" si="26"/>
        <v>N/A</v>
      </c>
      <c r="G183" s="8">
        <v>83.254716981000001</v>
      </c>
      <c r="H183" s="44" t="str">
        <f t="shared" si="27"/>
        <v>N/A</v>
      </c>
      <c r="I183" s="12">
        <v>1.5629999999999999</v>
      </c>
      <c r="J183" s="12">
        <v>-0.64700000000000002</v>
      </c>
      <c r="K183" s="45" t="s">
        <v>739</v>
      </c>
      <c r="L183" s="9" t="str">
        <f t="shared" si="28"/>
        <v>Yes</v>
      </c>
    </row>
    <row r="184" spans="1:12" x14ac:dyDescent="0.2">
      <c r="A184" s="2" t="s">
        <v>470</v>
      </c>
      <c r="B184" s="35" t="s">
        <v>213</v>
      </c>
      <c r="C184" s="8">
        <v>81.877996052</v>
      </c>
      <c r="D184" s="44" t="str">
        <f t="shared" si="25"/>
        <v>N/A</v>
      </c>
      <c r="E184" s="8">
        <v>80.791505791999995</v>
      </c>
      <c r="F184" s="44" t="str">
        <f t="shared" si="26"/>
        <v>N/A</v>
      </c>
      <c r="G184" s="8">
        <v>73.089966087999997</v>
      </c>
      <c r="H184" s="44" t="str">
        <f t="shared" si="27"/>
        <v>N/A</v>
      </c>
      <c r="I184" s="12">
        <v>-1.33</v>
      </c>
      <c r="J184" s="12">
        <v>-9.5299999999999994</v>
      </c>
      <c r="K184" s="45" t="s">
        <v>739</v>
      </c>
      <c r="L184" s="9" t="str">
        <f t="shared" si="28"/>
        <v>Yes</v>
      </c>
    </row>
    <row r="185" spans="1:12" x14ac:dyDescent="0.2">
      <c r="A185" s="2" t="s">
        <v>471</v>
      </c>
      <c r="B185" s="35" t="s">
        <v>213</v>
      </c>
      <c r="C185" s="8">
        <v>66.163646014999998</v>
      </c>
      <c r="D185" s="44" t="str">
        <f t="shared" si="25"/>
        <v>N/A</v>
      </c>
      <c r="E185" s="8">
        <v>67.206835253999998</v>
      </c>
      <c r="F185" s="44" t="str">
        <f t="shared" si="26"/>
        <v>N/A</v>
      </c>
      <c r="G185" s="8">
        <v>46.821914726000003</v>
      </c>
      <c r="H185" s="44" t="str">
        <f t="shared" si="27"/>
        <v>N/A</v>
      </c>
      <c r="I185" s="12">
        <v>1.577</v>
      </c>
      <c r="J185" s="12">
        <v>-30.3</v>
      </c>
      <c r="K185" s="45" t="s">
        <v>739</v>
      </c>
      <c r="L185" s="9" t="str">
        <f t="shared" si="28"/>
        <v>No</v>
      </c>
    </row>
    <row r="186" spans="1:12" x14ac:dyDescent="0.2">
      <c r="A186" s="2" t="s">
        <v>472</v>
      </c>
      <c r="B186" s="35" t="s">
        <v>213</v>
      </c>
      <c r="C186" s="8">
        <v>60.145962853</v>
      </c>
      <c r="D186" s="44" t="str">
        <f t="shared" si="25"/>
        <v>N/A</v>
      </c>
      <c r="E186" s="8">
        <v>60.831462614000003</v>
      </c>
      <c r="F186" s="44" t="str">
        <f t="shared" si="26"/>
        <v>N/A</v>
      </c>
      <c r="G186" s="8">
        <v>40.255459414999997</v>
      </c>
      <c r="H186" s="44" t="str">
        <f t="shared" si="27"/>
        <v>N/A</v>
      </c>
      <c r="I186" s="12">
        <v>1.1399999999999999</v>
      </c>
      <c r="J186" s="12">
        <v>-33.799999999999997</v>
      </c>
      <c r="K186" s="45" t="s">
        <v>739</v>
      </c>
      <c r="L186" s="9" t="str">
        <f t="shared" si="28"/>
        <v>No</v>
      </c>
    </row>
    <row r="187" spans="1:12" x14ac:dyDescent="0.2">
      <c r="A187" s="2" t="s">
        <v>116</v>
      </c>
      <c r="B187" s="35" t="s">
        <v>213</v>
      </c>
      <c r="C187" s="8">
        <v>85.362689298999996</v>
      </c>
      <c r="D187" s="44" t="str">
        <f t="shared" si="25"/>
        <v>N/A</v>
      </c>
      <c r="E187" s="8">
        <v>85.987801863000001</v>
      </c>
      <c r="F187" s="44" t="str">
        <f t="shared" si="26"/>
        <v>N/A</v>
      </c>
      <c r="G187" s="8">
        <v>71.864192228999997</v>
      </c>
      <c r="H187" s="44" t="str">
        <f t="shared" si="27"/>
        <v>N/A</v>
      </c>
      <c r="I187" s="12">
        <v>0.73229999999999995</v>
      </c>
      <c r="J187" s="12">
        <v>-16.399999999999999</v>
      </c>
      <c r="K187" s="45" t="s">
        <v>739</v>
      </c>
      <c r="L187" s="9" t="str">
        <f t="shared" si="28"/>
        <v>Yes</v>
      </c>
    </row>
    <row r="188" spans="1:12" x14ac:dyDescent="0.2">
      <c r="A188" s="2" t="s">
        <v>473</v>
      </c>
      <c r="B188" s="35" t="s">
        <v>213</v>
      </c>
      <c r="C188" s="8">
        <v>89.318885449000007</v>
      </c>
      <c r="D188" s="44" t="str">
        <f t="shared" si="25"/>
        <v>N/A</v>
      </c>
      <c r="E188" s="8">
        <v>89.689034370000002</v>
      </c>
      <c r="F188" s="44" t="str">
        <f t="shared" si="26"/>
        <v>N/A</v>
      </c>
      <c r="G188" s="8">
        <v>90.330188679000003</v>
      </c>
      <c r="H188" s="44" t="str">
        <f t="shared" si="27"/>
        <v>N/A</v>
      </c>
      <c r="I188" s="12">
        <v>0.41439999999999999</v>
      </c>
      <c r="J188" s="12">
        <v>0.71489999999999998</v>
      </c>
      <c r="K188" s="45" t="s">
        <v>739</v>
      </c>
      <c r="L188" s="9" t="str">
        <f t="shared" si="28"/>
        <v>Yes</v>
      </c>
    </row>
    <row r="189" spans="1:12" x14ac:dyDescent="0.2">
      <c r="A189" s="2" t="s">
        <v>474</v>
      </c>
      <c r="B189" s="35" t="s">
        <v>213</v>
      </c>
      <c r="C189" s="8">
        <v>92.659084500000006</v>
      </c>
      <c r="D189" s="44" t="str">
        <f t="shared" si="25"/>
        <v>N/A</v>
      </c>
      <c r="E189" s="8">
        <v>91.737451737000001</v>
      </c>
      <c r="F189" s="44" t="str">
        <f t="shared" si="26"/>
        <v>N/A</v>
      </c>
      <c r="G189" s="8">
        <v>89.327747856000002</v>
      </c>
      <c r="H189" s="44" t="str">
        <f t="shared" si="27"/>
        <v>N/A</v>
      </c>
      <c r="I189" s="12">
        <v>-0.995</v>
      </c>
      <c r="J189" s="12">
        <v>-2.63</v>
      </c>
      <c r="K189" s="45" t="s">
        <v>739</v>
      </c>
      <c r="L189" s="9" t="str">
        <f t="shared" si="28"/>
        <v>Yes</v>
      </c>
    </row>
    <row r="190" spans="1:12" x14ac:dyDescent="0.2">
      <c r="A190" s="2" t="s">
        <v>475</v>
      </c>
      <c r="B190" s="35" t="s">
        <v>213</v>
      </c>
      <c r="C190" s="8">
        <v>85.937449219000001</v>
      </c>
      <c r="D190" s="44" t="str">
        <f t="shared" si="25"/>
        <v>N/A</v>
      </c>
      <c r="E190" s="8">
        <v>86.768736739000005</v>
      </c>
      <c r="F190" s="44" t="str">
        <f t="shared" si="26"/>
        <v>N/A</v>
      </c>
      <c r="G190" s="8">
        <v>70.334120823000006</v>
      </c>
      <c r="H190" s="44" t="str">
        <f t="shared" si="27"/>
        <v>N/A</v>
      </c>
      <c r="I190" s="12">
        <v>0.96730000000000005</v>
      </c>
      <c r="J190" s="12">
        <v>-18.899999999999999</v>
      </c>
      <c r="K190" s="45" t="s">
        <v>739</v>
      </c>
      <c r="L190" s="9" t="str">
        <f t="shared" si="28"/>
        <v>Yes</v>
      </c>
    </row>
    <row r="191" spans="1:12" x14ac:dyDescent="0.2">
      <c r="A191" s="2" t="s">
        <v>476</v>
      </c>
      <c r="B191" s="35" t="s">
        <v>213</v>
      </c>
      <c r="C191" s="8">
        <v>80.217785844000005</v>
      </c>
      <c r="D191" s="44" t="str">
        <f t="shared" si="25"/>
        <v>N/A</v>
      </c>
      <c r="E191" s="8">
        <v>80.379036436000007</v>
      </c>
      <c r="F191" s="44" t="str">
        <f t="shared" si="26"/>
        <v>N/A</v>
      </c>
      <c r="G191" s="8">
        <v>67.367119900999995</v>
      </c>
      <c r="H191" s="44" t="str">
        <f t="shared" si="27"/>
        <v>N/A</v>
      </c>
      <c r="I191" s="12">
        <v>0.20100000000000001</v>
      </c>
      <c r="J191" s="12">
        <v>-16.2</v>
      </c>
      <c r="K191" s="45" t="s">
        <v>739</v>
      </c>
      <c r="L191" s="9" t="str">
        <f t="shared" si="28"/>
        <v>Yes</v>
      </c>
    </row>
    <row r="192" spans="1:12" x14ac:dyDescent="0.2">
      <c r="A192" s="2" t="s">
        <v>1368</v>
      </c>
      <c r="B192" s="35" t="s">
        <v>213</v>
      </c>
      <c r="C192" s="36">
        <v>4.7901251360000003</v>
      </c>
      <c r="D192" s="44" t="str">
        <f t="shared" si="25"/>
        <v>N/A</v>
      </c>
      <c r="E192" s="36">
        <v>4.7053398780000002</v>
      </c>
      <c r="F192" s="44" t="str">
        <f t="shared" si="26"/>
        <v>N/A</v>
      </c>
      <c r="G192" s="36">
        <v>5.1690084302999999</v>
      </c>
      <c r="H192" s="44" t="str">
        <f t="shared" si="27"/>
        <v>N/A</v>
      </c>
      <c r="I192" s="12">
        <v>-1.77</v>
      </c>
      <c r="J192" s="12">
        <v>9.8539999999999992</v>
      </c>
      <c r="K192" s="45" t="s">
        <v>739</v>
      </c>
      <c r="L192" s="9" t="str">
        <f t="shared" si="28"/>
        <v>Yes</v>
      </c>
    </row>
    <row r="193" spans="1:12" x14ac:dyDescent="0.2">
      <c r="A193" s="2" t="s">
        <v>1369</v>
      </c>
      <c r="B193" s="35" t="s">
        <v>213</v>
      </c>
      <c r="C193" s="36">
        <v>8.2746478873000004</v>
      </c>
      <c r="D193" s="44" t="str">
        <f t="shared" si="25"/>
        <v>N/A</v>
      </c>
      <c r="E193" s="36">
        <v>7.8840579709999998</v>
      </c>
      <c r="F193" s="44" t="str">
        <f t="shared" si="26"/>
        <v>N/A</v>
      </c>
      <c r="G193" s="36">
        <v>7.8854166667000003</v>
      </c>
      <c r="H193" s="44" t="str">
        <f t="shared" si="27"/>
        <v>N/A</v>
      </c>
      <c r="I193" s="12">
        <v>-4.72</v>
      </c>
      <c r="J193" s="12">
        <v>1.72E-2</v>
      </c>
      <c r="K193" s="45" t="s">
        <v>739</v>
      </c>
      <c r="L193" s="9" t="str">
        <f t="shared" si="28"/>
        <v>Yes</v>
      </c>
    </row>
    <row r="194" spans="1:12" x14ac:dyDescent="0.2">
      <c r="A194" s="2" t="s">
        <v>1370</v>
      </c>
      <c r="B194" s="35" t="s">
        <v>213</v>
      </c>
      <c r="C194" s="36">
        <v>10.85494403</v>
      </c>
      <c r="D194" s="44" t="str">
        <f t="shared" si="25"/>
        <v>N/A</v>
      </c>
      <c r="E194" s="36">
        <v>11.327014218</v>
      </c>
      <c r="F194" s="44" t="str">
        <f t="shared" si="26"/>
        <v>N/A</v>
      </c>
      <c r="G194" s="36">
        <v>11.569321534</v>
      </c>
      <c r="H194" s="44" t="str">
        <f t="shared" si="27"/>
        <v>N/A</v>
      </c>
      <c r="I194" s="12">
        <v>4.3490000000000002</v>
      </c>
      <c r="J194" s="12">
        <v>2.1389999999999998</v>
      </c>
      <c r="K194" s="45" t="s">
        <v>739</v>
      </c>
      <c r="L194" s="9" t="str">
        <f t="shared" si="28"/>
        <v>Yes</v>
      </c>
    </row>
    <row r="195" spans="1:12" x14ac:dyDescent="0.2">
      <c r="A195" s="2" t="s">
        <v>1371</v>
      </c>
      <c r="B195" s="35" t="s">
        <v>213</v>
      </c>
      <c r="C195" s="36">
        <v>4.1690030132000002</v>
      </c>
      <c r="D195" s="44" t="str">
        <f t="shared" si="25"/>
        <v>N/A</v>
      </c>
      <c r="E195" s="36">
        <v>3.9837783519999999</v>
      </c>
      <c r="F195" s="44" t="str">
        <f t="shared" si="26"/>
        <v>N/A</v>
      </c>
      <c r="G195" s="36">
        <v>3.6859000406</v>
      </c>
      <c r="H195" s="44" t="str">
        <f t="shared" si="27"/>
        <v>N/A</v>
      </c>
      <c r="I195" s="12">
        <v>-4.4400000000000004</v>
      </c>
      <c r="J195" s="12">
        <v>-7.48</v>
      </c>
      <c r="K195" s="45" t="s">
        <v>739</v>
      </c>
      <c r="L195" s="9" t="str">
        <f t="shared" si="28"/>
        <v>Yes</v>
      </c>
    </row>
    <row r="196" spans="1:12" x14ac:dyDescent="0.2">
      <c r="A196" s="2" t="s">
        <v>1372</v>
      </c>
      <c r="B196" s="35" t="s">
        <v>213</v>
      </c>
      <c r="C196" s="36">
        <v>2.9600835945999999</v>
      </c>
      <c r="D196" s="44" t="str">
        <f t="shared" si="25"/>
        <v>N/A</v>
      </c>
      <c r="E196" s="36">
        <v>2.9077200090000002</v>
      </c>
      <c r="F196" s="44" t="str">
        <f t="shared" si="26"/>
        <v>N/A</v>
      </c>
      <c r="G196" s="36">
        <v>2.953125</v>
      </c>
      <c r="H196" s="44" t="str">
        <f t="shared" si="27"/>
        <v>N/A</v>
      </c>
      <c r="I196" s="12">
        <v>-1.77</v>
      </c>
      <c r="J196" s="12">
        <v>1.5620000000000001</v>
      </c>
      <c r="K196" s="45" t="s">
        <v>739</v>
      </c>
      <c r="L196" s="9" t="str">
        <f t="shared" si="28"/>
        <v>Yes</v>
      </c>
    </row>
    <row r="197" spans="1:12" x14ac:dyDescent="0.2">
      <c r="A197" s="2" t="s">
        <v>1373</v>
      </c>
      <c r="B197" s="35" t="s">
        <v>213</v>
      </c>
      <c r="C197" s="36">
        <v>172.37961100000001</v>
      </c>
      <c r="D197" s="44" t="str">
        <f t="shared" si="25"/>
        <v>N/A</v>
      </c>
      <c r="E197" s="36">
        <v>176.18554216999999</v>
      </c>
      <c r="F197" s="44" t="str">
        <f t="shared" si="26"/>
        <v>N/A</v>
      </c>
      <c r="G197" s="36">
        <v>238.77909739</v>
      </c>
      <c r="H197" s="44" t="str">
        <f t="shared" si="27"/>
        <v>N/A</v>
      </c>
      <c r="I197" s="12">
        <v>2.2080000000000002</v>
      </c>
      <c r="J197" s="12">
        <v>35.53</v>
      </c>
      <c r="K197" s="45" t="s">
        <v>739</v>
      </c>
      <c r="L197" s="9" t="str">
        <f t="shared" si="28"/>
        <v>No</v>
      </c>
    </row>
    <row r="198" spans="1:12" x14ac:dyDescent="0.2">
      <c r="A198" s="2" t="s">
        <v>1374</v>
      </c>
      <c r="B198" s="35" t="s">
        <v>213</v>
      </c>
      <c r="C198" s="36">
        <v>253.69849246000001</v>
      </c>
      <c r="D198" s="44" t="str">
        <f t="shared" si="25"/>
        <v>N/A</v>
      </c>
      <c r="E198" s="36">
        <v>255.17894737</v>
      </c>
      <c r="F198" s="44" t="str">
        <f t="shared" si="26"/>
        <v>N/A</v>
      </c>
      <c r="G198" s="36">
        <v>272.56666667000002</v>
      </c>
      <c r="H198" s="44" t="str">
        <f t="shared" si="27"/>
        <v>N/A</v>
      </c>
      <c r="I198" s="12">
        <v>0.58350000000000002</v>
      </c>
      <c r="J198" s="12">
        <v>6.8140000000000001</v>
      </c>
      <c r="K198" s="45" t="s">
        <v>739</v>
      </c>
      <c r="L198" s="9" t="str">
        <f t="shared" si="28"/>
        <v>Yes</v>
      </c>
    </row>
    <row r="199" spans="1:12" x14ac:dyDescent="0.2">
      <c r="A199" s="2" t="s">
        <v>1375</v>
      </c>
      <c r="B199" s="35" t="s">
        <v>213</v>
      </c>
      <c r="C199" s="36">
        <v>203.93351425</v>
      </c>
      <c r="D199" s="44" t="str">
        <f t="shared" si="25"/>
        <v>N/A</v>
      </c>
      <c r="E199" s="36">
        <v>204.73391813000001</v>
      </c>
      <c r="F199" s="44" t="str">
        <f t="shared" si="26"/>
        <v>N/A</v>
      </c>
      <c r="G199" s="36">
        <v>250.90860215000001</v>
      </c>
      <c r="H199" s="44" t="str">
        <f t="shared" si="27"/>
        <v>N/A</v>
      </c>
      <c r="I199" s="12">
        <v>0.39250000000000002</v>
      </c>
      <c r="J199" s="12">
        <v>22.55</v>
      </c>
      <c r="K199" s="45" t="s">
        <v>739</v>
      </c>
      <c r="L199" s="9" t="str">
        <f t="shared" si="28"/>
        <v>Yes</v>
      </c>
    </row>
    <row r="200" spans="1:12" x14ac:dyDescent="0.2">
      <c r="A200" s="2" t="s">
        <v>1376</v>
      </c>
      <c r="B200" s="35" t="s">
        <v>213</v>
      </c>
      <c r="C200" s="36">
        <v>113.24116424</v>
      </c>
      <c r="D200" s="44" t="str">
        <f t="shared" si="25"/>
        <v>N/A</v>
      </c>
      <c r="E200" s="36">
        <v>93.983766234000001</v>
      </c>
      <c r="F200" s="44" t="str">
        <f t="shared" si="26"/>
        <v>N/A</v>
      </c>
      <c r="G200" s="36">
        <v>138.14285713999999</v>
      </c>
      <c r="H200" s="44" t="str">
        <f t="shared" si="27"/>
        <v>N/A</v>
      </c>
      <c r="I200" s="12">
        <v>-17</v>
      </c>
      <c r="J200" s="12">
        <v>46.99</v>
      </c>
      <c r="K200" s="45" t="s">
        <v>739</v>
      </c>
      <c r="L200" s="9" t="str">
        <f t="shared" si="28"/>
        <v>No</v>
      </c>
    </row>
    <row r="201" spans="1:12" x14ac:dyDescent="0.2">
      <c r="A201" s="2" t="s">
        <v>1377</v>
      </c>
      <c r="B201" s="35" t="s">
        <v>213</v>
      </c>
      <c r="C201" s="36">
        <v>23.837837837999999</v>
      </c>
      <c r="D201" s="44" t="str">
        <f t="shared" si="25"/>
        <v>N/A</v>
      </c>
      <c r="E201" s="36">
        <v>29.873015873</v>
      </c>
      <c r="F201" s="44" t="str">
        <f t="shared" si="26"/>
        <v>N/A</v>
      </c>
      <c r="G201" s="36">
        <v>18.95</v>
      </c>
      <c r="H201" s="44" t="str">
        <f t="shared" si="27"/>
        <v>N/A</v>
      </c>
      <c r="I201" s="12">
        <v>25.32</v>
      </c>
      <c r="J201" s="12">
        <v>-36.6</v>
      </c>
      <c r="K201" s="45" t="s">
        <v>739</v>
      </c>
      <c r="L201" s="9" t="str">
        <f t="shared" si="28"/>
        <v>No</v>
      </c>
    </row>
    <row r="202" spans="1:12" x14ac:dyDescent="0.2">
      <c r="A202" s="2" t="s">
        <v>28</v>
      </c>
      <c r="B202" s="35" t="s">
        <v>213</v>
      </c>
      <c r="C202" s="8">
        <v>2.9129437566999998</v>
      </c>
      <c r="D202" s="44" t="str">
        <f t="shared" si="25"/>
        <v>N/A</v>
      </c>
      <c r="E202" s="8">
        <v>2.9761806643000002</v>
      </c>
      <c r="F202" s="44" t="str">
        <f t="shared" si="26"/>
        <v>N/A</v>
      </c>
      <c r="G202" s="8">
        <v>2.6582879359999998</v>
      </c>
      <c r="H202" s="44" t="str">
        <f t="shared" si="27"/>
        <v>N/A</v>
      </c>
      <c r="I202" s="12">
        <v>2.1709999999999998</v>
      </c>
      <c r="J202" s="12">
        <v>-10.7</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0</v>
      </c>
      <c r="H203" s="44"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-22.2</v>
      </c>
      <c r="J204" s="12">
        <v>-57.1</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0</v>
      </c>
      <c r="H205" s="44" t="str">
        <f t="shared" si="31"/>
        <v>N/A</v>
      </c>
      <c r="I205" s="12">
        <v>-33.299999999999997</v>
      </c>
      <c r="J205" s="12">
        <v>-100</v>
      </c>
      <c r="K205" s="14" t="s">
        <v>213</v>
      </c>
      <c r="L205" s="9" t="str">
        <f t="shared" si="32"/>
        <v>N/A</v>
      </c>
    </row>
    <row r="206" spans="1:12" ht="25.5" x14ac:dyDescent="0.2">
      <c r="A206" s="2" t="s">
        <v>1378</v>
      </c>
      <c r="B206" s="35" t="s">
        <v>213</v>
      </c>
      <c r="C206" s="36">
        <v>11</v>
      </c>
      <c r="D206" s="44" t="str">
        <f t="shared" si="29"/>
        <v>N/A</v>
      </c>
      <c r="E206" s="36">
        <v>14</v>
      </c>
      <c r="F206" s="44" t="str">
        <f t="shared" si="30"/>
        <v>N/A</v>
      </c>
      <c r="G206" s="36">
        <v>52</v>
      </c>
      <c r="H206" s="44" t="str">
        <f t="shared" si="31"/>
        <v>N/A</v>
      </c>
      <c r="I206" s="12">
        <v>75</v>
      </c>
      <c r="J206" s="12">
        <v>271.39999999999998</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-33.299999999999997</v>
      </c>
      <c r="J207" s="12">
        <v>-50</v>
      </c>
      <c r="K207" s="14" t="s">
        <v>213</v>
      </c>
      <c r="L207" s="9" t="str">
        <f t="shared" si="32"/>
        <v>N/A</v>
      </c>
    </row>
    <row r="208" spans="1:12" x14ac:dyDescent="0.2">
      <c r="A208" s="2" t="s">
        <v>1627</v>
      </c>
      <c r="B208" s="35" t="s">
        <v>213</v>
      </c>
      <c r="C208" s="36">
        <v>15</v>
      </c>
      <c r="D208" s="44" t="str">
        <f t="shared" si="29"/>
        <v>N/A</v>
      </c>
      <c r="E208" s="36">
        <v>19</v>
      </c>
      <c r="F208" s="44" t="str">
        <f t="shared" si="30"/>
        <v>N/A</v>
      </c>
      <c r="G208" s="36">
        <v>23</v>
      </c>
      <c r="H208" s="44" t="str">
        <f t="shared" si="31"/>
        <v>N/A</v>
      </c>
      <c r="I208" s="12">
        <v>26.67</v>
      </c>
      <c r="J208" s="12">
        <v>21.05</v>
      </c>
      <c r="K208" s="14" t="s">
        <v>213</v>
      </c>
      <c r="L208" s="9" t="str">
        <f t="shared" si="32"/>
        <v>N/A</v>
      </c>
    </row>
    <row r="209" spans="1:12" x14ac:dyDescent="0.2">
      <c r="A209" s="2" t="s">
        <v>125</v>
      </c>
      <c r="B209" s="35" t="s">
        <v>213</v>
      </c>
      <c r="C209" s="47">
        <v>2210250</v>
      </c>
      <c r="D209" s="44" t="str">
        <f t="shared" si="29"/>
        <v>N/A</v>
      </c>
      <c r="E209" s="47">
        <v>3290821</v>
      </c>
      <c r="F209" s="44" t="str">
        <f t="shared" si="30"/>
        <v>N/A</v>
      </c>
      <c r="G209" s="47">
        <v>625626</v>
      </c>
      <c r="H209" s="44" t="str">
        <f t="shared" si="31"/>
        <v>N/A</v>
      </c>
      <c r="I209" s="12">
        <v>48.89</v>
      </c>
      <c r="J209" s="12">
        <v>-81</v>
      </c>
      <c r="K209" s="14" t="s">
        <v>213</v>
      </c>
      <c r="L209" s="9" t="str">
        <f t="shared" si="32"/>
        <v>N/A</v>
      </c>
    </row>
    <row r="210" spans="1:12" x14ac:dyDescent="0.2">
      <c r="A210" s="46" t="s">
        <v>1622</v>
      </c>
      <c r="B210" s="35" t="s">
        <v>213</v>
      </c>
      <c r="C210" s="47">
        <v>678324</v>
      </c>
      <c r="D210" s="44" t="str">
        <f t="shared" si="29"/>
        <v>N/A</v>
      </c>
      <c r="E210" s="47">
        <v>1204973</v>
      </c>
      <c r="F210" s="44" t="str">
        <f t="shared" si="30"/>
        <v>N/A</v>
      </c>
      <c r="G210" s="47">
        <v>308412</v>
      </c>
      <c r="H210" s="44" t="str">
        <f t="shared" si="31"/>
        <v>N/A</v>
      </c>
      <c r="I210" s="12">
        <v>77.64</v>
      </c>
      <c r="J210" s="12">
        <v>-74.400000000000006</v>
      </c>
      <c r="K210" s="14" t="s">
        <v>213</v>
      </c>
      <c r="L210" s="9" t="str">
        <f t="shared" si="32"/>
        <v>N/A</v>
      </c>
    </row>
    <row r="211" spans="1:12" x14ac:dyDescent="0.2">
      <c r="A211" s="46" t="s">
        <v>1379</v>
      </c>
      <c r="B211" s="35" t="s">
        <v>213</v>
      </c>
      <c r="C211" s="47">
        <v>290392</v>
      </c>
      <c r="D211" s="44" t="str">
        <f t="shared" si="29"/>
        <v>N/A</v>
      </c>
      <c r="E211" s="47">
        <v>303468</v>
      </c>
      <c r="F211" s="44" t="str">
        <f t="shared" si="30"/>
        <v>N/A</v>
      </c>
      <c r="G211" s="47">
        <v>346070</v>
      </c>
      <c r="H211" s="44" t="str">
        <f t="shared" si="31"/>
        <v>N/A</v>
      </c>
      <c r="I211" s="12">
        <v>4.5030000000000001</v>
      </c>
      <c r="J211" s="12">
        <v>14.04</v>
      </c>
      <c r="K211" s="14" t="s">
        <v>213</v>
      </c>
      <c r="L211" s="9" t="str">
        <f t="shared" si="32"/>
        <v>N/A</v>
      </c>
    </row>
    <row r="212" spans="1:12" x14ac:dyDescent="0.2">
      <c r="A212" s="46" t="s">
        <v>1616</v>
      </c>
      <c r="B212" s="35" t="s">
        <v>213</v>
      </c>
      <c r="C212" s="47">
        <v>1995142</v>
      </c>
      <c r="D212" s="44" t="str">
        <f t="shared" si="29"/>
        <v>N/A</v>
      </c>
      <c r="E212" s="47">
        <v>3166441</v>
      </c>
      <c r="F212" s="44" t="str">
        <f t="shared" si="30"/>
        <v>N/A</v>
      </c>
      <c r="G212" s="47">
        <v>592904</v>
      </c>
      <c r="H212" s="44" t="str">
        <f t="shared" si="31"/>
        <v>N/A</v>
      </c>
      <c r="I212" s="12">
        <v>58.71</v>
      </c>
      <c r="J212" s="12">
        <v>-81.3</v>
      </c>
      <c r="K212" s="14" t="s">
        <v>213</v>
      </c>
      <c r="L212" s="9" t="str">
        <f t="shared" si="32"/>
        <v>N/A</v>
      </c>
    </row>
    <row r="213" spans="1:12" x14ac:dyDescent="0.2">
      <c r="A213" s="46" t="s">
        <v>1617</v>
      </c>
      <c r="B213" s="35" t="s">
        <v>213</v>
      </c>
      <c r="C213" s="47">
        <v>282204</v>
      </c>
      <c r="D213" s="44" t="str">
        <f t="shared" si="29"/>
        <v>N/A</v>
      </c>
      <c r="E213" s="47">
        <v>537915</v>
      </c>
      <c r="F213" s="44" t="str">
        <f t="shared" si="30"/>
        <v>N/A</v>
      </c>
      <c r="G213" s="47">
        <v>614635</v>
      </c>
      <c r="H213" s="44" t="str">
        <f t="shared" si="31"/>
        <v>N/A</v>
      </c>
      <c r="I213" s="12">
        <v>90.61</v>
      </c>
      <c r="J213" s="12">
        <v>14.26</v>
      </c>
      <c r="K213" s="14" t="s">
        <v>213</v>
      </c>
      <c r="L213" s="9" t="str">
        <f t="shared" si="32"/>
        <v>N/A</v>
      </c>
    </row>
    <row r="214" spans="1:12" ht="25.5" x14ac:dyDescent="0.2">
      <c r="A214" s="2" t="s">
        <v>1380</v>
      </c>
      <c r="B214" s="35" t="s">
        <v>213</v>
      </c>
      <c r="C214" s="47">
        <v>4157176</v>
      </c>
      <c r="D214" s="44" t="str">
        <f t="shared" ref="D214:D228" si="33">IF($B214="N/A","N/A",IF(C214&gt;10,"No",IF(C214&lt;-10,"No","Yes")))</f>
        <v>N/A</v>
      </c>
      <c r="E214" s="47">
        <v>3285086</v>
      </c>
      <c r="F214" s="44" t="str">
        <f t="shared" ref="F214:F228" si="34">IF($B214="N/A","N/A",IF(E214&gt;10,"No",IF(E214&lt;-10,"No","Yes")))</f>
        <v>N/A</v>
      </c>
      <c r="G214" s="47">
        <v>848552</v>
      </c>
      <c r="H214" s="44" t="str">
        <f t="shared" ref="H214:H228" si="35">IF($B214="N/A","N/A",IF(G214&gt;10,"No",IF(G214&lt;-10,"No","Yes")))</f>
        <v>N/A</v>
      </c>
      <c r="I214" s="12">
        <v>-21</v>
      </c>
      <c r="J214" s="12">
        <v>-74.2</v>
      </c>
      <c r="K214" s="45" t="s">
        <v>739</v>
      </c>
      <c r="L214" s="9" t="str">
        <f t="shared" ref="L214:L228" si="36">IF(J214="Div by 0", "N/A", IF(K214="N/A","N/A", IF(J214&gt;VALUE(MID(K214,1,2)), "No", IF(J214&lt;-1*VALUE(MID(K214,1,2)), "No", "Yes"))))</f>
        <v>No</v>
      </c>
    </row>
    <row r="215" spans="1:12" x14ac:dyDescent="0.2">
      <c r="A215" s="59" t="s">
        <v>649</v>
      </c>
      <c r="B215" s="35" t="s">
        <v>213</v>
      </c>
      <c r="C215" s="36">
        <v>12283</v>
      </c>
      <c r="D215" s="44" t="str">
        <f t="shared" si="33"/>
        <v>N/A</v>
      </c>
      <c r="E215" s="36">
        <v>10840</v>
      </c>
      <c r="F215" s="44" t="str">
        <f t="shared" si="34"/>
        <v>N/A</v>
      </c>
      <c r="G215" s="36">
        <v>3638</v>
      </c>
      <c r="H215" s="44" t="str">
        <f t="shared" si="35"/>
        <v>N/A</v>
      </c>
      <c r="I215" s="12">
        <v>-11.7</v>
      </c>
      <c r="J215" s="12">
        <v>-66.400000000000006</v>
      </c>
      <c r="K215" s="45" t="s">
        <v>739</v>
      </c>
      <c r="L215" s="9" t="str">
        <f t="shared" si="36"/>
        <v>No</v>
      </c>
    </row>
    <row r="216" spans="1:12" ht="25.5" x14ac:dyDescent="0.2">
      <c r="A216" s="4" t="s">
        <v>1381</v>
      </c>
      <c r="B216" s="35" t="s">
        <v>213</v>
      </c>
      <c r="C216" s="47">
        <v>338.44956444000002</v>
      </c>
      <c r="D216" s="44" t="str">
        <f t="shared" si="33"/>
        <v>N/A</v>
      </c>
      <c r="E216" s="47">
        <v>303.05221402000001</v>
      </c>
      <c r="F216" s="44" t="str">
        <f t="shared" si="34"/>
        <v>N/A</v>
      </c>
      <c r="G216" s="47">
        <v>233.24683891999999</v>
      </c>
      <c r="H216" s="44" t="str">
        <f t="shared" si="35"/>
        <v>N/A</v>
      </c>
      <c r="I216" s="12">
        <v>-10.5</v>
      </c>
      <c r="J216" s="12">
        <v>-23</v>
      </c>
      <c r="K216" s="45" t="s">
        <v>739</v>
      </c>
      <c r="L216" s="9" t="str">
        <f t="shared" si="36"/>
        <v>Yes</v>
      </c>
    </row>
    <row r="217" spans="1:12" ht="25.5" x14ac:dyDescent="0.2">
      <c r="A217" s="2" t="s">
        <v>1382</v>
      </c>
      <c r="B217" s="35" t="s">
        <v>213</v>
      </c>
      <c r="C217" s="47">
        <v>4880722</v>
      </c>
      <c r="D217" s="44" t="str">
        <f t="shared" si="33"/>
        <v>N/A</v>
      </c>
      <c r="E217" s="47">
        <v>5366094</v>
      </c>
      <c r="F217" s="44" t="str">
        <f t="shared" si="34"/>
        <v>N/A</v>
      </c>
      <c r="G217" s="47">
        <v>667148</v>
      </c>
      <c r="H217" s="44" t="str">
        <f t="shared" si="35"/>
        <v>N/A</v>
      </c>
      <c r="I217" s="12">
        <v>9.9450000000000003</v>
      </c>
      <c r="J217" s="12">
        <v>-87.6</v>
      </c>
      <c r="K217" s="45" t="s">
        <v>739</v>
      </c>
      <c r="L217" s="9" t="str">
        <f t="shared" si="36"/>
        <v>No</v>
      </c>
    </row>
    <row r="218" spans="1:12" x14ac:dyDescent="0.2">
      <c r="A218" s="4" t="s">
        <v>516</v>
      </c>
      <c r="B218" s="35" t="s">
        <v>213</v>
      </c>
      <c r="C218" s="36">
        <v>17683</v>
      </c>
      <c r="D218" s="44" t="str">
        <f t="shared" si="33"/>
        <v>N/A</v>
      </c>
      <c r="E218" s="36">
        <v>17866</v>
      </c>
      <c r="F218" s="44" t="str">
        <f t="shared" si="34"/>
        <v>N/A</v>
      </c>
      <c r="G218" s="36">
        <v>2617</v>
      </c>
      <c r="H218" s="44" t="str">
        <f t="shared" si="35"/>
        <v>N/A</v>
      </c>
      <c r="I218" s="12">
        <v>1.0349999999999999</v>
      </c>
      <c r="J218" s="12">
        <v>-85.4</v>
      </c>
      <c r="K218" s="45" t="s">
        <v>739</v>
      </c>
      <c r="L218" s="9" t="str">
        <f t="shared" si="36"/>
        <v>No</v>
      </c>
    </row>
    <row r="219" spans="1:12" ht="25.5" x14ac:dyDescent="0.2">
      <c r="A219" s="2" t="s">
        <v>1383</v>
      </c>
      <c r="B219" s="35" t="s">
        <v>213</v>
      </c>
      <c r="C219" s="47">
        <v>276.01210201999999</v>
      </c>
      <c r="D219" s="44" t="str">
        <f t="shared" si="33"/>
        <v>N/A</v>
      </c>
      <c r="E219" s="47">
        <v>300.35228926000002</v>
      </c>
      <c r="F219" s="44" t="str">
        <f t="shared" si="34"/>
        <v>N/A</v>
      </c>
      <c r="G219" s="47">
        <v>254.92854413000001</v>
      </c>
      <c r="H219" s="44" t="str">
        <f t="shared" si="35"/>
        <v>N/A</v>
      </c>
      <c r="I219" s="12">
        <v>8.8190000000000008</v>
      </c>
      <c r="J219" s="12">
        <v>-15.1</v>
      </c>
      <c r="K219" s="45" t="s">
        <v>739</v>
      </c>
      <c r="L219" s="9" t="str">
        <f t="shared" si="36"/>
        <v>Yes</v>
      </c>
    </row>
    <row r="220" spans="1:12" ht="25.5" x14ac:dyDescent="0.2">
      <c r="A220" s="2" t="s">
        <v>1384</v>
      </c>
      <c r="B220" s="35" t="s">
        <v>213</v>
      </c>
      <c r="C220" s="47">
        <v>899554</v>
      </c>
      <c r="D220" s="44" t="str">
        <f t="shared" si="33"/>
        <v>N/A</v>
      </c>
      <c r="E220" s="47">
        <v>791390</v>
      </c>
      <c r="F220" s="44" t="str">
        <f t="shared" si="34"/>
        <v>N/A</v>
      </c>
      <c r="G220" s="47">
        <v>421325</v>
      </c>
      <c r="H220" s="44" t="str">
        <f t="shared" si="35"/>
        <v>N/A</v>
      </c>
      <c r="I220" s="12">
        <v>-12</v>
      </c>
      <c r="J220" s="12">
        <v>-46.8</v>
      </c>
      <c r="K220" s="45" t="s">
        <v>739</v>
      </c>
      <c r="L220" s="9" t="str">
        <f t="shared" si="36"/>
        <v>No</v>
      </c>
    </row>
    <row r="221" spans="1:12" x14ac:dyDescent="0.2">
      <c r="A221" s="4" t="s">
        <v>517</v>
      </c>
      <c r="B221" s="35" t="s">
        <v>213</v>
      </c>
      <c r="C221" s="36">
        <v>3192</v>
      </c>
      <c r="D221" s="44" t="str">
        <f t="shared" si="33"/>
        <v>N/A</v>
      </c>
      <c r="E221" s="36">
        <v>2311</v>
      </c>
      <c r="F221" s="44" t="str">
        <f t="shared" si="34"/>
        <v>N/A</v>
      </c>
      <c r="G221" s="36">
        <v>989</v>
      </c>
      <c r="H221" s="44" t="str">
        <f t="shared" si="35"/>
        <v>N/A</v>
      </c>
      <c r="I221" s="12">
        <v>-27.6</v>
      </c>
      <c r="J221" s="12">
        <v>-57.2</v>
      </c>
      <c r="K221" s="45" t="s">
        <v>739</v>
      </c>
      <c r="L221" s="9" t="str">
        <f t="shared" si="36"/>
        <v>No</v>
      </c>
    </row>
    <row r="222" spans="1:12" ht="25.5" x14ac:dyDescent="0.2">
      <c r="A222" s="2" t="s">
        <v>1385</v>
      </c>
      <c r="B222" s="35" t="s">
        <v>213</v>
      </c>
      <c r="C222" s="47">
        <v>281.81516291000003</v>
      </c>
      <c r="D222" s="44" t="str">
        <f t="shared" si="33"/>
        <v>N/A</v>
      </c>
      <c r="E222" s="47">
        <v>342.44482907999998</v>
      </c>
      <c r="F222" s="44" t="str">
        <f t="shared" si="34"/>
        <v>N/A</v>
      </c>
      <c r="G222" s="47">
        <v>426.01112234999999</v>
      </c>
      <c r="H222" s="44" t="str">
        <f t="shared" si="35"/>
        <v>N/A</v>
      </c>
      <c r="I222" s="12">
        <v>21.51</v>
      </c>
      <c r="J222" s="12">
        <v>24.4</v>
      </c>
      <c r="K222" s="45" t="s">
        <v>739</v>
      </c>
      <c r="L222" s="9" t="str">
        <f t="shared" si="36"/>
        <v>Yes</v>
      </c>
    </row>
    <row r="223" spans="1:12" ht="25.5" x14ac:dyDescent="0.2">
      <c r="A223" s="2" t="s">
        <v>1386</v>
      </c>
      <c r="B223" s="35" t="s">
        <v>213</v>
      </c>
      <c r="C223" s="47">
        <v>4033938</v>
      </c>
      <c r="D223" s="44" t="str">
        <f t="shared" si="33"/>
        <v>N/A</v>
      </c>
      <c r="E223" s="47">
        <v>4065149</v>
      </c>
      <c r="F223" s="44" t="str">
        <f t="shared" si="34"/>
        <v>N/A</v>
      </c>
      <c r="G223" s="47">
        <v>404107</v>
      </c>
      <c r="H223" s="44" t="str">
        <f t="shared" si="35"/>
        <v>N/A</v>
      </c>
      <c r="I223" s="12">
        <v>0.77370000000000005</v>
      </c>
      <c r="J223" s="12">
        <v>-90.1</v>
      </c>
      <c r="K223" s="45" t="s">
        <v>739</v>
      </c>
      <c r="L223" s="9" t="str">
        <f t="shared" si="36"/>
        <v>No</v>
      </c>
    </row>
    <row r="224" spans="1:12" x14ac:dyDescent="0.2">
      <c r="A224" s="2" t="s">
        <v>518</v>
      </c>
      <c r="B224" s="35" t="s">
        <v>213</v>
      </c>
      <c r="C224" s="36">
        <v>2707</v>
      </c>
      <c r="D224" s="44" t="str">
        <f t="shared" si="33"/>
        <v>N/A</v>
      </c>
      <c r="E224" s="36">
        <v>2662</v>
      </c>
      <c r="F224" s="44" t="str">
        <f t="shared" si="34"/>
        <v>N/A</v>
      </c>
      <c r="G224" s="36">
        <v>283</v>
      </c>
      <c r="H224" s="44" t="str">
        <f t="shared" si="35"/>
        <v>N/A</v>
      </c>
      <c r="I224" s="12">
        <v>-1.66</v>
      </c>
      <c r="J224" s="12">
        <v>-89.4</v>
      </c>
      <c r="K224" s="45" t="s">
        <v>739</v>
      </c>
      <c r="L224" s="9" t="str">
        <f t="shared" si="36"/>
        <v>No</v>
      </c>
    </row>
    <row r="225" spans="1:12" ht="25.5" x14ac:dyDescent="0.2">
      <c r="A225" s="2" t="s">
        <v>1387</v>
      </c>
      <c r="B225" s="35" t="s">
        <v>213</v>
      </c>
      <c r="C225" s="47">
        <v>1490.1876616</v>
      </c>
      <c r="D225" s="44" t="str">
        <f t="shared" si="33"/>
        <v>N/A</v>
      </c>
      <c r="E225" s="47">
        <v>1527.1033058</v>
      </c>
      <c r="F225" s="44" t="str">
        <f t="shared" si="34"/>
        <v>N/A</v>
      </c>
      <c r="G225" s="47">
        <v>1427.9399292999999</v>
      </c>
      <c r="H225" s="44" t="str">
        <f t="shared" si="35"/>
        <v>N/A</v>
      </c>
      <c r="I225" s="12">
        <v>2.4769999999999999</v>
      </c>
      <c r="J225" s="12">
        <v>-6.49</v>
      </c>
      <c r="K225" s="45" t="s">
        <v>739</v>
      </c>
      <c r="L225" s="9" t="str">
        <f t="shared" si="36"/>
        <v>Yes</v>
      </c>
    </row>
    <row r="226" spans="1:12" ht="25.5" x14ac:dyDescent="0.2">
      <c r="A226" s="2" t="s">
        <v>1388</v>
      </c>
      <c r="B226" s="35" t="s">
        <v>213</v>
      </c>
      <c r="C226" s="47">
        <v>89889306</v>
      </c>
      <c r="D226" s="44" t="str">
        <f t="shared" si="33"/>
        <v>N/A</v>
      </c>
      <c r="E226" s="47">
        <v>95487128</v>
      </c>
      <c r="F226" s="44" t="str">
        <f t="shared" si="34"/>
        <v>N/A</v>
      </c>
      <c r="G226" s="47">
        <v>100776417</v>
      </c>
      <c r="H226" s="44" t="str">
        <f t="shared" si="35"/>
        <v>N/A</v>
      </c>
      <c r="I226" s="12">
        <v>6.2270000000000003</v>
      </c>
      <c r="J226" s="12">
        <v>5.5389999999999997</v>
      </c>
      <c r="K226" s="45" t="s">
        <v>739</v>
      </c>
      <c r="L226" s="9" t="str">
        <f t="shared" si="36"/>
        <v>Yes</v>
      </c>
    </row>
    <row r="227" spans="1:12" ht="25.5" x14ac:dyDescent="0.2">
      <c r="A227" s="2" t="s">
        <v>519</v>
      </c>
      <c r="B227" s="35" t="s">
        <v>213</v>
      </c>
      <c r="C227" s="36">
        <v>2878</v>
      </c>
      <c r="D227" s="44" t="str">
        <f t="shared" si="33"/>
        <v>N/A</v>
      </c>
      <c r="E227" s="36">
        <v>2868</v>
      </c>
      <c r="F227" s="44" t="str">
        <f t="shared" si="34"/>
        <v>N/A</v>
      </c>
      <c r="G227" s="36">
        <v>2793</v>
      </c>
      <c r="H227" s="44" t="str">
        <f t="shared" si="35"/>
        <v>N/A</v>
      </c>
      <c r="I227" s="12">
        <v>-0.34699999999999998</v>
      </c>
      <c r="J227" s="12">
        <v>-2.62</v>
      </c>
      <c r="K227" s="45" t="s">
        <v>739</v>
      </c>
      <c r="L227" s="9" t="str">
        <f t="shared" si="36"/>
        <v>Yes</v>
      </c>
    </row>
    <row r="228" spans="1:12" ht="25.5" x14ac:dyDescent="0.2">
      <c r="A228" s="2" t="s">
        <v>1389</v>
      </c>
      <c r="B228" s="35" t="s">
        <v>213</v>
      </c>
      <c r="C228" s="47">
        <v>31233.254343000001</v>
      </c>
      <c r="D228" s="44" t="str">
        <f t="shared" si="33"/>
        <v>N/A</v>
      </c>
      <c r="E228" s="47">
        <v>33293.977684999998</v>
      </c>
      <c r="F228" s="44" t="str">
        <f t="shared" si="34"/>
        <v>N/A</v>
      </c>
      <c r="G228" s="47">
        <v>36081.781954999999</v>
      </c>
      <c r="H228" s="44" t="str">
        <f t="shared" si="35"/>
        <v>N/A</v>
      </c>
      <c r="I228" s="12">
        <v>6.5979999999999999</v>
      </c>
      <c r="J228" s="12">
        <v>8.3729999999999993</v>
      </c>
      <c r="K228" s="45" t="s">
        <v>739</v>
      </c>
      <c r="L228" s="9" t="str">
        <f t="shared" si="36"/>
        <v>Yes</v>
      </c>
    </row>
    <row r="229" spans="1:12" x14ac:dyDescent="0.2">
      <c r="A229" s="2" t="s">
        <v>1390</v>
      </c>
      <c r="B229" s="35" t="s">
        <v>213</v>
      </c>
      <c r="C229" s="52">
        <v>100605729</v>
      </c>
      <c r="D229" s="44" t="str">
        <f t="shared" ref="D229:D252" si="37">IF($B229="N/A","N/A",IF(C229&gt;10,"No",IF(C229&lt;-10,"No","Yes")))</f>
        <v>N/A</v>
      </c>
      <c r="E229" s="52">
        <v>105361771</v>
      </c>
      <c r="F229" s="44" t="str">
        <f t="shared" ref="F229:F252" si="38">IF($B229="N/A","N/A",IF(E229&gt;10,"No",IF(E229&lt;-10,"No","Yes")))</f>
        <v>N/A</v>
      </c>
      <c r="G229" s="52">
        <v>104751281</v>
      </c>
      <c r="H229" s="44" t="str">
        <f t="shared" ref="H229:H252" si="39">IF($B229="N/A","N/A",IF(G229&gt;10,"No",IF(G229&lt;-10,"No","Yes")))</f>
        <v>N/A</v>
      </c>
      <c r="I229" s="12">
        <v>4.7270000000000003</v>
      </c>
      <c r="J229" s="12">
        <v>-0.57899999999999996</v>
      </c>
      <c r="K229" s="45" t="s">
        <v>739</v>
      </c>
      <c r="L229" s="9" t="str">
        <f t="shared" ref="L229:L252" si="40">IF(J229="Div by 0", "N/A", IF(K229="N/A","N/A", IF(J229&gt;VALUE(MID(K229,1,2)), "No", IF(J229&lt;-1*VALUE(MID(K229,1,2)), "No", "Yes"))))</f>
        <v>Yes</v>
      </c>
    </row>
    <row r="230" spans="1:12" x14ac:dyDescent="0.2">
      <c r="A230" s="4" t="s">
        <v>1391</v>
      </c>
      <c r="B230" s="35" t="s">
        <v>213</v>
      </c>
      <c r="C230" s="50">
        <v>4954</v>
      </c>
      <c r="D230" s="44" t="str">
        <f t="shared" si="37"/>
        <v>N/A</v>
      </c>
      <c r="E230" s="50">
        <v>4390</v>
      </c>
      <c r="F230" s="44" t="str">
        <f t="shared" si="38"/>
        <v>N/A</v>
      </c>
      <c r="G230" s="50">
        <v>3208</v>
      </c>
      <c r="H230" s="44" t="str">
        <f t="shared" si="39"/>
        <v>N/A</v>
      </c>
      <c r="I230" s="12">
        <v>-11.4</v>
      </c>
      <c r="J230" s="12">
        <v>-26.9</v>
      </c>
      <c r="K230" s="45" t="s">
        <v>739</v>
      </c>
      <c r="L230" s="9" t="str">
        <f t="shared" si="40"/>
        <v>Yes</v>
      </c>
    </row>
    <row r="231" spans="1:12" x14ac:dyDescent="0.2">
      <c r="A231" s="4" t="s">
        <v>1392</v>
      </c>
      <c r="B231" s="35" t="s">
        <v>213</v>
      </c>
      <c r="C231" s="52">
        <v>20307.979209000001</v>
      </c>
      <c r="D231" s="44" t="str">
        <f t="shared" si="37"/>
        <v>N/A</v>
      </c>
      <c r="E231" s="52">
        <v>24000.403417000001</v>
      </c>
      <c r="F231" s="44" t="str">
        <f t="shared" si="38"/>
        <v>N/A</v>
      </c>
      <c r="G231" s="52">
        <v>32653.142456000001</v>
      </c>
      <c r="H231" s="44" t="str">
        <f t="shared" si="39"/>
        <v>N/A</v>
      </c>
      <c r="I231" s="12">
        <v>18.18</v>
      </c>
      <c r="J231" s="12">
        <v>36.049999999999997</v>
      </c>
      <c r="K231" s="45" t="s">
        <v>739</v>
      </c>
      <c r="L231" s="9" t="str">
        <f t="shared" si="40"/>
        <v>No</v>
      </c>
    </row>
    <row r="232" spans="1:12" ht="25.5" x14ac:dyDescent="0.2">
      <c r="A232" s="4" t="s">
        <v>1393</v>
      </c>
      <c r="B232" s="35" t="s">
        <v>213</v>
      </c>
      <c r="C232" s="52">
        <v>16638.383647999999</v>
      </c>
      <c r="D232" s="44" t="str">
        <f t="shared" si="37"/>
        <v>N/A</v>
      </c>
      <c r="E232" s="52">
        <v>18688.899329</v>
      </c>
      <c r="F232" s="44" t="str">
        <f t="shared" si="38"/>
        <v>N/A</v>
      </c>
      <c r="G232" s="52">
        <v>21299.89172</v>
      </c>
      <c r="H232" s="44" t="str">
        <f t="shared" si="39"/>
        <v>N/A</v>
      </c>
      <c r="I232" s="12">
        <v>12.32</v>
      </c>
      <c r="J232" s="12">
        <v>13.97</v>
      </c>
      <c r="K232" s="45" t="s">
        <v>739</v>
      </c>
      <c r="L232" s="9" t="str">
        <f t="shared" si="40"/>
        <v>Yes</v>
      </c>
    </row>
    <row r="233" spans="1:12" ht="25.5" x14ac:dyDescent="0.2">
      <c r="A233" s="4" t="s">
        <v>1394</v>
      </c>
      <c r="B233" s="35" t="s">
        <v>213</v>
      </c>
      <c r="C233" s="52">
        <v>33445.324447999999</v>
      </c>
      <c r="D233" s="44" t="str">
        <f t="shared" si="37"/>
        <v>N/A</v>
      </c>
      <c r="E233" s="52">
        <v>35654.358620999999</v>
      </c>
      <c r="F233" s="44" t="str">
        <f t="shared" si="38"/>
        <v>N/A</v>
      </c>
      <c r="G233" s="52">
        <v>41799.865060999997</v>
      </c>
      <c r="H233" s="44" t="str">
        <f t="shared" si="39"/>
        <v>N/A</v>
      </c>
      <c r="I233" s="12">
        <v>6.6050000000000004</v>
      </c>
      <c r="J233" s="12">
        <v>17.239999999999998</v>
      </c>
      <c r="K233" s="45" t="s">
        <v>739</v>
      </c>
      <c r="L233" s="9" t="str">
        <f t="shared" si="40"/>
        <v>Yes</v>
      </c>
    </row>
    <row r="234" spans="1:12" x14ac:dyDescent="0.2">
      <c r="A234" s="4" t="s">
        <v>1395</v>
      </c>
      <c r="B234" s="35" t="s">
        <v>213</v>
      </c>
      <c r="C234" s="52">
        <v>5013.7695000000003</v>
      </c>
      <c r="D234" s="44" t="str">
        <f t="shared" si="37"/>
        <v>N/A</v>
      </c>
      <c r="E234" s="52">
        <v>6142.5374506999997</v>
      </c>
      <c r="F234" s="44" t="str">
        <f t="shared" si="38"/>
        <v>N/A</v>
      </c>
      <c r="G234" s="52">
        <v>11217.051313</v>
      </c>
      <c r="H234" s="44" t="str">
        <f t="shared" si="39"/>
        <v>N/A</v>
      </c>
      <c r="I234" s="12">
        <v>22.51</v>
      </c>
      <c r="J234" s="12">
        <v>82.61</v>
      </c>
      <c r="K234" s="45" t="s">
        <v>739</v>
      </c>
      <c r="L234" s="9" t="str">
        <f t="shared" si="40"/>
        <v>No</v>
      </c>
    </row>
    <row r="235" spans="1:12" ht="25.5" x14ac:dyDescent="0.2">
      <c r="A235" s="4" t="s">
        <v>1396</v>
      </c>
      <c r="B235" s="35" t="s">
        <v>213</v>
      </c>
      <c r="C235" s="52">
        <v>622.86982249000005</v>
      </c>
      <c r="D235" s="44" t="str">
        <f t="shared" si="37"/>
        <v>N/A</v>
      </c>
      <c r="E235" s="52">
        <v>1562.4495413</v>
      </c>
      <c r="F235" s="44" t="str">
        <f t="shared" si="38"/>
        <v>N/A</v>
      </c>
      <c r="G235" s="52">
        <v>483.83333333000002</v>
      </c>
      <c r="H235" s="44" t="str">
        <f t="shared" si="39"/>
        <v>N/A</v>
      </c>
      <c r="I235" s="12">
        <v>150.80000000000001</v>
      </c>
      <c r="J235" s="12">
        <v>-69</v>
      </c>
      <c r="K235" s="45" t="s">
        <v>739</v>
      </c>
      <c r="L235" s="9" t="str">
        <f t="shared" si="40"/>
        <v>No</v>
      </c>
    </row>
    <row r="236" spans="1:12" x14ac:dyDescent="0.2">
      <c r="A236" s="4" t="s">
        <v>1397</v>
      </c>
      <c r="B236" s="35" t="s">
        <v>213</v>
      </c>
      <c r="C236" s="44">
        <v>3.8257485076000002</v>
      </c>
      <c r="D236" s="44" t="str">
        <f t="shared" si="37"/>
        <v>N/A</v>
      </c>
      <c r="E236" s="44">
        <v>3.6182312700999999</v>
      </c>
      <c r="F236" s="44" t="str">
        <f t="shared" si="38"/>
        <v>N/A</v>
      </c>
      <c r="G236" s="44">
        <v>7.2515201519000003</v>
      </c>
      <c r="H236" s="44" t="str">
        <f t="shared" si="39"/>
        <v>N/A</v>
      </c>
      <c r="I236" s="12">
        <v>-5.42</v>
      </c>
      <c r="J236" s="12">
        <v>100.4</v>
      </c>
      <c r="K236" s="45" t="s">
        <v>739</v>
      </c>
      <c r="L236" s="9" t="str">
        <f t="shared" si="40"/>
        <v>No</v>
      </c>
    </row>
    <row r="237" spans="1:12" x14ac:dyDescent="0.2">
      <c r="A237" s="4" t="s">
        <v>1398</v>
      </c>
      <c r="B237" s="35" t="s">
        <v>213</v>
      </c>
      <c r="C237" s="44">
        <v>24.613003096</v>
      </c>
      <c r="D237" s="44" t="str">
        <f t="shared" si="37"/>
        <v>N/A</v>
      </c>
      <c r="E237" s="44">
        <v>24.386252045999999</v>
      </c>
      <c r="F237" s="44" t="str">
        <f t="shared" si="38"/>
        <v>N/A</v>
      </c>
      <c r="G237" s="44">
        <v>37.028301886999998</v>
      </c>
      <c r="H237" s="44" t="str">
        <f t="shared" si="39"/>
        <v>N/A</v>
      </c>
      <c r="I237" s="12">
        <v>-0.92100000000000004</v>
      </c>
      <c r="J237" s="12">
        <v>51.84</v>
      </c>
      <c r="K237" s="45" t="s">
        <v>739</v>
      </c>
      <c r="L237" s="9" t="str">
        <f t="shared" si="40"/>
        <v>No</v>
      </c>
    </row>
    <row r="238" spans="1:12" x14ac:dyDescent="0.2">
      <c r="A238" s="59" t="s">
        <v>1399</v>
      </c>
      <c r="B238" s="35" t="s">
        <v>213</v>
      </c>
      <c r="C238" s="44">
        <v>24.682770937000001</v>
      </c>
      <c r="D238" s="44" t="str">
        <f t="shared" si="37"/>
        <v>N/A</v>
      </c>
      <c r="E238" s="44">
        <v>25.193050193000001</v>
      </c>
      <c r="F238" s="44" t="str">
        <f t="shared" si="38"/>
        <v>N/A</v>
      </c>
      <c r="G238" s="44">
        <v>43.905844803999997</v>
      </c>
      <c r="H238" s="44" t="str">
        <f t="shared" si="39"/>
        <v>N/A</v>
      </c>
      <c r="I238" s="12">
        <v>2.0670000000000002</v>
      </c>
      <c r="J238" s="12">
        <v>74.28</v>
      </c>
      <c r="K238" s="45" t="s">
        <v>739</v>
      </c>
      <c r="L238" s="9" t="str">
        <f t="shared" si="40"/>
        <v>No</v>
      </c>
    </row>
    <row r="239" spans="1:12" x14ac:dyDescent="0.2">
      <c r="A239" s="59" t="s">
        <v>1400</v>
      </c>
      <c r="B239" s="35" t="s">
        <v>213</v>
      </c>
      <c r="C239" s="44">
        <v>2.1666359727</v>
      </c>
      <c r="D239" s="44" t="str">
        <f t="shared" si="37"/>
        <v>N/A</v>
      </c>
      <c r="E239" s="44">
        <v>1.7455129307999999</v>
      </c>
      <c r="F239" s="44" t="str">
        <f t="shared" si="38"/>
        <v>N/A</v>
      </c>
      <c r="G239" s="44">
        <v>3.1424607191999998</v>
      </c>
      <c r="H239" s="44" t="str">
        <f t="shared" si="39"/>
        <v>N/A</v>
      </c>
      <c r="I239" s="12">
        <v>-19.399999999999999</v>
      </c>
      <c r="J239" s="12">
        <v>80.03</v>
      </c>
      <c r="K239" s="45" t="s">
        <v>739</v>
      </c>
      <c r="L239" s="9" t="str">
        <f t="shared" si="40"/>
        <v>No</v>
      </c>
    </row>
    <row r="240" spans="1:12" x14ac:dyDescent="0.2">
      <c r="A240" s="59" t="s">
        <v>1401</v>
      </c>
      <c r="B240" s="35" t="s">
        <v>213</v>
      </c>
      <c r="C240" s="44">
        <v>0.65258524149999997</v>
      </c>
      <c r="D240" s="44" t="str">
        <f t="shared" si="37"/>
        <v>N/A</v>
      </c>
      <c r="E240" s="44">
        <v>0.47055776199999999</v>
      </c>
      <c r="F240" s="44" t="str">
        <f t="shared" si="38"/>
        <v>N/A</v>
      </c>
      <c r="G240" s="44">
        <v>9.8887515499999995E-2</v>
      </c>
      <c r="H240" s="44" t="str">
        <f t="shared" si="39"/>
        <v>N/A</v>
      </c>
      <c r="I240" s="12">
        <v>-27.9</v>
      </c>
      <c r="J240" s="12">
        <v>-79</v>
      </c>
      <c r="K240" s="45" t="s">
        <v>739</v>
      </c>
      <c r="L240" s="9" t="str">
        <f t="shared" si="40"/>
        <v>No</v>
      </c>
    </row>
    <row r="241" spans="1:12" ht="25.5" x14ac:dyDescent="0.2">
      <c r="A241" s="59" t="s">
        <v>1402</v>
      </c>
      <c r="B241" s="35" t="s">
        <v>213</v>
      </c>
      <c r="C241" s="52">
        <v>89889306</v>
      </c>
      <c r="D241" s="44" t="str">
        <f t="shared" si="37"/>
        <v>N/A</v>
      </c>
      <c r="E241" s="52">
        <v>95487128</v>
      </c>
      <c r="F241" s="44" t="str">
        <f t="shared" si="38"/>
        <v>N/A</v>
      </c>
      <c r="G241" s="52">
        <v>100776417</v>
      </c>
      <c r="H241" s="44" t="str">
        <f t="shared" si="39"/>
        <v>N/A</v>
      </c>
      <c r="I241" s="12">
        <v>6.2270000000000003</v>
      </c>
      <c r="J241" s="12">
        <v>5.5389999999999997</v>
      </c>
      <c r="K241" s="45" t="s">
        <v>739</v>
      </c>
      <c r="L241" s="9" t="str">
        <f t="shared" si="40"/>
        <v>Yes</v>
      </c>
    </row>
    <row r="242" spans="1:12" x14ac:dyDescent="0.2">
      <c r="A242" s="59" t="s">
        <v>1403</v>
      </c>
      <c r="B242" s="35" t="s">
        <v>213</v>
      </c>
      <c r="C242" s="50">
        <v>2878</v>
      </c>
      <c r="D242" s="44" t="str">
        <f t="shared" si="37"/>
        <v>N/A</v>
      </c>
      <c r="E242" s="50">
        <v>2868</v>
      </c>
      <c r="F242" s="44" t="str">
        <f t="shared" si="38"/>
        <v>N/A</v>
      </c>
      <c r="G242" s="50">
        <v>2793</v>
      </c>
      <c r="H242" s="44" t="str">
        <f t="shared" si="39"/>
        <v>N/A</v>
      </c>
      <c r="I242" s="12">
        <v>-0.34699999999999998</v>
      </c>
      <c r="J242" s="12">
        <v>-2.62</v>
      </c>
      <c r="K242" s="45" t="s">
        <v>739</v>
      </c>
      <c r="L242" s="9" t="str">
        <f t="shared" si="40"/>
        <v>Yes</v>
      </c>
    </row>
    <row r="243" spans="1:12" ht="25.5" x14ac:dyDescent="0.2">
      <c r="A243" s="59" t="s">
        <v>1404</v>
      </c>
      <c r="B243" s="35" t="s">
        <v>213</v>
      </c>
      <c r="C243" s="52">
        <v>31233.254343000001</v>
      </c>
      <c r="D243" s="44" t="str">
        <f t="shared" si="37"/>
        <v>N/A</v>
      </c>
      <c r="E243" s="52">
        <v>33293.977684999998</v>
      </c>
      <c r="F243" s="44" t="str">
        <f t="shared" si="38"/>
        <v>N/A</v>
      </c>
      <c r="G243" s="52">
        <v>36081.781954999999</v>
      </c>
      <c r="H243" s="44" t="str">
        <f t="shared" si="39"/>
        <v>N/A</v>
      </c>
      <c r="I243" s="12">
        <v>6.5979999999999999</v>
      </c>
      <c r="J243" s="12">
        <v>8.3729999999999993</v>
      </c>
      <c r="K243" s="45" t="s">
        <v>739</v>
      </c>
      <c r="L243" s="9" t="str">
        <f t="shared" si="40"/>
        <v>Yes</v>
      </c>
    </row>
    <row r="244" spans="1:12" ht="25.5" x14ac:dyDescent="0.2">
      <c r="A244" s="59" t="s">
        <v>1405</v>
      </c>
      <c r="B244" s="35" t="s">
        <v>213</v>
      </c>
      <c r="C244" s="52">
        <v>20295.260504000002</v>
      </c>
      <c r="D244" s="44" t="str">
        <f t="shared" si="37"/>
        <v>N/A</v>
      </c>
      <c r="E244" s="52">
        <v>21234.879032000001</v>
      </c>
      <c r="F244" s="44" t="str">
        <f t="shared" si="38"/>
        <v>N/A</v>
      </c>
      <c r="G244" s="52">
        <v>22458.323944</v>
      </c>
      <c r="H244" s="44" t="str">
        <f t="shared" si="39"/>
        <v>N/A</v>
      </c>
      <c r="I244" s="12">
        <v>4.63</v>
      </c>
      <c r="J244" s="12">
        <v>5.7610000000000001</v>
      </c>
      <c r="K244" s="45" t="s">
        <v>739</v>
      </c>
      <c r="L244" s="9" t="str">
        <f t="shared" si="40"/>
        <v>Yes</v>
      </c>
    </row>
    <row r="245" spans="1:12" ht="25.5" x14ac:dyDescent="0.2">
      <c r="A245" s="59" t="s">
        <v>1406</v>
      </c>
      <c r="B245" s="35" t="s">
        <v>213</v>
      </c>
      <c r="C245" s="52">
        <v>37451.855038000002</v>
      </c>
      <c r="D245" s="44" t="str">
        <f t="shared" si="37"/>
        <v>N/A</v>
      </c>
      <c r="E245" s="52">
        <v>39563.626461</v>
      </c>
      <c r="F245" s="44" t="str">
        <f t="shared" si="38"/>
        <v>N/A</v>
      </c>
      <c r="G245" s="52">
        <v>43084.635265999998</v>
      </c>
      <c r="H245" s="44" t="str">
        <f t="shared" si="39"/>
        <v>N/A</v>
      </c>
      <c r="I245" s="12">
        <v>5.6390000000000002</v>
      </c>
      <c r="J245" s="12">
        <v>8.9</v>
      </c>
      <c r="K245" s="45" t="s">
        <v>739</v>
      </c>
      <c r="L245" s="9" t="str">
        <f t="shared" si="40"/>
        <v>Yes</v>
      </c>
    </row>
    <row r="246" spans="1:12" ht="25.5" x14ac:dyDescent="0.2">
      <c r="A246" s="59" t="s">
        <v>1407</v>
      </c>
      <c r="B246" s="35" t="s">
        <v>213</v>
      </c>
      <c r="C246" s="52">
        <v>13225.607963</v>
      </c>
      <c r="D246" s="44" t="str">
        <f t="shared" si="37"/>
        <v>N/A</v>
      </c>
      <c r="E246" s="52">
        <v>13470.58209</v>
      </c>
      <c r="F246" s="44" t="str">
        <f t="shared" si="38"/>
        <v>N/A</v>
      </c>
      <c r="G246" s="52">
        <v>14461.51463</v>
      </c>
      <c r="H246" s="44" t="str">
        <f t="shared" si="39"/>
        <v>N/A</v>
      </c>
      <c r="I246" s="12">
        <v>1.8520000000000001</v>
      </c>
      <c r="J246" s="12">
        <v>7.3559999999999999</v>
      </c>
      <c r="K246" s="45" t="s">
        <v>739</v>
      </c>
      <c r="L246" s="9" t="str">
        <f t="shared" si="40"/>
        <v>Yes</v>
      </c>
    </row>
    <row r="247" spans="1:12" ht="25.5" x14ac:dyDescent="0.2">
      <c r="A247" s="59" t="s">
        <v>1408</v>
      </c>
      <c r="B247" s="35" t="s">
        <v>213</v>
      </c>
      <c r="C247" s="52">
        <v>19572.5</v>
      </c>
      <c r="D247" s="44" t="str">
        <f t="shared" si="37"/>
        <v>N/A</v>
      </c>
      <c r="E247" s="52">
        <v>52322.5</v>
      </c>
      <c r="F247" s="44" t="str">
        <f t="shared" si="38"/>
        <v>N/A</v>
      </c>
      <c r="G247" s="52" t="s">
        <v>1747</v>
      </c>
      <c r="H247" s="44" t="str">
        <f t="shared" si="39"/>
        <v>N/A</v>
      </c>
      <c r="I247" s="12">
        <v>167.3</v>
      </c>
      <c r="J247" s="12" t="s">
        <v>1747</v>
      </c>
      <c r="K247" s="45" t="s">
        <v>739</v>
      </c>
      <c r="L247" s="9" t="str">
        <f t="shared" si="40"/>
        <v>N/A</v>
      </c>
    </row>
    <row r="248" spans="1:12" ht="25.5" x14ac:dyDescent="0.2">
      <c r="A248" s="59" t="s">
        <v>1409</v>
      </c>
      <c r="B248" s="35" t="s">
        <v>213</v>
      </c>
      <c r="C248" s="44">
        <v>2.2225482851999998</v>
      </c>
      <c r="D248" s="44" t="str">
        <f t="shared" si="37"/>
        <v>N/A</v>
      </c>
      <c r="E248" s="44">
        <v>2.3638012033</v>
      </c>
      <c r="F248" s="44" t="str">
        <f t="shared" si="38"/>
        <v>N/A</v>
      </c>
      <c r="G248" s="44">
        <v>6.3134338479999998</v>
      </c>
      <c r="H248" s="44" t="str">
        <f t="shared" si="39"/>
        <v>N/A</v>
      </c>
      <c r="I248" s="12">
        <v>6.3550000000000004</v>
      </c>
      <c r="J248" s="12">
        <v>167.1</v>
      </c>
      <c r="K248" s="45" t="s">
        <v>739</v>
      </c>
      <c r="L248" s="9" t="str">
        <f t="shared" si="40"/>
        <v>No</v>
      </c>
    </row>
    <row r="249" spans="1:12" ht="25.5" x14ac:dyDescent="0.2">
      <c r="A249" s="59" t="s">
        <v>1410</v>
      </c>
      <c r="B249" s="35" t="s">
        <v>213</v>
      </c>
      <c r="C249" s="44">
        <v>18.421052631999999</v>
      </c>
      <c r="D249" s="44" t="str">
        <f t="shared" si="37"/>
        <v>N/A</v>
      </c>
      <c r="E249" s="44">
        <v>20.294599018</v>
      </c>
      <c r="F249" s="44" t="str">
        <f t="shared" si="38"/>
        <v>N/A</v>
      </c>
      <c r="G249" s="44">
        <v>33.490566037999997</v>
      </c>
      <c r="H249" s="44" t="str">
        <f t="shared" si="39"/>
        <v>N/A</v>
      </c>
      <c r="I249" s="12">
        <v>10.17</v>
      </c>
      <c r="J249" s="12">
        <v>65.02</v>
      </c>
      <c r="K249" s="45" t="s">
        <v>739</v>
      </c>
      <c r="L249" s="9" t="str">
        <f t="shared" si="40"/>
        <v>No</v>
      </c>
    </row>
    <row r="250" spans="1:12" ht="25.5" x14ac:dyDescent="0.2">
      <c r="A250" s="59" t="s">
        <v>1411</v>
      </c>
      <c r="B250" s="35" t="s">
        <v>213</v>
      </c>
      <c r="C250" s="44">
        <v>19.776294764999999</v>
      </c>
      <c r="D250" s="44" t="str">
        <f t="shared" si="37"/>
        <v>N/A</v>
      </c>
      <c r="E250" s="44">
        <v>20.646718147000001</v>
      </c>
      <c r="F250" s="44" t="str">
        <f t="shared" si="38"/>
        <v>N/A</v>
      </c>
      <c r="G250" s="44">
        <v>41.292639137999998</v>
      </c>
      <c r="H250" s="44" t="str">
        <f t="shared" si="39"/>
        <v>N/A</v>
      </c>
      <c r="I250" s="12">
        <v>4.4009999999999998</v>
      </c>
      <c r="J250" s="12">
        <v>100</v>
      </c>
      <c r="K250" s="45" t="s">
        <v>739</v>
      </c>
      <c r="L250" s="9" t="str">
        <f t="shared" si="40"/>
        <v>No</v>
      </c>
    </row>
    <row r="251" spans="1:12" ht="25.5" x14ac:dyDescent="0.2">
      <c r="A251" s="59" t="s">
        <v>1412</v>
      </c>
      <c r="B251" s="35" t="s">
        <v>213</v>
      </c>
      <c r="C251" s="44">
        <v>0.70740664509999995</v>
      </c>
      <c r="D251" s="44" t="str">
        <f t="shared" si="37"/>
        <v>N/A</v>
      </c>
      <c r="E251" s="44">
        <v>0.69155341479999999</v>
      </c>
      <c r="F251" s="44" t="str">
        <f t="shared" si="38"/>
        <v>N/A</v>
      </c>
      <c r="G251" s="44">
        <v>2.1787227659999999</v>
      </c>
      <c r="H251" s="44" t="str">
        <f t="shared" si="39"/>
        <v>N/A</v>
      </c>
      <c r="I251" s="12">
        <v>-2.2400000000000002</v>
      </c>
      <c r="J251" s="12">
        <v>215</v>
      </c>
      <c r="K251" s="45" t="s">
        <v>739</v>
      </c>
      <c r="L251" s="9" t="str">
        <f t="shared" si="40"/>
        <v>No</v>
      </c>
    </row>
    <row r="252" spans="1:12" ht="25.5" x14ac:dyDescent="0.2">
      <c r="A252" s="59" t="s">
        <v>1413</v>
      </c>
      <c r="B252" s="35" t="s">
        <v>213</v>
      </c>
      <c r="C252" s="44">
        <v>7.7229022999999999E-3</v>
      </c>
      <c r="D252" s="44" t="str">
        <f t="shared" si="37"/>
        <v>N/A</v>
      </c>
      <c r="E252" s="44">
        <v>8.6340874000000005E-3</v>
      </c>
      <c r="F252" s="44" t="str">
        <f t="shared" si="38"/>
        <v>N/A</v>
      </c>
      <c r="G252" s="44">
        <v>0</v>
      </c>
      <c r="H252" s="44" t="str">
        <f t="shared" si="39"/>
        <v>N/A</v>
      </c>
      <c r="I252" s="12">
        <v>11.8</v>
      </c>
      <c r="J252" s="12">
        <v>-100</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37731</v>
      </c>
      <c r="D6" s="44" t="str">
        <f t="shared" ref="D6:D37" si="0">IF($B6="N/A","N/A",IF(C6&gt;10,"No",IF(C6&lt;-10,"No","Yes")))</f>
        <v>N/A</v>
      </c>
      <c r="E6" s="36">
        <v>35963</v>
      </c>
      <c r="F6" s="44" t="str">
        <f t="shared" ref="F6:F37" si="1">IF($B6="N/A","N/A",IF(E6&gt;10,"No",IF(E6&lt;-10,"No","Yes")))</f>
        <v>N/A</v>
      </c>
      <c r="G6" s="36">
        <v>39382</v>
      </c>
      <c r="H6" s="44" t="str">
        <f t="shared" ref="H6:H37" si="2">IF($B6="N/A","N/A",IF(G6&gt;10,"No",IF(G6&lt;-10,"No","Yes")))</f>
        <v>N/A</v>
      </c>
      <c r="I6" s="12">
        <v>-4.6900000000000004</v>
      </c>
      <c r="J6" s="12">
        <v>9.5069999999999997</v>
      </c>
      <c r="K6" s="45" t="s">
        <v>739</v>
      </c>
      <c r="L6" s="9" t="str">
        <f t="shared" ref="L6:L39" si="3">IF(J6="Div by 0", "N/A", IF(K6="N/A","N/A", IF(J6&gt;VALUE(MID(K6,1,2)), "No", IF(J6&lt;-1*VALUE(MID(K6,1,2)), "No", "Yes"))))</f>
        <v>Yes</v>
      </c>
    </row>
    <row r="7" spans="1:12" x14ac:dyDescent="0.2">
      <c r="A7" s="46" t="s">
        <v>6</v>
      </c>
      <c r="B7" s="35" t="s">
        <v>213</v>
      </c>
      <c r="C7" s="36">
        <v>35206</v>
      </c>
      <c r="D7" s="44" t="str">
        <f t="shared" si="0"/>
        <v>N/A</v>
      </c>
      <c r="E7" s="36">
        <v>32811</v>
      </c>
      <c r="F7" s="44" t="str">
        <f t="shared" si="1"/>
        <v>N/A</v>
      </c>
      <c r="G7" s="36">
        <v>37400</v>
      </c>
      <c r="H7" s="44" t="str">
        <f t="shared" si="2"/>
        <v>N/A</v>
      </c>
      <c r="I7" s="12">
        <v>-6.8</v>
      </c>
      <c r="J7" s="12">
        <v>13.99</v>
      </c>
      <c r="K7" s="45" t="s">
        <v>739</v>
      </c>
      <c r="L7" s="9" t="str">
        <f t="shared" si="3"/>
        <v>Yes</v>
      </c>
    </row>
    <row r="8" spans="1:12" x14ac:dyDescent="0.2">
      <c r="A8" s="46" t="s">
        <v>360</v>
      </c>
      <c r="B8" s="35" t="s">
        <v>213</v>
      </c>
      <c r="C8" s="8">
        <v>93.307890064000006</v>
      </c>
      <c r="D8" s="44" t="str">
        <f t="shared" si="0"/>
        <v>N/A</v>
      </c>
      <c r="E8" s="8">
        <v>91.235436421000003</v>
      </c>
      <c r="F8" s="44" t="str">
        <f t="shared" si="1"/>
        <v>N/A</v>
      </c>
      <c r="G8" s="8">
        <v>94.967243918999998</v>
      </c>
      <c r="H8" s="44" t="str">
        <f t="shared" si="2"/>
        <v>N/A</v>
      </c>
      <c r="I8" s="12">
        <v>-2.2200000000000002</v>
      </c>
      <c r="J8" s="12">
        <v>4.09</v>
      </c>
      <c r="K8" s="45" t="s">
        <v>739</v>
      </c>
      <c r="L8" s="9" t="str">
        <f t="shared" si="3"/>
        <v>Yes</v>
      </c>
    </row>
    <row r="9" spans="1:12" x14ac:dyDescent="0.2">
      <c r="A9" s="4" t="s">
        <v>88</v>
      </c>
      <c r="B9" s="48" t="s">
        <v>213</v>
      </c>
      <c r="C9" s="1">
        <v>30666.63</v>
      </c>
      <c r="D9" s="11" t="str">
        <f t="shared" si="0"/>
        <v>N/A</v>
      </c>
      <c r="E9" s="1">
        <v>29854.44</v>
      </c>
      <c r="F9" s="11" t="str">
        <f t="shared" si="1"/>
        <v>N/A</v>
      </c>
      <c r="G9" s="1">
        <v>34718.35</v>
      </c>
      <c r="H9" s="11" t="str">
        <f t="shared" si="2"/>
        <v>N/A</v>
      </c>
      <c r="I9" s="12">
        <v>-2.65</v>
      </c>
      <c r="J9" s="12">
        <v>16.29</v>
      </c>
      <c r="K9" s="48" t="s">
        <v>739</v>
      </c>
      <c r="L9" s="9" t="str">
        <f t="shared" si="3"/>
        <v>Yes</v>
      </c>
    </row>
    <row r="10" spans="1:12" x14ac:dyDescent="0.2">
      <c r="A10" s="4" t="s">
        <v>1414</v>
      </c>
      <c r="B10" s="35" t="s">
        <v>213</v>
      </c>
      <c r="C10" s="8">
        <v>1.0230314595000001</v>
      </c>
      <c r="D10" s="44" t="str">
        <f t="shared" si="0"/>
        <v>N/A</v>
      </c>
      <c r="E10" s="8">
        <v>1.1150348969999999</v>
      </c>
      <c r="F10" s="44" t="str">
        <f t="shared" si="1"/>
        <v>N/A</v>
      </c>
      <c r="G10" s="8">
        <v>0.39104159259999999</v>
      </c>
      <c r="H10" s="44" t="str">
        <f t="shared" si="2"/>
        <v>N/A</v>
      </c>
      <c r="I10" s="12">
        <v>8.9930000000000003</v>
      </c>
      <c r="J10" s="12">
        <v>-64.900000000000006</v>
      </c>
      <c r="K10" s="45" t="s">
        <v>739</v>
      </c>
      <c r="L10" s="9" t="str">
        <f t="shared" si="3"/>
        <v>No</v>
      </c>
    </row>
    <row r="11" spans="1:12" x14ac:dyDescent="0.2">
      <c r="A11" s="4" t="s">
        <v>1415</v>
      </c>
      <c r="B11" s="35" t="s">
        <v>213</v>
      </c>
      <c r="C11" s="8">
        <v>0</v>
      </c>
      <c r="D11" s="44" t="str">
        <f t="shared" si="0"/>
        <v>N/A</v>
      </c>
      <c r="E11" s="8">
        <v>0</v>
      </c>
      <c r="F11" s="44" t="str">
        <f t="shared" si="1"/>
        <v>N/A</v>
      </c>
      <c r="G11" s="8">
        <v>0.15997156060000001</v>
      </c>
      <c r="H11" s="44" t="str">
        <f t="shared" si="2"/>
        <v>N/A</v>
      </c>
      <c r="I11" s="12" t="s">
        <v>1747</v>
      </c>
      <c r="J11" s="12" t="s">
        <v>1747</v>
      </c>
      <c r="K11" s="45" t="s">
        <v>739</v>
      </c>
      <c r="L11" s="9" t="str">
        <f t="shared" si="3"/>
        <v>N/A</v>
      </c>
    </row>
    <row r="12" spans="1:12" x14ac:dyDescent="0.2">
      <c r="A12" s="4" t="s">
        <v>1416</v>
      </c>
      <c r="B12" s="35" t="s">
        <v>213</v>
      </c>
      <c r="C12" s="8">
        <v>38.400784500999997</v>
      </c>
      <c r="D12" s="44" t="str">
        <f t="shared" si="0"/>
        <v>N/A</v>
      </c>
      <c r="E12" s="8">
        <v>31.39059589</v>
      </c>
      <c r="F12" s="44" t="str">
        <f t="shared" si="1"/>
        <v>N/A</v>
      </c>
      <c r="G12" s="8">
        <v>67.726372454</v>
      </c>
      <c r="H12" s="44" t="str">
        <f t="shared" si="2"/>
        <v>N/A</v>
      </c>
      <c r="I12" s="12">
        <v>-18.3</v>
      </c>
      <c r="J12" s="12">
        <v>115.8</v>
      </c>
      <c r="K12" s="45" t="s">
        <v>739</v>
      </c>
      <c r="L12" s="9" t="str">
        <f t="shared" si="3"/>
        <v>No</v>
      </c>
    </row>
    <row r="13" spans="1:12" x14ac:dyDescent="0.2">
      <c r="A13" s="4" t="s">
        <v>1417</v>
      </c>
      <c r="B13" s="35" t="s">
        <v>213</v>
      </c>
      <c r="C13" s="8">
        <v>2.6503405999999999E-3</v>
      </c>
      <c r="D13" s="44" t="str">
        <f t="shared" si="0"/>
        <v>N/A</v>
      </c>
      <c r="E13" s="8">
        <v>0</v>
      </c>
      <c r="F13" s="44" t="str">
        <f t="shared" si="1"/>
        <v>N/A</v>
      </c>
      <c r="G13" s="8">
        <v>1.2518409425999999</v>
      </c>
      <c r="H13" s="44" t="str">
        <f t="shared" si="2"/>
        <v>N/A</v>
      </c>
      <c r="I13" s="12">
        <v>-100</v>
      </c>
      <c r="J13" s="12" t="s">
        <v>1747</v>
      </c>
      <c r="K13" s="45" t="s">
        <v>739</v>
      </c>
      <c r="L13" s="9" t="str">
        <f t="shared" si="3"/>
        <v>N/A</v>
      </c>
    </row>
    <row r="14" spans="1:12" x14ac:dyDescent="0.2">
      <c r="A14" s="4" t="s">
        <v>1418</v>
      </c>
      <c r="B14" s="35" t="s">
        <v>213</v>
      </c>
      <c r="C14" s="8">
        <v>0</v>
      </c>
      <c r="D14" s="44" t="str">
        <f t="shared" si="0"/>
        <v>N/A</v>
      </c>
      <c r="E14" s="8">
        <v>0</v>
      </c>
      <c r="F14" s="44" t="str">
        <f t="shared" si="1"/>
        <v>N/A</v>
      </c>
      <c r="G14" s="8">
        <v>0</v>
      </c>
      <c r="H14" s="44" t="str">
        <f t="shared" si="2"/>
        <v>N/A</v>
      </c>
      <c r="I14" s="12" t="s">
        <v>1747</v>
      </c>
      <c r="J14" s="12" t="s">
        <v>1747</v>
      </c>
      <c r="K14" s="45" t="s">
        <v>739</v>
      </c>
      <c r="L14" s="9" t="str">
        <f t="shared" si="3"/>
        <v>N/A</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7.9510216999999998E-3</v>
      </c>
      <c r="D16" s="44" t="str">
        <f t="shared" si="0"/>
        <v>N/A</v>
      </c>
      <c r="E16" s="8">
        <v>0</v>
      </c>
      <c r="F16" s="44" t="str">
        <f t="shared" si="1"/>
        <v>N/A</v>
      </c>
      <c r="G16" s="8">
        <v>0.49768929969999998</v>
      </c>
      <c r="H16" s="44" t="str">
        <f t="shared" si="2"/>
        <v>N/A</v>
      </c>
      <c r="I16" s="12">
        <v>-100</v>
      </c>
      <c r="J16" s="12" t="s">
        <v>1747</v>
      </c>
      <c r="K16" s="45" t="s">
        <v>739</v>
      </c>
      <c r="L16" s="9" t="str">
        <f t="shared" si="3"/>
        <v>N/A</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60.565582677000002</v>
      </c>
      <c r="D18" s="44" t="str">
        <f t="shared" si="0"/>
        <v>N/A</v>
      </c>
      <c r="E18" s="8">
        <v>67.494369212999999</v>
      </c>
      <c r="F18" s="44" t="str">
        <f t="shared" si="1"/>
        <v>N/A</v>
      </c>
      <c r="G18" s="8">
        <v>29.973084149999998</v>
      </c>
      <c r="H18" s="44" t="str">
        <f t="shared" si="2"/>
        <v>N/A</v>
      </c>
      <c r="I18" s="12">
        <v>11.44</v>
      </c>
      <c r="J18" s="12">
        <v>-55.6</v>
      </c>
      <c r="K18" s="45" t="s">
        <v>739</v>
      </c>
      <c r="L18" s="9" t="str">
        <f t="shared" si="3"/>
        <v>No</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99.989398637999997</v>
      </c>
      <c r="D20" s="44" t="str">
        <f t="shared" si="0"/>
        <v>N/A</v>
      </c>
      <c r="E20" s="8">
        <v>100</v>
      </c>
      <c r="F20" s="44" t="str">
        <f t="shared" si="1"/>
        <v>N/A</v>
      </c>
      <c r="G20" s="8">
        <v>98.090498197000002</v>
      </c>
      <c r="H20" s="44" t="str">
        <f t="shared" si="2"/>
        <v>N/A</v>
      </c>
      <c r="I20" s="12">
        <v>1.06E-2</v>
      </c>
      <c r="J20" s="12">
        <v>-1.91</v>
      </c>
      <c r="K20" s="45" t="s">
        <v>739</v>
      </c>
      <c r="L20" s="9" t="str">
        <f t="shared" si="3"/>
        <v>Yes</v>
      </c>
    </row>
    <row r="21" spans="1:12" x14ac:dyDescent="0.2">
      <c r="A21" s="2" t="s">
        <v>976</v>
      </c>
      <c r="B21" s="35" t="s">
        <v>213</v>
      </c>
      <c r="C21" s="8">
        <v>1.06013623E-2</v>
      </c>
      <c r="D21" s="44" t="str">
        <f t="shared" si="0"/>
        <v>N/A</v>
      </c>
      <c r="E21" s="8">
        <v>0</v>
      </c>
      <c r="F21" s="44" t="str">
        <f t="shared" si="1"/>
        <v>N/A</v>
      </c>
      <c r="G21" s="8">
        <v>1.9095018028999999</v>
      </c>
      <c r="H21" s="44" t="str">
        <f t="shared" si="2"/>
        <v>N/A</v>
      </c>
      <c r="I21" s="12">
        <v>-100</v>
      </c>
      <c r="J21" s="12" t="s">
        <v>1747</v>
      </c>
      <c r="K21" s="45" t="s">
        <v>739</v>
      </c>
      <c r="L21" s="9" t="str">
        <f t="shared" si="3"/>
        <v>N/A</v>
      </c>
    </row>
    <row r="22" spans="1:12" x14ac:dyDescent="0.2">
      <c r="A22" s="3" t="s">
        <v>1730</v>
      </c>
      <c r="B22" s="35" t="s">
        <v>213</v>
      </c>
      <c r="C22" s="36">
        <v>17146</v>
      </c>
      <c r="D22" s="44" t="str">
        <f t="shared" si="0"/>
        <v>N/A</v>
      </c>
      <c r="E22" s="36">
        <v>14458</v>
      </c>
      <c r="F22" s="44" t="str">
        <f t="shared" si="1"/>
        <v>N/A</v>
      </c>
      <c r="G22" s="36">
        <v>19747</v>
      </c>
      <c r="H22" s="44" t="str">
        <f t="shared" si="2"/>
        <v>N/A</v>
      </c>
      <c r="I22" s="12">
        <v>-15.7</v>
      </c>
      <c r="J22" s="12">
        <v>36.58</v>
      </c>
      <c r="K22" s="45" t="s">
        <v>739</v>
      </c>
      <c r="L22" s="9" t="str">
        <f t="shared" si="3"/>
        <v>No</v>
      </c>
    </row>
    <row r="23" spans="1:12" x14ac:dyDescent="0.2">
      <c r="A23" s="3" t="s">
        <v>991</v>
      </c>
      <c r="B23" s="35" t="s">
        <v>213</v>
      </c>
      <c r="C23" s="36">
        <v>3142</v>
      </c>
      <c r="D23" s="44" t="str">
        <f t="shared" si="0"/>
        <v>N/A</v>
      </c>
      <c r="E23" s="36">
        <v>3213</v>
      </c>
      <c r="F23" s="44" t="str">
        <f t="shared" si="1"/>
        <v>N/A</v>
      </c>
      <c r="G23" s="36">
        <v>3189</v>
      </c>
      <c r="H23" s="44" t="str">
        <f t="shared" si="2"/>
        <v>N/A</v>
      </c>
      <c r="I23" s="12">
        <v>2.2599999999999998</v>
      </c>
      <c r="J23" s="12">
        <v>-0.747</v>
      </c>
      <c r="K23" s="45" t="s">
        <v>739</v>
      </c>
      <c r="L23" s="9" t="str">
        <f t="shared" si="3"/>
        <v>Yes</v>
      </c>
    </row>
    <row r="24" spans="1:12" x14ac:dyDescent="0.2">
      <c r="A24" s="3" t="s">
        <v>992</v>
      </c>
      <c r="B24" s="35" t="s">
        <v>213</v>
      </c>
      <c r="C24" s="36">
        <v>9914</v>
      </c>
      <c r="D24" s="44" t="str">
        <f t="shared" si="0"/>
        <v>N/A</v>
      </c>
      <c r="E24" s="36">
        <v>9922</v>
      </c>
      <c r="F24" s="44" t="str">
        <f t="shared" si="1"/>
        <v>N/A</v>
      </c>
      <c r="G24" s="36">
        <v>9544</v>
      </c>
      <c r="H24" s="44" t="str">
        <f t="shared" si="2"/>
        <v>N/A</v>
      </c>
      <c r="I24" s="12">
        <v>8.0699999999999994E-2</v>
      </c>
      <c r="J24" s="12">
        <v>-3.81</v>
      </c>
      <c r="K24" s="45" t="s">
        <v>739</v>
      </c>
      <c r="L24" s="9" t="str">
        <f t="shared" si="3"/>
        <v>Yes</v>
      </c>
    </row>
    <row r="25" spans="1:12" x14ac:dyDescent="0.2">
      <c r="A25" s="3" t="s">
        <v>993</v>
      </c>
      <c r="B25" s="35" t="s">
        <v>213</v>
      </c>
      <c r="C25" s="36">
        <v>4068</v>
      </c>
      <c r="D25" s="44" t="str">
        <f t="shared" si="0"/>
        <v>N/A</v>
      </c>
      <c r="E25" s="36">
        <v>1303</v>
      </c>
      <c r="F25" s="44" t="str">
        <f t="shared" si="1"/>
        <v>N/A</v>
      </c>
      <c r="G25" s="36">
        <v>7005</v>
      </c>
      <c r="H25" s="44" t="str">
        <f t="shared" si="2"/>
        <v>N/A</v>
      </c>
      <c r="I25" s="12">
        <v>-68</v>
      </c>
      <c r="J25" s="12">
        <v>437.6</v>
      </c>
      <c r="K25" s="45" t="s">
        <v>739</v>
      </c>
      <c r="L25" s="9" t="str">
        <f t="shared" si="3"/>
        <v>No</v>
      </c>
    </row>
    <row r="26" spans="1:12" x14ac:dyDescent="0.2">
      <c r="A26" s="3" t="s">
        <v>994</v>
      </c>
      <c r="B26" s="35" t="s">
        <v>213</v>
      </c>
      <c r="C26" s="36">
        <v>22</v>
      </c>
      <c r="D26" s="44" t="str">
        <f t="shared" si="0"/>
        <v>N/A</v>
      </c>
      <c r="E26" s="36">
        <v>20</v>
      </c>
      <c r="F26" s="44" t="str">
        <f t="shared" si="1"/>
        <v>N/A</v>
      </c>
      <c r="G26" s="36">
        <v>11</v>
      </c>
      <c r="H26" s="44" t="str">
        <f t="shared" si="2"/>
        <v>N/A</v>
      </c>
      <c r="I26" s="12">
        <v>-9.09</v>
      </c>
      <c r="J26" s="12">
        <v>-55</v>
      </c>
      <c r="K26" s="45" t="s">
        <v>739</v>
      </c>
      <c r="L26" s="9" t="str">
        <f t="shared" si="3"/>
        <v>No</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20458</v>
      </c>
      <c r="D28" s="44" t="str">
        <f t="shared" si="0"/>
        <v>N/A</v>
      </c>
      <c r="E28" s="36">
        <v>21372</v>
      </c>
      <c r="F28" s="44" t="str">
        <f t="shared" si="1"/>
        <v>N/A</v>
      </c>
      <c r="G28" s="36">
        <v>19506</v>
      </c>
      <c r="H28" s="44" t="str">
        <f t="shared" si="2"/>
        <v>N/A</v>
      </c>
      <c r="I28" s="12">
        <v>4.468</v>
      </c>
      <c r="J28" s="12">
        <v>-8.73</v>
      </c>
      <c r="K28" s="45" t="s">
        <v>739</v>
      </c>
      <c r="L28" s="9" t="str">
        <f t="shared" si="3"/>
        <v>Yes</v>
      </c>
    </row>
    <row r="29" spans="1:12" x14ac:dyDescent="0.2">
      <c r="A29" s="3" t="s">
        <v>996</v>
      </c>
      <c r="B29" s="35" t="s">
        <v>213</v>
      </c>
      <c r="C29" s="36">
        <v>6551</v>
      </c>
      <c r="D29" s="44" t="str">
        <f t="shared" si="0"/>
        <v>N/A</v>
      </c>
      <c r="E29" s="36">
        <v>6688</v>
      </c>
      <c r="F29" s="44" t="str">
        <f t="shared" si="1"/>
        <v>N/A</v>
      </c>
      <c r="G29" s="36">
        <v>6753</v>
      </c>
      <c r="H29" s="44" t="str">
        <f t="shared" si="2"/>
        <v>N/A</v>
      </c>
      <c r="I29" s="12">
        <v>2.0910000000000002</v>
      </c>
      <c r="J29" s="12">
        <v>0.97189999999999999</v>
      </c>
      <c r="K29" s="45" t="s">
        <v>739</v>
      </c>
      <c r="L29" s="9" t="str">
        <f t="shared" si="3"/>
        <v>Yes</v>
      </c>
    </row>
    <row r="30" spans="1:12" x14ac:dyDescent="0.2">
      <c r="A30" s="3" t="s">
        <v>997</v>
      </c>
      <c r="B30" s="35" t="s">
        <v>213</v>
      </c>
      <c r="C30" s="36">
        <v>1893</v>
      </c>
      <c r="D30" s="44" t="str">
        <f t="shared" si="0"/>
        <v>N/A</v>
      </c>
      <c r="E30" s="36">
        <v>1877</v>
      </c>
      <c r="F30" s="44" t="str">
        <f t="shared" si="1"/>
        <v>N/A</v>
      </c>
      <c r="G30" s="36">
        <v>1894</v>
      </c>
      <c r="H30" s="44" t="str">
        <f t="shared" si="2"/>
        <v>N/A</v>
      </c>
      <c r="I30" s="12">
        <v>-0.84499999999999997</v>
      </c>
      <c r="J30" s="12">
        <v>0.90569999999999995</v>
      </c>
      <c r="K30" s="45" t="s">
        <v>739</v>
      </c>
      <c r="L30" s="9" t="str">
        <f t="shared" si="3"/>
        <v>Yes</v>
      </c>
    </row>
    <row r="31" spans="1:12" x14ac:dyDescent="0.2">
      <c r="A31" s="3" t="s">
        <v>998</v>
      </c>
      <c r="B31" s="35" t="s">
        <v>213</v>
      </c>
      <c r="C31" s="36">
        <v>1129</v>
      </c>
      <c r="D31" s="44" t="str">
        <f t="shared" si="0"/>
        <v>N/A</v>
      </c>
      <c r="E31" s="36">
        <v>491</v>
      </c>
      <c r="F31" s="44" t="str">
        <f t="shared" si="1"/>
        <v>N/A</v>
      </c>
      <c r="G31" s="36">
        <v>10573</v>
      </c>
      <c r="H31" s="44" t="str">
        <f t="shared" si="2"/>
        <v>N/A</v>
      </c>
      <c r="I31" s="12">
        <v>-56.5</v>
      </c>
      <c r="J31" s="12">
        <v>2053</v>
      </c>
      <c r="K31" s="45" t="s">
        <v>739</v>
      </c>
      <c r="L31" s="9" t="str">
        <f t="shared" si="3"/>
        <v>No</v>
      </c>
    </row>
    <row r="32" spans="1:12" x14ac:dyDescent="0.2">
      <c r="A32" s="3" t="s">
        <v>999</v>
      </c>
      <c r="B32" s="35" t="s">
        <v>213</v>
      </c>
      <c r="C32" s="36">
        <v>10885</v>
      </c>
      <c r="D32" s="44" t="str">
        <f t="shared" si="0"/>
        <v>N/A</v>
      </c>
      <c r="E32" s="36">
        <v>12316</v>
      </c>
      <c r="F32" s="44" t="str">
        <f t="shared" si="1"/>
        <v>N/A</v>
      </c>
      <c r="G32" s="36">
        <v>286</v>
      </c>
      <c r="H32" s="44" t="str">
        <f t="shared" si="2"/>
        <v>N/A</v>
      </c>
      <c r="I32" s="12">
        <v>13.15</v>
      </c>
      <c r="J32" s="12">
        <v>-97.7</v>
      </c>
      <c r="K32" s="45" t="s">
        <v>739</v>
      </c>
      <c r="L32" s="9" t="str">
        <f t="shared" si="3"/>
        <v>No</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571793582</v>
      </c>
      <c r="D34" s="44" t="str">
        <f t="shared" si="0"/>
        <v>N/A</v>
      </c>
      <c r="E34" s="47">
        <v>583738437</v>
      </c>
      <c r="F34" s="44" t="str">
        <f t="shared" si="1"/>
        <v>N/A</v>
      </c>
      <c r="G34" s="47">
        <v>644471459</v>
      </c>
      <c r="H34" s="44" t="str">
        <f t="shared" si="2"/>
        <v>N/A</v>
      </c>
      <c r="I34" s="12">
        <v>2.089</v>
      </c>
      <c r="J34" s="12">
        <v>10.4</v>
      </c>
      <c r="K34" s="45" t="s">
        <v>739</v>
      </c>
      <c r="L34" s="9" t="str">
        <f t="shared" si="3"/>
        <v>Yes</v>
      </c>
    </row>
    <row r="35" spans="1:12" x14ac:dyDescent="0.2">
      <c r="A35" s="46" t="s">
        <v>1424</v>
      </c>
      <c r="B35" s="35" t="s">
        <v>213</v>
      </c>
      <c r="C35" s="47">
        <v>15154.477273</v>
      </c>
      <c r="D35" s="44" t="str">
        <f t="shared" si="0"/>
        <v>N/A</v>
      </c>
      <c r="E35" s="47">
        <v>16231.639101000001</v>
      </c>
      <c r="F35" s="44" t="str">
        <f t="shared" si="1"/>
        <v>N/A</v>
      </c>
      <c r="G35" s="47">
        <v>16364.619852</v>
      </c>
      <c r="H35" s="44" t="str">
        <f t="shared" si="2"/>
        <v>N/A</v>
      </c>
      <c r="I35" s="12">
        <v>7.1079999999999997</v>
      </c>
      <c r="J35" s="12">
        <v>0.81930000000000003</v>
      </c>
      <c r="K35" s="45" t="s">
        <v>739</v>
      </c>
      <c r="L35" s="9" t="str">
        <f t="shared" si="3"/>
        <v>Yes</v>
      </c>
    </row>
    <row r="36" spans="1:12" x14ac:dyDescent="0.2">
      <c r="A36" s="46" t="s">
        <v>1425</v>
      </c>
      <c r="B36" s="35" t="s">
        <v>213</v>
      </c>
      <c r="C36" s="47">
        <v>16241.367437000001</v>
      </c>
      <c r="D36" s="44" t="str">
        <f t="shared" si="0"/>
        <v>N/A</v>
      </c>
      <c r="E36" s="47">
        <v>17790.937094000001</v>
      </c>
      <c r="F36" s="44" t="str">
        <f t="shared" si="1"/>
        <v>N/A</v>
      </c>
      <c r="G36" s="47">
        <v>17231.857193</v>
      </c>
      <c r="H36" s="44" t="str">
        <f t="shared" si="2"/>
        <v>N/A</v>
      </c>
      <c r="I36" s="12">
        <v>9.5410000000000004</v>
      </c>
      <c r="J36" s="12">
        <v>-3.14</v>
      </c>
      <c r="K36" s="45" t="s">
        <v>739</v>
      </c>
      <c r="L36" s="9" t="str">
        <f t="shared" si="3"/>
        <v>Yes</v>
      </c>
    </row>
    <row r="37" spans="1:12" x14ac:dyDescent="0.2">
      <c r="A37" s="4" t="s">
        <v>107</v>
      </c>
      <c r="B37" s="35" t="s">
        <v>213</v>
      </c>
      <c r="C37" s="47">
        <v>30453</v>
      </c>
      <c r="D37" s="44" t="str">
        <f t="shared" si="0"/>
        <v>N/A</v>
      </c>
      <c r="E37" s="47">
        <v>3452</v>
      </c>
      <c r="F37" s="44" t="str">
        <f t="shared" si="1"/>
        <v>N/A</v>
      </c>
      <c r="G37" s="47">
        <v>0</v>
      </c>
      <c r="H37" s="44" t="str">
        <f t="shared" si="2"/>
        <v>N/A</v>
      </c>
      <c r="I37" s="12">
        <v>-88.7</v>
      </c>
      <c r="J37" s="12">
        <v>-100</v>
      </c>
      <c r="K37" s="45" t="s">
        <v>739</v>
      </c>
      <c r="L37" s="9" t="str">
        <f t="shared" si="3"/>
        <v>No</v>
      </c>
    </row>
    <row r="38" spans="1:12" x14ac:dyDescent="0.2">
      <c r="A38" s="46" t="s">
        <v>158</v>
      </c>
      <c r="B38" s="48" t="s">
        <v>217</v>
      </c>
      <c r="C38" s="1">
        <v>49</v>
      </c>
      <c r="D38" s="44" t="str">
        <f>IF($B38="N/A","N/A",IF(C38&gt;0,"No",IF(C38&lt;0,"No","Yes")))</f>
        <v>No</v>
      </c>
      <c r="E38" s="1">
        <v>11</v>
      </c>
      <c r="F38" s="44" t="str">
        <f>IF($B38="N/A","N/A",IF(E38&gt;0,"No",IF(E38&lt;0,"No","Yes")))</f>
        <v>No</v>
      </c>
      <c r="G38" s="1">
        <v>0</v>
      </c>
      <c r="H38" s="44" t="str">
        <f>IF($B38="N/A","N/A",IF(G38&gt;0,"No",IF(G38&lt;0,"No","Yes")))</f>
        <v>Yes</v>
      </c>
      <c r="I38" s="12">
        <v>-95.9</v>
      </c>
      <c r="J38" s="12">
        <v>-100</v>
      </c>
      <c r="K38" s="45" t="s">
        <v>739</v>
      </c>
      <c r="L38" s="9" t="str">
        <f t="shared" si="3"/>
        <v>No</v>
      </c>
    </row>
    <row r="39" spans="1:12" x14ac:dyDescent="0.2">
      <c r="A39" s="46" t="s">
        <v>156</v>
      </c>
      <c r="B39" s="35" t="s">
        <v>213</v>
      </c>
      <c r="C39" s="47">
        <v>28269</v>
      </c>
      <c r="D39" s="44" t="str">
        <f t="shared" ref="D39:D40" si="4">IF($B39="N/A","N/A",IF(C39&gt;10,"No",IF(C39&lt;-10,"No","Yes")))</f>
        <v>N/A</v>
      </c>
      <c r="E39" s="47">
        <v>3452</v>
      </c>
      <c r="F39" s="44" t="str">
        <f t="shared" ref="F39:F40" si="5">IF($B39="N/A","N/A",IF(E39&gt;10,"No",IF(E39&lt;-10,"No","Yes")))</f>
        <v>N/A</v>
      </c>
      <c r="G39" s="47">
        <v>0</v>
      </c>
      <c r="H39" s="44" t="str">
        <f t="shared" ref="H39:H40" si="6">IF($B39="N/A","N/A",IF(G39&gt;10,"No",IF(G39&lt;-10,"No","Yes")))</f>
        <v>N/A</v>
      </c>
      <c r="I39" s="12">
        <v>-87.8</v>
      </c>
      <c r="J39" s="12">
        <v>-100</v>
      </c>
      <c r="K39" s="45" t="s">
        <v>739</v>
      </c>
      <c r="L39" s="9" t="str">
        <f t="shared" si="3"/>
        <v>No</v>
      </c>
    </row>
    <row r="40" spans="1:12" x14ac:dyDescent="0.2">
      <c r="A40" s="46" t="s">
        <v>1304</v>
      </c>
      <c r="B40" s="35" t="s">
        <v>213</v>
      </c>
      <c r="C40" s="47">
        <v>576.91836735000004</v>
      </c>
      <c r="D40" s="44" t="str">
        <f t="shared" si="4"/>
        <v>N/A</v>
      </c>
      <c r="E40" s="47">
        <v>1726</v>
      </c>
      <c r="F40" s="44" t="str">
        <f t="shared" si="5"/>
        <v>N/A</v>
      </c>
      <c r="G40" s="47" t="s">
        <v>1747</v>
      </c>
      <c r="H40" s="44" t="str">
        <f t="shared" si="6"/>
        <v>N/A</v>
      </c>
      <c r="I40" s="12">
        <v>199.2</v>
      </c>
      <c r="J40" s="12" t="s">
        <v>1747</v>
      </c>
      <c r="K40" s="45" t="s">
        <v>739</v>
      </c>
      <c r="L40" s="9" t="str">
        <f>IF(J40="Div by 0", "N/A", IF(OR(J40="N/A",K40="N/A"),"N/A", IF(J40&gt;VALUE(MID(K40,1,2)), "No", IF(J40&lt;-1*VALUE(MID(K40,1,2)), "No", "Yes"))))</f>
        <v>N/A</v>
      </c>
    </row>
    <row r="41" spans="1:12" x14ac:dyDescent="0.2">
      <c r="A41" s="3" t="s">
        <v>1426</v>
      </c>
      <c r="B41" s="35" t="s">
        <v>213</v>
      </c>
      <c r="C41" s="47">
        <v>17881.126501999999</v>
      </c>
      <c r="D41" s="44" t="str">
        <f t="shared" ref="D41:D52" si="7">IF($B41="N/A","N/A",IF(C41&gt;10,"No",IF(C41&lt;-10,"No","Yes")))</f>
        <v>N/A</v>
      </c>
      <c r="E41" s="47">
        <v>20639.561212000001</v>
      </c>
      <c r="F41" s="44" t="str">
        <f t="shared" ref="F41:F52" si="8">IF($B41="N/A","N/A",IF(E41&gt;10,"No",IF(E41&lt;-10,"No","Yes")))</f>
        <v>N/A</v>
      </c>
      <c r="G41" s="47">
        <v>16805.265509000001</v>
      </c>
      <c r="H41" s="44" t="str">
        <f t="shared" ref="H41:H52" si="9">IF($B41="N/A","N/A",IF(G41&gt;10,"No",IF(G41&lt;-10,"No","Yes")))</f>
        <v>N/A</v>
      </c>
      <c r="I41" s="12">
        <v>15.43</v>
      </c>
      <c r="J41" s="12">
        <v>-18.600000000000001</v>
      </c>
      <c r="K41" s="45" t="s">
        <v>739</v>
      </c>
      <c r="L41" s="9" t="str">
        <f t="shared" ref="L41:L52" si="10">IF(J41="Div by 0", "N/A", IF(K41="N/A","N/A", IF(J41&gt;VALUE(MID(K41,1,2)), "No", IF(J41&lt;-1*VALUE(MID(K41,1,2)), "No", "Yes"))))</f>
        <v>Yes</v>
      </c>
    </row>
    <row r="42" spans="1:12" x14ac:dyDescent="0.2">
      <c r="A42" s="3" t="s">
        <v>1427</v>
      </c>
      <c r="B42" s="35" t="s">
        <v>213</v>
      </c>
      <c r="C42" s="47">
        <v>7575.6174411000002</v>
      </c>
      <c r="D42" s="44" t="str">
        <f t="shared" si="7"/>
        <v>N/A</v>
      </c>
      <c r="E42" s="47">
        <v>7446.0205415</v>
      </c>
      <c r="F42" s="44" t="str">
        <f t="shared" si="8"/>
        <v>N/A</v>
      </c>
      <c r="G42" s="47">
        <v>7296.0391971999998</v>
      </c>
      <c r="H42" s="44" t="str">
        <f t="shared" si="9"/>
        <v>N/A</v>
      </c>
      <c r="I42" s="12">
        <v>-1.71</v>
      </c>
      <c r="J42" s="12">
        <v>-2.0099999999999998</v>
      </c>
      <c r="K42" s="45" t="s">
        <v>739</v>
      </c>
      <c r="L42" s="9" t="str">
        <f t="shared" si="10"/>
        <v>Yes</v>
      </c>
    </row>
    <row r="43" spans="1:12" x14ac:dyDescent="0.2">
      <c r="A43" s="3" t="s">
        <v>1428</v>
      </c>
      <c r="B43" s="35" t="s">
        <v>213</v>
      </c>
      <c r="C43" s="47">
        <v>26776.938773000002</v>
      </c>
      <c r="D43" s="44" t="str">
        <f t="shared" si="7"/>
        <v>N/A</v>
      </c>
      <c r="E43" s="47">
        <v>27287.462406999999</v>
      </c>
      <c r="F43" s="44" t="str">
        <f t="shared" si="8"/>
        <v>N/A</v>
      </c>
      <c r="G43" s="47">
        <v>29053.010059</v>
      </c>
      <c r="H43" s="44" t="str">
        <f t="shared" si="9"/>
        <v>N/A</v>
      </c>
      <c r="I43" s="12">
        <v>1.907</v>
      </c>
      <c r="J43" s="12">
        <v>6.47</v>
      </c>
      <c r="K43" s="45" t="s">
        <v>739</v>
      </c>
      <c r="L43" s="9" t="str">
        <f t="shared" si="10"/>
        <v>Yes</v>
      </c>
    </row>
    <row r="44" spans="1:12" x14ac:dyDescent="0.2">
      <c r="A44" s="3" t="s">
        <v>1429</v>
      </c>
      <c r="B44" s="35" t="s">
        <v>213</v>
      </c>
      <c r="C44" s="47">
        <v>4237.7268928000003</v>
      </c>
      <c r="D44" s="44" t="str">
        <f t="shared" si="7"/>
        <v>N/A</v>
      </c>
      <c r="E44" s="47">
        <v>2806.1089793000001</v>
      </c>
      <c r="F44" s="44" t="str">
        <f t="shared" si="8"/>
        <v>N/A</v>
      </c>
      <c r="G44" s="47">
        <v>4468.1093504999999</v>
      </c>
      <c r="H44" s="44" t="str">
        <f t="shared" si="9"/>
        <v>N/A</v>
      </c>
      <c r="I44" s="12">
        <v>-33.799999999999997</v>
      </c>
      <c r="J44" s="12">
        <v>59.23</v>
      </c>
      <c r="K44" s="45" t="s">
        <v>739</v>
      </c>
      <c r="L44" s="9" t="str">
        <f t="shared" si="10"/>
        <v>No</v>
      </c>
    </row>
    <row r="45" spans="1:12" x14ac:dyDescent="0.2">
      <c r="A45" s="3" t="s">
        <v>1430</v>
      </c>
      <c r="B45" s="35" t="s">
        <v>213</v>
      </c>
      <c r="C45" s="47">
        <v>3707.3181817999998</v>
      </c>
      <c r="D45" s="44" t="str">
        <f t="shared" si="7"/>
        <v>N/A</v>
      </c>
      <c r="E45" s="47">
        <v>4007.5</v>
      </c>
      <c r="F45" s="44" t="str">
        <f t="shared" si="8"/>
        <v>N/A</v>
      </c>
      <c r="G45" s="47">
        <v>608.33333332999996</v>
      </c>
      <c r="H45" s="44" t="str">
        <f t="shared" si="9"/>
        <v>N/A</v>
      </c>
      <c r="I45" s="12">
        <v>8.0969999999999995</v>
      </c>
      <c r="J45" s="12">
        <v>-84.8</v>
      </c>
      <c r="K45" s="45" t="s">
        <v>739</v>
      </c>
      <c r="L45" s="9" t="str">
        <f t="shared" si="10"/>
        <v>No</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12925.124792000001</v>
      </c>
      <c r="D47" s="44" t="str">
        <f t="shared" si="7"/>
        <v>N/A</v>
      </c>
      <c r="E47" s="47">
        <v>13310.568922</v>
      </c>
      <c r="F47" s="44" t="str">
        <f t="shared" si="8"/>
        <v>N/A</v>
      </c>
      <c r="G47" s="47">
        <v>15984.838460000001</v>
      </c>
      <c r="H47" s="44" t="str">
        <f t="shared" si="9"/>
        <v>N/A</v>
      </c>
      <c r="I47" s="12">
        <v>2.9820000000000002</v>
      </c>
      <c r="J47" s="12">
        <v>20.09</v>
      </c>
      <c r="K47" s="45" t="s">
        <v>739</v>
      </c>
      <c r="L47" s="9" t="str">
        <f t="shared" si="10"/>
        <v>Yes</v>
      </c>
    </row>
    <row r="48" spans="1:12" x14ac:dyDescent="0.2">
      <c r="A48" s="3" t="s">
        <v>1433</v>
      </c>
      <c r="B48" s="48" t="s">
        <v>213</v>
      </c>
      <c r="C48" s="14">
        <v>12255.532132</v>
      </c>
      <c r="D48" s="11" t="str">
        <f t="shared" si="7"/>
        <v>N/A</v>
      </c>
      <c r="E48" s="14">
        <v>12507.080592</v>
      </c>
      <c r="F48" s="11" t="str">
        <f t="shared" si="8"/>
        <v>N/A</v>
      </c>
      <c r="G48" s="14">
        <v>12707.455946</v>
      </c>
      <c r="H48" s="11" t="str">
        <f t="shared" si="9"/>
        <v>N/A</v>
      </c>
      <c r="I48" s="57">
        <v>2.0529999999999999</v>
      </c>
      <c r="J48" s="57">
        <v>1.6020000000000001</v>
      </c>
      <c r="K48" s="48" t="s">
        <v>739</v>
      </c>
      <c r="L48" s="9" t="str">
        <f t="shared" si="10"/>
        <v>Yes</v>
      </c>
    </row>
    <row r="49" spans="1:12" ht="25.5" x14ac:dyDescent="0.2">
      <c r="A49" s="3" t="s">
        <v>1434</v>
      </c>
      <c r="B49" s="48" t="s">
        <v>213</v>
      </c>
      <c r="C49" s="14">
        <v>38871.104595999997</v>
      </c>
      <c r="D49" s="11" t="str">
        <f t="shared" si="7"/>
        <v>N/A</v>
      </c>
      <c r="E49" s="14">
        <v>44088.278636000003</v>
      </c>
      <c r="F49" s="11" t="str">
        <f t="shared" si="8"/>
        <v>N/A</v>
      </c>
      <c r="G49" s="14">
        <v>56203.015839</v>
      </c>
      <c r="H49" s="11" t="str">
        <f t="shared" si="9"/>
        <v>N/A</v>
      </c>
      <c r="I49" s="57">
        <v>13.42</v>
      </c>
      <c r="J49" s="57">
        <v>27.48</v>
      </c>
      <c r="K49" s="48" t="s">
        <v>739</v>
      </c>
      <c r="L49" s="9" t="str">
        <f t="shared" si="10"/>
        <v>Yes</v>
      </c>
    </row>
    <row r="50" spans="1:12" x14ac:dyDescent="0.2">
      <c r="A50" s="3" t="s">
        <v>1435</v>
      </c>
      <c r="B50" s="48" t="s">
        <v>213</v>
      </c>
      <c r="C50" s="14">
        <v>8883.8441098000003</v>
      </c>
      <c r="D50" s="11" t="str">
        <f t="shared" si="7"/>
        <v>N/A</v>
      </c>
      <c r="E50" s="14">
        <v>8271.4114052999994</v>
      </c>
      <c r="F50" s="11" t="str">
        <f t="shared" si="8"/>
        <v>N/A</v>
      </c>
      <c r="G50" s="14">
        <v>10941.503358</v>
      </c>
      <c r="H50" s="11" t="str">
        <f t="shared" si="9"/>
        <v>N/A</v>
      </c>
      <c r="I50" s="57">
        <v>-6.89</v>
      </c>
      <c r="J50" s="57">
        <v>32.28</v>
      </c>
      <c r="K50" s="48" t="s">
        <v>739</v>
      </c>
      <c r="L50" s="9" t="str">
        <f t="shared" si="10"/>
        <v>No</v>
      </c>
    </row>
    <row r="51" spans="1:12" x14ac:dyDescent="0.2">
      <c r="A51" s="3" t="s">
        <v>1436</v>
      </c>
      <c r="B51" s="48" t="s">
        <v>213</v>
      </c>
      <c r="C51" s="14">
        <v>9235.0345429000008</v>
      </c>
      <c r="D51" s="11" t="str">
        <f t="shared" si="7"/>
        <v>N/A</v>
      </c>
      <c r="E51" s="14">
        <v>9257.1583305999993</v>
      </c>
      <c r="F51" s="11" t="str">
        <f t="shared" si="8"/>
        <v>N/A</v>
      </c>
      <c r="G51" s="14">
        <v>13474.762237999999</v>
      </c>
      <c r="H51" s="11" t="str">
        <f t="shared" si="9"/>
        <v>N/A</v>
      </c>
      <c r="I51" s="57">
        <v>0.23960000000000001</v>
      </c>
      <c r="J51" s="57">
        <v>45.56</v>
      </c>
      <c r="K51" s="48" t="s">
        <v>739</v>
      </c>
      <c r="L51" s="9" t="str">
        <f t="shared" si="10"/>
        <v>No</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16960705</v>
      </c>
      <c r="D53" s="44" t="str">
        <f t="shared" ref="D53:D122" si="11">IF($B53="N/A","N/A",IF(C53&gt;10,"No",IF(C53&lt;-10,"No","Yes")))</f>
        <v>N/A</v>
      </c>
      <c r="E53" s="47">
        <v>14277247</v>
      </c>
      <c r="F53" s="44" t="str">
        <f t="shared" ref="F53:F122" si="12">IF($B53="N/A","N/A",IF(E53&gt;10,"No",IF(E53&lt;-10,"No","Yes")))</f>
        <v>N/A</v>
      </c>
      <c r="G53" s="47">
        <v>14995694</v>
      </c>
      <c r="H53" s="44" t="str">
        <f t="shared" ref="H53:H122" si="13">IF($B53="N/A","N/A",IF(G53&gt;10,"No",IF(G53&lt;-10,"No","Yes")))</f>
        <v>N/A</v>
      </c>
      <c r="I53" s="12">
        <v>-15.8</v>
      </c>
      <c r="J53" s="12">
        <v>5.032</v>
      </c>
      <c r="K53" s="45" t="s">
        <v>739</v>
      </c>
      <c r="L53" s="9" t="str">
        <f t="shared" ref="L53:L113" si="14">IF(J53="Div by 0", "N/A", IF(K53="N/A","N/A", IF(J53&gt;VALUE(MID(K53,1,2)), "No", IF(J53&lt;-1*VALUE(MID(K53,1,2)), "No", "Yes"))))</f>
        <v>Yes</v>
      </c>
    </row>
    <row r="54" spans="1:12" x14ac:dyDescent="0.2">
      <c r="A54" s="46" t="s">
        <v>598</v>
      </c>
      <c r="B54" s="35" t="s">
        <v>213</v>
      </c>
      <c r="C54" s="36">
        <v>7482</v>
      </c>
      <c r="D54" s="44" t="str">
        <f t="shared" si="11"/>
        <v>N/A</v>
      </c>
      <c r="E54" s="36">
        <v>6838</v>
      </c>
      <c r="F54" s="44" t="str">
        <f t="shared" si="12"/>
        <v>N/A</v>
      </c>
      <c r="G54" s="36">
        <v>7700</v>
      </c>
      <c r="H54" s="44" t="str">
        <f t="shared" si="13"/>
        <v>N/A</v>
      </c>
      <c r="I54" s="12">
        <v>-8.61</v>
      </c>
      <c r="J54" s="12">
        <v>12.61</v>
      </c>
      <c r="K54" s="45" t="s">
        <v>739</v>
      </c>
      <c r="L54" s="9" t="str">
        <f t="shared" si="14"/>
        <v>Yes</v>
      </c>
    </row>
    <row r="55" spans="1:12" x14ac:dyDescent="0.2">
      <c r="A55" s="46" t="s">
        <v>1438</v>
      </c>
      <c r="B55" s="35" t="s">
        <v>213</v>
      </c>
      <c r="C55" s="47">
        <v>2266.8678160999998</v>
      </c>
      <c r="D55" s="44" t="str">
        <f t="shared" si="11"/>
        <v>N/A</v>
      </c>
      <c r="E55" s="47">
        <v>2087.9273179000002</v>
      </c>
      <c r="F55" s="44" t="str">
        <f t="shared" si="12"/>
        <v>N/A</v>
      </c>
      <c r="G55" s="47">
        <v>1947.4927273000001</v>
      </c>
      <c r="H55" s="44" t="str">
        <f t="shared" si="13"/>
        <v>N/A</v>
      </c>
      <c r="I55" s="12">
        <v>-7.89</v>
      </c>
      <c r="J55" s="12">
        <v>-6.73</v>
      </c>
      <c r="K55" s="45" t="s">
        <v>739</v>
      </c>
      <c r="L55" s="9" t="str">
        <f t="shared" si="14"/>
        <v>Yes</v>
      </c>
    </row>
    <row r="56" spans="1:12" x14ac:dyDescent="0.2">
      <c r="A56" s="46" t="s">
        <v>1439</v>
      </c>
      <c r="B56" s="35" t="s">
        <v>213</v>
      </c>
      <c r="C56" s="36">
        <v>0.3727612938</v>
      </c>
      <c r="D56" s="44" t="str">
        <f t="shared" si="11"/>
        <v>N/A</v>
      </c>
      <c r="E56" s="36">
        <v>0.28487861949999999</v>
      </c>
      <c r="F56" s="44" t="str">
        <f t="shared" si="12"/>
        <v>N/A</v>
      </c>
      <c r="G56" s="36">
        <v>0.16350649349999999</v>
      </c>
      <c r="H56" s="44" t="str">
        <f t="shared" si="13"/>
        <v>N/A</v>
      </c>
      <c r="I56" s="12">
        <v>-23.6</v>
      </c>
      <c r="J56" s="12">
        <v>-42.6</v>
      </c>
      <c r="K56" s="45" t="s">
        <v>739</v>
      </c>
      <c r="L56" s="9" t="str">
        <f t="shared" si="14"/>
        <v>No</v>
      </c>
    </row>
    <row r="57" spans="1:12" ht="25.5" x14ac:dyDescent="0.2">
      <c r="A57" s="46" t="s">
        <v>599</v>
      </c>
      <c r="B57" s="35" t="s">
        <v>213</v>
      </c>
      <c r="C57" s="47">
        <v>0</v>
      </c>
      <c r="D57" s="44" t="str">
        <f t="shared" si="11"/>
        <v>N/A</v>
      </c>
      <c r="E57" s="47">
        <v>0</v>
      </c>
      <c r="F57" s="44" t="str">
        <f t="shared" si="12"/>
        <v>N/A</v>
      </c>
      <c r="G57" s="47">
        <v>0</v>
      </c>
      <c r="H57" s="44" t="str">
        <f t="shared" si="13"/>
        <v>N/A</v>
      </c>
      <c r="I57" s="12" t="s">
        <v>1747</v>
      </c>
      <c r="J57" s="12" t="s">
        <v>1747</v>
      </c>
      <c r="K57" s="45" t="s">
        <v>739</v>
      </c>
      <c r="L57" s="9" t="str">
        <f t="shared" si="14"/>
        <v>N/A</v>
      </c>
    </row>
    <row r="58" spans="1:12" x14ac:dyDescent="0.2">
      <c r="A58" s="46" t="s">
        <v>600</v>
      </c>
      <c r="B58" s="35" t="s">
        <v>213</v>
      </c>
      <c r="C58" s="36">
        <v>0</v>
      </c>
      <c r="D58" s="44" t="str">
        <f t="shared" si="11"/>
        <v>N/A</v>
      </c>
      <c r="E58" s="36">
        <v>0</v>
      </c>
      <c r="F58" s="44" t="str">
        <f t="shared" si="12"/>
        <v>N/A</v>
      </c>
      <c r="G58" s="36">
        <v>0</v>
      </c>
      <c r="H58" s="44" t="str">
        <f t="shared" si="13"/>
        <v>N/A</v>
      </c>
      <c r="I58" s="12" t="s">
        <v>1747</v>
      </c>
      <c r="J58" s="12" t="s">
        <v>1747</v>
      </c>
      <c r="K58" s="45" t="s">
        <v>739</v>
      </c>
      <c r="L58" s="9" t="str">
        <f t="shared" si="14"/>
        <v>N/A</v>
      </c>
    </row>
    <row r="59" spans="1:12" x14ac:dyDescent="0.2">
      <c r="A59" s="46" t="s">
        <v>1440</v>
      </c>
      <c r="B59" s="35" t="s">
        <v>213</v>
      </c>
      <c r="C59" s="47" t="s">
        <v>1747</v>
      </c>
      <c r="D59" s="44" t="str">
        <f t="shared" si="11"/>
        <v>N/A</v>
      </c>
      <c r="E59" s="47" t="s">
        <v>1747</v>
      </c>
      <c r="F59" s="44" t="str">
        <f t="shared" si="12"/>
        <v>N/A</v>
      </c>
      <c r="G59" s="47" t="s">
        <v>1747</v>
      </c>
      <c r="H59" s="44" t="str">
        <f t="shared" si="13"/>
        <v>N/A</v>
      </c>
      <c r="I59" s="12" t="s">
        <v>1747</v>
      </c>
      <c r="J59" s="12" t="s">
        <v>1747</v>
      </c>
      <c r="K59" s="45" t="s">
        <v>739</v>
      </c>
      <c r="L59" s="9" t="str">
        <f t="shared" si="14"/>
        <v>N/A</v>
      </c>
    </row>
    <row r="60" spans="1:12" ht="25.5" x14ac:dyDescent="0.2">
      <c r="A60" s="46" t="s">
        <v>601</v>
      </c>
      <c r="B60" s="35" t="s">
        <v>213</v>
      </c>
      <c r="C60" s="47">
        <v>1001478</v>
      </c>
      <c r="D60" s="44" t="str">
        <f t="shared" si="11"/>
        <v>N/A</v>
      </c>
      <c r="E60" s="47">
        <v>713240</v>
      </c>
      <c r="F60" s="44" t="str">
        <f t="shared" si="12"/>
        <v>N/A</v>
      </c>
      <c r="G60" s="47">
        <v>777224</v>
      </c>
      <c r="H60" s="44" t="str">
        <f t="shared" si="13"/>
        <v>N/A</v>
      </c>
      <c r="I60" s="12">
        <v>-28.8</v>
      </c>
      <c r="J60" s="12">
        <v>8.9710000000000001</v>
      </c>
      <c r="K60" s="45" t="s">
        <v>739</v>
      </c>
      <c r="L60" s="9" t="str">
        <f t="shared" si="14"/>
        <v>Yes</v>
      </c>
    </row>
    <row r="61" spans="1:12" x14ac:dyDescent="0.2">
      <c r="A61" s="4" t="s">
        <v>602</v>
      </c>
      <c r="B61" s="48" t="s">
        <v>213</v>
      </c>
      <c r="C61" s="1">
        <v>73</v>
      </c>
      <c r="D61" s="11" t="str">
        <f t="shared" si="11"/>
        <v>N/A</v>
      </c>
      <c r="E61" s="1">
        <v>77</v>
      </c>
      <c r="F61" s="11" t="str">
        <f t="shared" si="12"/>
        <v>N/A</v>
      </c>
      <c r="G61" s="1">
        <v>66</v>
      </c>
      <c r="H61" s="11" t="str">
        <f t="shared" si="13"/>
        <v>N/A</v>
      </c>
      <c r="I61" s="57">
        <v>5.4790000000000001</v>
      </c>
      <c r="J61" s="57">
        <v>-14.3</v>
      </c>
      <c r="K61" s="48" t="s">
        <v>739</v>
      </c>
      <c r="L61" s="9" t="str">
        <f t="shared" si="14"/>
        <v>Yes</v>
      </c>
    </row>
    <row r="62" spans="1:12" ht="25.5" x14ac:dyDescent="0.2">
      <c r="A62" s="4" t="s">
        <v>1441</v>
      </c>
      <c r="B62" s="48" t="s">
        <v>213</v>
      </c>
      <c r="C62" s="14">
        <v>13718.876711999999</v>
      </c>
      <c r="D62" s="11" t="str">
        <f t="shared" si="11"/>
        <v>N/A</v>
      </c>
      <c r="E62" s="14">
        <v>9262.8571429000003</v>
      </c>
      <c r="F62" s="11" t="str">
        <f t="shared" si="12"/>
        <v>N/A</v>
      </c>
      <c r="G62" s="14">
        <v>11776.121212</v>
      </c>
      <c r="H62" s="11" t="str">
        <f t="shared" si="13"/>
        <v>N/A</v>
      </c>
      <c r="I62" s="57">
        <v>-32.5</v>
      </c>
      <c r="J62" s="57">
        <v>27.13</v>
      </c>
      <c r="K62" s="48" t="s">
        <v>739</v>
      </c>
      <c r="L62" s="9" t="str">
        <f t="shared" si="14"/>
        <v>Yes</v>
      </c>
    </row>
    <row r="63" spans="1:12" x14ac:dyDescent="0.2">
      <c r="A63" s="4" t="s">
        <v>603</v>
      </c>
      <c r="B63" s="48" t="s">
        <v>213</v>
      </c>
      <c r="C63" s="14">
        <v>14914025</v>
      </c>
      <c r="D63" s="11" t="str">
        <f t="shared" si="11"/>
        <v>N/A</v>
      </c>
      <c r="E63" s="14">
        <v>28478446</v>
      </c>
      <c r="F63" s="11" t="str">
        <f t="shared" si="12"/>
        <v>N/A</v>
      </c>
      <c r="G63" s="14">
        <v>54991314</v>
      </c>
      <c r="H63" s="11" t="str">
        <f t="shared" si="13"/>
        <v>N/A</v>
      </c>
      <c r="I63" s="57">
        <v>90.95</v>
      </c>
      <c r="J63" s="57">
        <v>93.1</v>
      </c>
      <c r="K63" s="48" t="s">
        <v>739</v>
      </c>
      <c r="L63" s="9" t="str">
        <f t="shared" si="14"/>
        <v>No</v>
      </c>
    </row>
    <row r="64" spans="1:12" x14ac:dyDescent="0.2">
      <c r="A64" s="4" t="s">
        <v>604</v>
      </c>
      <c r="B64" s="48" t="s">
        <v>213</v>
      </c>
      <c r="C64" s="1">
        <v>191</v>
      </c>
      <c r="D64" s="11" t="str">
        <f t="shared" si="11"/>
        <v>N/A</v>
      </c>
      <c r="E64" s="1">
        <v>305</v>
      </c>
      <c r="F64" s="11" t="str">
        <f t="shared" si="12"/>
        <v>N/A</v>
      </c>
      <c r="G64" s="1">
        <v>324</v>
      </c>
      <c r="H64" s="11" t="str">
        <f t="shared" si="13"/>
        <v>N/A</v>
      </c>
      <c r="I64" s="57">
        <v>59.69</v>
      </c>
      <c r="J64" s="57">
        <v>6.23</v>
      </c>
      <c r="K64" s="48" t="s">
        <v>739</v>
      </c>
      <c r="L64" s="9" t="str">
        <f t="shared" si="14"/>
        <v>Yes</v>
      </c>
    </row>
    <row r="65" spans="1:12" x14ac:dyDescent="0.2">
      <c r="A65" s="4" t="s">
        <v>1442</v>
      </c>
      <c r="B65" s="48" t="s">
        <v>213</v>
      </c>
      <c r="C65" s="14">
        <v>78083.900523999997</v>
      </c>
      <c r="D65" s="11" t="str">
        <f t="shared" si="11"/>
        <v>N/A</v>
      </c>
      <c r="E65" s="14">
        <v>93371.954098000002</v>
      </c>
      <c r="F65" s="11" t="str">
        <f t="shared" si="12"/>
        <v>N/A</v>
      </c>
      <c r="G65" s="14">
        <v>169726.27778</v>
      </c>
      <c r="H65" s="11" t="str">
        <f t="shared" si="13"/>
        <v>N/A</v>
      </c>
      <c r="I65" s="57">
        <v>19.579999999999998</v>
      </c>
      <c r="J65" s="57">
        <v>81.77</v>
      </c>
      <c r="K65" s="48" t="s">
        <v>739</v>
      </c>
      <c r="L65" s="9" t="str">
        <f t="shared" si="14"/>
        <v>No</v>
      </c>
    </row>
    <row r="66" spans="1:12" x14ac:dyDescent="0.2">
      <c r="A66" s="4" t="s">
        <v>605</v>
      </c>
      <c r="B66" s="48" t="s">
        <v>213</v>
      </c>
      <c r="C66" s="14">
        <v>258014475</v>
      </c>
      <c r="D66" s="11" t="str">
        <f t="shared" si="11"/>
        <v>N/A</v>
      </c>
      <c r="E66" s="14">
        <v>258561425</v>
      </c>
      <c r="F66" s="11" t="str">
        <f t="shared" si="12"/>
        <v>N/A</v>
      </c>
      <c r="G66" s="14">
        <v>263548271</v>
      </c>
      <c r="H66" s="11" t="str">
        <f t="shared" si="13"/>
        <v>N/A</v>
      </c>
      <c r="I66" s="57">
        <v>0.21199999999999999</v>
      </c>
      <c r="J66" s="57">
        <v>1.929</v>
      </c>
      <c r="K66" s="48" t="s">
        <v>739</v>
      </c>
      <c r="L66" s="9" t="str">
        <f t="shared" si="14"/>
        <v>Yes</v>
      </c>
    </row>
    <row r="67" spans="1:12" x14ac:dyDescent="0.2">
      <c r="A67" s="4" t="s">
        <v>606</v>
      </c>
      <c r="B67" s="48" t="s">
        <v>213</v>
      </c>
      <c r="C67" s="1">
        <v>9297</v>
      </c>
      <c r="D67" s="11" t="str">
        <f t="shared" si="11"/>
        <v>N/A</v>
      </c>
      <c r="E67" s="1">
        <v>8925</v>
      </c>
      <c r="F67" s="11" t="str">
        <f t="shared" si="12"/>
        <v>N/A</v>
      </c>
      <c r="G67" s="1">
        <v>8803</v>
      </c>
      <c r="H67" s="11" t="str">
        <f t="shared" si="13"/>
        <v>N/A</v>
      </c>
      <c r="I67" s="57">
        <v>-4</v>
      </c>
      <c r="J67" s="57">
        <v>-1.37</v>
      </c>
      <c r="K67" s="48" t="s">
        <v>739</v>
      </c>
      <c r="L67" s="9" t="str">
        <f t="shared" si="14"/>
        <v>Yes</v>
      </c>
    </row>
    <row r="68" spans="1:12" x14ac:dyDescent="0.2">
      <c r="A68" s="4" t="s">
        <v>1443</v>
      </c>
      <c r="B68" s="48" t="s">
        <v>213</v>
      </c>
      <c r="C68" s="14">
        <v>27752.444337000001</v>
      </c>
      <c r="D68" s="11" t="str">
        <f t="shared" si="11"/>
        <v>N/A</v>
      </c>
      <c r="E68" s="14">
        <v>28970.467787000001</v>
      </c>
      <c r="F68" s="11" t="str">
        <f t="shared" si="12"/>
        <v>N/A</v>
      </c>
      <c r="G68" s="14">
        <v>29938.460866000001</v>
      </c>
      <c r="H68" s="11" t="str">
        <f t="shared" si="13"/>
        <v>N/A</v>
      </c>
      <c r="I68" s="57">
        <v>4.3890000000000002</v>
      </c>
      <c r="J68" s="57">
        <v>3.3410000000000002</v>
      </c>
      <c r="K68" s="48" t="s">
        <v>739</v>
      </c>
      <c r="L68" s="9" t="str">
        <f t="shared" si="14"/>
        <v>Yes</v>
      </c>
    </row>
    <row r="69" spans="1:12" ht="25.5" x14ac:dyDescent="0.2">
      <c r="A69" s="4" t="s">
        <v>607</v>
      </c>
      <c r="B69" s="48" t="s">
        <v>213</v>
      </c>
      <c r="C69" s="14">
        <v>12610357</v>
      </c>
      <c r="D69" s="11" t="str">
        <f t="shared" si="11"/>
        <v>N/A</v>
      </c>
      <c r="E69" s="14">
        <v>11385403</v>
      </c>
      <c r="F69" s="11" t="str">
        <f t="shared" si="12"/>
        <v>N/A</v>
      </c>
      <c r="G69" s="14">
        <v>11682364</v>
      </c>
      <c r="H69" s="11" t="str">
        <f t="shared" si="13"/>
        <v>N/A</v>
      </c>
      <c r="I69" s="57">
        <v>-9.7100000000000009</v>
      </c>
      <c r="J69" s="57">
        <v>2.6080000000000001</v>
      </c>
      <c r="K69" s="48" t="s">
        <v>739</v>
      </c>
      <c r="L69" s="9" t="str">
        <f t="shared" si="14"/>
        <v>Yes</v>
      </c>
    </row>
    <row r="70" spans="1:12" x14ac:dyDescent="0.2">
      <c r="A70" s="4" t="s">
        <v>608</v>
      </c>
      <c r="B70" s="48" t="s">
        <v>213</v>
      </c>
      <c r="C70" s="1">
        <v>27991</v>
      </c>
      <c r="D70" s="11" t="str">
        <f t="shared" si="11"/>
        <v>N/A</v>
      </c>
      <c r="E70" s="1">
        <v>25663</v>
      </c>
      <c r="F70" s="11" t="str">
        <f t="shared" si="12"/>
        <v>N/A</v>
      </c>
      <c r="G70" s="1">
        <v>28734</v>
      </c>
      <c r="H70" s="11" t="str">
        <f t="shared" si="13"/>
        <v>N/A</v>
      </c>
      <c r="I70" s="57">
        <v>-8.32</v>
      </c>
      <c r="J70" s="57">
        <v>11.97</v>
      </c>
      <c r="K70" s="48" t="s">
        <v>739</v>
      </c>
      <c r="L70" s="9" t="str">
        <f t="shared" si="14"/>
        <v>Yes</v>
      </c>
    </row>
    <row r="71" spans="1:12" x14ac:dyDescent="0.2">
      <c r="A71" s="4" t="s">
        <v>1444</v>
      </c>
      <c r="B71" s="48" t="s">
        <v>213</v>
      </c>
      <c r="C71" s="14">
        <v>450.51470115000001</v>
      </c>
      <c r="D71" s="11" t="str">
        <f t="shared" si="11"/>
        <v>N/A</v>
      </c>
      <c r="E71" s="14">
        <v>443.65050851000001</v>
      </c>
      <c r="F71" s="11" t="str">
        <f t="shared" si="12"/>
        <v>N/A</v>
      </c>
      <c r="G71" s="14">
        <v>406.56936034</v>
      </c>
      <c r="H71" s="11" t="str">
        <f t="shared" si="13"/>
        <v>N/A</v>
      </c>
      <c r="I71" s="57">
        <v>-1.52</v>
      </c>
      <c r="J71" s="57">
        <v>-8.36</v>
      </c>
      <c r="K71" s="48" t="s">
        <v>739</v>
      </c>
      <c r="L71" s="9" t="str">
        <f t="shared" si="14"/>
        <v>Yes</v>
      </c>
    </row>
    <row r="72" spans="1:12" x14ac:dyDescent="0.2">
      <c r="A72" s="4" t="s">
        <v>609</v>
      </c>
      <c r="B72" s="48" t="s">
        <v>213</v>
      </c>
      <c r="C72" s="14">
        <v>4498169</v>
      </c>
      <c r="D72" s="11" t="str">
        <f t="shared" si="11"/>
        <v>N/A</v>
      </c>
      <c r="E72" s="14">
        <v>3979158</v>
      </c>
      <c r="F72" s="11" t="str">
        <f t="shared" si="12"/>
        <v>N/A</v>
      </c>
      <c r="G72" s="14">
        <v>4437496</v>
      </c>
      <c r="H72" s="11" t="str">
        <f t="shared" si="13"/>
        <v>N/A</v>
      </c>
      <c r="I72" s="57">
        <v>-11.5</v>
      </c>
      <c r="J72" s="57">
        <v>11.52</v>
      </c>
      <c r="K72" s="48" t="s">
        <v>739</v>
      </c>
      <c r="L72" s="9" t="str">
        <f t="shared" si="14"/>
        <v>Yes</v>
      </c>
    </row>
    <row r="73" spans="1:12" x14ac:dyDescent="0.2">
      <c r="A73" s="4" t="s">
        <v>610</v>
      </c>
      <c r="B73" s="48" t="s">
        <v>213</v>
      </c>
      <c r="C73" s="1">
        <v>14914</v>
      </c>
      <c r="D73" s="11" t="str">
        <f t="shared" si="11"/>
        <v>N/A</v>
      </c>
      <c r="E73" s="1">
        <v>14121</v>
      </c>
      <c r="F73" s="11" t="str">
        <f t="shared" si="12"/>
        <v>N/A</v>
      </c>
      <c r="G73" s="1">
        <v>15471</v>
      </c>
      <c r="H73" s="11" t="str">
        <f t="shared" si="13"/>
        <v>N/A</v>
      </c>
      <c r="I73" s="57">
        <v>-5.32</v>
      </c>
      <c r="J73" s="57">
        <v>9.56</v>
      </c>
      <c r="K73" s="48" t="s">
        <v>739</v>
      </c>
      <c r="L73" s="9" t="str">
        <f t="shared" si="14"/>
        <v>Yes</v>
      </c>
    </row>
    <row r="74" spans="1:12" x14ac:dyDescent="0.2">
      <c r="A74" s="4" t="s">
        <v>1445</v>
      </c>
      <c r="B74" s="48" t="s">
        <v>213</v>
      </c>
      <c r="C74" s="14">
        <v>301.60714765</v>
      </c>
      <c r="D74" s="11" t="str">
        <f t="shared" si="11"/>
        <v>N/A</v>
      </c>
      <c r="E74" s="14">
        <v>281.79009984999999</v>
      </c>
      <c r="F74" s="11" t="str">
        <f t="shared" si="12"/>
        <v>N/A</v>
      </c>
      <c r="G74" s="14">
        <v>286.82670803000002</v>
      </c>
      <c r="H74" s="11" t="str">
        <f t="shared" si="13"/>
        <v>N/A</v>
      </c>
      <c r="I74" s="57">
        <v>-6.57</v>
      </c>
      <c r="J74" s="57">
        <v>1.7869999999999999</v>
      </c>
      <c r="K74" s="48" t="s">
        <v>739</v>
      </c>
      <c r="L74" s="9" t="str">
        <f t="shared" si="14"/>
        <v>Yes</v>
      </c>
    </row>
    <row r="75" spans="1:12" ht="25.5" x14ac:dyDescent="0.2">
      <c r="A75" s="4" t="s">
        <v>611</v>
      </c>
      <c r="B75" s="48" t="s">
        <v>213</v>
      </c>
      <c r="C75" s="14">
        <v>4847692</v>
      </c>
      <c r="D75" s="11" t="str">
        <f t="shared" si="11"/>
        <v>N/A</v>
      </c>
      <c r="E75" s="14">
        <v>4335853</v>
      </c>
      <c r="F75" s="11" t="str">
        <f t="shared" si="12"/>
        <v>N/A</v>
      </c>
      <c r="G75" s="14">
        <v>4881469</v>
      </c>
      <c r="H75" s="11" t="str">
        <f t="shared" si="13"/>
        <v>N/A</v>
      </c>
      <c r="I75" s="57">
        <v>-10.6</v>
      </c>
      <c r="J75" s="57">
        <v>12.58</v>
      </c>
      <c r="K75" s="48" t="s">
        <v>739</v>
      </c>
      <c r="L75" s="9" t="str">
        <f t="shared" si="14"/>
        <v>Yes</v>
      </c>
    </row>
    <row r="76" spans="1:12" x14ac:dyDescent="0.2">
      <c r="A76" s="46" t="s">
        <v>612</v>
      </c>
      <c r="B76" s="35" t="s">
        <v>213</v>
      </c>
      <c r="C76" s="36">
        <v>21363</v>
      </c>
      <c r="D76" s="44" t="str">
        <f t="shared" si="11"/>
        <v>N/A</v>
      </c>
      <c r="E76" s="36">
        <v>19221</v>
      </c>
      <c r="F76" s="44" t="str">
        <f t="shared" si="12"/>
        <v>N/A</v>
      </c>
      <c r="G76" s="36">
        <v>22373</v>
      </c>
      <c r="H76" s="44" t="str">
        <f t="shared" si="13"/>
        <v>N/A</v>
      </c>
      <c r="I76" s="12">
        <v>-10</v>
      </c>
      <c r="J76" s="12">
        <v>16.399999999999999</v>
      </c>
      <c r="K76" s="45" t="s">
        <v>739</v>
      </c>
      <c r="L76" s="9" t="str">
        <f t="shared" si="14"/>
        <v>Yes</v>
      </c>
    </row>
    <row r="77" spans="1:12" ht="25.5" x14ac:dyDescent="0.2">
      <c r="A77" s="46" t="s">
        <v>1446</v>
      </c>
      <c r="B77" s="35" t="s">
        <v>213</v>
      </c>
      <c r="C77" s="47">
        <v>226.92000186999999</v>
      </c>
      <c r="D77" s="44" t="str">
        <f t="shared" si="11"/>
        <v>N/A</v>
      </c>
      <c r="E77" s="47">
        <v>225.57895010999999</v>
      </c>
      <c r="F77" s="44" t="str">
        <f t="shared" si="12"/>
        <v>N/A</v>
      </c>
      <c r="G77" s="47">
        <v>218.18571492000001</v>
      </c>
      <c r="H77" s="44" t="str">
        <f t="shared" si="13"/>
        <v>N/A</v>
      </c>
      <c r="I77" s="12">
        <v>-0.59099999999999997</v>
      </c>
      <c r="J77" s="12">
        <v>-3.28</v>
      </c>
      <c r="K77" s="45" t="s">
        <v>739</v>
      </c>
      <c r="L77" s="9" t="str">
        <f t="shared" si="14"/>
        <v>Yes</v>
      </c>
    </row>
    <row r="78" spans="1:12" ht="25.5" x14ac:dyDescent="0.2">
      <c r="A78" s="46" t="s">
        <v>613</v>
      </c>
      <c r="B78" s="35" t="s">
        <v>213</v>
      </c>
      <c r="C78" s="47">
        <v>11769357</v>
      </c>
      <c r="D78" s="44" t="str">
        <f t="shared" si="11"/>
        <v>N/A</v>
      </c>
      <c r="E78" s="47">
        <v>11501916</v>
      </c>
      <c r="F78" s="44" t="str">
        <f t="shared" si="12"/>
        <v>N/A</v>
      </c>
      <c r="G78" s="47">
        <v>13885199</v>
      </c>
      <c r="H78" s="44" t="str">
        <f t="shared" si="13"/>
        <v>N/A</v>
      </c>
      <c r="I78" s="12">
        <v>-2.27</v>
      </c>
      <c r="J78" s="12">
        <v>20.72</v>
      </c>
      <c r="K78" s="45" t="s">
        <v>739</v>
      </c>
      <c r="L78" s="9" t="str">
        <f t="shared" si="14"/>
        <v>Yes</v>
      </c>
    </row>
    <row r="79" spans="1:12" x14ac:dyDescent="0.2">
      <c r="A79" s="46" t="s">
        <v>614</v>
      </c>
      <c r="B79" s="35" t="s">
        <v>213</v>
      </c>
      <c r="C79" s="36">
        <v>16821</v>
      </c>
      <c r="D79" s="44" t="str">
        <f t="shared" si="11"/>
        <v>N/A</v>
      </c>
      <c r="E79" s="36">
        <v>15813</v>
      </c>
      <c r="F79" s="44" t="str">
        <f t="shared" si="12"/>
        <v>N/A</v>
      </c>
      <c r="G79" s="36">
        <v>18071</v>
      </c>
      <c r="H79" s="44" t="str">
        <f t="shared" si="13"/>
        <v>N/A</v>
      </c>
      <c r="I79" s="12">
        <v>-5.99</v>
      </c>
      <c r="J79" s="12">
        <v>14.28</v>
      </c>
      <c r="K79" s="45" t="s">
        <v>739</v>
      </c>
      <c r="L79" s="9" t="str">
        <f t="shared" si="14"/>
        <v>Yes</v>
      </c>
    </row>
    <row r="80" spans="1:12" x14ac:dyDescent="0.2">
      <c r="A80" s="46" t="s">
        <v>1447</v>
      </c>
      <c r="B80" s="35" t="s">
        <v>213</v>
      </c>
      <c r="C80" s="47">
        <v>699.68236133000005</v>
      </c>
      <c r="D80" s="44" t="str">
        <f t="shared" si="11"/>
        <v>N/A</v>
      </c>
      <c r="E80" s="47">
        <v>727.37089735999996</v>
      </c>
      <c r="F80" s="44" t="str">
        <f t="shared" si="12"/>
        <v>N/A</v>
      </c>
      <c r="G80" s="47">
        <v>768.36915499999998</v>
      </c>
      <c r="H80" s="44" t="str">
        <f t="shared" si="13"/>
        <v>N/A</v>
      </c>
      <c r="I80" s="12">
        <v>3.9569999999999999</v>
      </c>
      <c r="J80" s="12">
        <v>5.6360000000000001</v>
      </c>
      <c r="K80" s="45" t="s">
        <v>739</v>
      </c>
      <c r="L80" s="9" t="str">
        <f t="shared" si="14"/>
        <v>Yes</v>
      </c>
    </row>
    <row r="81" spans="1:12" x14ac:dyDescent="0.2">
      <c r="A81" s="46" t="s">
        <v>615</v>
      </c>
      <c r="B81" s="35" t="s">
        <v>213</v>
      </c>
      <c r="C81" s="47">
        <v>1638261</v>
      </c>
      <c r="D81" s="44" t="str">
        <f t="shared" si="11"/>
        <v>N/A</v>
      </c>
      <c r="E81" s="47">
        <v>1699281</v>
      </c>
      <c r="F81" s="44" t="str">
        <f t="shared" si="12"/>
        <v>N/A</v>
      </c>
      <c r="G81" s="47">
        <v>2333933</v>
      </c>
      <c r="H81" s="44" t="str">
        <f t="shared" si="13"/>
        <v>N/A</v>
      </c>
      <c r="I81" s="12">
        <v>3.7250000000000001</v>
      </c>
      <c r="J81" s="12">
        <v>37.35</v>
      </c>
      <c r="K81" s="45" t="s">
        <v>739</v>
      </c>
      <c r="L81" s="9" t="str">
        <f t="shared" si="14"/>
        <v>No</v>
      </c>
    </row>
    <row r="82" spans="1:12" x14ac:dyDescent="0.2">
      <c r="A82" s="46" t="s">
        <v>616</v>
      </c>
      <c r="B82" s="35" t="s">
        <v>213</v>
      </c>
      <c r="C82" s="36">
        <v>8435</v>
      </c>
      <c r="D82" s="44" t="str">
        <f t="shared" si="11"/>
        <v>N/A</v>
      </c>
      <c r="E82" s="36">
        <v>8351</v>
      </c>
      <c r="F82" s="44" t="str">
        <f t="shared" si="12"/>
        <v>N/A</v>
      </c>
      <c r="G82" s="36">
        <v>11020</v>
      </c>
      <c r="H82" s="44" t="str">
        <f t="shared" si="13"/>
        <v>N/A</v>
      </c>
      <c r="I82" s="12">
        <v>-0.996</v>
      </c>
      <c r="J82" s="12">
        <v>31.96</v>
      </c>
      <c r="K82" s="45" t="s">
        <v>739</v>
      </c>
      <c r="L82" s="9" t="str">
        <f t="shared" si="14"/>
        <v>No</v>
      </c>
    </row>
    <row r="83" spans="1:12" x14ac:dyDescent="0.2">
      <c r="A83" s="46" t="s">
        <v>1448</v>
      </c>
      <c r="B83" s="35" t="s">
        <v>213</v>
      </c>
      <c r="C83" s="47">
        <v>194.22181387000001</v>
      </c>
      <c r="D83" s="44" t="str">
        <f t="shared" si="11"/>
        <v>N/A</v>
      </c>
      <c r="E83" s="47">
        <v>203.48233744000001</v>
      </c>
      <c r="F83" s="44" t="str">
        <f t="shared" si="12"/>
        <v>N/A</v>
      </c>
      <c r="G83" s="47">
        <v>211.79065335999999</v>
      </c>
      <c r="H83" s="44" t="str">
        <f t="shared" si="13"/>
        <v>N/A</v>
      </c>
      <c r="I83" s="12">
        <v>4.7679999999999998</v>
      </c>
      <c r="J83" s="12">
        <v>4.0830000000000002</v>
      </c>
      <c r="K83" s="45" t="s">
        <v>739</v>
      </c>
      <c r="L83" s="9" t="str">
        <f t="shared" si="14"/>
        <v>Yes</v>
      </c>
    </row>
    <row r="84" spans="1:12" ht="25.5" x14ac:dyDescent="0.2">
      <c r="A84" s="46" t="s">
        <v>617</v>
      </c>
      <c r="B84" s="35" t="s">
        <v>213</v>
      </c>
      <c r="C84" s="47">
        <v>9462190</v>
      </c>
      <c r="D84" s="44" t="str">
        <f t="shared" si="11"/>
        <v>N/A</v>
      </c>
      <c r="E84" s="47">
        <v>6639171</v>
      </c>
      <c r="F84" s="44" t="str">
        <f t="shared" si="12"/>
        <v>N/A</v>
      </c>
      <c r="G84" s="47">
        <v>7977089</v>
      </c>
      <c r="H84" s="44" t="str">
        <f t="shared" si="13"/>
        <v>N/A</v>
      </c>
      <c r="I84" s="12">
        <v>-29.8</v>
      </c>
      <c r="J84" s="12">
        <v>20.149999999999999</v>
      </c>
      <c r="K84" s="45" t="s">
        <v>739</v>
      </c>
      <c r="L84" s="9" t="str">
        <f t="shared" si="14"/>
        <v>Yes</v>
      </c>
    </row>
    <row r="85" spans="1:12" x14ac:dyDescent="0.2">
      <c r="A85" s="46" t="s">
        <v>618</v>
      </c>
      <c r="B85" s="35" t="s">
        <v>213</v>
      </c>
      <c r="C85" s="36">
        <v>795</v>
      </c>
      <c r="D85" s="44" t="str">
        <f t="shared" si="11"/>
        <v>N/A</v>
      </c>
      <c r="E85" s="36">
        <v>602</v>
      </c>
      <c r="F85" s="44" t="str">
        <f t="shared" si="12"/>
        <v>N/A</v>
      </c>
      <c r="G85" s="36">
        <v>834</v>
      </c>
      <c r="H85" s="44" t="str">
        <f t="shared" si="13"/>
        <v>N/A</v>
      </c>
      <c r="I85" s="12">
        <v>-24.3</v>
      </c>
      <c r="J85" s="12">
        <v>38.54</v>
      </c>
      <c r="K85" s="45" t="s">
        <v>739</v>
      </c>
      <c r="L85" s="9" t="str">
        <f t="shared" si="14"/>
        <v>No</v>
      </c>
    </row>
    <row r="86" spans="1:12" ht="25.5" x14ac:dyDescent="0.2">
      <c r="A86" s="46" t="s">
        <v>1449</v>
      </c>
      <c r="B86" s="35" t="s">
        <v>213</v>
      </c>
      <c r="C86" s="47">
        <v>11902.125786000001</v>
      </c>
      <c r="D86" s="44" t="str">
        <f t="shared" si="11"/>
        <v>N/A</v>
      </c>
      <c r="E86" s="47">
        <v>11028.523256</v>
      </c>
      <c r="F86" s="44" t="str">
        <f t="shared" si="12"/>
        <v>N/A</v>
      </c>
      <c r="G86" s="47">
        <v>9564.8549160999992</v>
      </c>
      <c r="H86" s="44" t="str">
        <f t="shared" si="13"/>
        <v>N/A</v>
      </c>
      <c r="I86" s="12">
        <v>-7.34</v>
      </c>
      <c r="J86" s="12">
        <v>-13.3</v>
      </c>
      <c r="K86" s="45" t="s">
        <v>739</v>
      </c>
      <c r="L86" s="9" t="str">
        <f t="shared" si="14"/>
        <v>Yes</v>
      </c>
    </row>
    <row r="87" spans="1:12" ht="25.5" x14ac:dyDescent="0.2">
      <c r="A87" s="46" t="s">
        <v>619</v>
      </c>
      <c r="B87" s="35" t="s">
        <v>213</v>
      </c>
      <c r="C87" s="47">
        <v>5020130</v>
      </c>
      <c r="D87" s="44" t="str">
        <f t="shared" si="11"/>
        <v>N/A</v>
      </c>
      <c r="E87" s="47">
        <v>4697709</v>
      </c>
      <c r="F87" s="44" t="str">
        <f t="shared" si="12"/>
        <v>N/A</v>
      </c>
      <c r="G87" s="47">
        <v>5099976</v>
      </c>
      <c r="H87" s="44" t="str">
        <f t="shared" si="13"/>
        <v>N/A</v>
      </c>
      <c r="I87" s="12">
        <v>-6.42</v>
      </c>
      <c r="J87" s="12">
        <v>8.5630000000000006</v>
      </c>
      <c r="K87" s="45" t="s">
        <v>739</v>
      </c>
      <c r="L87" s="9" t="str">
        <f t="shared" si="14"/>
        <v>Yes</v>
      </c>
    </row>
    <row r="88" spans="1:12" x14ac:dyDescent="0.2">
      <c r="A88" s="46" t="s">
        <v>620</v>
      </c>
      <c r="B88" s="35" t="s">
        <v>213</v>
      </c>
      <c r="C88" s="36">
        <v>19916</v>
      </c>
      <c r="D88" s="44" t="str">
        <f t="shared" si="11"/>
        <v>N/A</v>
      </c>
      <c r="E88" s="36">
        <v>17584</v>
      </c>
      <c r="F88" s="44" t="str">
        <f t="shared" si="12"/>
        <v>N/A</v>
      </c>
      <c r="G88" s="36">
        <v>19969</v>
      </c>
      <c r="H88" s="44" t="str">
        <f t="shared" si="13"/>
        <v>N/A</v>
      </c>
      <c r="I88" s="12">
        <v>-11.7</v>
      </c>
      <c r="J88" s="12">
        <v>13.56</v>
      </c>
      <c r="K88" s="45" t="s">
        <v>739</v>
      </c>
      <c r="L88" s="9" t="str">
        <f t="shared" si="14"/>
        <v>Yes</v>
      </c>
    </row>
    <row r="89" spans="1:12" x14ac:dyDescent="0.2">
      <c r="A89" s="46" t="s">
        <v>1450</v>
      </c>
      <c r="B89" s="35" t="s">
        <v>213</v>
      </c>
      <c r="C89" s="47">
        <v>252.06517373</v>
      </c>
      <c r="D89" s="44" t="str">
        <f t="shared" si="11"/>
        <v>N/A</v>
      </c>
      <c r="E89" s="47">
        <v>267.15815514000002</v>
      </c>
      <c r="F89" s="44" t="str">
        <f t="shared" si="12"/>
        <v>N/A</v>
      </c>
      <c r="G89" s="47">
        <v>255.39466173</v>
      </c>
      <c r="H89" s="44" t="str">
        <f t="shared" si="13"/>
        <v>N/A</v>
      </c>
      <c r="I89" s="12">
        <v>5.9880000000000004</v>
      </c>
      <c r="J89" s="12">
        <v>-4.4000000000000004</v>
      </c>
      <c r="K89" s="45" t="s">
        <v>739</v>
      </c>
      <c r="L89" s="9" t="str">
        <f t="shared" si="14"/>
        <v>Yes</v>
      </c>
    </row>
    <row r="90" spans="1:12" x14ac:dyDescent="0.2">
      <c r="A90" s="46" t="s">
        <v>621</v>
      </c>
      <c r="B90" s="35" t="s">
        <v>213</v>
      </c>
      <c r="C90" s="47">
        <v>5619979</v>
      </c>
      <c r="D90" s="44" t="str">
        <f t="shared" si="11"/>
        <v>N/A</v>
      </c>
      <c r="E90" s="47">
        <v>4913413</v>
      </c>
      <c r="F90" s="44" t="str">
        <f t="shared" si="12"/>
        <v>N/A</v>
      </c>
      <c r="G90" s="47">
        <v>3432696</v>
      </c>
      <c r="H90" s="44" t="str">
        <f t="shared" si="13"/>
        <v>N/A</v>
      </c>
      <c r="I90" s="12">
        <v>-12.6</v>
      </c>
      <c r="J90" s="12">
        <v>-30.1</v>
      </c>
      <c r="K90" s="45" t="s">
        <v>739</v>
      </c>
      <c r="L90" s="9" t="str">
        <f t="shared" si="14"/>
        <v>No</v>
      </c>
    </row>
    <row r="91" spans="1:12" x14ac:dyDescent="0.2">
      <c r="A91" s="46" t="s">
        <v>622</v>
      </c>
      <c r="B91" s="35" t="s">
        <v>213</v>
      </c>
      <c r="C91" s="36">
        <v>24875</v>
      </c>
      <c r="D91" s="44" t="str">
        <f t="shared" si="11"/>
        <v>N/A</v>
      </c>
      <c r="E91" s="36">
        <v>22919</v>
      </c>
      <c r="F91" s="44" t="str">
        <f t="shared" si="12"/>
        <v>N/A</v>
      </c>
      <c r="G91" s="36">
        <v>24490</v>
      </c>
      <c r="H91" s="44" t="str">
        <f t="shared" si="13"/>
        <v>N/A</v>
      </c>
      <c r="I91" s="12">
        <v>-7.86</v>
      </c>
      <c r="J91" s="12">
        <v>6.8550000000000004</v>
      </c>
      <c r="K91" s="45" t="s">
        <v>739</v>
      </c>
      <c r="L91" s="9" t="str">
        <f t="shared" si="14"/>
        <v>Yes</v>
      </c>
    </row>
    <row r="92" spans="1:12" x14ac:dyDescent="0.2">
      <c r="A92" s="46" t="s">
        <v>1451</v>
      </c>
      <c r="B92" s="35" t="s">
        <v>213</v>
      </c>
      <c r="C92" s="47">
        <v>225.92880402</v>
      </c>
      <c r="D92" s="44" t="str">
        <f t="shared" si="11"/>
        <v>N/A</v>
      </c>
      <c r="E92" s="47">
        <v>214.38164841</v>
      </c>
      <c r="F92" s="44" t="str">
        <f t="shared" si="12"/>
        <v>N/A</v>
      </c>
      <c r="G92" s="47">
        <v>140.16725194</v>
      </c>
      <c r="H92" s="44" t="str">
        <f t="shared" si="13"/>
        <v>N/A</v>
      </c>
      <c r="I92" s="12">
        <v>-5.1100000000000003</v>
      </c>
      <c r="J92" s="12">
        <v>-34.6</v>
      </c>
      <c r="K92" s="45" t="s">
        <v>739</v>
      </c>
      <c r="L92" s="9" t="str">
        <f t="shared" si="14"/>
        <v>No</v>
      </c>
    </row>
    <row r="93" spans="1:12" ht="25.5" x14ac:dyDescent="0.2">
      <c r="A93" s="46" t="s">
        <v>623</v>
      </c>
      <c r="B93" s="35" t="s">
        <v>213</v>
      </c>
      <c r="C93" s="47">
        <v>62339470</v>
      </c>
      <c r="D93" s="44" t="str">
        <f t="shared" si="11"/>
        <v>N/A</v>
      </c>
      <c r="E93" s="47">
        <v>64943154</v>
      </c>
      <c r="F93" s="44" t="str">
        <f t="shared" si="12"/>
        <v>N/A</v>
      </c>
      <c r="G93" s="47">
        <v>57565970</v>
      </c>
      <c r="H93" s="44" t="str">
        <f t="shared" si="13"/>
        <v>N/A</v>
      </c>
      <c r="I93" s="12">
        <v>4.1769999999999996</v>
      </c>
      <c r="J93" s="12">
        <v>-11.4</v>
      </c>
      <c r="K93" s="45" t="s">
        <v>739</v>
      </c>
      <c r="L93" s="9" t="str">
        <f t="shared" si="14"/>
        <v>Yes</v>
      </c>
    </row>
    <row r="94" spans="1:12" x14ac:dyDescent="0.2">
      <c r="A94" s="49" t="s">
        <v>624</v>
      </c>
      <c r="B94" s="36" t="s">
        <v>213</v>
      </c>
      <c r="C94" s="36">
        <v>19533</v>
      </c>
      <c r="D94" s="44" t="str">
        <f t="shared" si="11"/>
        <v>N/A</v>
      </c>
      <c r="E94" s="36">
        <v>17753</v>
      </c>
      <c r="F94" s="44" t="str">
        <f t="shared" si="12"/>
        <v>N/A</v>
      </c>
      <c r="G94" s="36">
        <v>20620</v>
      </c>
      <c r="H94" s="44" t="str">
        <f t="shared" si="13"/>
        <v>N/A</v>
      </c>
      <c r="I94" s="12">
        <v>-9.11</v>
      </c>
      <c r="J94" s="12">
        <v>16.149999999999999</v>
      </c>
      <c r="K94" s="50" t="s">
        <v>739</v>
      </c>
      <c r="L94" s="9" t="str">
        <f t="shared" si="14"/>
        <v>Yes</v>
      </c>
    </row>
    <row r="95" spans="1:12" ht="25.5" x14ac:dyDescent="0.2">
      <c r="A95" s="46" t="s">
        <v>1452</v>
      </c>
      <c r="B95" s="35" t="s">
        <v>213</v>
      </c>
      <c r="C95" s="47">
        <v>3191.4949061000002</v>
      </c>
      <c r="D95" s="44" t="str">
        <f t="shared" si="11"/>
        <v>N/A</v>
      </c>
      <c r="E95" s="47">
        <v>3658.1509603999998</v>
      </c>
      <c r="F95" s="44" t="str">
        <f t="shared" si="12"/>
        <v>N/A</v>
      </c>
      <c r="G95" s="47">
        <v>2791.7541222</v>
      </c>
      <c r="H95" s="44" t="str">
        <f t="shared" si="13"/>
        <v>N/A</v>
      </c>
      <c r="I95" s="12">
        <v>14.62</v>
      </c>
      <c r="J95" s="12">
        <v>-23.7</v>
      </c>
      <c r="K95" s="45" t="s">
        <v>739</v>
      </c>
      <c r="L95" s="9" t="str">
        <f t="shared" si="14"/>
        <v>Yes</v>
      </c>
    </row>
    <row r="96" spans="1:12" ht="25.5" x14ac:dyDescent="0.2">
      <c r="A96" s="46" t="s">
        <v>625</v>
      </c>
      <c r="B96" s="35" t="s">
        <v>213</v>
      </c>
      <c r="C96" s="47">
        <v>4872290</v>
      </c>
      <c r="D96" s="44" t="str">
        <f t="shared" si="11"/>
        <v>N/A</v>
      </c>
      <c r="E96" s="47">
        <v>3104350</v>
      </c>
      <c r="F96" s="44" t="str">
        <f t="shared" si="12"/>
        <v>N/A</v>
      </c>
      <c r="G96" s="47">
        <v>4582008</v>
      </c>
      <c r="H96" s="44" t="str">
        <f t="shared" si="13"/>
        <v>N/A</v>
      </c>
      <c r="I96" s="12">
        <v>-36.299999999999997</v>
      </c>
      <c r="J96" s="12">
        <v>47.6</v>
      </c>
      <c r="K96" s="45" t="s">
        <v>739</v>
      </c>
      <c r="L96" s="9" t="str">
        <f t="shared" si="14"/>
        <v>No</v>
      </c>
    </row>
    <row r="97" spans="1:12" x14ac:dyDescent="0.2">
      <c r="A97" s="46" t="s">
        <v>626</v>
      </c>
      <c r="B97" s="35" t="s">
        <v>213</v>
      </c>
      <c r="C97" s="36">
        <v>4995</v>
      </c>
      <c r="D97" s="44" t="str">
        <f t="shared" si="11"/>
        <v>N/A</v>
      </c>
      <c r="E97" s="36">
        <v>4679</v>
      </c>
      <c r="F97" s="44" t="str">
        <f t="shared" si="12"/>
        <v>N/A</v>
      </c>
      <c r="G97" s="36">
        <v>8631</v>
      </c>
      <c r="H97" s="44" t="str">
        <f t="shared" si="13"/>
        <v>N/A</v>
      </c>
      <c r="I97" s="12">
        <v>-6.33</v>
      </c>
      <c r="J97" s="12">
        <v>84.46</v>
      </c>
      <c r="K97" s="45" t="s">
        <v>739</v>
      </c>
      <c r="L97" s="9" t="str">
        <f t="shared" si="14"/>
        <v>No</v>
      </c>
    </row>
    <row r="98" spans="1:12" ht="25.5" x14ac:dyDescent="0.2">
      <c r="A98" s="46" t="s">
        <v>1453</v>
      </c>
      <c r="B98" s="35" t="s">
        <v>213</v>
      </c>
      <c r="C98" s="47">
        <v>975.43343343000004</v>
      </c>
      <c r="D98" s="44" t="str">
        <f t="shared" si="11"/>
        <v>N/A</v>
      </c>
      <c r="E98" s="47">
        <v>663.46441546999995</v>
      </c>
      <c r="F98" s="44" t="str">
        <f t="shared" si="12"/>
        <v>N/A</v>
      </c>
      <c r="G98" s="47">
        <v>530.87799790999998</v>
      </c>
      <c r="H98" s="44" t="str">
        <f t="shared" si="13"/>
        <v>N/A</v>
      </c>
      <c r="I98" s="12">
        <v>-32</v>
      </c>
      <c r="J98" s="12">
        <v>-20</v>
      </c>
      <c r="K98" s="45" t="s">
        <v>739</v>
      </c>
      <c r="L98" s="9" t="str">
        <f t="shared" si="14"/>
        <v>Yes</v>
      </c>
    </row>
    <row r="99" spans="1:12" ht="25.5" x14ac:dyDescent="0.2">
      <c r="A99" s="46" t="s">
        <v>627</v>
      </c>
      <c r="B99" s="35" t="s">
        <v>213</v>
      </c>
      <c r="C99" s="47">
        <v>6959889</v>
      </c>
      <c r="D99" s="44" t="str">
        <f t="shared" si="11"/>
        <v>N/A</v>
      </c>
      <c r="E99" s="47">
        <v>5577591</v>
      </c>
      <c r="F99" s="44" t="str">
        <f t="shared" si="12"/>
        <v>N/A</v>
      </c>
      <c r="G99" s="47">
        <v>8116409</v>
      </c>
      <c r="H99" s="44" t="str">
        <f t="shared" si="13"/>
        <v>N/A</v>
      </c>
      <c r="I99" s="12">
        <v>-19.899999999999999</v>
      </c>
      <c r="J99" s="12">
        <v>45.52</v>
      </c>
      <c r="K99" s="45" t="s">
        <v>739</v>
      </c>
      <c r="L99" s="9" t="str">
        <f t="shared" si="14"/>
        <v>No</v>
      </c>
    </row>
    <row r="100" spans="1:12" x14ac:dyDescent="0.2">
      <c r="A100" s="46" t="s">
        <v>628</v>
      </c>
      <c r="B100" s="35" t="s">
        <v>213</v>
      </c>
      <c r="C100" s="36">
        <v>1044</v>
      </c>
      <c r="D100" s="44" t="str">
        <f t="shared" si="11"/>
        <v>N/A</v>
      </c>
      <c r="E100" s="36">
        <v>862</v>
      </c>
      <c r="F100" s="44" t="str">
        <f t="shared" si="12"/>
        <v>N/A</v>
      </c>
      <c r="G100" s="36">
        <v>1360</v>
      </c>
      <c r="H100" s="44" t="str">
        <f t="shared" si="13"/>
        <v>N/A</v>
      </c>
      <c r="I100" s="12">
        <v>-17.399999999999999</v>
      </c>
      <c r="J100" s="12">
        <v>57.77</v>
      </c>
      <c r="K100" s="45" t="s">
        <v>739</v>
      </c>
      <c r="L100" s="9" t="str">
        <f t="shared" si="14"/>
        <v>No</v>
      </c>
    </row>
    <row r="101" spans="1:12" ht="25.5" x14ac:dyDescent="0.2">
      <c r="A101" s="46" t="s">
        <v>1454</v>
      </c>
      <c r="B101" s="35" t="s">
        <v>213</v>
      </c>
      <c r="C101" s="47">
        <v>6666.5603448000002</v>
      </c>
      <c r="D101" s="44" t="str">
        <f t="shared" si="11"/>
        <v>N/A</v>
      </c>
      <c r="E101" s="47">
        <v>6470.5232018999995</v>
      </c>
      <c r="F101" s="44" t="str">
        <f t="shared" si="12"/>
        <v>N/A</v>
      </c>
      <c r="G101" s="47">
        <v>5967.9477940999996</v>
      </c>
      <c r="H101" s="44" t="str">
        <f t="shared" si="13"/>
        <v>N/A</v>
      </c>
      <c r="I101" s="12">
        <v>-2.94</v>
      </c>
      <c r="J101" s="12">
        <v>-7.77</v>
      </c>
      <c r="K101" s="45" t="s">
        <v>739</v>
      </c>
      <c r="L101" s="9" t="str">
        <f t="shared" si="14"/>
        <v>Yes</v>
      </c>
    </row>
    <row r="102" spans="1:12" ht="25.5" x14ac:dyDescent="0.2">
      <c r="A102" s="46" t="s">
        <v>629</v>
      </c>
      <c r="B102" s="35" t="s">
        <v>213</v>
      </c>
      <c r="C102" s="47">
        <v>0</v>
      </c>
      <c r="D102" s="44" t="str">
        <f t="shared" si="11"/>
        <v>N/A</v>
      </c>
      <c r="E102" s="47">
        <v>0</v>
      </c>
      <c r="F102" s="44" t="str">
        <f t="shared" si="12"/>
        <v>N/A</v>
      </c>
      <c r="G102" s="47">
        <v>0</v>
      </c>
      <c r="H102" s="44" t="str">
        <f t="shared" si="13"/>
        <v>N/A</v>
      </c>
      <c r="I102" s="12" t="s">
        <v>1747</v>
      </c>
      <c r="J102" s="12" t="s">
        <v>1747</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0</v>
      </c>
      <c r="H103" s="44" t="str">
        <f t="shared" si="13"/>
        <v>N/A</v>
      </c>
      <c r="I103" s="12" t="s">
        <v>1747</v>
      </c>
      <c r="J103" s="12" t="s">
        <v>1747</v>
      </c>
      <c r="K103" s="45" t="s">
        <v>739</v>
      </c>
      <c r="L103" s="9" t="str">
        <f t="shared" si="14"/>
        <v>N/A</v>
      </c>
    </row>
    <row r="104" spans="1:12" ht="25.5" x14ac:dyDescent="0.2">
      <c r="A104" s="46" t="s">
        <v>1455</v>
      </c>
      <c r="B104" s="35" t="s">
        <v>213</v>
      </c>
      <c r="C104" s="47" t="s">
        <v>1747</v>
      </c>
      <c r="D104" s="44" t="str">
        <f t="shared" si="11"/>
        <v>N/A</v>
      </c>
      <c r="E104" s="47" t="s">
        <v>1747</v>
      </c>
      <c r="F104" s="44" t="str">
        <f t="shared" si="12"/>
        <v>N/A</v>
      </c>
      <c r="G104" s="47" t="s">
        <v>1747</v>
      </c>
      <c r="H104" s="44" t="str">
        <f t="shared" si="13"/>
        <v>N/A</v>
      </c>
      <c r="I104" s="12" t="s">
        <v>1747</v>
      </c>
      <c r="J104" s="12" t="s">
        <v>1747</v>
      </c>
      <c r="K104" s="45" t="s">
        <v>739</v>
      </c>
      <c r="L104" s="9" t="str">
        <f t="shared" si="14"/>
        <v>N/A</v>
      </c>
    </row>
    <row r="105" spans="1:12" ht="25.5" x14ac:dyDescent="0.2">
      <c r="A105" s="46" t="s">
        <v>631</v>
      </c>
      <c r="B105" s="35" t="s">
        <v>213</v>
      </c>
      <c r="C105" s="47">
        <v>0</v>
      </c>
      <c r="D105" s="44" t="str">
        <f t="shared" si="11"/>
        <v>N/A</v>
      </c>
      <c r="E105" s="47">
        <v>0</v>
      </c>
      <c r="F105" s="44" t="str">
        <f t="shared" si="12"/>
        <v>N/A</v>
      </c>
      <c r="G105" s="47">
        <v>0</v>
      </c>
      <c r="H105" s="44" t="str">
        <f t="shared" si="13"/>
        <v>N/A</v>
      </c>
      <c r="I105" s="12" t="s">
        <v>1747</v>
      </c>
      <c r="J105" s="12" t="s">
        <v>1747</v>
      </c>
      <c r="K105" s="45" t="s">
        <v>739</v>
      </c>
      <c r="L105" s="9" t="str">
        <f t="shared" si="14"/>
        <v>N/A</v>
      </c>
    </row>
    <row r="106" spans="1:12" x14ac:dyDescent="0.2">
      <c r="A106" s="46" t="s">
        <v>632</v>
      </c>
      <c r="B106" s="35" t="s">
        <v>213</v>
      </c>
      <c r="C106" s="36">
        <v>0</v>
      </c>
      <c r="D106" s="44" t="str">
        <f t="shared" si="11"/>
        <v>N/A</v>
      </c>
      <c r="E106" s="36">
        <v>0</v>
      </c>
      <c r="F106" s="44" t="str">
        <f t="shared" si="12"/>
        <v>N/A</v>
      </c>
      <c r="G106" s="36">
        <v>0</v>
      </c>
      <c r="H106" s="44" t="str">
        <f t="shared" si="13"/>
        <v>N/A</v>
      </c>
      <c r="I106" s="12" t="s">
        <v>1747</v>
      </c>
      <c r="J106" s="12" t="s">
        <v>1747</v>
      </c>
      <c r="K106" s="45" t="s">
        <v>739</v>
      </c>
      <c r="L106" s="9" t="str">
        <f t="shared" si="14"/>
        <v>N/A</v>
      </c>
    </row>
    <row r="107" spans="1:12" ht="25.5" x14ac:dyDescent="0.2">
      <c r="A107" s="46" t="s">
        <v>1456</v>
      </c>
      <c r="B107" s="35" t="s">
        <v>213</v>
      </c>
      <c r="C107" s="47" t="s">
        <v>1747</v>
      </c>
      <c r="D107" s="44" t="str">
        <f t="shared" si="11"/>
        <v>N/A</v>
      </c>
      <c r="E107" s="47" t="s">
        <v>1747</v>
      </c>
      <c r="F107" s="44" t="str">
        <f t="shared" si="12"/>
        <v>N/A</v>
      </c>
      <c r="G107" s="47" t="s">
        <v>1747</v>
      </c>
      <c r="H107" s="44" t="str">
        <f t="shared" si="13"/>
        <v>N/A</v>
      </c>
      <c r="I107" s="12" t="s">
        <v>1747</v>
      </c>
      <c r="J107" s="12" t="s">
        <v>1747</v>
      </c>
      <c r="K107" s="45" t="s">
        <v>739</v>
      </c>
      <c r="L107" s="9" t="str">
        <f t="shared" si="14"/>
        <v>N/A</v>
      </c>
    </row>
    <row r="108" spans="1:12" ht="25.5" x14ac:dyDescent="0.2">
      <c r="A108" s="46" t="s">
        <v>633</v>
      </c>
      <c r="B108" s="35" t="s">
        <v>213</v>
      </c>
      <c r="C108" s="47">
        <v>1698198</v>
      </c>
      <c r="D108" s="44" t="str">
        <f t="shared" si="11"/>
        <v>N/A</v>
      </c>
      <c r="E108" s="47">
        <v>1431332</v>
      </c>
      <c r="F108" s="44" t="str">
        <f t="shared" si="12"/>
        <v>N/A</v>
      </c>
      <c r="G108" s="47">
        <v>1195425</v>
      </c>
      <c r="H108" s="44" t="str">
        <f t="shared" si="13"/>
        <v>N/A</v>
      </c>
      <c r="I108" s="12">
        <v>-15.7</v>
      </c>
      <c r="J108" s="12">
        <v>-16.5</v>
      </c>
      <c r="K108" s="45" t="s">
        <v>739</v>
      </c>
      <c r="L108" s="9" t="str">
        <f t="shared" si="14"/>
        <v>Yes</v>
      </c>
    </row>
    <row r="109" spans="1:12" x14ac:dyDescent="0.2">
      <c r="A109" s="46" t="s">
        <v>634</v>
      </c>
      <c r="B109" s="35" t="s">
        <v>213</v>
      </c>
      <c r="C109" s="36">
        <v>1015</v>
      </c>
      <c r="D109" s="44" t="str">
        <f t="shared" si="11"/>
        <v>N/A</v>
      </c>
      <c r="E109" s="36">
        <v>997</v>
      </c>
      <c r="F109" s="44" t="str">
        <f t="shared" si="12"/>
        <v>N/A</v>
      </c>
      <c r="G109" s="36">
        <v>914</v>
      </c>
      <c r="H109" s="44" t="str">
        <f t="shared" si="13"/>
        <v>N/A</v>
      </c>
      <c r="I109" s="12">
        <v>-1.77</v>
      </c>
      <c r="J109" s="12">
        <v>-8.32</v>
      </c>
      <c r="K109" s="45" t="s">
        <v>739</v>
      </c>
      <c r="L109" s="9" t="str">
        <f t="shared" si="14"/>
        <v>Yes</v>
      </c>
    </row>
    <row r="110" spans="1:12" ht="25.5" x14ac:dyDescent="0.2">
      <c r="A110" s="46" t="s">
        <v>1457</v>
      </c>
      <c r="B110" s="35" t="s">
        <v>213</v>
      </c>
      <c r="C110" s="47">
        <v>1673.1014778000001</v>
      </c>
      <c r="D110" s="44" t="str">
        <f t="shared" si="11"/>
        <v>N/A</v>
      </c>
      <c r="E110" s="47">
        <v>1435.6389168000001</v>
      </c>
      <c r="F110" s="44" t="str">
        <f t="shared" si="12"/>
        <v>N/A</v>
      </c>
      <c r="G110" s="47">
        <v>1307.904814</v>
      </c>
      <c r="H110" s="44" t="str">
        <f t="shared" si="13"/>
        <v>N/A</v>
      </c>
      <c r="I110" s="12">
        <v>-14.2</v>
      </c>
      <c r="J110" s="12">
        <v>-8.9</v>
      </c>
      <c r="K110" s="45" t="s">
        <v>739</v>
      </c>
      <c r="L110" s="9" t="str">
        <f t="shared" si="14"/>
        <v>Yes</v>
      </c>
    </row>
    <row r="111" spans="1:12" ht="25.5" x14ac:dyDescent="0.2">
      <c r="A111" s="46" t="s">
        <v>635</v>
      </c>
      <c r="B111" s="35" t="s">
        <v>213</v>
      </c>
      <c r="C111" s="47">
        <v>14584732</v>
      </c>
      <c r="D111" s="44" t="str">
        <f t="shared" si="11"/>
        <v>N/A</v>
      </c>
      <c r="E111" s="47">
        <v>14414986</v>
      </c>
      <c r="F111" s="44" t="str">
        <f t="shared" si="12"/>
        <v>N/A</v>
      </c>
      <c r="G111" s="47">
        <v>16210199</v>
      </c>
      <c r="H111" s="44" t="str">
        <f t="shared" si="13"/>
        <v>N/A</v>
      </c>
      <c r="I111" s="12">
        <v>-1.1599999999999999</v>
      </c>
      <c r="J111" s="12">
        <v>12.45</v>
      </c>
      <c r="K111" s="45" t="s">
        <v>739</v>
      </c>
      <c r="L111" s="9" t="str">
        <f t="shared" si="14"/>
        <v>Yes</v>
      </c>
    </row>
    <row r="112" spans="1:12" x14ac:dyDescent="0.2">
      <c r="A112" s="46" t="s">
        <v>636</v>
      </c>
      <c r="B112" s="35" t="s">
        <v>213</v>
      </c>
      <c r="C112" s="36">
        <v>1550</v>
      </c>
      <c r="D112" s="44" t="str">
        <f t="shared" si="11"/>
        <v>N/A</v>
      </c>
      <c r="E112" s="36">
        <v>1553</v>
      </c>
      <c r="F112" s="44" t="str">
        <f t="shared" si="12"/>
        <v>N/A</v>
      </c>
      <c r="G112" s="36">
        <v>1634</v>
      </c>
      <c r="H112" s="44" t="str">
        <f t="shared" si="13"/>
        <v>N/A</v>
      </c>
      <c r="I112" s="12">
        <v>0.19350000000000001</v>
      </c>
      <c r="J112" s="12">
        <v>5.2160000000000002</v>
      </c>
      <c r="K112" s="45" t="s">
        <v>739</v>
      </c>
      <c r="L112" s="9" t="str">
        <f t="shared" si="14"/>
        <v>Yes</v>
      </c>
    </row>
    <row r="113" spans="1:12" x14ac:dyDescent="0.2">
      <c r="A113" s="46" t="s">
        <v>1458</v>
      </c>
      <c r="B113" s="35" t="s">
        <v>213</v>
      </c>
      <c r="C113" s="47">
        <v>9409.5045160999998</v>
      </c>
      <c r="D113" s="44" t="str">
        <f t="shared" si="11"/>
        <v>N/A</v>
      </c>
      <c r="E113" s="47">
        <v>9282.0257566</v>
      </c>
      <c r="F113" s="44" t="str">
        <f t="shared" si="12"/>
        <v>N/A</v>
      </c>
      <c r="G113" s="47">
        <v>9920.5624234999996</v>
      </c>
      <c r="H113" s="44" t="str">
        <f t="shared" si="13"/>
        <v>N/A</v>
      </c>
      <c r="I113" s="12">
        <v>-1.35</v>
      </c>
      <c r="J113" s="12">
        <v>6.8789999999999996</v>
      </c>
      <c r="K113" s="45" t="s">
        <v>739</v>
      </c>
      <c r="L113" s="9" t="str">
        <f t="shared" si="14"/>
        <v>Yes</v>
      </c>
    </row>
    <row r="114" spans="1:12" ht="25.5" x14ac:dyDescent="0.2">
      <c r="A114" s="46" t="s">
        <v>637</v>
      </c>
      <c r="B114" s="35" t="s">
        <v>213</v>
      </c>
      <c r="C114" s="47">
        <v>52828</v>
      </c>
      <c r="D114" s="44" t="str">
        <f t="shared" si="11"/>
        <v>N/A</v>
      </c>
      <c r="E114" s="47">
        <v>53364</v>
      </c>
      <c r="F114" s="44" t="str">
        <f t="shared" si="12"/>
        <v>N/A</v>
      </c>
      <c r="G114" s="47">
        <v>40159</v>
      </c>
      <c r="H114" s="44" t="str">
        <f t="shared" si="13"/>
        <v>N/A</v>
      </c>
      <c r="I114" s="12">
        <v>1.0149999999999999</v>
      </c>
      <c r="J114" s="12">
        <v>-24.7</v>
      </c>
      <c r="K114" s="45" t="s">
        <v>739</v>
      </c>
      <c r="L114" s="9" t="str">
        <f>IF(J114="Div by 0", "N/A", IF(OR(J114="N/A",K114="N/A"),"N/A", IF(J114&gt;VALUE(MID(K114,1,2)), "No", IF(J114&lt;-1*VALUE(MID(K114,1,2)), "No", "Yes"))))</f>
        <v>Yes</v>
      </c>
    </row>
    <row r="115" spans="1:12" x14ac:dyDescent="0.2">
      <c r="A115" s="46" t="s">
        <v>638</v>
      </c>
      <c r="B115" s="35" t="s">
        <v>213</v>
      </c>
      <c r="C115" s="36">
        <v>199</v>
      </c>
      <c r="D115" s="44" t="str">
        <f t="shared" si="11"/>
        <v>N/A</v>
      </c>
      <c r="E115" s="36">
        <v>204</v>
      </c>
      <c r="F115" s="44" t="str">
        <f t="shared" si="12"/>
        <v>N/A</v>
      </c>
      <c r="G115" s="36">
        <v>148</v>
      </c>
      <c r="H115" s="44" t="str">
        <f t="shared" si="13"/>
        <v>N/A</v>
      </c>
      <c r="I115" s="12">
        <v>2.5129999999999999</v>
      </c>
      <c r="J115" s="12">
        <v>-27.5</v>
      </c>
      <c r="K115" s="45" t="s">
        <v>739</v>
      </c>
      <c r="L115" s="9" t="str">
        <f t="shared" ref="L115:L119" si="15">IF(J115="Div by 0", "N/A", IF(OR(J115="N/A",K115="N/A"),"N/A", IF(J115&gt;VALUE(MID(K115,1,2)), "No", IF(J115&lt;-1*VALUE(MID(K115,1,2)), "No", "Yes"))))</f>
        <v>Yes</v>
      </c>
    </row>
    <row r="116" spans="1:12" ht="25.5" x14ac:dyDescent="0.2">
      <c r="A116" s="46" t="s">
        <v>1459</v>
      </c>
      <c r="B116" s="35" t="s">
        <v>213</v>
      </c>
      <c r="C116" s="47">
        <v>265.46733668000002</v>
      </c>
      <c r="D116" s="44" t="str">
        <f t="shared" si="11"/>
        <v>N/A</v>
      </c>
      <c r="E116" s="47">
        <v>261.58823529</v>
      </c>
      <c r="F116" s="44" t="str">
        <f t="shared" si="12"/>
        <v>N/A</v>
      </c>
      <c r="G116" s="47">
        <v>271.34459458999999</v>
      </c>
      <c r="H116" s="44" t="str">
        <f t="shared" si="13"/>
        <v>N/A</v>
      </c>
      <c r="I116" s="12">
        <v>-1.46</v>
      </c>
      <c r="J116" s="12">
        <v>3.73</v>
      </c>
      <c r="K116" s="45" t="s">
        <v>739</v>
      </c>
      <c r="L116" s="9" t="str">
        <f t="shared" si="15"/>
        <v>Yes</v>
      </c>
    </row>
    <row r="117" spans="1:12" ht="25.5" x14ac:dyDescent="0.2">
      <c r="A117" s="46" t="s">
        <v>639</v>
      </c>
      <c r="B117" s="35" t="s">
        <v>213</v>
      </c>
      <c r="C117" s="47">
        <v>188131</v>
      </c>
      <c r="D117" s="44" t="str">
        <f t="shared" si="11"/>
        <v>N/A</v>
      </c>
      <c r="E117" s="47">
        <v>153102</v>
      </c>
      <c r="F117" s="44" t="str">
        <f t="shared" si="12"/>
        <v>N/A</v>
      </c>
      <c r="G117" s="47">
        <v>175516</v>
      </c>
      <c r="H117" s="44" t="str">
        <f t="shared" si="13"/>
        <v>N/A</v>
      </c>
      <c r="I117" s="12">
        <v>-18.600000000000001</v>
      </c>
      <c r="J117" s="12">
        <v>14.64</v>
      </c>
      <c r="K117" s="45" t="s">
        <v>739</v>
      </c>
      <c r="L117" s="9" t="str">
        <f t="shared" si="15"/>
        <v>Yes</v>
      </c>
    </row>
    <row r="118" spans="1:12" x14ac:dyDescent="0.2">
      <c r="A118" s="46" t="s">
        <v>640</v>
      </c>
      <c r="B118" s="35" t="s">
        <v>213</v>
      </c>
      <c r="C118" s="36">
        <v>65</v>
      </c>
      <c r="D118" s="44" t="str">
        <f t="shared" si="11"/>
        <v>N/A</v>
      </c>
      <c r="E118" s="36">
        <v>42</v>
      </c>
      <c r="F118" s="44" t="str">
        <f t="shared" si="12"/>
        <v>N/A</v>
      </c>
      <c r="G118" s="36">
        <v>60</v>
      </c>
      <c r="H118" s="44" t="str">
        <f t="shared" si="13"/>
        <v>N/A</v>
      </c>
      <c r="I118" s="12">
        <v>-35.4</v>
      </c>
      <c r="J118" s="12">
        <v>42.86</v>
      </c>
      <c r="K118" s="45" t="s">
        <v>739</v>
      </c>
      <c r="L118" s="9" t="str">
        <f t="shared" si="15"/>
        <v>No</v>
      </c>
    </row>
    <row r="119" spans="1:12" ht="25.5" x14ac:dyDescent="0.2">
      <c r="A119" s="46" t="s">
        <v>1460</v>
      </c>
      <c r="B119" s="35" t="s">
        <v>213</v>
      </c>
      <c r="C119" s="47">
        <v>2894.3230769000002</v>
      </c>
      <c r="D119" s="44" t="str">
        <f t="shared" si="11"/>
        <v>N/A</v>
      </c>
      <c r="E119" s="47">
        <v>3645.2857143000001</v>
      </c>
      <c r="F119" s="44" t="str">
        <f t="shared" si="12"/>
        <v>N/A</v>
      </c>
      <c r="G119" s="47">
        <v>2925.2666666999999</v>
      </c>
      <c r="H119" s="44" t="str">
        <f t="shared" si="13"/>
        <v>N/A</v>
      </c>
      <c r="I119" s="12">
        <v>25.95</v>
      </c>
      <c r="J119" s="12">
        <v>-19.8</v>
      </c>
      <c r="K119" s="45" t="s">
        <v>739</v>
      </c>
      <c r="L119" s="9" t="str">
        <f t="shared" si="15"/>
        <v>Yes</v>
      </c>
    </row>
    <row r="120" spans="1:12" ht="25.5" x14ac:dyDescent="0.2">
      <c r="A120" s="46" t="s">
        <v>641</v>
      </c>
      <c r="B120" s="35" t="s">
        <v>213</v>
      </c>
      <c r="C120" s="47">
        <v>16676623</v>
      </c>
      <c r="D120" s="44" t="str">
        <f t="shared" si="11"/>
        <v>N/A</v>
      </c>
      <c r="E120" s="47">
        <v>16211474</v>
      </c>
      <c r="F120" s="44" t="str">
        <f t="shared" si="12"/>
        <v>N/A</v>
      </c>
      <c r="G120" s="47">
        <v>17484783</v>
      </c>
      <c r="H120" s="44" t="str">
        <f t="shared" si="13"/>
        <v>N/A</v>
      </c>
      <c r="I120" s="12">
        <v>-2.79</v>
      </c>
      <c r="J120" s="12">
        <v>7.8540000000000001</v>
      </c>
      <c r="K120" s="45" t="s">
        <v>739</v>
      </c>
      <c r="L120" s="9" t="str">
        <f t="shared" ref="L120:L131" si="16">IF(J120="Div by 0", "N/A", IF(K120="N/A","N/A", IF(J120&gt;VALUE(MID(K120,1,2)), "No", IF(J120&lt;-1*VALUE(MID(K120,1,2)), "No", "Yes"))))</f>
        <v>Yes</v>
      </c>
    </row>
    <row r="121" spans="1:12" ht="25.5" x14ac:dyDescent="0.2">
      <c r="A121" s="46" t="s">
        <v>642</v>
      </c>
      <c r="B121" s="35" t="s">
        <v>213</v>
      </c>
      <c r="C121" s="36">
        <v>20742</v>
      </c>
      <c r="D121" s="44" t="str">
        <f t="shared" si="11"/>
        <v>N/A</v>
      </c>
      <c r="E121" s="36">
        <v>19119</v>
      </c>
      <c r="F121" s="44" t="str">
        <f t="shared" si="12"/>
        <v>N/A</v>
      </c>
      <c r="G121" s="36">
        <v>21632</v>
      </c>
      <c r="H121" s="44" t="str">
        <f t="shared" si="13"/>
        <v>N/A</v>
      </c>
      <c r="I121" s="12">
        <v>-7.82</v>
      </c>
      <c r="J121" s="12">
        <v>13.14</v>
      </c>
      <c r="K121" s="45" t="s">
        <v>739</v>
      </c>
      <c r="L121" s="9" t="str">
        <f t="shared" si="16"/>
        <v>Yes</v>
      </c>
    </row>
    <row r="122" spans="1:12" ht="25.5" x14ac:dyDescent="0.2">
      <c r="A122" s="46" t="s">
        <v>1461</v>
      </c>
      <c r="B122" s="35" t="s">
        <v>213</v>
      </c>
      <c r="C122" s="47">
        <v>804.00265162000005</v>
      </c>
      <c r="D122" s="44" t="str">
        <f t="shared" si="11"/>
        <v>N/A</v>
      </c>
      <c r="E122" s="47">
        <v>847.92478686000004</v>
      </c>
      <c r="F122" s="44" t="str">
        <f t="shared" si="12"/>
        <v>N/A</v>
      </c>
      <c r="G122" s="47">
        <v>808.28323780000005</v>
      </c>
      <c r="H122" s="44" t="str">
        <f t="shared" si="13"/>
        <v>N/A</v>
      </c>
      <c r="I122" s="12">
        <v>5.4630000000000001</v>
      </c>
      <c r="J122" s="12">
        <v>-4.68</v>
      </c>
      <c r="K122" s="45" t="s">
        <v>739</v>
      </c>
      <c r="L122" s="9" t="str">
        <f t="shared" si="16"/>
        <v>Yes</v>
      </c>
    </row>
    <row r="123" spans="1:12" ht="25.5" x14ac:dyDescent="0.2">
      <c r="A123" s="46" t="s">
        <v>643</v>
      </c>
      <c r="B123" s="35" t="s">
        <v>213</v>
      </c>
      <c r="C123" s="47">
        <v>68626665</v>
      </c>
      <c r="D123" s="44" t="str">
        <f t="shared" ref="D123:D131" si="17">IF($B123="N/A","N/A",IF(C123&gt;10,"No",IF(C123&lt;-10,"No","Yes")))</f>
        <v>N/A</v>
      </c>
      <c r="E123" s="47">
        <v>80998265</v>
      </c>
      <c r="F123" s="44" t="str">
        <f t="shared" ref="F123:F131" si="18">IF($B123="N/A","N/A",IF(E123&gt;10,"No",IF(E123&lt;-10,"No","Yes")))</f>
        <v>N/A</v>
      </c>
      <c r="G123" s="47">
        <v>115111945</v>
      </c>
      <c r="H123" s="44" t="str">
        <f t="shared" ref="H123:H131" si="19">IF($B123="N/A","N/A",IF(G123&gt;10,"No",IF(G123&lt;-10,"No","Yes")))</f>
        <v>N/A</v>
      </c>
      <c r="I123" s="12">
        <v>18.03</v>
      </c>
      <c r="J123" s="12">
        <v>42.12</v>
      </c>
      <c r="K123" s="45" t="s">
        <v>739</v>
      </c>
      <c r="L123" s="9" t="str">
        <f t="shared" si="16"/>
        <v>No</v>
      </c>
    </row>
    <row r="124" spans="1:12" x14ac:dyDescent="0.2">
      <c r="A124" s="46" t="s">
        <v>644</v>
      </c>
      <c r="B124" s="35" t="s">
        <v>213</v>
      </c>
      <c r="C124" s="36">
        <v>2065</v>
      </c>
      <c r="D124" s="44" t="str">
        <f t="shared" si="17"/>
        <v>N/A</v>
      </c>
      <c r="E124" s="36">
        <v>2135</v>
      </c>
      <c r="F124" s="44" t="str">
        <f t="shared" si="18"/>
        <v>N/A</v>
      </c>
      <c r="G124" s="36">
        <v>2569</v>
      </c>
      <c r="H124" s="44" t="str">
        <f t="shared" si="19"/>
        <v>N/A</v>
      </c>
      <c r="I124" s="12">
        <v>3.39</v>
      </c>
      <c r="J124" s="12">
        <v>20.329999999999998</v>
      </c>
      <c r="K124" s="45" t="s">
        <v>739</v>
      </c>
      <c r="L124" s="9" t="str">
        <f t="shared" si="16"/>
        <v>Yes</v>
      </c>
    </row>
    <row r="125" spans="1:12" ht="25.5" x14ac:dyDescent="0.2">
      <c r="A125" s="46" t="s">
        <v>1462</v>
      </c>
      <c r="B125" s="35" t="s">
        <v>213</v>
      </c>
      <c r="C125" s="47">
        <v>33233.251816000004</v>
      </c>
      <c r="D125" s="44" t="str">
        <f t="shared" si="17"/>
        <v>N/A</v>
      </c>
      <c r="E125" s="47">
        <v>37938.297423999997</v>
      </c>
      <c r="F125" s="44" t="str">
        <f t="shared" si="18"/>
        <v>N/A</v>
      </c>
      <c r="G125" s="47">
        <v>44808.075126999996</v>
      </c>
      <c r="H125" s="44" t="str">
        <f t="shared" si="19"/>
        <v>N/A</v>
      </c>
      <c r="I125" s="12">
        <v>14.16</v>
      </c>
      <c r="J125" s="12">
        <v>18.11</v>
      </c>
      <c r="K125" s="45" t="s">
        <v>739</v>
      </c>
      <c r="L125" s="9" t="str">
        <f t="shared" si="16"/>
        <v>Yes</v>
      </c>
    </row>
    <row r="126" spans="1:12" ht="25.5" x14ac:dyDescent="0.2">
      <c r="A126" s="46" t="s">
        <v>645</v>
      </c>
      <c r="B126" s="35" t="s">
        <v>213</v>
      </c>
      <c r="C126" s="47">
        <v>18557009</v>
      </c>
      <c r="D126" s="44" t="str">
        <f t="shared" si="17"/>
        <v>N/A</v>
      </c>
      <c r="E126" s="47">
        <v>19170464</v>
      </c>
      <c r="F126" s="44" t="str">
        <f t="shared" si="18"/>
        <v>N/A</v>
      </c>
      <c r="G126" s="47">
        <v>19619396</v>
      </c>
      <c r="H126" s="44" t="str">
        <f t="shared" si="19"/>
        <v>N/A</v>
      </c>
      <c r="I126" s="12">
        <v>3.306</v>
      </c>
      <c r="J126" s="12">
        <v>2.3420000000000001</v>
      </c>
      <c r="K126" s="45" t="s">
        <v>739</v>
      </c>
      <c r="L126" s="9" t="str">
        <f t="shared" si="16"/>
        <v>Yes</v>
      </c>
    </row>
    <row r="127" spans="1:12" x14ac:dyDescent="0.2">
      <c r="A127" s="46" t="s">
        <v>646</v>
      </c>
      <c r="B127" s="35" t="s">
        <v>213</v>
      </c>
      <c r="C127" s="36">
        <v>9943</v>
      </c>
      <c r="D127" s="44" t="str">
        <f t="shared" si="17"/>
        <v>N/A</v>
      </c>
      <c r="E127" s="36">
        <v>10014</v>
      </c>
      <c r="F127" s="44" t="str">
        <f t="shared" si="18"/>
        <v>N/A</v>
      </c>
      <c r="G127" s="36">
        <v>10379</v>
      </c>
      <c r="H127" s="44" t="str">
        <f t="shared" si="19"/>
        <v>N/A</v>
      </c>
      <c r="I127" s="12">
        <v>0.71409999999999996</v>
      </c>
      <c r="J127" s="12">
        <v>3.645</v>
      </c>
      <c r="K127" s="45" t="s">
        <v>739</v>
      </c>
      <c r="L127" s="9" t="str">
        <f t="shared" si="16"/>
        <v>Yes</v>
      </c>
    </row>
    <row r="128" spans="1:12" ht="25.5" x14ac:dyDescent="0.2">
      <c r="A128" s="46" t="s">
        <v>1463</v>
      </c>
      <c r="B128" s="35" t="s">
        <v>213</v>
      </c>
      <c r="C128" s="47">
        <v>1866.3390325</v>
      </c>
      <c r="D128" s="44" t="str">
        <f t="shared" si="17"/>
        <v>N/A</v>
      </c>
      <c r="E128" s="47">
        <v>1914.3662872</v>
      </c>
      <c r="F128" s="44" t="str">
        <f t="shared" si="18"/>
        <v>N/A</v>
      </c>
      <c r="G128" s="47">
        <v>1890.2973311000001</v>
      </c>
      <c r="H128" s="44" t="str">
        <f t="shared" si="19"/>
        <v>N/A</v>
      </c>
      <c r="I128" s="12">
        <v>2.573</v>
      </c>
      <c r="J128" s="12">
        <v>-1.26</v>
      </c>
      <c r="K128" s="45" t="s">
        <v>739</v>
      </c>
      <c r="L128" s="9" t="str">
        <f t="shared" si="16"/>
        <v>Yes</v>
      </c>
    </row>
    <row r="129" spans="1:12" ht="25.5" x14ac:dyDescent="0.2">
      <c r="A129" s="46" t="s">
        <v>647</v>
      </c>
      <c r="B129" s="35" t="s">
        <v>213</v>
      </c>
      <c r="C129" s="47">
        <v>30871938</v>
      </c>
      <c r="D129" s="44" t="str">
        <f t="shared" si="17"/>
        <v>N/A</v>
      </c>
      <c r="E129" s="47">
        <v>25306333</v>
      </c>
      <c r="F129" s="44" t="str">
        <f t="shared" si="18"/>
        <v>N/A</v>
      </c>
      <c r="G129" s="47">
        <v>16317232</v>
      </c>
      <c r="H129" s="44" t="str">
        <f t="shared" si="19"/>
        <v>N/A</v>
      </c>
      <c r="I129" s="12">
        <v>-18</v>
      </c>
      <c r="J129" s="12">
        <v>-35.5</v>
      </c>
      <c r="K129" s="45" t="s">
        <v>739</v>
      </c>
      <c r="L129" s="9" t="str">
        <f t="shared" si="16"/>
        <v>No</v>
      </c>
    </row>
    <row r="130" spans="1:12" x14ac:dyDescent="0.2">
      <c r="A130" s="46" t="s">
        <v>648</v>
      </c>
      <c r="B130" s="35" t="s">
        <v>213</v>
      </c>
      <c r="C130" s="36">
        <v>2413</v>
      </c>
      <c r="D130" s="44" t="str">
        <f t="shared" si="17"/>
        <v>N/A</v>
      </c>
      <c r="E130" s="36">
        <v>2454</v>
      </c>
      <c r="F130" s="44" t="str">
        <f t="shared" si="18"/>
        <v>N/A</v>
      </c>
      <c r="G130" s="36">
        <v>1751</v>
      </c>
      <c r="H130" s="44" t="str">
        <f t="shared" si="19"/>
        <v>N/A</v>
      </c>
      <c r="I130" s="12">
        <v>1.6990000000000001</v>
      </c>
      <c r="J130" s="12">
        <v>-28.6</v>
      </c>
      <c r="K130" s="45" t="s">
        <v>739</v>
      </c>
      <c r="L130" s="9" t="str">
        <f t="shared" si="16"/>
        <v>Yes</v>
      </c>
    </row>
    <row r="131" spans="1:12" ht="25.5" x14ac:dyDescent="0.2">
      <c r="A131" s="46" t="s">
        <v>1464</v>
      </c>
      <c r="B131" s="35" t="s">
        <v>213</v>
      </c>
      <c r="C131" s="47">
        <v>12794.006631</v>
      </c>
      <c r="D131" s="44" t="str">
        <f t="shared" si="17"/>
        <v>N/A</v>
      </c>
      <c r="E131" s="47">
        <v>10312.279135999999</v>
      </c>
      <c r="F131" s="44" t="str">
        <f t="shared" si="18"/>
        <v>N/A</v>
      </c>
      <c r="G131" s="47">
        <v>9318.8075384999993</v>
      </c>
      <c r="H131" s="44" t="str">
        <f t="shared" si="19"/>
        <v>N/A</v>
      </c>
      <c r="I131" s="12">
        <v>-19.399999999999999</v>
      </c>
      <c r="J131" s="12">
        <v>-9.6300000000000008</v>
      </c>
      <c r="K131" s="45" t="s">
        <v>739</v>
      </c>
      <c r="L131" s="9" t="str">
        <f t="shared" si="16"/>
        <v>Yes</v>
      </c>
    </row>
    <row r="132" spans="1:12" x14ac:dyDescent="0.2">
      <c r="A132" s="46" t="s">
        <v>1465</v>
      </c>
      <c r="B132" s="35" t="s">
        <v>213</v>
      </c>
      <c r="C132" s="47">
        <v>449.51644535999998</v>
      </c>
      <c r="D132" s="44" t="str">
        <f t="shared" ref="D132:D143" si="20">IF($B132="N/A","N/A",IF(C132&gt;10,"No",IF(C132&lt;-10,"No","Yes")))</f>
        <v>N/A</v>
      </c>
      <c r="E132" s="47">
        <v>396.99822038999997</v>
      </c>
      <c r="F132" s="44" t="str">
        <f t="shared" ref="F132:F143" si="21">IF($B132="N/A","N/A",IF(E132&gt;10,"No",IF(E132&lt;-10,"No","Yes")))</f>
        <v>N/A</v>
      </c>
      <c r="G132" s="47">
        <v>380.77532882999998</v>
      </c>
      <c r="H132" s="44" t="str">
        <f t="shared" ref="H132:H143" si="22">IF($B132="N/A","N/A",IF(G132&gt;10,"No",IF(G132&lt;-10,"No","Yes")))</f>
        <v>N/A</v>
      </c>
      <c r="I132" s="12">
        <v>-11.7</v>
      </c>
      <c r="J132" s="12">
        <v>-4.09</v>
      </c>
      <c r="K132" s="45" t="s">
        <v>739</v>
      </c>
      <c r="L132" s="9" t="str">
        <f t="shared" ref="L132:L143" si="23">IF(J132="Div by 0", "N/A", IF(K132="N/A","N/A", IF(J132&gt;VALUE(MID(K132,1,2)), "No", IF(J132&lt;-1*VALUE(MID(K132,1,2)), "No", "Yes"))))</f>
        <v>Yes</v>
      </c>
    </row>
    <row r="133" spans="1:12" x14ac:dyDescent="0.2">
      <c r="A133" s="46" t="s">
        <v>1466</v>
      </c>
      <c r="B133" s="35" t="s">
        <v>213</v>
      </c>
      <c r="C133" s="47">
        <v>346.91274933</v>
      </c>
      <c r="D133" s="44" t="str">
        <f t="shared" si="20"/>
        <v>N/A</v>
      </c>
      <c r="E133" s="47">
        <v>330.56923503000002</v>
      </c>
      <c r="F133" s="44" t="str">
        <f t="shared" si="21"/>
        <v>N/A</v>
      </c>
      <c r="G133" s="47">
        <v>295.65969514</v>
      </c>
      <c r="H133" s="44" t="str">
        <f t="shared" si="22"/>
        <v>N/A</v>
      </c>
      <c r="I133" s="12">
        <v>-4.71</v>
      </c>
      <c r="J133" s="12">
        <v>-10.6</v>
      </c>
      <c r="K133" s="45" t="s">
        <v>739</v>
      </c>
      <c r="L133" s="9" t="str">
        <f t="shared" si="23"/>
        <v>Yes</v>
      </c>
    </row>
    <row r="134" spans="1:12" x14ac:dyDescent="0.2">
      <c r="A134" s="46" t="s">
        <v>1467</v>
      </c>
      <c r="B134" s="35" t="s">
        <v>213</v>
      </c>
      <c r="C134" s="47">
        <v>527.87755401000004</v>
      </c>
      <c r="D134" s="44" t="str">
        <f t="shared" si="20"/>
        <v>N/A</v>
      </c>
      <c r="E134" s="47">
        <v>440.24784764999998</v>
      </c>
      <c r="F134" s="44" t="str">
        <f t="shared" si="21"/>
        <v>N/A</v>
      </c>
      <c r="G134" s="47">
        <v>467.88321542</v>
      </c>
      <c r="H134" s="44" t="str">
        <f t="shared" si="22"/>
        <v>N/A</v>
      </c>
      <c r="I134" s="12">
        <v>-16.600000000000001</v>
      </c>
      <c r="J134" s="12">
        <v>6.2770000000000001</v>
      </c>
      <c r="K134" s="45" t="s">
        <v>739</v>
      </c>
      <c r="L134" s="9" t="str">
        <f t="shared" si="23"/>
        <v>Yes</v>
      </c>
    </row>
    <row r="135" spans="1:12" x14ac:dyDescent="0.2">
      <c r="A135" s="46" t="s">
        <v>1468</v>
      </c>
      <c r="B135" s="35" t="s">
        <v>213</v>
      </c>
      <c r="C135" s="47">
        <v>7260.0773368999999</v>
      </c>
      <c r="D135" s="44" t="str">
        <f t="shared" si="20"/>
        <v>N/A</v>
      </c>
      <c r="E135" s="47">
        <v>8001.3655980000003</v>
      </c>
      <c r="F135" s="44" t="str">
        <f t="shared" si="21"/>
        <v>N/A</v>
      </c>
      <c r="G135" s="47">
        <v>8108.1917880999999</v>
      </c>
      <c r="H135" s="44" t="str">
        <f t="shared" si="22"/>
        <v>N/A</v>
      </c>
      <c r="I135" s="12">
        <v>10.210000000000001</v>
      </c>
      <c r="J135" s="12">
        <v>1.335</v>
      </c>
      <c r="K135" s="45" t="s">
        <v>739</v>
      </c>
      <c r="L135" s="9" t="str">
        <f t="shared" si="23"/>
        <v>Yes</v>
      </c>
    </row>
    <row r="136" spans="1:12" x14ac:dyDescent="0.2">
      <c r="A136" s="46" t="s">
        <v>1469</v>
      </c>
      <c r="B136" s="35" t="s">
        <v>213</v>
      </c>
      <c r="C136" s="47">
        <v>12643.349703</v>
      </c>
      <c r="D136" s="44" t="str">
        <f t="shared" si="20"/>
        <v>N/A</v>
      </c>
      <c r="E136" s="47">
        <v>15217.819892</v>
      </c>
      <c r="F136" s="44" t="str">
        <f t="shared" si="21"/>
        <v>N/A</v>
      </c>
      <c r="G136" s="47">
        <v>11553.983795</v>
      </c>
      <c r="H136" s="44" t="str">
        <f t="shared" si="22"/>
        <v>N/A</v>
      </c>
      <c r="I136" s="12">
        <v>20.36</v>
      </c>
      <c r="J136" s="12">
        <v>-24.1</v>
      </c>
      <c r="K136" s="45" t="s">
        <v>739</v>
      </c>
      <c r="L136" s="9" t="str">
        <f t="shared" si="23"/>
        <v>Yes</v>
      </c>
    </row>
    <row r="137" spans="1:12" x14ac:dyDescent="0.2">
      <c r="A137" s="46" t="s">
        <v>1470</v>
      </c>
      <c r="B137" s="35" t="s">
        <v>213</v>
      </c>
      <c r="C137" s="47">
        <v>2793.3866458000002</v>
      </c>
      <c r="D137" s="44" t="str">
        <f t="shared" si="20"/>
        <v>N/A</v>
      </c>
      <c r="E137" s="47">
        <v>3159.0453864999999</v>
      </c>
      <c r="F137" s="44" t="str">
        <f t="shared" si="21"/>
        <v>N/A</v>
      </c>
      <c r="G137" s="47">
        <v>4649.2649441000003</v>
      </c>
      <c r="H137" s="44" t="str">
        <f t="shared" si="22"/>
        <v>N/A</v>
      </c>
      <c r="I137" s="12">
        <v>13.09</v>
      </c>
      <c r="J137" s="12">
        <v>47.17</v>
      </c>
      <c r="K137" s="45" t="s">
        <v>739</v>
      </c>
      <c r="L137" s="9" t="str">
        <f t="shared" si="23"/>
        <v>No</v>
      </c>
    </row>
    <row r="138" spans="1:12" x14ac:dyDescent="0.2">
      <c r="A138" s="46" t="s">
        <v>1471</v>
      </c>
      <c r="B138" s="35" t="s">
        <v>213</v>
      </c>
      <c r="C138" s="47">
        <v>148.94858339000001</v>
      </c>
      <c r="D138" s="44" t="str">
        <f t="shared" si="20"/>
        <v>N/A</v>
      </c>
      <c r="E138" s="47">
        <v>136.62411367000001</v>
      </c>
      <c r="F138" s="44" t="str">
        <f t="shared" si="21"/>
        <v>N/A</v>
      </c>
      <c r="G138" s="47">
        <v>87.164085115000006</v>
      </c>
      <c r="H138" s="44" t="str">
        <f t="shared" si="22"/>
        <v>N/A</v>
      </c>
      <c r="I138" s="12">
        <v>-8.27</v>
      </c>
      <c r="J138" s="12">
        <v>-36.200000000000003</v>
      </c>
      <c r="K138" s="45" t="s">
        <v>739</v>
      </c>
      <c r="L138" s="9" t="str">
        <f t="shared" si="23"/>
        <v>No</v>
      </c>
    </row>
    <row r="139" spans="1:12" x14ac:dyDescent="0.2">
      <c r="A139" s="46" t="s">
        <v>1472</v>
      </c>
      <c r="B139" s="35" t="s">
        <v>213</v>
      </c>
      <c r="C139" s="47">
        <v>89.533535517999994</v>
      </c>
      <c r="D139" s="44" t="str">
        <f t="shared" si="20"/>
        <v>N/A</v>
      </c>
      <c r="E139" s="47">
        <v>90.397772859</v>
      </c>
      <c r="F139" s="44" t="str">
        <f t="shared" si="21"/>
        <v>N/A</v>
      </c>
      <c r="G139" s="47">
        <v>62.374234061000003</v>
      </c>
      <c r="H139" s="44" t="str">
        <f t="shared" si="22"/>
        <v>N/A</v>
      </c>
      <c r="I139" s="12">
        <v>0.96530000000000005</v>
      </c>
      <c r="J139" s="12">
        <v>-31</v>
      </c>
      <c r="K139" s="45" t="s">
        <v>739</v>
      </c>
      <c r="L139" s="9" t="str">
        <f t="shared" si="23"/>
        <v>No</v>
      </c>
    </row>
    <row r="140" spans="1:12" x14ac:dyDescent="0.2">
      <c r="A140" s="46" t="s">
        <v>1473</v>
      </c>
      <c r="B140" s="35" t="s">
        <v>213</v>
      </c>
      <c r="C140" s="47">
        <v>193.43410890999999</v>
      </c>
      <c r="D140" s="44" t="str">
        <f t="shared" si="20"/>
        <v>N/A</v>
      </c>
      <c r="E140" s="47">
        <v>164.89013663</v>
      </c>
      <c r="F140" s="44" t="str">
        <f t="shared" si="21"/>
        <v>N/A</v>
      </c>
      <c r="G140" s="47">
        <v>111.95098944</v>
      </c>
      <c r="H140" s="44" t="str">
        <f t="shared" si="22"/>
        <v>N/A</v>
      </c>
      <c r="I140" s="12">
        <v>-14.8</v>
      </c>
      <c r="J140" s="12">
        <v>-32.1</v>
      </c>
      <c r="K140" s="45" t="s">
        <v>739</v>
      </c>
      <c r="L140" s="9" t="str">
        <f t="shared" si="23"/>
        <v>No</v>
      </c>
    </row>
    <row r="141" spans="1:12" x14ac:dyDescent="0.2">
      <c r="A141" s="46" t="s">
        <v>1474</v>
      </c>
      <c r="B141" s="35" t="s">
        <v>213</v>
      </c>
      <c r="C141" s="47">
        <v>7295.9349075999999</v>
      </c>
      <c r="D141" s="44" t="str">
        <f t="shared" si="20"/>
        <v>N/A</v>
      </c>
      <c r="E141" s="47">
        <v>7696.6511693000002</v>
      </c>
      <c r="F141" s="44" t="str">
        <f t="shared" si="21"/>
        <v>N/A</v>
      </c>
      <c r="G141" s="47">
        <v>7788.4886495999999</v>
      </c>
      <c r="H141" s="44" t="str">
        <f t="shared" si="22"/>
        <v>N/A</v>
      </c>
      <c r="I141" s="12">
        <v>5.492</v>
      </c>
      <c r="J141" s="12">
        <v>1.1930000000000001</v>
      </c>
      <c r="K141" s="45" t="s">
        <v>739</v>
      </c>
      <c r="L141" s="9" t="str">
        <f t="shared" si="23"/>
        <v>Yes</v>
      </c>
    </row>
    <row r="142" spans="1:12" x14ac:dyDescent="0.2">
      <c r="A142" s="46" t="s">
        <v>1475</v>
      </c>
      <c r="B142" s="35" t="s">
        <v>213</v>
      </c>
      <c r="C142" s="47">
        <v>4801.3305143999996</v>
      </c>
      <c r="D142" s="44" t="str">
        <f t="shared" si="20"/>
        <v>N/A</v>
      </c>
      <c r="E142" s="47">
        <v>5000.7743117999999</v>
      </c>
      <c r="F142" s="44" t="str">
        <f t="shared" si="21"/>
        <v>N/A</v>
      </c>
      <c r="G142" s="47">
        <v>4893.2477845000003</v>
      </c>
      <c r="H142" s="44" t="str">
        <f t="shared" si="22"/>
        <v>N/A</v>
      </c>
      <c r="I142" s="12">
        <v>4.1539999999999999</v>
      </c>
      <c r="J142" s="12">
        <v>-2.15</v>
      </c>
      <c r="K142" s="45" t="s">
        <v>739</v>
      </c>
      <c r="L142" s="9" t="str">
        <f t="shared" si="23"/>
        <v>Yes</v>
      </c>
    </row>
    <row r="143" spans="1:12" x14ac:dyDescent="0.2">
      <c r="A143" s="46" t="s">
        <v>1476</v>
      </c>
      <c r="B143" s="35" t="s">
        <v>213</v>
      </c>
      <c r="C143" s="47">
        <v>9410.4264834999994</v>
      </c>
      <c r="D143" s="44" t="str">
        <f t="shared" si="20"/>
        <v>N/A</v>
      </c>
      <c r="E143" s="47">
        <v>9546.3855511999991</v>
      </c>
      <c r="F143" s="44" t="str">
        <f t="shared" si="21"/>
        <v>N/A</v>
      </c>
      <c r="G143" s="47">
        <v>10755.739310999999</v>
      </c>
      <c r="H143" s="44" t="str">
        <f t="shared" si="22"/>
        <v>N/A</v>
      </c>
      <c r="I143" s="12">
        <v>1.4450000000000001</v>
      </c>
      <c r="J143" s="12">
        <v>12.67</v>
      </c>
      <c r="K143" s="45" t="s">
        <v>739</v>
      </c>
      <c r="L143" s="9" t="str">
        <f t="shared" si="23"/>
        <v>Yes</v>
      </c>
    </row>
    <row r="144" spans="1:12" x14ac:dyDescent="0.2">
      <c r="A144" s="46" t="s">
        <v>89</v>
      </c>
      <c r="B144" s="35" t="s">
        <v>213</v>
      </c>
      <c r="C144" s="8">
        <v>19.829848134999999</v>
      </c>
      <c r="D144" s="44" t="str">
        <f t="shared" ref="D144:D161" si="24">IF($B144="N/A","N/A",IF(C144&gt;10,"No",IF(C144&lt;-10,"No","Yes")))</f>
        <v>N/A</v>
      </c>
      <c r="E144" s="8">
        <v>19.013986596999999</v>
      </c>
      <c r="F144" s="44" t="str">
        <f t="shared" ref="F144:F161" si="25">IF($B144="N/A","N/A",IF(E144&gt;10,"No",IF(E144&lt;-10,"No","Yes")))</f>
        <v>N/A</v>
      </c>
      <c r="G144" s="8">
        <v>19.552079630000001</v>
      </c>
      <c r="H144" s="44" t="str">
        <f t="shared" ref="H144:H161" si="26">IF($B144="N/A","N/A",IF(G144&gt;10,"No",IF(G144&lt;-10,"No","Yes")))</f>
        <v>N/A</v>
      </c>
      <c r="I144" s="12">
        <v>-4.1100000000000003</v>
      </c>
      <c r="J144" s="12">
        <v>2.83</v>
      </c>
      <c r="K144" s="45" t="s">
        <v>739</v>
      </c>
      <c r="L144" s="9" t="str">
        <f t="shared" ref="L144:L161" si="27">IF(J144="Div by 0", "N/A", IF(K144="N/A","N/A", IF(J144&gt;VALUE(MID(K144,1,2)), "No", IF(J144&lt;-1*VALUE(MID(K144,1,2)), "No", "Yes"))))</f>
        <v>Yes</v>
      </c>
    </row>
    <row r="145" spans="1:12" x14ac:dyDescent="0.2">
      <c r="A145" s="46" t="s">
        <v>477</v>
      </c>
      <c r="B145" s="35" t="s">
        <v>213</v>
      </c>
      <c r="C145" s="8">
        <v>19.969672227</v>
      </c>
      <c r="D145" s="44" t="str">
        <f t="shared" si="24"/>
        <v>N/A</v>
      </c>
      <c r="E145" s="8">
        <v>19.013694839999999</v>
      </c>
      <c r="F145" s="44" t="str">
        <f t="shared" si="25"/>
        <v>N/A</v>
      </c>
      <c r="G145" s="8">
        <v>18.443307844</v>
      </c>
      <c r="H145" s="44" t="str">
        <f t="shared" si="26"/>
        <v>N/A</v>
      </c>
      <c r="I145" s="12">
        <v>-4.79</v>
      </c>
      <c r="J145" s="12">
        <v>-3</v>
      </c>
      <c r="K145" s="45" t="s">
        <v>739</v>
      </c>
      <c r="L145" s="9" t="str">
        <f t="shared" si="27"/>
        <v>Yes</v>
      </c>
    </row>
    <row r="146" spans="1:12" x14ac:dyDescent="0.2">
      <c r="A146" s="46" t="s">
        <v>478</v>
      </c>
      <c r="B146" s="35" t="s">
        <v>213</v>
      </c>
      <c r="C146" s="8">
        <v>19.708671423999998</v>
      </c>
      <c r="D146" s="44" t="str">
        <f t="shared" si="24"/>
        <v>N/A</v>
      </c>
      <c r="E146" s="8">
        <v>18.982781208999999</v>
      </c>
      <c r="F146" s="44" t="str">
        <f t="shared" si="25"/>
        <v>N/A</v>
      </c>
      <c r="G146" s="8">
        <v>20.70132267</v>
      </c>
      <c r="H146" s="44" t="str">
        <f t="shared" si="26"/>
        <v>N/A</v>
      </c>
      <c r="I146" s="12">
        <v>-3.68</v>
      </c>
      <c r="J146" s="12">
        <v>9.0530000000000008</v>
      </c>
      <c r="K146" s="45" t="s">
        <v>739</v>
      </c>
      <c r="L146" s="9" t="str">
        <f t="shared" si="27"/>
        <v>Yes</v>
      </c>
    </row>
    <row r="147" spans="1:12" x14ac:dyDescent="0.2">
      <c r="A147" s="46" t="s">
        <v>1477</v>
      </c>
      <c r="B147" s="35" t="s">
        <v>213</v>
      </c>
      <c r="C147" s="8">
        <v>25.337255837000001</v>
      </c>
      <c r="D147" s="44" t="str">
        <f t="shared" si="24"/>
        <v>N/A</v>
      </c>
      <c r="E147" s="8">
        <v>25.873814754000001</v>
      </c>
      <c r="F147" s="44" t="str">
        <f t="shared" si="25"/>
        <v>N/A</v>
      </c>
      <c r="G147" s="8">
        <v>23.325377075999999</v>
      </c>
      <c r="H147" s="44" t="str">
        <f t="shared" si="26"/>
        <v>N/A</v>
      </c>
      <c r="I147" s="12">
        <v>2.1179999999999999</v>
      </c>
      <c r="J147" s="12">
        <v>-9.85</v>
      </c>
      <c r="K147" s="45" t="s">
        <v>739</v>
      </c>
      <c r="L147" s="9" t="str">
        <f t="shared" si="27"/>
        <v>Yes</v>
      </c>
    </row>
    <row r="148" spans="1:12" x14ac:dyDescent="0.2">
      <c r="A148" s="46" t="s">
        <v>1478</v>
      </c>
      <c r="B148" s="35" t="s">
        <v>213</v>
      </c>
      <c r="C148" s="8">
        <v>46.967222675999999</v>
      </c>
      <c r="D148" s="44" t="str">
        <f t="shared" si="24"/>
        <v>N/A</v>
      </c>
      <c r="E148" s="8">
        <v>53.887121317000002</v>
      </c>
      <c r="F148" s="44" t="str">
        <f t="shared" si="25"/>
        <v>N/A</v>
      </c>
      <c r="G148" s="8">
        <v>38.922367954999999</v>
      </c>
      <c r="H148" s="44" t="str">
        <f t="shared" si="26"/>
        <v>N/A</v>
      </c>
      <c r="I148" s="12">
        <v>14.73</v>
      </c>
      <c r="J148" s="12">
        <v>-27.8</v>
      </c>
      <c r="K148" s="45" t="s">
        <v>739</v>
      </c>
      <c r="L148" s="9" t="str">
        <f t="shared" si="27"/>
        <v>Yes</v>
      </c>
    </row>
    <row r="149" spans="1:12" x14ac:dyDescent="0.2">
      <c r="A149" s="46" t="s">
        <v>1479</v>
      </c>
      <c r="B149" s="35" t="s">
        <v>213</v>
      </c>
      <c r="C149" s="8">
        <v>7.3663114674000001</v>
      </c>
      <c r="D149" s="44" t="str">
        <f t="shared" si="24"/>
        <v>N/A</v>
      </c>
      <c r="E149" s="8">
        <v>7.0512820513000003</v>
      </c>
      <c r="F149" s="44" t="str">
        <f t="shared" si="25"/>
        <v>N/A</v>
      </c>
      <c r="G149" s="8">
        <v>7.6181687686000004</v>
      </c>
      <c r="H149" s="44" t="str">
        <f t="shared" si="26"/>
        <v>N/A</v>
      </c>
      <c r="I149" s="12">
        <v>-4.28</v>
      </c>
      <c r="J149" s="12">
        <v>8.0389999999999997</v>
      </c>
      <c r="K149" s="45" t="s">
        <v>739</v>
      </c>
      <c r="L149" s="9" t="str">
        <f t="shared" si="27"/>
        <v>Yes</v>
      </c>
    </row>
    <row r="150" spans="1:12" x14ac:dyDescent="0.2">
      <c r="A150" s="46" t="s">
        <v>90</v>
      </c>
      <c r="B150" s="35" t="s">
        <v>213</v>
      </c>
      <c r="C150" s="8">
        <v>65.927221648</v>
      </c>
      <c r="D150" s="44" t="str">
        <f t="shared" si="24"/>
        <v>N/A</v>
      </c>
      <c r="E150" s="8">
        <v>63.729388538000002</v>
      </c>
      <c r="F150" s="44" t="str">
        <f t="shared" si="25"/>
        <v>N/A</v>
      </c>
      <c r="G150" s="8">
        <v>62.185770149</v>
      </c>
      <c r="H150" s="44" t="str">
        <f t="shared" si="26"/>
        <v>N/A</v>
      </c>
      <c r="I150" s="12">
        <v>-3.33</v>
      </c>
      <c r="J150" s="12">
        <v>-2.42</v>
      </c>
      <c r="K150" s="45" t="s">
        <v>739</v>
      </c>
      <c r="L150" s="9" t="str">
        <f t="shared" si="27"/>
        <v>Yes</v>
      </c>
    </row>
    <row r="151" spans="1:12" x14ac:dyDescent="0.2">
      <c r="A151" s="46" t="s">
        <v>479</v>
      </c>
      <c r="B151" s="35" t="s">
        <v>213</v>
      </c>
      <c r="C151" s="8">
        <v>72.098448618000006</v>
      </c>
      <c r="D151" s="44" t="str">
        <f t="shared" si="24"/>
        <v>N/A</v>
      </c>
      <c r="E151" s="8">
        <v>73.357310831000007</v>
      </c>
      <c r="F151" s="44" t="str">
        <f t="shared" si="25"/>
        <v>N/A</v>
      </c>
      <c r="G151" s="8">
        <v>63.564085683999998</v>
      </c>
      <c r="H151" s="44" t="str">
        <f t="shared" si="26"/>
        <v>N/A</v>
      </c>
      <c r="I151" s="12">
        <v>1.746</v>
      </c>
      <c r="J151" s="12">
        <v>-13.4</v>
      </c>
      <c r="K151" s="45" t="s">
        <v>739</v>
      </c>
      <c r="L151" s="9" t="str">
        <f t="shared" si="27"/>
        <v>Yes</v>
      </c>
    </row>
    <row r="152" spans="1:12" x14ac:dyDescent="0.2">
      <c r="A152" s="46" t="s">
        <v>480</v>
      </c>
      <c r="B152" s="35" t="s">
        <v>213</v>
      </c>
      <c r="C152" s="8">
        <v>60.797731939000002</v>
      </c>
      <c r="D152" s="44" t="str">
        <f t="shared" si="24"/>
        <v>N/A</v>
      </c>
      <c r="E152" s="8">
        <v>57.285233015000003</v>
      </c>
      <c r="F152" s="44" t="str">
        <f t="shared" si="25"/>
        <v>N/A</v>
      </c>
      <c r="G152" s="8">
        <v>60.858197478000001</v>
      </c>
      <c r="H152" s="44" t="str">
        <f t="shared" si="26"/>
        <v>N/A</v>
      </c>
      <c r="I152" s="12">
        <v>-5.78</v>
      </c>
      <c r="J152" s="12">
        <v>6.2370000000000001</v>
      </c>
      <c r="K152" s="45" t="s">
        <v>739</v>
      </c>
      <c r="L152" s="9" t="str">
        <f t="shared" si="27"/>
        <v>Yes</v>
      </c>
    </row>
    <row r="153" spans="1:12" x14ac:dyDescent="0.2">
      <c r="A153" s="46" t="s">
        <v>117</v>
      </c>
      <c r="B153" s="35" t="s">
        <v>213</v>
      </c>
      <c r="C153" s="8">
        <v>90.450822931000005</v>
      </c>
      <c r="D153" s="44" t="str">
        <f t="shared" si="24"/>
        <v>N/A</v>
      </c>
      <c r="E153" s="8">
        <v>88.215666100999997</v>
      </c>
      <c r="F153" s="44" t="str">
        <f t="shared" si="25"/>
        <v>N/A</v>
      </c>
      <c r="G153" s="8">
        <v>91.915088111000003</v>
      </c>
      <c r="H153" s="44" t="str">
        <f t="shared" si="26"/>
        <v>N/A</v>
      </c>
      <c r="I153" s="12">
        <v>-2.4700000000000002</v>
      </c>
      <c r="J153" s="12">
        <v>4.194</v>
      </c>
      <c r="K153" s="45" t="s">
        <v>739</v>
      </c>
      <c r="L153" s="9" t="str">
        <f t="shared" si="27"/>
        <v>Yes</v>
      </c>
    </row>
    <row r="154" spans="1:12" x14ac:dyDescent="0.2">
      <c r="A154" s="46" t="s">
        <v>481</v>
      </c>
      <c r="B154" s="35" t="s">
        <v>213</v>
      </c>
      <c r="C154" s="8">
        <v>90.440919164999997</v>
      </c>
      <c r="D154" s="44" t="str">
        <f t="shared" si="24"/>
        <v>N/A</v>
      </c>
      <c r="E154" s="8">
        <v>88.407801909</v>
      </c>
      <c r="F154" s="44" t="str">
        <f t="shared" si="25"/>
        <v>N/A</v>
      </c>
      <c r="G154" s="8">
        <v>88.383045526000004</v>
      </c>
      <c r="H154" s="44" t="str">
        <f t="shared" si="26"/>
        <v>N/A</v>
      </c>
      <c r="I154" s="12">
        <v>-2.25</v>
      </c>
      <c r="J154" s="12">
        <v>-2.8000000000000001E-2</v>
      </c>
      <c r="K154" s="45" t="s">
        <v>739</v>
      </c>
      <c r="L154" s="9" t="str">
        <f t="shared" si="27"/>
        <v>Yes</v>
      </c>
    </row>
    <row r="155" spans="1:12" x14ac:dyDescent="0.2">
      <c r="A155" s="46" t="s">
        <v>482</v>
      </c>
      <c r="B155" s="35" t="s">
        <v>213</v>
      </c>
      <c r="C155" s="8">
        <v>90.458500341999994</v>
      </c>
      <c r="D155" s="44" t="str">
        <f t="shared" si="24"/>
        <v>N/A</v>
      </c>
      <c r="E155" s="8">
        <v>88.091895938999997</v>
      </c>
      <c r="F155" s="44" t="str">
        <f t="shared" si="25"/>
        <v>N/A</v>
      </c>
      <c r="G155" s="8">
        <v>95.524454014</v>
      </c>
      <c r="H155" s="44" t="str">
        <f t="shared" si="26"/>
        <v>N/A</v>
      </c>
      <c r="I155" s="12">
        <v>-2.62</v>
      </c>
      <c r="J155" s="12">
        <v>8.4369999999999994</v>
      </c>
      <c r="K155" s="45" t="s">
        <v>739</v>
      </c>
      <c r="L155" s="9" t="str">
        <f t="shared" si="27"/>
        <v>Yes</v>
      </c>
    </row>
    <row r="156" spans="1:12" x14ac:dyDescent="0.2">
      <c r="A156" s="46" t="s">
        <v>1480</v>
      </c>
      <c r="B156" s="35" t="s">
        <v>213</v>
      </c>
      <c r="C156" s="36">
        <v>0.3727612938</v>
      </c>
      <c r="D156" s="44" t="str">
        <f t="shared" si="24"/>
        <v>N/A</v>
      </c>
      <c r="E156" s="36">
        <v>0.28487861949999999</v>
      </c>
      <c r="F156" s="44" t="str">
        <f t="shared" si="25"/>
        <v>N/A</v>
      </c>
      <c r="G156" s="36">
        <v>0.16350649349999999</v>
      </c>
      <c r="H156" s="44" t="str">
        <f t="shared" si="26"/>
        <v>N/A</v>
      </c>
      <c r="I156" s="12">
        <v>-23.6</v>
      </c>
      <c r="J156" s="12">
        <v>-42.6</v>
      </c>
      <c r="K156" s="45" t="s">
        <v>739</v>
      </c>
      <c r="L156" s="9" t="str">
        <f t="shared" si="27"/>
        <v>No</v>
      </c>
    </row>
    <row r="157" spans="1:12" x14ac:dyDescent="0.2">
      <c r="A157" s="46" t="s">
        <v>1481</v>
      </c>
      <c r="B157" s="35" t="s">
        <v>213</v>
      </c>
      <c r="C157" s="36">
        <v>0.1460280374</v>
      </c>
      <c r="D157" s="44" t="str">
        <f t="shared" si="24"/>
        <v>N/A</v>
      </c>
      <c r="E157" s="36">
        <v>0.17315387409999999</v>
      </c>
      <c r="F157" s="44" t="str">
        <f t="shared" si="25"/>
        <v>N/A</v>
      </c>
      <c r="G157" s="36">
        <v>0.1136738056</v>
      </c>
      <c r="H157" s="44" t="str">
        <f t="shared" si="26"/>
        <v>N/A</v>
      </c>
      <c r="I157" s="12">
        <v>18.579999999999998</v>
      </c>
      <c r="J157" s="12">
        <v>-34.4</v>
      </c>
      <c r="K157" s="45" t="s">
        <v>739</v>
      </c>
      <c r="L157" s="9" t="str">
        <f t="shared" si="27"/>
        <v>No</v>
      </c>
    </row>
    <row r="158" spans="1:12" x14ac:dyDescent="0.2">
      <c r="A158" s="46" t="s">
        <v>1482</v>
      </c>
      <c r="B158" s="35" t="s">
        <v>213</v>
      </c>
      <c r="C158" s="36">
        <v>0.54637896829999999</v>
      </c>
      <c r="D158" s="44" t="str">
        <f t="shared" si="24"/>
        <v>N/A</v>
      </c>
      <c r="E158" s="36">
        <v>0.35223071230000003</v>
      </c>
      <c r="F158" s="44" t="str">
        <f t="shared" si="25"/>
        <v>N/A</v>
      </c>
      <c r="G158" s="36">
        <v>0.20926201089999999</v>
      </c>
      <c r="H158" s="44" t="str">
        <f t="shared" si="26"/>
        <v>N/A</v>
      </c>
      <c r="I158" s="12">
        <v>-35.5</v>
      </c>
      <c r="J158" s="12">
        <v>-40.6</v>
      </c>
      <c r="K158" s="45" t="s">
        <v>739</v>
      </c>
      <c r="L158" s="9" t="str">
        <f t="shared" si="27"/>
        <v>No</v>
      </c>
    </row>
    <row r="159" spans="1:12" x14ac:dyDescent="0.2">
      <c r="A159" s="46" t="s">
        <v>1483</v>
      </c>
      <c r="B159" s="35" t="s">
        <v>213</v>
      </c>
      <c r="C159" s="36">
        <v>232.48023013</v>
      </c>
      <c r="D159" s="44" t="str">
        <f t="shared" si="24"/>
        <v>N/A</v>
      </c>
      <c r="E159" s="36">
        <v>235.63105856999999</v>
      </c>
      <c r="F159" s="44" t="str">
        <f t="shared" si="25"/>
        <v>N/A</v>
      </c>
      <c r="G159" s="36">
        <v>237.08523840999999</v>
      </c>
      <c r="H159" s="44" t="str">
        <f t="shared" si="26"/>
        <v>N/A</v>
      </c>
      <c r="I159" s="12">
        <v>1.355</v>
      </c>
      <c r="J159" s="12">
        <v>0.61709999999999998</v>
      </c>
      <c r="K159" s="45" t="s">
        <v>739</v>
      </c>
      <c r="L159" s="9" t="str">
        <f t="shared" si="27"/>
        <v>Yes</v>
      </c>
    </row>
    <row r="160" spans="1:12" x14ac:dyDescent="0.2">
      <c r="A160" s="46" t="s">
        <v>1484</v>
      </c>
      <c r="B160" s="35" t="s">
        <v>213</v>
      </c>
      <c r="C160" s="36">
        <v>233.38718489999999</v>
      </c>
      <c r="D160" s="44" t="str">
        <f t="shared" si="24"/>
        <v>N/A</v>
      </c>
      <c r="E160" s="36">
        <v>236.68925683000001</v>
      </c>
      <c r="F160" s="44" t="str">
        <f t="shared" si="25"/>
        <v>N/A</v>
      </c>
      <c r="G160" s="36">
        <v>235.16315379</v>
      </c>
      <c r="H160" s="44" t="str">
        <f t="shared" si="26"/>
        <v>N/A</v>
      </c>
      <c r="I160" s="12">
        <v>1.415</v>
      </c>
      <c r="J160" s="12">
        <v>-0.64500000000000002</v>
      </c>
      <c r="K160" s="45" t="s">
        <v>739</v>
      </c>
      <c r="L160" s="9" t="str">
        <f t="shared" si="27"/>
        <v>Yes</v>
      </c>
    </row>
    <row r="161" spans="1:12" x14ac:dyDescent="0.2">
      <c r="A161" s="46" t="s">
        <v>1485</v>
      </c>
      <c r="B161" s="35" t="s">
        <v>213</v>
      </c>
      <c r="C161" s="36">
        <v>227.63370936000001</v>
      </c>
      <c r="D161" s="44" t="str">
        <f t="shared" si="24"/>
        <v>N/A</v>
      </c>
      <c r="E161" s="36">
        <v>230.19376244</v>
      </c>
      <c r="F161" s="44" t="str">
        <f t="shared" si="25"/>
        <v>N/A</v>
      </c>
      <c r="G161" s="36">
        <v>246.4730821</v>
      </c>
      <c r="H161" s="44" t="str">
        <f t="shared" si="26"/>
        <v>N/A</v>
      </c>
      <c r="I161" s="12">
        <v>1.125</v>
      </c>
      <c r="J161" s="12">
        <v>7.0720000000000001</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11</v>
      </c>
      <c r="H163" s="44" t="str">
        <f t="shared" si="30"/>
        <v>N/A</v>
      </c>
      <c r="I163" s="12" t="s">
        <v>1747</v>
      </c>
      <c r="J163" s="12">
        <v>0</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11</v>
      </c>
      <c r="H164" s="44" t="str">
        <f t="shared" si="30"/>
        <v>N/A</v>
      </c>
      <c r="I164" s="12" t="s">
        <v>1747</v>
      </c>
      <c r="J164" s="12" t="s">
        <v>1747</v>
      </c>
      <c r="K164" s="14" t="s">
        <v>213</v>
      </c>
      <c r="L164" s="9" t="str">
        <f t="shared" si="31"/>
        <v>N/A</v>
      </c>
    </row>
    <row r="165" spans="1:12" ht="25.5" x14ac:dyDescent="0.2">
      <c r="A165" s="46" t="s">
        <v>1486</v>
      </c>
      <c r="B165" s="35" t="s">
        <v>213</v>
      </c>
      <c r="C165" s="36">
        <v>21</v>
      </c>
      <c r="D165" s="44" t="str">
        <f t="shared" si="28"/>
        <v>N/A</v>
      </c>
      <c r="E165" s="36">
        <v>47</v>
      </c>
      <c r="F165" s="44" t="str">
        <f t="shared" si="29"/>
        <v>N/A</v>
      </c>
      <c r="G165" s="36">
        <v>151</v>
      </c>
      <c r="H165" s="44" t="str">
        <f t="shared" si="30"/>
        <v>N/A</v>
      </c>
      <c r="I165" s="12">
        <v>123.8</v>
      </c>
      <c r="J165" s="12">
        <v>221.3</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11</v>
      </c>
      <c r="D167" s="44" t="str">
        <f t="shared" si="28"/>
        <v>N/A</v>
      </c>
      <c r="E167" s="36">
        <v>21</v>
      </c>
      <c r="F167" s="44" t="str">
        <f t="shared" si="29"/>
        <v>N/A</v>
      </c>
      <c r="G167" s="36">
        <v>26</v>
      </c>
      <c r="H167" s="44" t="str">
        <f t="shared" si="30"/>
        <v>N/A</v>
      </c>
      <c r="I167" s="12">
        <v>250</v>
      </c>
      <c r="J167" s="12">
        <v>23.81</v>
      </c>
      <c r="K167" s="14" t="s">
        <v>213</v>
      </c>
      <c r="L167" s="9" t="str">
        <f t="shared" si="31"/>
        <v>N/A</v>
      </c>
    </row>
    <row r="168" spans="1:12" x14ac:dyDescent="0.2">
      <c r="A168" s="46" t="s">
        <v>125</v>
      </c>
      <c r="B168" s="35" t="s">
        <v>213</v>
      </c>
      <c r="C168" s="47">
        <v>416015</v>
      </c>
      <c r="D168" s="44" t="str">
        <f t="shared" si="28"/>
        <v>N/A</v>
      </c>
      <c r="E168" s="47">
        <v>536296</v>
      </c>
      <c r="F168" s="44" t="str">
        <f t="shared" si="29"/>
        <v>N/A</v>
      </c>
      <c r="G168" s="47">
        <v>546697</v>
      </c>
      <c r="H168" s="44" t="str">
        <f t="shared" si="30"/>
        <v>N/A</v>
      </c>
      <c r="I168" s="12">
        <v>28.91</v>
      </c>
      <c r="J168" s="12">
        <v>1.9390000000000001</v>
      </c>
      <c r="K168" s="14" t="s">
        <v>213</v>
      </c>
      <c r="L168" s="9" t="str">
        <f t="shared" si="31"/>
        <v>N/A</v>
      </c>
    </row>
    <row r="169" spans="1:12" x14ac:dyDescent="0.2">
      <c r="A169" s="46" t="s">
        <v>1622</v>
      </c>
      <c r="B169" s="35" t="s">
        <v>213</v>
      </c>
      <c r="C169" s="47">
        <v>382845</v>
      </c>
      <c r="D169" s="44" t="str">
        <f t="shared" si="28"/>
        <v>N/A</v>
      </c>
      <c r="E169" s="47">
        <v>234434</v>
      </c>
      <c r="F169" s="44" t="str">
        <f t="shared" si="29"/>
        <v>N/A</v>
      </c>
      <c r="G169" s="47">
        <v>524756</v>
      </c>
      <c r="H169" s="44" t="str">
        <f t="shared" si="30"/>
        <v>N/A</v>
      </c>
      <c r="I169" s="12">
        <v>-38.799999999999997</v>
      </c>
      <c r="J169" s="12">
        <v>123.8</v>
      </c>
      <c r="K169" s="14" t="s">
        <v>213</v>
      </c>
      <c r="L169" s="9" t="str">
        <f t="shared" si="31"/>
        <v>N/A</v>
      </c>
    </row>
    <row r="170" spans="1:12" x14ac:dyDescent="0.2">
      <c r="A170" s="46" t="s">
        <v>1379</v>
      </c>
      <c r="B170" s="35" t="s">
        <v>213</v>
      </c>
      <c r="C170" s="47">
        <v>290392</v>
      </c>
      <c r="D170" s="44" t="str">
        <f t="shared" si="28"/>
        <v>N/A</v>
      </c>
      <c r="E170" s="47">
        <v>535342</v>
      </c>
      <c r="F170" s="44" t="str">
        <f t="shared" si="29"/>
        <v>N/A</v>
      </c>
      <c r="G170" s="47">
        <v>465856</v>
      </c>
      <c r="H170" s="44" t="str">
        <f t="shared" si="30"/>
        <v>N/A</v>
      </c>
      <c r="I170" s="12">
        <v>84.35</v>
      </c>
      <c r="J170" s="12">
        <v>-13</v>
      </c>
      <c r="K170" s="14" t="s">
        <v>213</v>
      </c>
      <c r="L170" s="9" t="str">
        <f t="shared" si="31"/>
        <v>N/A</v>
      </c>
    </row>
    <row r="171" spans="1:12" x14ac:dyDescent="0.2">
      <c r="A171" s="46" t="s">
        <v>1616</v>
      </c>
      <c r="B171" s="35" t="s">
        <v>213</v>
      </c>
      <c r="C171" s="47">
        <v>69885</v>
      </c>
      <c r="D171" s="44" t="str">
        <f t="shared" si="28"/>
        <v>N/A</v>
      </c>
      <c r="E171" s="47">
        <v>74132</v>
      </c>
      <c r="F171" s="44" t="str">
        <f t="shared" si="29"/>
        <v>N/A</v>
      </c>
      <c r="G171" s="47">
        <v>38128</v>
      </c>
      <c r="H171" s="44" t="str">
        <f t="shared" si="30"/>
        <v>N/A</v>
      </c>
      <c r="I171" s="12">
        <v>6.077</v>
      </c>
      <c r="J171" s="12">
        <v>-48.6</v>
      </c>
      <c r="K171" s="14" t="s">
        <v>213</v>
      </c>
      <c r="L171" s="9" t="str">
        <f t="shared" si="31"/>
        <v>N/A</v>
      </c>
    </row>
    <row r="172" spans="1:12" x14ac:dyDescent="0.2">
      <c r="A172" s="46" t="s">
        <v>1617</v>
      </c>
      <c r="B172" s="35" t="s">
        <v>213</v>
      </c>
      <c r="C172" s="47">
        <v>302382</v>
      </c>
      <c r="D172" s="44" t="str">
        <f t="shared" si="28"/>
        <v>N/A</v>
      </c>
      <c r="E172" s="47">
        <v>406563</v>
      </c>
      <c r="F172" s="44" t="str">
        <f t="shared" si="29"/>
        <v>N/A</v>
      </c>
      <c r="G172" s="47">
        <v>431505</v>
      </c>
      <c r="H172" s="44" t="str">
        <f t="shared" si="30"/>
        <v>N/A</v>
      </c>
      <c r="I172" s="12">
        <v>34.450000000000003</v>
      </c>
      <c r="J172" s="12">
        <v>6.1349999999999998</v>
      </c>
      <c r="K172" s="14" t="s">
        <v>213</v>
      </c>
      <c r="L172" s="9" t="str">
        <f t="shared" si="31"/>
        <v>N/A</v>
      </c>
    </row>
    <row r="173" spans="1:12" ht="25.5" x14ac:dyDescent="0.2">
      <c r="A173" s="46" t="s">
        <v>1380</v>
      </c>
      <c r="B173" s="35" t="s">
        <v>213</v>
      </c>
      <c r="C173" s="47">
        <v>149117</v>
      </c>
      <c r="D173" s="44" t="str">
        <f t="shared" ref="D173:D187" si="32">IF($B173="N/A","N/A",IF(C173&gt;10,"No",IF(C173&lt;-10,"No","Yes")))</f>
        <v>N/A</v>
      </c>
      <c r="E173" s="47">
        <v>133052</v>
      </c>
      <c r="F173" s="44" t="str">
        <f t="shared" ref="F173:F187" si="33">IF($B173="N/A","N/A",IF(E173&gt;10,"No",IF(E173&lt;-10,"No","Yes")))</f>
        <v>N/A</v>
      </c>
      <c r="G173" s="47">
        <v>134634</v>
      </c>
      <c r="H173" s="44" t="str">
        <f t="shared" ref="H173:H187" si="34">IF($B173="N/A","N/A",IF(G173&gt;10,"No",IF(G173&lt;-10,"No","Yes")))</f>
        <v>N/A</v>
      </c>
      <c r="I173" s="12">
        <v>-10.8</v>
      </c>
      <c r="J173" s="12">
        <v>1.1890000000000001</v>
      </c>
      <c r="K173" s="45" t="s">
        <v>739</v>
      </c>
      <c r="L173" s="9" t="str">
        <f t="shared" ref="L173:L187" si="35">IF(J173="Div by 0", "N/A", IF(K173="N/A","N/A", IF(J173&gt;VALUE(MID(K173,1,2)), "No", IF(J173&lt;-1*VALUE(MID(K173,1,2)), "No", "Yes"))))</f>
        <v>Yes</v>
      </c>
    </row>
    <row r="174" spans="1:12" x14ac:dyDescent="0.2">
      <c r="A174" s="46" t="s">
        <v>649</v>
      </c>
      <c r="B174" s="35" t="s">
        <v>213</v>
      </c>
      <c r="C174" s="36">
        <v>852</v>
      </c>
      <c r="D174" s="44" t="str">
        <f t="shared" si="32"/>
        <v>N/A</v>
      </c>
      <c r="E174" s="36">
        <v>783</v>
      </c>
      <c r="F174" s="44" t="str">
        <f t="shared" si="33"/>
        <v>N/A</v>
      </c>
      <c r="G174" s="36">
        <v>758</v>
      </c>
      <c r="H174" s="44" t="str">
        <f t="shared" si="34"/>
        <v>N/A</v>
      </c>
      <c r="I174" s="12">
        <v>-8.1</v>
      </c>
      <c r="J174" s="12">
        <v>-3.19</v>
      </c>
      <c r="K174" s="45" t="s">
        <v>739</v>
      </c>
      <c r="L174" s="9" t="str">
        <f t="shared" si="35"/>
        <v>Yes</v>
      </c>
    </row>
    <row r="175" spans="1:12" ht="25.5" x14ac:dyDescent="0.2">
      <c r="A175" s="46" t="s">
        <v>1381</v>
      </c>
      <c r="B175" s="35" t="s">
        <v>213</v>
      </c>
      <c r="C175" s="47">
        <v>175.01995305</v>
      </c>
      <c r="D175" s="44" t="str">
        <f t="shared" si="32"/>
        <v>N/A</v>
      </c>
      <c r="E175" s="47">
        <v>169.92592593000001</v>
      </c>
      <c r="F175" s="44" t="str">
        <f t="shared" si="33"/>
        <v>N/A</v>
      </c>
      <c r="G175" s="47">
        <v>177.61741425</v>
      </c>
      <c r="H175" s="44" t="str">
        <f t="shared" si="34"/>
        <v>N/A</v>
      </c>
      <c r="I175" s="12">
        <v>-2.91</v>
      </c>
      <c r="J175" s="12">
        <v>4.5259999999999998</v>
      </c>
      <c r="K175" s="45" t="s">
        <v>739</v>
      </c>
      <c r="L175" s="9" t="str">
        <f t="shared" si="35"/>
        <v>Yes</v>
      </c>
    </row>
    <row r="176" spans="1:12" ht="25.5" x14ac:dyDescent="0.2">
      <c r="A176" s="46" t="s">
        <v>1382</v>
      </c>
      <c r="B176" s="35" t="s">
        <v>213</v>
      </c>
      <c r="C176" s="47">
        <v>1086189</v>
      </c>
      <c r="D176" s="44" t="str">
        <f t="shared" si="32"/>
        <v>N/A</v>
      </c>
      <c r="E176" s="47">
        <v>1108939</v>
      </c>
      <c r="F176" s="44" t="str">
        <f t="shared" si="33"/>
        <v>N/A</v>
      </c>
      <c r="G176" s="47">
        <v>1264395</v>
      </c>
      <c r="H176" s="44" t="str">
        <f t="shared" si="34"/>
        <v>N/A</v>
      </c>
      <c r="I176" s="12">
        <v>2.0939999999999999</v>
      </c>
      <c r="J176" s="12">
        <v>14.02</v>
      </c>
      <c r="K176" s="45" t="s">
        <v>739</v>
      </c>
      <c r="L176" s="9" t="str">
        <f t="shared" si="35"/>
        <v>Yes</v>
      </c>
    </row>
    <row r="177" spans="1:12" x14ac:dyDescent="0.2">
      <c r="A177" s="46" t="s">
        <v>516</v>
      </c>
      <c r="B177" s="35" t="s">
        <v>213</v>
      </c>
      <c r="C177" s="36">
        <v>5825</v>
      </c>
      <c r="D177" s="44" t="str">
        <f t="shared" si="32"/>
        <v>N/A</v>
      </c>
      <c r="E177" s="36">
        <v>5639</v>
      </c>
      <c r="F177" s="44" t="str">
        <f t="shared" si="33"/>
        <v>N/A</v>
      </c>
      <c r="G177" s="36">
        <v>6496</v>
      </c>
      <c r="H177" s="44" t="str">
        <f t="shared" si="34"/>
        <v>N/A</v>
      </c>
      <c r="I177" s="12">
        <v>-3.19</v>
      </c>
      <c r="J177" s="12">
        <v>15.2</v>
      </c>
      <c r="K177" s="45" t="s">
        <v>739</v>
      </c>
      <c r="L177" s="9" t="str">
        <f t="shared" si="35"/>
        <v>Yes</v>
      </c>
    </row>
    <row r="178" spans="1:12" ht="25.5" x14ac:dyDescent="0.2">
      <c r="A178" s="46" t="s">
        <v>1383</v>
      </c>
      <c r="B178" s="35" t="s">
        <v>213</v>
      </c>
      <c r="C178" s="47">
        <v>186.47021459000001</v>
      </c>
      <c r="D178" s="44" t="str">
        <f t="shared" si="32"/>
        <v>N/A</v>
      </c>
      <c r="E178" s="47">
        <v>196.65525801999999</v>
      </c>
      <c r="F178" s="44" t="str">
        <f t="shared" si="33"/>
        <v>N/A</v>
      </c>
      <c r="G178" s="47">
        <v>194.64208744000001</v>
      </c>
      <c r="H178" s="44" t="str">
        <f t="shared" si="34"/>
        <v>N/A</v>
      </c>
      <c r="I178" s="12">
        <v>5.4619999999999997</v>
      </c>
      <c r="J178" s="12">
        <v>-1.02</v>
      </c>
      <c r="K178" s="45" t="s">
        <v>739</v>
      </c>
      <c r="L178" s="9" t="str">
        <f t="shared" si="35"/>
        <v>Yes</v>
      </c>
    </row>
    <row r="179" spans="1:12" ht="25.5" x14ac:dyDescent="0.2">
      <c r="A179" s="46" t="s">
        <v>1384</v>
      </c>
      <c r="B179" s="35" t="s">
        <v>213</v>
      </c>
      <c r="C179" s="47">
        <v>115687</v>
      </c>
      <c r="D179" s="44" t="str">
        <f t="shared" si="32"/>
        <v>N/A</v>
      </c>
      <c r="E179" s="47">
        <v>139680</v>
      </c>
      <c r="F179" s="44" t="str">
        <f t="shared" si="33"/>
        <v>N/A</v>
      </c>
      <c r="G179" s="47">
        <v>166566</v>
      </c>
      <c r="H179" s="44" t="str">
        <f t="shared" si="34"/>
        <v>N/A</v>
      </c>
      <c r="I179" s="12">
        <v>20.74</v>
      </c>
      <c r="J179" s="12">
        <v>19.25</v>
      </c>
      <c r="K179" s="45" t="s">
        <v>739</v>
      </c>
      <c r="L179" s="9" t="str">
        <f t="shared" si="35"/>
        <v>Yes</v>
      </c>
    </row>
    <row r="180" spans="1:12" x14ac:dyDescent="0.2">
      <c r="A180" s="46" t="s">
        <v>517</v>
      </c>
      <c r="B180" s="35" t="s">
        <v>213</v>
      </c>
      <c r="C180" s="36">
        <v>1110</v>
      </c>
      <c r="D180" s="44" t="str">
        <f t="shared" si="32"/>
        <v>N/A</v>
      </c>
      <c r="E180" s="36">
        <v>1185</v>
      </c>
      <c r="F180" s="44" t="str">
        <f t="shared" si="33"/>
        <v>N/A</v>
      </c>
      <c r="G180" s="36">
        <v>1385</v>
      </c>
      <c r="H180" s="44" t="str">
        <f t="shared" si="34"/>
        <v>N/A</v>
      </c>
      <c r="I180" s="12">
        <v>6.7569999999999997</v>
      </c>
      <c r="J180" s="12">
        <v>16.88</v>
      </c>
      <c r="K180" s="45" t="s">
        <v>739</v>
      </c>
      <c r="L180" s="9" t="str">
        <f t="shared" si="35"/>
        <v>Yes</v>
      </c>
    </row>
    <row r="181" spans="1:12" ht="25.5" x14ac:dyDescent="0.2">
      <c r="A181" s="46" t="s">
        <v>1385</v>
      </c>
      <c r="B181" s="35" t="s">
        <v>213</v>
      </c>
      <c r="C181" s="47">
        <v>104.22252252</v>
      </c>
      <c r="D181" s="44" t="str">
        <f t="shared" si="32"/>
        <v>N/A</v>
      </c>
      <c r="E181" s="47">
        <v>117.87341772000001</v>
      </c>
      <c r="F181" s="44" t="str">
        <f t="shared" si="33"/>
        <v>N/A</v>
      </c>
      <c r="G181" s="47">
        <v>120.26425992999999</v>
      </c>
      <c r="H181" s="44" t="str">
        <f t="shared" si="34"/>
        <v>N/A</v>
      </c>
      <c r="I181" s="12">
        <v>13.1</v>
      </c>
      <c r="J181" s="12">
        <v>2.028</v>
      </c>
      <c r="K181" s="45" t="s">
        <v>739</v>
      </c>
      <c r="L181" s="9" t="str">
        <f t="shared" si="35"/>
        <v>Yes</v>
      </c>
    </row>
    <row r="182" spans="1:12" ht="25.5" x14ac:dyDescent="0.2">
      <c r="A182" s="46" t="s">
        <v>1386</v>
      </c>
      <c r="B182" s="35" t="s">
        <v>213</v>
      </c>
      <c r="C182" s="47">
        <v>205006</v>
      </c>
      <c r="D182" s="44" t="str">
        <f t="shared" si="32"/>
        <v>N/A</v>
      </c>
      <c r="E182" s="47">
        <v>157736</v>
      </c>
      <c r="F182" s="44" t="str">
        <f t="shared" si="33"/>
        <v>N/A</v>
      </c>
      <c r="G182" s="47">
        <v>249203</v>
      </c>
      <c r="H182" s="44" t="str">
        <f t="shared" si="34"/>
        <v>N/A</v>
      </c>
      <c r="I182" s="12">
        <v>-23.1</v>
      </c>
      <c r="J182" s="12">
        <v>57.99</v>
      </c>
      <c r="K182" s="45" t="s">
        <v>739</v>
      </c>
      <c r="L182" s="9" t="str">
        <f t="shared" si="35"/>
        <v>No</v>
      </c>
    </row>
    <row r="183" spans="1:12" x14ac:dyDescent="0.2">
      <c r="A183" s="46" t="s">
        <v>518</v>
      </c>
      <c r="B183" s="35" t="s">
        <v>213</v>
      </c>
      <c r="C183" s="36">
        <v>186</v>
      </c>
      <c r="D183" s="44" t="str">
        <f t="shared" si="32"/>
        <v>N/A</v>
      </c>
      <c r="E183" s="36">
        <v>172</v>
      </c>
      <c r="F183" s="44" t="str">
        <f t="shared" si="33"/>
        <v>N/A</v>
      </c>
      <c r="G183" s="36">
        <v>191</v>
      </c>
      <c r="H183" s="44" t="str">
        <f t="shared" si="34"/>
        <v>N/A</v>
      </c>
      <c r="I183" s="12">
        <v>-7.53</v>
      </c>
      <c r="J183" s="12">
        <v>11.05</v>
      </c>
      <c r="K183" s="45" t="s">
        <v>739</v>
      </c>
      <c r="L183" s="9" t="str">
        <f t="shared" si="35"/>
        <v>Yes</v>
      </c>
    </row>
    <row r="184" spans="1:12" ht="25.5" x14ac:dyDescent="0.2">
      <c r="A184" s="46" t="s">
        <v>1387</v>
      </c>
      <c r="B184" s="35" t="s">
        <v>213</v>
      </c>
      <c r="C184" s="47">
        <v>1102.1827957</v>
      </c>
      <c r="D184" s="44" t="str">
        <f t="shared" si="32"/>
        <v>N/A</v>
      </c>
      <c r="E184" s="47">
        <v>917.06976743999996</v>
      </c>
      <c r="F184" s="44" t="str">
        <f t="shared" si="33"/>
        <v>N/A</v>
      </c>
      <c r="G184" s="47">
        <v>1304.7277486999999</v>
      </c>
      <c r="H184" s="44" t="str">
        <f t="shared" si="34"/>
        <v>N/A</v>
      </c>
      <c r="I184" s="12">
        <v>-16.8</v>
      </c>
      <c r="J184" s="12">
        <v>42.27</v>
      </c>
      <c r="K184" s="45" t="s">
        <v>739</v>
      </c>
      <c r="L184" s="9" t="str">
        <f t="shared" si="35"/>
        <v>No</v>
      </c>
    </row>
    <row r="185" spans="1:12" ht="25.5" x14ac:dyDescent="0.2">
      <c r="A185" s="46" t="s">
        <v>1388</v>
      </c>
      <c r="B185" s="35" t="s">
        <v>213</v>
      </c>
      <c r="C185" s="47">
        <v>160121486</v>
      </c>
      <c r="D185" s="44" t="str">
        <f t="shared" si="32"/>
        <v>N/A</v>
      </c>
      <c r="E185" s="47">
        <v>169443227</v>
      </c>
      <c r="F185" s="44" t="str">
        <f t="shared" si="33"/>
        <v>N/A</v>
      </c>
      <c r="G185" s="47">
        <v>186850561</v>
      </c>
      <c r="H185" s="44" t="str">
        <f t="shared" si="34"/>
        <v>N/A</v>
      </c>
      <c r="I185" s="12">
        <v>5.8220000000000001</v>
      </c>
      <c r="J185" s="12">
        <v>10.27</v>
      </c>
      <c r="K185" s="45" t="s">
        <v>739</v>
      </c>
      <c r="L185" s="9" t="str">
        <f t="shared" si="35"/>
        <v>Yes</v>
      </c>
    </row>
    <row r="186" spans="1:12" ht="25.5" x14ac:dyDescent="0.2">
      <c r="A186" s="46" t="s">
        <v>519</v>
      </c>
      <c r="B186" s="35" t="s">
        <v>213</v>
      </c>
      <c r="C186" s="36">
        <v>6488</v>
      </c>
      <c r="D186" s="44" t="str">
        <f t="shared" si="32"/>
        <v>N/A</v>
      </c>
      <c r="E186" s="36">
        <v>6259</v>
      </c>
      <c r="F186" s="44" t="str">
        <f t="shared" si="33"/>
        <v>N/A</v>
      </c>
      <c r="G186" s="36">
        <v>6916</v>
      </c>
      <c r="H186" s="44" t="str">
        <f t="shared" si="34"/>
        <v>N/A</v>
      </c>
      <c r="I186" s="12">
        <v>-3.53</v>
      </c>
      <c r="J186" s="12">
        <v>10.5</v>
      </c>
      <c r="K186" s="45" t="s">
        <v>739</v>
      </c>
      <c r="L186" s="9" t="str">
        <f t="shared" si="35"/>
        <v>Yes</v>
      </c>
    </row>
    <row r="187" spans="1:12" ht="25.5" x14ac:dyDescent="0.2">
      <c r="A187" s="46" t="s">
        <v>1389</v>
      </c>
      <c r="B187" s="35" t="s">
        <v>213</v>
      </c>
      <c r="C187" s="47">
        <v>24679.637176</v>
      </c>
      <c r="D187" s="44" t="str">
        <f t="shared" si="32"/>
        <v>N/A</v>
      </c>
      <c r="E187" s="47">
        <v>27071.932736999999</v>
      </c>
      <c r="F187" s="44" t="str">
        <f t="shared" si="33"/>
        <v>N/A</v>
      </c>
      <c r="G187" s="47">
        <v>27017.143002000001</v>
      </c>
      <c r="H187" s="44" t="str">
        <f t="shared" si="34"/>
        <v>N/A</v>
      </c>
      <c r="I187" s="12">
        <v>9.6929999999999996</v>
      </c>
      <c r="J187" s="12">
        <v>-0.20200000000000001</v>
      </c>
      <c r="K187" s="45" t="s">
        <v>739</v>
      </c>
      <c r="L187" s="9" t="str">
        <f t="shared" si="35"/>
        <v>Yes</v>
      </c>
    </row>
    <row r="188" spans="1:12" x14ac:dyDescent="0.2">
      <c r="A188" s="4" t="s">
        <v>1390</v>
      </c>
      <c r="B188" s="35" t="s">
        <v>213</v>
      </c>
      <c r="C188" s="47">
        <v>176793084</v>
      </c>
      <c r="D188" s="44" t="str">
        <f t="shared" ref="D188:D203" si="36">IF($B188="N/A","N/A",IF(C188&gt;10,"No",IF(C188&lt;-10,"No","Yes")))</f>
        <v>N/A</v>
      </c>
      <c r="E188" s="47">
        <v>181866941</v>
      </c>
      <c r="F188" s="44" t="str">
        <f t="shared" ref="F188:F203" si="37">IF($B188="N/A","N/A",IF(E188&gt;10,"No",IF(E188&lt;-10,"No","Yes")))</f>
        <v>N/A</v>
      </c>
      <c r="G188" s="47">
        <v>203168851</v>
      </c>
      <c r="H188" s="44" t="str">
        <f t="shared" ref="H188:H203" si="38">IF($B188="N/A","N/A",IF(G188&gt;10,"No",IF(G188&lt;-10,"No","Yes")))</f>
        <v>N/A</v>
      </c>
      <c r="I188" s="12">
        <v>2.87</v>
      </c>
      <c r="J188" s="12">
        <v>11.71</v>
      </c>
      <c r="K188" s="45" t="s">
        <v>739</v>
      </c>
      <c r="L188" s="9" t="str">
        <f t="shared" ref="L188:L203" si="39">IF(J188="Div by 0", "N/A", IF(K188="N/A","N/A", IF(J188&gt;VALUE(MID(K188,1,2)), "No", IF(J188&lt;-1*VALUE(MID(K188,1,2)), "No", "Yes"))))</f>
        <v>Yes</v>
      </c>
    </row>
    <row r="189" spans="1:12" x14ac:dyDescent="0.2">
      <c r="A189" s="4" t="s">
        <v>1487</v>
      </c>
      <c r="B189" s="35" t="s">
        <v>213</v>
      </c>
      <c r="C189" s="36">
        <v>7955</v>
      </c>
      <c r="D189" s="44" t="str">
        <f t="shared" si="36"/>
        <v>N/A</v>
      </c>
      <c r="E189" s="36">
        <v>7503</v>
      </c>
      <c r="F189" s="44" t="str">
        <f t="shared" si="37"/>
        <v>N/A</v>
      </c>
      <c r="G189" s="36">
        <v>8711</v>
      </c>
      <c r="H189" s="44" t="str">
        <f t="shared" si="38"/>
        <v>N/A</v>
      </c>
      <c r="I189" s="12">
        <v>-5.68</v>
      </c>
      <c r="J189" s="12">
        <v>16.100000000000001</v>
      </c>
      <c r="K189" s="45" t="s">
        <v>739</v>
      </c>
      <c r="L189" s="9" t="str">
        <f t="shared" si="39"/>
        <v>Yes</v>
      </c>
    </row>
    <row r="190" spans="1:12" x14ac:dyDescent="0.2">
      <c r="A190" s="4" t="s">
        <v>1488</v>
      </c>
      <c r="B190" s="35" t="s">
        <v>213</v>
      </c>
      <c r="C190" s="47">
        <v>22224.146323000001</v>
      </c>
      <c r="D190" s="44" t="str">
        <f t="shared" si="36"/>
        <v>N/A</v>
      </c>
      <c r="E190" s="47">
        <v>24239.229775</v>
      </c>
      <c r="F190" s="44" t="str">
        <f t="shared" si="37"/>
        <v>N/A</v>
      </c>
      <c r="G190" s="47">
        <v>23323.252325000001</v>
      </c>
      <c r="H190" s="44" t="str">
        <f t="shared" si="38"/>
        <v>N/A</v>
      </c>
      <c r="I190" s="12">
        <v>9.0670000000000002</v>
      </c>
      <c r="J190" s="12">
        <v>-3.78</v>
      </c>
      <c r="K190" s="45" t="s">
        <v>739</v>
      </c>
      <c r="L190" s="9" t="str">
        <f t="shared" si="39"/>
        <v>Yes</v>
      </c>
    </row>
    <row r="191" spans="1:12" x14ac:dyDescent="0.2">
      <c r="A191" s="4" t="s">
        <v>1489</v>
      </c>
      <c r="B191" s="35" t="s">
        <v>213</v>
      </c>
      <c r="C191" s="47">
        <v>11468.200212</v>
      </c>
      <c r="D191" s="44" t="str">
        <f t="shared" si="36"/>
        <v>N/A</v>
      </c>
      <c r="E191" s="47">
        <v>11802.022727</v>
      </c>
      <c r="F191" s="44" t="str">
        <f t="shared" si="37"/>
        <v>N/A</v>
      </c>
      <c r="G191" s="47">
        <v>12151.538353</v>
      </c>
      <c r="H191" s="44" t="str">
        <f t="shared" si="38"/>
        <v>N/A</v>
      </c>
      <c r="I191" s="12">
        <v>2.911</v>
      </c>
      <c r="J191" s="12">
        <v>2.9609999999999999</v>
      </c>
      <c r="K191" s="45" t="s">
        <v>739</v>
      </c>
      <c r="L191" s="9" t="str">
        <f t="shared" si="39"/>
        <v>Yes</v>
      </c>
    </row>
    <row r="192" spans="1:12" x14ac:dyDescent="0.2">
      <c r="A192" s="4" t="s">
        <v>1490</v>
      </c>
      <c r="B192" s="35" t="s">
        <v>213</v>
      </c>
      <c r="C192" s="47">
        <v>32015.868010999999</v>
      </c>
      <c r="D192" s="44" t="str">
        <f t="shared" si="36"/>
        <v>N/A</v>
      </c>
      <c r="E192" s="47">
        <v>33384.759537999998</v>
      </c>
      <c r="F192" s="44" t="str">
        <f t="shared" si="37"/>
        <v>N/A</v>
      </c>
      <c r="G192" s="47">
        <v>34096.039215999997</v>
      </c>
      <c r="H192" s="44" t="str">
        <f t="shared" si="38"/>
        <v>N/A</v>
      </c>
      <c r="I192" s="12">
        <v>4.2759999999999998</v>
      </c>
      <c r="J192" s="12">
        <v>2.1309999999999998</v>
      </c>
      <c r="K192" s="45" t="s">
        <v>739</v>
      </c>
      <c r="L192" s="9" t="str">
        <f t="shared" si="39"/>
        <v>Yes</v>
      </c>
    </row>
    <row r="193" spans="1:12" x14ac:dyDescent="0.2">
      <c r="A193" s="46" t="s">
        <v>1491</v>
      </c>
      <c r="B193" s="35" t="s">
        <v>213</v>
      </c>
      <c r="C193" s="9">
        <v>21.083459224999999</v>
      </c>
      <c r="D193" s="44" t="str">
        <f t="shared" si="36"/>
        <v>N/A</v>
      </c>
      <c r="E193" s="9">
        <v>20.863109306999998</v>
      </c>
      <c r="F193" s="44" t="str">
        <f t="shared" si="37"/>
        <v>N/A</v>
      </c>
      <c r="G193" s="9">
        <v>22.119242292999999</v>
      </c>
      <c r="H193" s="44" t="str">
        <f t="shared" si="38"/>
        <v>N/A</v>
      </c>
      <c r="I193" s="12">
        <v>-1.05</v>
      </c>
      <c r="J193" s="12">
        <v>6.0209999999999999</v>
      </c>
      <c r="K193" s="45" t="s">
        <v>739</v>
      </c>
      <c r="L193" s="9" t="str">
        <f t="shared" si="39"/>
        <v>Yes</v>
      </c>
    </row>
    <row r="194" spans="1:12" x14ac:dyDescent="0.2">
      <c r="A194" s="46" t="s">
        <v>1492</v>
      </c>
      <c r="B194" s="35" t="s">
        <v>213</v>
      </c>
      <c r="C194" s="9">
        <v>22.051790505</v>
      </c>
      <c r="D194" s="44" t="str">
        <f t="shared" si="36"/>
        <v>N/A</v>
      </c>
      <c r="E194" s="9">
        <v>21.911744363</v>
      </c>
      <c r="F194" s="44" t="str">
        <f t="shared" si="37"/>
        <v>N/A</v>
      </c>
      <c r="G194" s="9">
        <v>21.588089329999999</v>
      </c>
      <c r="H194" s="44" t="str">
        <f t="shared" si="38"/>
        <v>N/A</v>
      </c>
      <c r="I194" s="12">
        <v>-0.63500000000000001</v>
      </c>
      <c r="J194" s="12">
        <v>-1.48</v>
      </c>
      <c r="K194" s="45" t="s">
        <v>739</v>
      </c>
      <c r="L194" s="9" t="str">
        <f t="shared" si="39"/>
        <v>Yes</v>
      </c>
    </row>
    <row r="195" spans="1:12" x14ac:dyDescent="0.2">
      <c r="A195" s="46" t="s">
        <v>1493</v>
      </c>
      <c r="B195" s="35" t="s">
        <v>213</v>
      </c>
      <c r="C195" s="9">
        <v>20.368559977</v>
      </c>
      <c r="D195" s="44" t="str">
        <f t="shared" si="36"/>
        <v>N/A</v>
      </c>
      <c r="E195" s="9">
        <v>20.236758375000001</v>
      </c>
      <c r="F195" s="44" t="str">
        <f t="shared" si="37"/>
        <v>N/A</v>
      </c>
      <c r="G195" s="9">
        <v>22.746847123999999</v>
      </c>
      <c r="H195" s="44" t="str">
        <f t="shared" si="38"/>
        <v>N/A</v>
      </c>
      <c r="I195" s="12">
        <v>-0.64700000000000002</v>
      </c>
      <c r="J195" s="12">
        <v>12.4</v>
      </c>
      <c r="K195" s="45" t="s">
        <v>739</v>
      </c>
      <c r="L195" s="9" t="str">
        <f t="shared" si="39"/>
        <v>Yes</v>
      </c>
    </row>
    <row r="196" spans="1:12" ht="25.5" x14ac:dyDescent="0.2">
      <c r="A196" s="4" t="s">
        <v>1402</v>
      </c>
      <c r="B196" s="35" t="s">
        <v>213</v>
      </c>
      <c r="C196" s="47">
        <v>160121486</v>
      </c>
      <c r="D196" s="44" t="str">
        <f t="shared" si="36"/>
        <v>N/A</v>
      </c>
      <c r="E196" s="47">
        <v>169443227</v>
      </c>
      <c r="F196" s="44" t="str">
        <f t="shared" si="37"/>
        <v>N/A</v>
      </c>
      <c r="G196" s="47">
        <v>186850561</v>
      </c>
      <c r="H196" s="44" t="str">
        <f t="shared" si="38"/>
        <v>N/A</v>
      </c>
      <c r="I196" s="12">
        <v>5.8220000000000001</v>
      </c>
      <c r="J196" s="12">
        <v>10.27</v>
      </c>
      <c r="K196" s="45" t="s">
        <v>739</v>
      </c>
      <c r="L196" s="9" t="str">
        <f t="shared" si="39"/>
        <v>Yes</v>
      </c>
    </row>
    <row r="197" spans="1:12" x14ac:dyDescent="0.2">
      <c r="A197" s="4" t="s">
        <v>1494</v>
      </c>
      <c r="B197" s="35" t="s">
        <v>213</v>
      </c>
      <c r="C197" s="36">
        <v>6488</v>
      </c>
      <c r="D197" s="44" t="str">
        <f t="shared" si="36"/>
        <v>N/A</v>
      </c>
      <c r="E197" s="36">
        <v>6259</v>
      </c>
      <c r="F197" s="44" t="str">
        <f t="shared" si="37"/>
        <v>N/A</v>
      </c>
      <c r="G197" s="36">
        <v>6916</v>
      </c>
      <c r="H197" s="44" t="str">
        <f t="shared" si="38"/>
        <v>N/A</v>
      </c>
      <c r="I197" s="12">
        <v>-3.53</v>
      </c>
      <c r="J197" s="12">
        <v>10.5</v>
      </c>
      <c r="K197" s="45" t="s">
        <v>739</v>
      </c>
      <c r="L197" s="9" t="str">
        <f t="shared" si="39"/>
        <v>Yes</v>
      </c>
    </row>
    <row r="198" spans="1:12" ht="25.5" x14ac:dyDescent="0.2">
      <c r="A198" s="4" t="s">
        <v>1495</v>
      </c>
      <c r="B198" s="35" t="s">
        <v>213</v>
      </c>
      <c r="C198" s="47">
        <v>24679.637176</v>
      </c>
      <c r="D198" s="44" t="str">
        <f t="shared" si="36"/>
        <v>N/A</v>
      </c>
      <c r="E198" s="47">
        <v>27071.932736999999</v>
      </c>
      <c r="F198" s="44" t="str">
        <f t="shared" si="37"/>
        <v>N/A</v>
      </c>
      <c r="G198" s="47">
        <v>27017.143002000001</v>
      </c>
      <c r="H198" s="44" t="str">
        <f t="shared" si="38"/>
        <v>N/A</v>
      </c>
      <c r="I198" s="12">
        <v>9.6929999999999996</v>
      </c>
      <c r="J198" s="12">
        <v>-0.20200000000000001</v>
      </c>
      <c r="K198" s="45" t="s">
        <v>739</v>
      </c>
      <c r="L198" s="9" t="str">
        <f t="shared" si="39"/>
        <v>Yes</v>
      </c>
    </row>
    <row r="199" spans="1:12" ht="25.5" x14ac:dyDescent="0.2">
      <c r="A199" s="4" t="s">
        <v>1496</v>
      </c>
      <c r="B199" s="35" t="s">
        <v>213</v>
      </c>
      <c r="C199" s="47">
        <v>11998.066477</v>
      </c>
      <c r="D199" s="44" t="str">
        <f t="shared" si="36"/>
        <v>N/A</v>
      </c>
      <c r="E199" s="47">
        <v>12236.863314</v>
      </c>
      <c r="F199" s="44" t="str">
        <f t="shared" si="37"/>
        <v>N/A</v>
      </c>
      <c r="G199" s="47">
        <v>13163.898504999999</v>
      </c>
      <c r="H199" s="44" t="str">
        <f t="shared" si="38"/>
        <v>N/A</v>
      </c>
      <c r="I199" s="12">
        <v>1.99</v>
      </c>
      <c r="J199" s="12">
        <v>7.5759999999999996</v>
      </c>
      <c r="K199" s="45" t="s">
        <v>739</v>
      </c>
      <c r="L199" s="9" t="str">
        <f t="shared" si="39"/>
        <v>Yes</v>
      </c>
    </row>
    <row r="200" spans="1:12" ht="25.5" x14ac:dyDescent="0.2">
      <c r="A200" s="4" t="s">
        <v>1497</v>
      </c>
      <c r="B200" s="35" t="s">
        <v>213</v>
      </c>
      <c r="C200" s="47">
        <v>36752.562405999997</v>
      </c>
      <c r="D200" s="44" t="str">
        <f t="shared" si="36"/>
        <v>N/A</v>
      </c>
      <c r="E200" s="47">
        <v>39338.415523999996</v>
      </c>
      <c r="F200" s="44" t="str">
        <f t="shared" si="37"/>
        <v>N/A</v>
      </c>
      <c r="G200" s="47">
        <v>41103.749271000001</v>
      </c>
      <c r="H200" s="44" t="str">
        <f t="shared" si="38"/>
        <v>N/A</v>
      </c>
      <c r="I200" s="12">
        <v>7.0359999999999996</v>
      </c>
      <c r="J200" s="12">
        <v>4.4880000000000004</v>
      </c>
      <c r="K200" s="45" t="s">
        <v>739</v>
      </c>
      <c r="L200" s="9" t="str">
        <f t="shared" si="39"/>
        <v>Yes</v>
      </c>
    </row>
    <row r="201" spans="1:12" ht="25.5" x14ac:dyDescent="0.2">
      <c r="A201" s="4" t="s">
        <v>1498</v>
      </c>
      <c r="B201" s="35" t="s">
        <v>213</v>
      </c>
      <c r="C201" s="9">
        <v>17.195409609999999</v>
      </c>
      <c r="D201" s="44" t="str">
        <f t="shared" si="36"/>
        <v>N/A</v>
      </c>
      <c r="E201" s="9">
        <v>17.403998554000001</v>
      </c>
      <c r="F201" s="44" t="str">
        <f t="shared" si="37"/>
        <v>N/A</v>
      </c>
      <c r="G201" s="9">
        <v>17.561322432000001</v>
      </c>
      <c r="H201" s="44" t="str">
        <f t="shared" si="38"/>
        <v>N/A</v>
      </c>
      <c r="I201" s="12">
        <v>1.2130000000000001</v>
      </c>
      <c r="J201" s="12">
        <v>0.90400000000000003</v>
      </c>
      <c r="K201" s="45" t="s">
        <v>739</v>
      </c>
      <c r="L201" s="9" t="str">
        <f t="shared" si="39"/>
        <v>Yes</v>
      </c>
    </row>
    <row r="202" spans="1:12" ht="25.5" x14ac:dyDescent="0.2">
      <c r="A202" s="4" t="s">
        <v>1499</v>
      </c>
      <c r="B202" s="35" t="s">
        <v>213</v>
      </c>
      <c r="C202" s="9">
        <v>18.424122243999999</v>
      </c>
      <c r="D202" s="44" t="str">
        <f t="shared" si="36"/>
        <v>N/A</v>
      </c>
      <c r="E202" s="9">
        <v>19.532438788</v>
      </c>
      <c r="F202" s="44" t="str">
        <f t="shared" si="37"/>
        <v>N/A</v>
      </c>
      <c r="G202" s="9">
        <v>17.612801945000001</v>
      </c>
      <c r="H202" s="44" t="str">
        <f t="shared" si="38"/>
        <v>N/A</v>
      </c>
      <c r="I202" s="12">
        <v>6.016</v>
      </c>
      <c r="J202" s="12">
        <v>-9.83</v>
      </c>
      <c r="K202" s="45" t="s">
        <v>739</v>
      </c>
      <c r="L202" s="9" t="str">
        <f t="shared" si="39"/>
        <v>Yes</v>
      </c>
    </row>
    <row r="203" spans="1:12" ht="25.5" x14ac:dyDescent="0.2">
      <c r="A203" s="4" t="s">
        <v>1500</v>
      </c>
      <c r="B203" s="35" t="s">
        <v>213</v>
      </c>
      <c r="C203" s="9">
        <v>16.252810636</v>
      </c>
      <c r="D203" s="44" t="str">
        <f t="shared" si="36"/>
        <v>N/A</v>
      </c>
      <c r="E203" s="9">
        <v>16.034999064000001</v>
      </c>
      <c r="F203" s="44" t="str">
        <f t="shared" si="37"/>
        <v>N/A</v>
      </c>
      <c r="G203" s="9">
        <v>17.584333025999999</v>
      </c>
      <c r="H203" s="44" t="str">
        <f t="shared" si="38"/>
        <v>N/A</v>
      </c>
      <c r="I203" s="12">
        <v>-1.34</v>
      </c>
      <c r="J203" s="12">
        <v>9.6620000000000008</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167222</v>
      </c>
      <c r="D6" s="44" t="str">
        <f>IF($B6="N/A","N/A",IF(C6&gt;10,"No",IF(C6&lt;-10,"No","Yes")))</f>
        <v>N/A</v>
      </c>
      <c r="E6" s="36">
        <v>157293</v>
      </c>
      <c r="F6" s="44" t="str">
        <f>IF($B6="N/A","N/A",IF(E6&gt;10,"No",IF(E6&lt;-10,"No","Yes")))</f>
        <v>N/A</v>
      </c>
      <c r="G6" s="36">
        <v>83621</v>
      </c>
      <c r="H6" s="44" t="str">
        <f>IF($B6="N/A","N/A",IF(G6&gt;10,"No",IF(G6&lt;-10,"No","Yes")))</f>
        <v>N/A</v>
      </c>
      <c r="I6" s="12">
        <v>-5.94</v>
      </c>
      <c r="J6" s="12">
        <v>-46.8</v>
      </c>
      <c r="K6" s="45" t="s">
        <v>739</v>
      </c>
      <c r="L6" s="9" t="str">
        <f t="shared" ref="L6:L46" si="0">IF(J6="Div by 0", "N/A", IF(K6="N/A","N/A", IF(J6&gt;VALUE(MID(K6,1,2)), "No", IF(J6&lt;-1*VALUE(MID(K6,1,2)), "No", "Yes"))))</f>
        <v>No</v>
      </c>
    </row>
    <row r="7" spans="1:12" x14ac:dyDescent="0.2">
      <c r="A7" s="46" t="s">
        <v>10</v>
      </c>
      <c r="B7" s="35" t="s">
        <v>213</v>
      </c>
      <c r="C7" s="36">
        <v>147974</v>
      </c>
      <c r="D7" s="44" t="str">
        <f>IF($B7="N/A","N/A",IF(C7&gt;10,"No",IF(C7&lt;-10,"No","Yes")))</f>
        <v>N/A</v>
      </c>
      <c r="E7" s="36">
        <v>139307</v>
      </c>
      <c r="F7" s="44" t="str">
        <f>IF($B7="N/A","N/A",IF(E7&gt;10,"No",IF(E7&lt;-10,"No","Yes")))</f>
        <v>N/A</v>
      </c>
      <c r="G7" s="36">
        <v>70303</v>
      </c>
      <c r="H7" s="44" t="str">
        <f>IF($B7="N/A","N/A",IF(G7&gt;10,"No",IF(G7&lt;-10,"No","Yes")))</f>
        <v>N/A</v>
      </c>
      <c r="I7" s="12">
        <v>-5.86</v>
      </c>
      <c r="J7" s="12">
        <v>-49.5</v>
      </c>
      <c r="K7" s="45" t="s">
        <v>739</v>
      </c>
      <c r="L7" s="9" t="str">
        <f t="shared" si="0"/>
        <v>No</v>
      </c>
    </row>
    <row r="8" spans="1:12" x14ac:dyDescent="0.2">
      <c r="A8" s="46" t="s">
        <v>91</v>
      </c>
      <c r="B8" s="9" t="s">
        <v>297</v>
      </c>
      <c r="C8" s="8">
        <v>88.489552810000006</v>
      </c>
      <c r="D8" s="44" t="str">
        <f>IF($B8="N/A","N/A",IF(C8&gt;90,"No",IF(C8&lt;65,"No","Yes")))</f>
        <v>Yes</v>
      </c>
      <c r="E8" s="8">
        <v>88.565288983000002</v>
      </c>
      <c r="F8" s="44" t="str">
        <f>IF($B8="N/A","N/A",IF(E8&gt;90,"No",IF(E8&lt;65,"No","Yes")))</f>
        <v>Yes</v>
      </c>
      <c r="G8" s="8">
        <v>84.073378696999995</v>
      </c>
      <c r="H8" s="44" t="str">
        <f>IF($B8="N/A","N/A",IF(G8&gt;90,"No",IF(G8&lt;65,"No","Yes")))</f>
        <v>Yes</v>
      </c>
      <c r="I8" s="12">
        <v>8.5599999999999996E-2</v>
      </c>
      <c r="J8" s="12">
        <v>-5.07</v>
      </c>
      <c r="K8" s="45" t="s">
        <v>739</v>
      </c>
      <c r="L8" s="9" t="str">
        <f t="shared" si="0"/>
        <v>Yes</v>
      </c>
    </row>
    <row r="9" spans="1:12" x14ac:dyDescent="0.2">
      <c r="A9" s="46" t="s">
        <v>92</v>
      </c>
      <c r="B9" s="9" t="s">
        <v>298</v>
      </c>
      <c r="C9" s="8">
        <v>96.088129495999993</v>
      </c>
      <c r="D9" s="44" t="str">
        <f>IF($B9="N/A","N/A",IF(C9&gt;100,"No",IF(C9&lt;90,"No","Yes")))</f>
        <v>Yes</v>
      </c>
      <c r="E9" s="8">
        <v>95.135709071999997</v>
      </c>
      <c r="F9" s="44" t="str">
        <f>IF($B9="N/A","N/A",IF(E9&gt;100,"No",IF(E9&lt;90,"No","Yes")))</f>
        <v>Yes</v>
      </c>
      <c r="G9" s="8">
        <v>94.001288978999995</v>
      </c>
      <c r="H9" s="44" t="str">
        <f>IF($B9="N/A","N/A",IF(G9&gt;100,"No",IF(G9&lt;90,"No","Yes")))</f>
        <v>Yes</v>
      </c>
      <c r="I9" s="12">
        <v>-0.99099999999999999</v>
      </c>
      <c r="J9" s="12">
        <v>-1.19</v>
      </c>
      <c r="K9" s="45" t="s">
        <v>739</v>
      </c>
      <c r="L9" s="9" t="str">
        <f t="shared" si="0"/>
        <v>Yes</v>
      </c>
    </row>
    <row r="10" spans="1:12" x14ac:dyDescent="0.2">
      <c r="A10" s="46" t="s">
        <v>93</v>
      </c>
      <c r="B10" s="9" t="s">
        <v>299</v>
      </c>
      <c r="C10" s="8">
        <v>91.880245682999998</v>
      </c>
      <c r="D10" s="44" t="str">
        <f>IF($B10="N/A","N/A",IF(C10&gt;100,"No",IF(C10&lt;85,"No","Yes")))</f>
        <v>Yes</v>
      </c>
      <c r="E10" s="8">
        <v>90.013235850000001</v>
      </c>
      <c r="F10" s="44" t="str">
        <f>IF($B10="N/A","N/A",IF(E10&gt;100,"No",IF(E10&lt;85,"No","Yes")))</f>
        <v>Yes</v>
      </c>
      <c r="G10" s="8">
        <v>94.799951058000005</v>
      </c>
      <c r="H10" s="44" t="str">
        <f>IF($B10="N/A","N/A",IF(G10&gt;100,"No",IF(G10&lt;85,"No","Yes")))</f>
        <v>Yes</v>
      </c>
      <c r="I10" s="12">
        <v>-2.0299999999999998</v>
      </c>
      <c r="J10" s="12">
        <v>5.3179999999999996</v>
      </c>
      <c r="K10" s="45" t="s">
        <v>739</v>
      </c>
      <c r="L10" s="9" t="str">
        <f t="shared" si="0"/>
        <v>Yes</v>
      </c>
    </row>
    <row r="11" spans="1:12" x14ac:dyDescent="0.2">
      <c r="A11" s="46" t="s">
        <v>94</v>
      </c>
      <c r="B11" s="9" t="s">
        <v>300</v>
      </c>
      <c r="C11" s="8">
        <v>87.552941430999994</v>
      </c>
      <c r="D11" s="44" t="str">
        <f>IF($B11="N/A","N/A",IF(C11&gt;100,"No",IF(C11&lt;80,"No","Yes")))</f>
        <v>Yes</v>
      </c>
      <c r="E11" s="8">
        <v>88.462685198000003</v>
      </c>
      <c r="F11" s="44" t="str">
        <f>IF($B11="N/A","N/A",IF(E11&gt;100,"No",IF(E11&lt;80,"No","Yes")))</f>
        <v>Yes</v>
      </c>
      <c r="G11" s="8">
        <v>72.869350123999993</v>
      </c>
      <c r="H11" s="44" t="str">
        <f>IF($B11="N/A","N/A",IF(G11&gt;100,"No",IF(G11&lt;80,"No","Yes")))</f>
        <v>No</v>
      </c>
      <c r="I11" s="12">
        <v>1.0389999999999999</v>
      </c>
      <c r="J11" s="12">
        <v>-17.600000000000001</v>
      </c>
      <c r="K11" s="45" t="s">
        <v>739</v>
      </c>
      <c r="L11" s="9" t="str">
        <f t="shared" si="0"/>
        <v>Yes</v>
      </c>
    </row>
    <row r="12" spans="1:12" x14ac:dyDescent="0.2">
      <c r="A12" s="46" t="s">
        <v>95</v>
      </c>
      <c r="B12" s="9" t="s">
        <v>300</v>
      </c>
      <c r="C12" s="8">
        <v>82.563235180999996</v>
      </c>
      <c r="D12" s="44" t="str">
        <f>IF($B12="N/A","N/A",IF(C12&gt;100,"No",IF(C12&lt;80,"No","Yes")))</f>
        <v>Yes</v>
      </c>
      <c r="E12" s="8">
        <v>82.725008587999994</v>
      </c>
      <c r="F12" s="44" t="str">
        <f>IF($B12="N/A","N/A",IF(E12&gt;100,"No",IF(E12&lt;80,"No","Yes")))</f>
        <v>Yes</v>
      </c>
      <c r="G12" s="8">
        <v>70.658829291999993</v>
      </c>
      <c r="H12" s="44" t="str">
        <f>IF($B12="N/A","N/A",IF(G12&gt;100,"No",IF(G12&lt;80,"No","Yes")))</f>
        <v>No</v>
      </c>
      <c r="I12" s="12">
        <v>0.19589999999999999</v>
      </c>
      <c r="J12" s="12">
        <v>-14.6</v>
      </c>
      <c r="K12" s="45" t="s">
        <v>739</v>
      </c>
      <c r="L12" s="9" t="str">
        <f t="shared" si="0"/>
        <v>Yes</v>
      </c>
    </row>
    <row r="13" spans="1:12" x14ac:dyDescent="0.2">
      <c r="A13" s="3" t="s">
        <v>96</v>
      </c>
      <c r="B13" s="35" t="s">
        <v>213</v>
      </c>
      <c r="C13" s="36">
        <v>122421.08</v>
      </c>
      <c r="D13" s="44" t="str">
        <f t="shared" ref="D13:D44" si="1">IF($B13="N/A","N/A",IF(C13&gt;10,"No",IF(C13&lt;-10,"No","Yes")))</f>
        <v>N/A</v>
      </c>
      <c r="E13" s="36">
        <v>118718.28</v>
      </c>
      <c r="F13" s="44" t="str">
        <f t="shared" ref="F13:F44" si="2">IF($B13="N/A","N/A",IF(E13&gt;10,"No",IF(E13&lt;-10,"No","Yes")))</f>
        <v>N/A</v>
      </c>
      <c r="G13" s="36">
        <v>55766.2</v>
      </c>
      <c r="H13" s="44" t="str">
        <f t="shared" ref="H13:H44" si="3">IF($B13="N/A","N/A",IF(G13&gt;10,"No",IF(G13&lt;-10,"No","Yes")))</f>
        <v>N/A</v>
      </c>
      <c r="I13" s="12">
        <v>-3.02</v>
      </c>
      <c r="J13" s="12">
        <v>-53</v>
      </c>
      <c r="K13" s="45" t="s">
        <v>739</v>
      </c>
      <c r="L13" s="9" t="str">
        <f t="shared" si="0"/>
        <v>No</v>
      </c>
    </row>
    <row r="14" spans="1:12" x14ac:dyDescent="0.2">
      <c r="A14" s="3" t="s">
        <v>100</v>
      </c>
      <c r="B14" s="35" t="s">
        <v>213</v>
      </c>
      <c r="C14" s="36">
        <v>17792</v>
      </c>
      <c r="D14" s="44" t="str">
        <f t="shared" si="1"/>
        <v>N/A</v>
      </c>
      <c r="E14" s="36">
        <v>15069</v>
      </c>
      <c r="F14" s="44" t="str">
        <f t="shared" si="2"/>
        <v>N/A</v>
      </c>
      <c r="G14" s="36">
        <v>20171</v>
      </c>
      <c r="H14" s="44" t="str">
        <f t="shared" si="3"/>
        <v>N/A</v>
      </c>
      <c r="I14" s="12">
        <v>-15.3</v>
      </c>
      <c r="J14" s="12">
        <v>33.86</v>
      </c>
      <c r="K14" s="45" t="s">
        <v>739</v>
      </c>
      <c r="L14" s="9" t="str">
        <f t="shared" si="0"/>
        <v>No</v>
      </c>
    </row>
    <row r="15" spans="1:12" x14ac:dyDescent="0.2">
      <c r="A15" s="3" t="s">
        <v>991</v>
      </c>
      <c r="B15" s="35" t="s">
        <v>213</v>
      </c>
      <c r="C15" s="36">
        <v>3631</v>
      </c>
      <c r="D15" s="44" t="str">
        <f t="shared" si="1"/>
        <v>N/A</v>
      </c>
      <c r="E15" s="36">
        <v>3686</v>
      </c>
      <c r="F15" s="44" t="str">
        <f t="shared" si="2"/>
        <v>N/A</v>
      </c>
      <c r="G15" s="36">
        <v>3517</v>
      </c>
      <c r="H15" s="44" t="str">
        <f t="shared" si="3"/>
        <v>N/A</v>
      </c>
      <c r="I15" s="12">
        <v>1.5149999999999999</v>
      </c>
      <c r="J15" s="12">
        <v>-4.58</v>
      </c>
      <c r="K15" s="45" t="s">
        <v>739</v>
      </c>
      <c r="L15" s="9" t="str">
        <f t="shared" si="0"/>
        <v>Yes</v>
      </c>
    </row>
    <row r="16" spans="1:12" x14ac:dyDescent="0.2">
      <c r="A16" s="3" t="s">
        <v>992</v>
      </c>
      <c r="B16" s="35" t="s">
        <v>213</v>
      </c>
      <c r="C16" s="36">
        <v>9999</v>
      </c>
      <c r="D16" s="44" t="str">
        <f t="shared" si="1"/>
        <v>N/A</v>
      </c>
      <c r="E16" s="36">
        <v>9992</v>
      </c>
      <c r="F16" s="44" t="str">
        <f t="shared" si="2"/>
        <v>N/A</v>
      </c>
      <c r="G16" s="36">
        <v>9603</v>
      </c>
      <c r="H16" s="44" t="str">
        <f t="shared" si="3"/>
        <v>N/A</v>
      </c>
      <c r="I16" s="12">
        <v>-7.0000000000000007E-2</v>
      </c>
      <c r="J16" s="12">
        <v>-3.89</v>
      </c>
      <c r="K16" s="45" t="s">
        <v>739</v>
      </c>
      <c r="L16" s="9" t="str">
        <f t="shared" si="0"/>
        <v>Yes</v>
      </c>
    </row>
    <row r="17" spans="1:12" x14ac:dyDescent="0.2">
      <c r="A17" s="3" t="s">
        <v>993</v>
      </c>
      <c r="B17" s="35" t="s">
        <v>213</v>
      </c>
      <c r="C17" s="36">
        <v>4140</v>
      </c>
      <c r="D17" s="44" t="str">
        <f t="shared" si="1"/>
        <v>N/A</v>
      </c>
      <c r="E17" s="36">
        <v>1370</v>
      </c>
      <c r="F17" s="44" t="str">
        <f t="shared" si="2"/>
        <v>N/A</v>
      </c>
      <c r="G17" s="36">
        <v>7042</v>
      </c>
      <c r="H17" s="44" t="str">
        <f t="shared" si="3"/>
        <v>N/A</v>
      </c>
      <c r="I17" s="12">
        <v>-66.900000000000006</v>
      </c>
      <c r="J17" s="12">
        <v>414</v>
      </c>
      <c r="K17" s="45" t="s">
        <v>739</v>
      </c>
      <c r="L17" s="9" t="str">
        <f t="shared" si="0"/>
        <v>No</v>
      </c>
    </row>
    <row r="18" spans="1:12" x14ac:dyDescent="0.2">
      <c r="A18" s="3" t="s">
        <v>994</v>
      </c>
      <c r="B18" s="35" t="s">
        <v>213</v>
      </c>
      <c r="C18" s="36">
        <v>22</v>
      </c>
      <c r="D18" s="44" t="str">
        <f t="shared" si="1"/>
        <v>N/A</v>
      </c>
      <c r="E18" s="36">
        <v>21</v>
      </c>
      <c r="F18" s="44" t="str">
        <f t="shared" si="2"/>
        <v>N/A</v>
      </c>
      <c r="G18" s="36">
        <v>11</v>
      </c>
      <c r="H18" s="44" t="str">
        <f t="shared" si="3"/>
        <v>N/A</v>
      </c>
      <c r="I18" s="12">
        <v>-4.55</v>
      </c>
      <c r="J18" s="12">
        <v>-57.1</v>
      </c>
      <c r="K18" s="45" t="s">
        <v>739</v>
      </c>
      <c r="L18" s="9" t="str">
        <f t="shared" si="0"/>
        <v>No</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31097</v>
      </c>
      <c r="D20" s="44" t="str">
        <f t="shared" si="1"/>
        <v>N/A</v>
      </c>
      <c r="E20" s="36">
        <v>31732</v>
      </c>
      <c r="F20" s="44" t="str">
        <f t="shared" si="2"/>
        <v>N/A</v>
      </c>
      <c r="G20" s="36">
        <v>24519</v>
      </c>
      <c r="H20" s="44" t="str">
        <f t="shared" si="3"/>
        <v>N/A</v>
      </c>
      <c r="I20" s="12">
        <v>2.0419999999999998</v>
      </c>
      <c r="J20" s="12">
        <v>-22.7</v>
      </c>
      <c r="K20" s="45" t="s">
        <v>739</v>
      </c>
      <c r="L20" s="9" t="str">
        <f t="shared" si="0"/>
        <v>Yes</v>
      </c>
    </row>
    <row r="21" spans="1:12" x14ac:dyDescent="0.2">
      <c r="A21" s="3" t="s">
        <v>996</v>
      </c>
      <c r="B21" s="35" t="s">
        <v>213</v>
      </c>
      <c r="C21" s="36">
        <v>14430</v>
      </c>
      <c r="D21" s="44" t="str">
        <f t="shared" si="1"/>
        <v>N/A</v>
      </c>
      <c r="E21" s="36">
        <v>14431</v>
      </c>
      <c r="F21" s="44" t="str">
        <f t="shared" si="2"/>
        <v>N/A</v>
      </c>
      <c r="G21" s="36">
        <v>10107</v>
      </c>
      <c r="H21" s="44" t="str">
        <f t="shared" si="3"/>
        <v>N/A</v>
      </c>
      <c r="I21" s="12">
        <v>6.8999999999999999E-3</v>
      </c>
      <c r="J21" s="12">
        <v>-30</v>
      </c>
      <c r="K21" s="45" t="s">
        <v>739</v>
      </c>
      <c r="L21" s="9" t="str">
        <f t="shared" si="0"/>
        <v>Yes</v>
      </c>
    </row>
    <row r="22" spans="1:12" x14ac:dyDescent="0.2">
      <c r="A22" s="3" t="s">
        <v>997</v>
      </c>
      <c r="B22" s="35" t="s">
        <v>213</v>
      </c>
      <c r="C22" s="36">
        <v>2455</v>
      </c>
      <c r="D22" s="44" t="str">
        <f t="shared" si="1"/>
        <v>N/A</v>
      </c>
      <c r="E22" s="36">
        <v>2430</v>
      </c>
      <c r="F22" s="44" t="str">
        <f t="shared" si="2"/>
        <v>N/A</v>
      </c>
      <c r="G22" s="36">
        <v>2410</v>
      </c>
      <c r="H22" s="44" t="str">
        <f t="shared" si="3"/>
        <v>N/A</v>
      </c>
      <c r="I22" s="12">
        <v>-1.02</v>
      </c>
      <c r="J22" s="12">
        <v>-0.82299999999999995</v>
      </c>
      <c r="K22" s="45" t="s">
        <v>739</v>
      </c>
      <c r="L22" s="9" t="str">
        <f t="shared" si="0"/>
        <v>Yes</v>
      </c>
    </row>
    <row r="23" spans="1:12" x14ac:dyDescent="0.2">
      <c r="A23" s="3" t="s">
        <v>998</v>
      </c>
      <c r="B23" s="35" t="s">
        <v>213</v>
      </c>
      <c r="C23" s="36">
        <v>3233</v>
      </c>
      <c r="D23" s="44" t="str">
        <f t="shared" si="1"/>
        <v>N/A</v>
      </c>
      <c r="E23" s="36">
        <v>2441</v>
      </c>
      <c r="F23" s="44" t="str">
        <f t="shared" si="2"/>
        <v>N/A</v>
      </c>
      <c r="G23" s="36">
        <v>11683</v>
      </c>
      <c r="H23" s="44" t="str">
        <f t="shared" si="3"/>
        <v>N/A</v>
      </c>
      <c r="I23" s="12">
        <v>-24.5</v>
      </c>
      <c r="J23" s="12">
        <v>378.6</v>
      </c>
      <c r="K23" s="45" t="s">
        <v>739</v>
      </c>
      <c r="L23" s="9" t="str">
        <f t="shared" si="0"/>
        <v>No</v>
      </c>
    </row>
    <row r="24" spans="1:12" x14ac:dyDescent="0.2">
      <c r="A24" s="3" t="s">
        <v>999</v>
      </c>
      <c r="B24" s="35" t="s">
        <v>213</v>
      </c>
      <c r="C24" s="36">
        <v>10979</v>
      </c>
      <c r="D24" s="44" t="str">
        <f t="shared" si="1"/>
        <v>N/A</v>
      </c>
      <c r="E24" s="36">
        <v>12430</v>
      </c>
      <c r="F24" s="44" t="str">
        <f t="shared" si="2"/>
        <v>N/A</v>
      </c>
      <c r="G24" s="36">
        <v>319</v>
      </c>
      <c r="H24" s="44" t="str">
        <f t="shared" si="3"/>
        <v>N/A</v>
      </c>
      <c r="I24" s="12">
        <v>13.22</v>
      </c>
      <c r="J24" s="12">
        <v>-97.4</v>
      </c>
      <c r="K24" s="45" t="s">
        <v>739</v>
      </c>
      <c r="L24" s="9" t="str">
        <f t="shared" si="0"/>
        <v>No</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92319</v>
      </c>
      <c r="D26" s="44" t="str">
        <f t="shared" si="1"/>
        <v>N/A</v>
      </c>
      <c r="E26" s="36">
        <v>87204</v>
      </c>
      <c r="F26" s="44" t="str">
        <f t="shared" si="2"/>
        <v>N/A</v>
      </c>
      <c r="G26" s="36">
        <v>26682</v>
      </c>
      <c r="H26" s="44" t="str">
        <f t="shared" si="3"/>
        <v>N/A</v>
      </c>
      <c r="I26" s="12">
        <v>-5.54</v>
      </c>
      <c r="J26" s="12">
        <v>-69.400000000000006</v>
      </c>
      <c r="K26" s="45" t="s">
        <v>739</v>
      </c>
      <c r="L26" s="9" t="str">
        <f t="shared" si="0"/>
        <v>No</v>
      </c>
    </row>
    <row r="27" spans="1:12" x14ac:dyDescent="0.2">
      <c r="A27" s="3" t="s">
        <v>1001</v>
      </c>
      <c r="B27" s="35" t="s">
        <v>213</v>
      </c>
      <c r="C27" s="36">
        <v>7517</v>
      </c>
      <c r="D27" s="44" t="str">
        <f t="shared" si="1"/>
        <v>N/A</v>
      </c>
      <c r="E27" s="36">
        <v>6434</v>
      </c>
      <c r="F27" s="44" t="str">
        <f t="shared" si="2"/>
        <v>N/A</v>
      </c>
      <c r="G27" s="36">
        <v>1834</v>
      </c>
      <c r="H27" s="44" t="str">
        <f t="shared" si="3"/>
        <v>N/A</v>
      </c>
      <c r="I27" s="12">
        <v>-14.4</v>
      </c>
      <c r="J27" s="12">
        <v>-71.5</v>
      </c>
      <c r="K27" s="45" t="s">
        <v>739</v>
      </c>
      <c r="L27" s="9" t="str">
        <f t="shared" si="0"/>
        <v>No</v>
      </c>
    </row>
    <row r="28" spans="1:12" x14ac:dyDescent="0.2">
      <c r="A28" s="3" t="s">
        <v>1002</v>
      </c>
      <c r="B28" s="35" t="s">
        <v>213</v>
      </c>
      <c r="C28" s="36">
        <v>47</v>
      </c>
      <c r="D28" s="44" t="str">
        <f t="shared" si="1"/>
        <v>N/A</v>
      </c>
      <c r="E28" s="36">
        <v>52</v>
      </c>
      <c r="F28" s="44" t="str">
        <f t="shared" si="2"/>
        <v>N/A</v>
      </c>
      <c r="G28" s="36">
        <v>56</v>
      </c>
      <c r="H28" s="44" t="str">
        <f t="shared" si="3"/>
        <v>N/A</v>
      </c>
      <c r="I28" s="12">
        <v>10.64</v>
      </c>
      <c r="J28" s="12">
        <v>7.6920000000000002</v>
      </c>
      <c r="K28" s="45" t="s">
        <v>739</v>
      </c>
      <c r="L28" s="9" t="str">
        <f t="shared" si="0"/>
        <v>Yes</v>
      </c>
    </row>
    <row r="29" spans="1:12" x14ac:dyDescent="0.2">
      <c r="A29" s="3" t="s">
        <v>1003</v>
      </c>
      <c r="B29" s="35" t="s">
        <v>213</v>
      </c>
      <c r="C29" s="36">
        <v>492</v>
      </c>
      <c r="D29" s="44" t="str">
        <f t="shared" si="1"/>
        <v>N/A</v>
      </c>
      <c r="E29" s="36">
        <v>545</v>
      </c>
      <c r="F29" s="44" t="str">
        <f t="shared" si="2"/>
        <v>N/A</v>
      </c>
      <c r="G29" s="124">
        <v>237</v>
      </c>
      <c r="H29" s="44" t="str">
        <f t="shared" si="3"/>
        <v>N/A</v>
      </c>
      <c r="I29" s="12">
        <v>10.77</v>
      </c>
      <c r="J29" s="12">
        <v>-56.5</v>
      </c>
      <c r="K29" s="45" t="s">
        <v>739</v>
      </c>
      <c r="L29" s="9" t="str">
        <f t="shared" si="0"/>
        <v>No</v>
      </c>
    </row>
    <row r="30" spans="1:12" x14ac:dyDescent="0.2">
      <c r="A30" s="3" t="s">
        <v>1004</v>
      </c>
      <c r="B30" s="35" t="s">
        <v>213</v>
      </c>
      <c r="C30" s="36">
        <v>70190</v>
      </c>
      <c r="D30" s="44" t="str">
        <f t="shared" si="1"/>
        <v>N/A</v>
      </c>
      <c r="E30" s="36">
        <v>66635</v>
      </c>
      <c r="F30" s="44" t="str">
        <f t="shared" si="2"/>
        <v>N/A</v>
      </c>
      <c r="G30" s="36">
        <v>18252</v>
      </c>
      <c r="H30" s="44" t="str">
        <f t="shared" si="3"/>
        <v>N/A</v>
      </c>
      <c r="I30" s="12">
        <v>-5.0599999999999996</v>
      </c>
      <c r="J30" s="12">
        <v>-72.599999999999994</v>
      </c>
      <c r="K30" s="45" t="s">
        <v>739</v>
      </c>
      <c r="L30" s="9" t="str">
        <f t="shared" si="0"/>
        <v>No</v>
      </c>
    </row>
    <row r="31" spans="1:12" x14ac:dyDescent="0.2">
      <c r="A31" s="3" t="s">
        <v>1005</v>
      </c>
      <c r="B31" s="35" t="s">
        <v>213</v>
      </c>
      <c r="C31" s="36">
        <v>5602</v>
      </c>
      <c r="D31" s="44" t="str">
        <f t="shared" si="1"/>
        <v>N/A</v>
      </c>
      <c r="E31" s="36">
        <v>5612</v>
      </c>
      <c r="F31" s="44" t="str">
        <f t="shared" si="2"/>
        <v>N/A</v>
      </c>
      <c r="G31" s="36">
        <v>926</v>
      </c>
      <c r="H31" s="44" t="str">
        <f t="shared" si="3"/>
        <v>N/A</v>
      </c>
      <c r="I31" s="12">
        <v>0.17849999999999999</v>
      </c>
      <c r="J31" s="12">
        <v>-83.5</v>
      </c>
      <c r="K31" s="45" t="s">
        <v>739</v>
      </c>
      <c r="L31" s="9" t="str">
        <f t="shared" si="0"/>
        <v>No</v>
      </c>
    </row>
    <row r="32" spans="1:12" x14ac:dyDescent="0.2">
      <c r="A32" s="3" t="s">
        <v>1006</v>
      </c>
      <c r="B32" s="35" t="s">
        <v>213</v>
      </c>
      <c r="C32" s="36">
        <v>8471</v>
      </c>
      <c r="D32" s="44" t="str">
        <f t="shared" si="1"/>
        <v>N/A</v>
      </c>
      <c r="E32" s="36">
        <v>7926</v>
      </c>
      <c r="F32" s="44" t="str">
        <f t="shared" si="2"/>
        <v>N/A</v>
      </c>
      <c r="G32" s="36">
        <v>5377</v>
      </c>
      <c r="H32" s="44" t="str">
        <f t="shared" si="3"/>
        <v>N/A</v>
      </c>
      <c r="I32" s="12">
        <v>-6.43</v>
      </c>
      <c r="J32" s="12">
        <v>-32.200000000000003</v>
      </c>
      <c r="K32" s="45" t="s">
        <v>739</v>
      </c>
      <c r="L32" s="9" t="str">
        <f t="shared" si="0"/>
        <v>No</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26014</v>
      </c>
      <c r="D34" s="44" t="str">
        <f t="shared" si="1"/>
        <v>N/A</v>
      </c>
      <c r="E34" s="36">
        <v>23288</v>
      </c>
      <c r="F34" s="44" t="str">
        <f t="shared" si="2"/>
        <v>N/A</v>
      </c>
      <c r="G34" s="36">
        <v>12249</v>
      </c>
      <c r="H34" s="44" t="str">
        <f t="shared" si="3"/>
        <v>N/A</v>
      </c>
      <c r="I34" s="12">
        <v>-10.5</v>
      </c>
      <c r="J34" s="12">
        <v>-47.4</v>
      </c>
      <c r="K34" s="45" t="s">
        <v>739</v>
      </c>
      <c r="L34" s="9" t="str">
        <f t="shared" si="0"/>
        <v>No</v>
      </c>
    </row>
    <row r="35" spans="1:12" x14ac:dyDescent="0.2">
      <c r="A35" s="3" t="s">
        <v>1008</v>
      </c>
      <c r="B35" s="35" t="s">
        <v>213</v>
      </c>
      <c r="C35" s="36">
        <v>3422</v>
      </c>
      <c r="D35" s="44" t="str">
        <f t="shared" si="1"/>
        <v>N/A</v>
      </c>
      <c r="E35" s="36">
        <v>2319</v>
      </c>
      <c r="F35" s="44" t="str">
        <f t="shared" si="2"/>
        <v>N/A</v>
      </c>
      <c r="G35" s="36">
        <v>1045</v>
      </c>
      <c r="H35" s="44" t="str">
        <f t="shared" si="3"/>
        <v>N/A</v>
      </c>
      <c r="I35" s="12">
        <v>-32.200000000000003</v>
      </c>
      <c r="J35" s="12">
        <v>-54.9</v>
      </c>
      <c r="K35" s="45" t="s">
        <v>739</v>
      </c>
      <c r="L35" s="9" t="str">
        <f t="shared" si="0"/>
        <v>No</v>
      </c>
    </row>
    <row r="36" spans="1:12" x14ac:dyDescent="0.2">
      <c r="A36" s="3" t="s">
        <v>1009</v>
      </c>
      <c r="B36" s="35" t="s">
        <v>213</v>
      </c>
      <c r="C36" s="36">
        <v>0</v>
      </c>
      <c r="D36" s="44" t="str">
        <f t="shared" si="1"/>
        <v>N/A</v>
      </c>
      <c r="E36" s="36">
        <v>11</v>
      </c>
      <c r="F36" s="44" t="str">
        <f t="shared" si="2"/>
        <v>N/A</v>
      </c>
      <c r="G36" s="36">
        <v>0</v>
      </c>
      <c r="H36" s="44" t="str">
        <f t="shared" si="3"/>
        <v>N/A</v>
      </c>
      <c r="I36" s="12" t="s">
        <v>1747</v>
      </c>
      <c r="J36" s="12">
        <v>-100</v>
      </c>
      <c r="K36" s="45" t="s">
        <v>739</v>
      </c>
      <c r="L36" s="9" t="str">
        <f t="shared" si="0"/>
        <v>No</v>
      </c>
    </row>
    <row r="37" spans="1:12" x14ac:dyDescent="0.2">
      <c r="A37" s="3" t="s">
        <v>1010</v>
      </c>
      <c r="B37" s="35" t="s">
        <v>213</v>
      </c>
      <c r="C37" s="36">
        <v>15520</v>
      </c>
      <c r="D37" s="44" t="str">
        <f t="shared" si="1"/>
        <v>N/A</v>
      </c>
      <c r="E37" s="36">
        <v>15199</v>
      </c>
      <c r="F37" s="44" t="str">
        <f t="shared" si="2"/>
        <v>N/A</v>
      </c>
      <c r="G37" s="36">
        <v>6063</v>
      </c>
      <c r="H37" s="44" t="str">
        <f t="shared" si="3"/>
        <v>N/A</v>
      </c>
      <c r="I37" s="12">
        <v>-2.0699999999999998</v>
      </c>
      <c r="J37" s="12">
        <v>-60.1</v>
      </c>
      <c r="K37" s="45" t="s">
        <v>739</v>
      </c>
      <c r="L37" s="9" t="str">
        <f t="shared" si="0"/>
        <v>No</v>
      </c>
    </row>
    <row r="38" spans="1:12" x14ac:dyDescent="0.2">
      <c r="A38" s="3" t="s">
        <v>1011</v>
      </c>
      <c r="B38" s="35" t="s">
        <v>213</v>
      </c>
      <c r="C38" s="36">
        <v>1712</v>
      </c>
      <c r="D38" s="44" t="str">
        <f t="shared" si="1"/>
        <v>N/A</v>
      </c>
      <c r="E38" s="36">
        <v>808</v>
      </c>
      <c r="F38" s="44" t="str">
        <f t="shared" si="2"/>
        <v>N/A</v>
      </c>
      <c r="G38" s="36">
        <v>2559</v>
      </c>
      <c r="H38" s="44" t="str">
        <f t="shared" si="3"/>
        <v>N/A</v>
      </c>
      <c r="I38" s="12">
        <v>-52.8</v>
      </c>
      <c r="J38" s="12">
        <v>216.7</v>
      </c>
      <c r="K38" s="45" t="s">
        <v>739</v>
      </c>
      <c r="L38" s="9" t="str">
        <f t="shared" si="0"/>
        <v>No</v>
      </c>
    </row>
    <row r="39" spans="1:12" x14ac:dyDescent="0.2">
      <c r="A39" s="3" t="s">
        <v>1012</v>
      </c>
      <c r="B39" s="35" t="s">
        <v>213</v>
      </c>
      <c r="C39" s="36">
        <v>5360</v>
      </c>
      <c r="D39" s="44" t="str">
        <f t="shared" si="1"/>
        <v>N/A</v>
      </c>
      <c r="E39" s="36">
        <v>4961</v>
      </c>
      <c r="F39" s="44" t="str">
        <f t="shared" si="2"/>
        <v>N/A</v>
      </c>
      <c r="G39" s="36">
        <v>2582</v>
      </c>
      <c r="H39" s="44" t="str">
        <f t="shared" si="3"/>
        <v>N/A</v>
      </c>
      <c r="I39" s="12">
        <v>-7.44</v>
      </c>
      <c r="J39" s="12">
        <v>-48</v>
      </c>
      <c r="K39" s="45" t="s">
        <v>739</v>
      </c>
      <c r="L39" s="9" t="str">
        <f t="shared" si="0"/>
        <v>No</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1113274035</v>
      </c>
      <c r="D41" s="44" t="str">
        <f t="shared" si="1"/>
        <v>N/A</v>
      </c>
      <c r="E41" s="47">
        <v>1100622526</v>
      </c>
      <c r="F41" s="44" t="str">
        <f t="shared" si="2"/>
        <v>N/A</v>
      </c>
      <c r="G41" s="47">
        <v>930992010</v>
      </c>
      <c r="H41" s="44" t="str">
        <f t="shared" si="3"/>
        <v>N/A</v>
      </c>
      <c r="I41" s="12">
        <v>-1.1399999999999999</v>
      </c>
      <c r="J41" s="12">
        <v>-15.4</v>
      </c>
      <c r="K41" s="45" t="s">
        <v>739</v>
      </c>
      <c r="L41" s="9" t="str">
        <f t="shared" si="0"/>
        <v>Yes</v>
      </c>
    </row>
    <row r="42" spans="1:12" x14ac:dyDescent="0.2">
      <c r="A42" s="46" t="s">
        <v>1501</v>
      </c>
      <c r="B42" s="35" t="s">
        <v>213</v>
      </c>
      <c r="C42" s="47">
        <v>6657.4615481000001</v>
      </c>
      <c r="D42" s="44" t="str">
        <f t="shared" si="1"/>
        <v>N/A</v>
      </c>
      <c r="E42" s="47">
        <v>6997.2759500000002</v>
      </c>
      <c r="F42" s="44" t="str">
        <f t="shared" si="2"/>
        <v>N/A</v>
      </c>
      <c r="G42" s="47">
        <v>11133.471377</v>
      </c>
      <c r="H42" s="44" t="str">
        <f t="shared" si="3"/>
        <v>N/A</v>
      </c>
      <c r="I42" s="12">
        <v>5.1040000000000001</v>
      </c>
      <c r="J42" s="12">
        <v>59.11</v>
      </c>
      <c r="K42" s="45" t="s">
        <v>739</v>
      </c>
      <c r="L42" s="9" t="str">
        <f t="shared" si="0"/>
        <v>No</v>
      </c>
    </row>
    <row r="43" spans="1:12" x14ac:dyDescent="0.2">
      <c r="A43" s="46" t="s">
        <v>1502</v>
      </c>
      <c r="B43" s="35" t="s">
        <v>213</v>
      </c>
      <c r="C43" s="47">
        <v>7523.4435440999996</v>
      </c>
      <c r="D43" s="44" t="str">
        <f t="shared" si="1"/>
        <v>N/A</v>
      </c>
      <c r="E43" s="47">
        <v>7900.6979262000004</v>
      </c>
      <c r="F43" s="44" t="str">
        <f t="shared" si="2"/>
        <v>N/A</v>
      </c>
      <c r="G43" s="47">
        <v>13242.564471</v>
      </c>
      <c r="H43" s="44" t="str">
        <f t="shared" si="3"/>
        <v>N/A</v>
      </c>
      <c r="I43" s="12">
        <v>5.0140000000000002</v>
      </c>
      <c r="J43" s="12">
        <v>67.61</v>
      </c>
      <c r="K43" s="45" t="s">
        <v>739</v>
      </c>
      <c r="L43" s="9" t="str">
        <f t="shared" si="0"/>
        <v>No</v>
      </c>
    </row>
    <row r="44" spans="1:12" x14ac:dyDescent="0.2">
      <c r="A44" s="4" t="s">
        <v>107</v>
      </c>
      <c r="B44" s="35" t="s">
        <v>213</v>
      </c>
      <c r="C44" s="47">
        <v>222879</v>
      </c>
      <c r="D44" s="44" t="str">
        <f t="shared" si="1"/>
        <v>N/A</v>
      </c>
      <c r="E44" s="47">
        <v>24541</v>
      </c>
      <c r="F44" s="44" t="str">
        <f t="shared" si="2"/>
        <v>N/A</v>
      </c>
      <c r="G44" s="47">
        <v>79784</v>
      </c>
      <c r="H44" s="44" t="str">
        <f t="shared" si="3"/>
        <v>N/A</v>
      </c>
      <c r="I44" s="12">
        <v>-89</v>
      </c>
      <c r="J44" s="12">
        <v>225.1</v>
      </c>
      <c r="K44" s="45" t="s">
        <v>739</v>
      </c>
      <c r="L44" s="9" t="str">
        <f t="shared" si="0"/>
        <v>No</v>
      </c>
    </row>
    <row r="45" spans="1:12" x14ac:dyDescent="0.2">
      <c r="A45" s="46" t="s">
        <v>158</v>
      </c>
      <c r="B45" s="48" t="s">
        <v>217</v>
      </c>
      <c r="C45" s="1">
        <v>257</v>
      </c>
      <c r="D45" s="44" t="str">
        <f>IF($B45="N/A","N/A",IF(C45&gt;0,"No",IF(C45&lt;0,"No","Yes")))</f>
        <v>No</v>
      </c>
      <c r="E45" s="1">
        <v>19</v>
      </c>
      <c r="F45" s="44" t="str">
        <f>IF($B45="N/A","N/A",IF(E45&gt;0,"No",IF(E45&lt;0,"No","Yes")))</f>
        <v>No</v>
      </c>
      <c r="G45" s="1">
        <v>51</v>
      </c>
      <c r="H45" s="44" t="str">
        <f>IF($B45="N/A","N/A",IF(G45&gt;0,"No",IF(G45&lt;0,"No","Yes")))</f>
        <v>No</v>
      </c>
      <c r="I45" s="12">
        <v>-92.6</v>
      </c>
      <c r="J45" s="12">
        <v>168.4</v>
      </c>
      <c r="K45" s="45" t="s">
        <v>739</v>
      </c>
      <c r="L45" s="9" t="str">
        <f t="shared" si="0"/>
        <v>No</v>
      </c>
    </row>
    <row r="46" spans="1:12" x14ac:dyDescent="0.2">
      <c r="A46" s="46" t="s">
        <v>156</v>
      </c>
      <c r="B46" s="35" t="s">
        <v>213</v>
      </c>
      <c r="C46" s="47">
        <v>157737</v>
      </c>
      <c r="D46" s="44" t="str">
        <f t="shared" ref="D46:D47" si="4">IF($B46="N/A","N/A",IF(C46&gt;10,"No",IF(C46&lt;-10,"No","Yes")))</f>
        <v>N/A</v>
      </c>
      <c r="E46" s="47">
        <v>24541</v>
      </c>
      <c r="F46" s="44" t="str">
        <f t="shared" ref="F46:F47" si="5">IF($B46="N/A","N/A",IF(E46&gt;10,"No",IF(E46&lt;-10,"No","Yes")))</f>
        <v>N/A</v>
      </c>
      <c r="G46" s="47">
        <v>79784</v>
      </c>
      <c r="H46" s="44" t="str">
        <f t="shared" ref="H46:H47" si="6">IF($B46="N/A","N/A",IF(G46&gt;10,"No",IF(G46&lt;-10,"No","Yes")))</f>
        <v>N/A</v>
      </c>
      <c r="I46" s="12">
        <v>-84.4</v>
      </c>
      <c r="J46" s="12">
        <v>225.1</v>
      </c>
      <c r="K46" s="45" t="s">
        <v>739</v>
      </c>
      <c r="L46" s="9" t="str">
        <f t="shared" si="0"/>
        <v>No</v>
      </c>
    </row>
    <row r="47" spans="1:12" x14ac:dyDescent="0.2">
      <c r="A47" s="46" t="s">
        <v>1304</v>
      </c>
      <c r="B47" s="35" t="s">
        <v>213</v>
      </c>
      <c r="C47" s="47">
        <v>613.76264590999995</v>
      </c>
      <c r="D47" s="44" t="str">
        <f t="shared" si="4"/>
        <v>N/A</v>
      </c>
      <c r="E47" s="47">
        <v>1291.6315789</v>
      </c>
      <c r="F47" s="44" t="str">
        <f t="shared" si="5"/>
        <v>N/A</v>
      </c>
      <c r="G47" s="47">
        <v>1564.3921568999999</v>
      </c>
      <c r="H47" s="44" t="str">
        <f t="shared" si="6"/>
        <v>N/A</v>
      </c>
      <c r="I47" s="12">
        <v>110.4</v>
      </c>
      <c r="J47" s="12">
        <v>21.12</v>
      </c>
      <c r="K47" s="45" t="s">
        <v>739</v>
      </c>
      <c r="L47" s="9" t="str">
        <f>IF(J47="Div by 0", "N/A", IF(OR(J47="N/A",K47="N/A"),"N/A", IF(J47&gt;VALUE(MID(K47,1,2)), "No", IF(J47&lt;-1*VALUE(MID(K47,1,2)), "No", "Yes"))))</f>
        <v>Yes</v>
      </c>
    </row>
    <row r="48" spans="1:12" x14ac:dyDescent="0.2">
      <c r="A48" s="46" t="s">
        <v>1503</v>
      </c>
      <c r="B48" s="35" t="s">
        <v>213</v>
      </c>
      <c r="C48" s="47">
        <v>18213.711668</v>
      </c>
      <c r="D48" s="44" t="str">
        <f t="shared" ref="D48:D74" si="7">IF($B48="N/A","N/A",IF(C48&gt;10,"No",IF(C48&lt;-10,"No","Yes")))</f>
        <v>N/A</v>
      </c>
      <c r="E48" s="47">
        <v>20951.008958999999</v>
      </c>
      <c r="F48" s="44" t="str">
        <f t="shared" ref="F48:F74" si="8">IF($B48="N/A","N/A",IF(E48&gt;10,"No",IF(E48&lt;-10,"No","Yes")))</f>
        <v>N/A</v>
      </c>
      <c r="G48" s="47">
        <v>17268.505528000002</v>
      </c>
      <c r="H48" s="44" t="str">
        <f t="shared" ref="H48:H74" si="9">IF($B48="N/A","N/A",IF(G48&gt;10,"No",IF(G48&lt;-10,"No","Yes")))</f>
        <v>N/A</v>
      </c>
      <c r="I48" s="12">
        <v>15.03</v>
      </c>
      <c r="J48" s="12">
        <v>-17.600000000000001</v>
      </c>
      <c r="K48" s="45" t="s">
        <v>739</v>
      </c>
      <c r="L48" s="9" t="str">
        <f t="shared" ref="L48:L74" si="10">IF(J48="Div by 0", "N/A", IF(K48="N/A","N/A", IF(J48&gt;VALUE(MID(K48,1,2)), "No", IF(J48&lt;-1*VALUE(MID(K48,1,2)), "No", "Yes"))))</f>
        <v>Yes</v>
      </c>
    </row>
    <row r="49" spans="1:12" x14ac:dyDescent="0.2">
      <c r="A49" s="46" t="s">
        <v>1504</v>
      </c>
      <c r="B49" s="35" t="s">
        <v>213</v>
      </c>
      <c r="C49" s="47">
        <v>10570.507573999999</v>
      </c>
      <c r="D49" s="44" t="str">
        <f t="shared" si="7"/>
        <v>N/A</v>
      </c>
      <c r="E49" s="47">
        <v>10524.178513000001</v>
      </c>
      <c r="F49" s="44" t="str">
        <f t="shared" si="8"/>
        <v>N/A</v>
      </c>
      <c r="G49" s="47">
        <v>10700.693203999999</v>
      </c>
      <c r="H49" s="44" t="str">
        <f t="shared" si="9"/>
        <v>N/A</v>
      </c>
      <c r="I49" s="12">
        <v>-0.438</v>
      </c>
      <c r="J49" s="12">
        <v>1.677</v>
      </c>
      <c r="K49" s="45" t="s">
        <v>739</v>
      </c>
      <c r="L49" s="9" t="str">
        <f t="shared" si="10"/>
        <v>Yes</v>
      </c>
    </row>
    <row r="50" spans="1:12" x14ac:dyDescent="0.2">
      <c r="A50" s="46" t="s">
        <v>1505</v>
      </c>
      <c r="B50" s="35" t="s">
        <v>213</v>
      </c>
      <c r="C50" s="47">
        <v>26807.262225999999</v>
      </c>
      <c r="D50" s="44" t="str">
        <f t="shared" si="7"/>
        <v>N/A</v>
      </c>
      <c r="E50" s="47">
        <v>27307.221476999999</v>
      </c>
      <c r="F50" s="44" t="str">
        <f t="shared" si="8"/>
        <v>N/A</v>
      </c>
      <c r="G50" s="47">
        <v>29076.271164999998</v>
      </c>
      <c r="H50" s="44" t="str">
        <f t="shared" si="9"/>
        <v>N/A</v>
      </c>
      <c r="I50" s="12">
        <v>1.865</v>
      </c>
      <c r="J50" s="12">
        <v>6.4779999999999998</v>
      </c>
      <c r="K50" s="45" t="s">
        <v>739</v>
      </c>
      <c r="L50" s="9" t="str">
        <f t="shared" si="10"/>
        <v>Yes</v>
      </c>
    </row>
    <row r="51" spans="1:12" x14ac:dyDescent="0.2">
      <c r="A51" s="46" t="s">
        <v>1506</v>
      </c>
      <c r="B51" s="35" t="s">
        <v>213</v>
      </c>
      <c r="C51" s="47">
        <v>4239.0021739000003</v>
      </c>
      <c r="D51" s="44" t="str">
        <f t="shared" si="7"/>
        <v>N/A</v>
      </c>
      <c r="E51" s="47">
        <v>2908.0109489000001</v>
      </c>
      <c r="F51" s="44" t="str">
        <f t="shared" si="8"/>
        <v>N/A</v>
      </c>
      <c r="G51" s="47">
        <v>4468.0176086000001</v>
      </c>
      <c r="H51" s="44" t="str">
        <f t="shared" si="9"/>
        <v>N/A</v>
      </c>
      <c r="I51" s="12">
        <v>-31.4</v>
      </c>
      <c r="J51" s="12">
        <v>53.65</v>
      </c>
      <c r="K51" s="45" t="s">
        <v>739</v>
      </c>
      <c r="L51" s="9" t="str">
        <f t="shared" si="10"/>
        <v>No</v>
      </c>
    </row>
    <row r="52" spans="1:12" x14ac:dyDescent="0.2">
      <c r="A52" s="46" t="s">
        <v>1507</v>
      </c>
      <c r="B52" s="35" t="s">
        <v>213</v>
      </c>
      <c r="C52" s="47">
        <v>3707.3181817999998</v>
      </c>
      <c r="D52" s="44" t="str">
        <f t="shared" si="7"/>
        <v>N/A</v>
      </c>
      <c r="E52" s="47">
        <v>3852.3809523999998</v>
      </c>
      <c r="F52" s="44" t="str">
        <f t="shared" si="8"/>
        <v>N/A</v>
      </c>
      <c r="G52" s="47">
        <v>608.33333332999996</v>
      </c>
      <c r="H52" s="44" t="str">
        <f t="shared" si="9"/>
        <v>N/A</v>
      </c>
      <c r="I52" s="12">
        <v>3.9129999999999998</v>
      </c>
      <c r="J52" s="12">
        <v>-84.2</v>
      </c>
      <c r="K52" s="45" t="s">
        <v>739</v>
      </c>
      <c r="L52" s="9" t="str">
        <f t="shared" si="10"/>
        <v>No</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16847.492041000001</v>
      </c>
      <c r="D54" s="44" t="str">
        <f t="shared" si="7"/>
        <v>N/A</v>
      </c>
      <c r="E54" s="47">
        <v>17224.513172999999</v>
      </c>
      <c r="F54" s="44" t="str">
        <f t="shared" si="8"/>
        <v>N/A</v>
      </c>
      <c r="G54" s="47">
        <v>20700.884171000002</v>
      </c>
      <c r="H54" s="44" t="str">
        <f t="shared" si="9"/>
        <v>N/A</v>
      </c>
      <c r="I54" s="12">
        <v>2.238</v>
      </c>
      <c r="J54" s="12">
        <v>20.18</v>
      </c>
      <c r="K54" s="45" t="s">
        <v>739</v>
      </c>
      <c r="L54" s="9" t="str">
        <f t="shared" si="10"/>
        <v>Yes</v>
      </c>
    </row>
    <row r="55" spans="1:12" x14ac:dyDescent="0.2">
      <c r="A55" s="46" t="s">
        <v>1510</v>
      </c>
      <c r="B55" s="35" t="s">
        <v>213</v>
      </c>
      <c r="C55" s="47">
        <v>19531.838669000001</v>
      </c>
      <c r="D55" s="44" t="str">
        <f t="shared" si="7"/>
        <v>N/A</v>
      </c>
      <c r="E55" s="47">
        <v>20424.528169000001</v>
      </c>
      <c r="F55" s="44" t="str">
        <f t="shared" si="8"/>
        <v>N/A</v>
      </c>
      <c r="G55" s="47">
        <v>24392.015632999999</v>
      </c>
      <c r="H55" s="44" t="str">
        <f t="shared" si="9"/>
        <v>N/A</v>
      </c>
      <c r="I55" s="12">
        <v>4.57</v>
      </c>
      <c r="J55" s="12">
        <v>19.43</v>
      </c>
      <c r="K55" s="45" t="s">
        <v>739</v>
      </c>
      <c r="L55" s="9" t="str">
        <f t="shared" si="10"/>
        <v>Yes</v>
      </c>
    </row>
    <row r="56" spans="1:12" ht="25.5" x14ac:dyDescent="0.2">
      <c r="A56" s="46" t="s">
        <v>1511</v>
      </c>
      <c r="B56" s="35" t="s">
        <v>213</v>
      </c>
      <c r="C56" s="47">
        <v>37678.877393000002</v>
      </c>
      <c r="D56" s="44" t="str">
        <f t="shared" si="7"/>
        <v>N/A</v>
      </c>
      <c r="E56" s="47">
        <v>41297.637449000002</v>
      </c>
      <c r="F56" s="44" t="str">
        <f t="shared" si="8"/>
        <v>N/A</v>
      </c>
      <c r="G56" s="47">
        <v>51305.958091</v>
      </c>
      <c r="H56" s="44" t="str">
        <f t="shared" si="9"/>
        <v>N/A</v>
      </c>
      <c r="I56" s="12">
        <v>9.6039999999999992</v>
      </c>
      <c r="J56" s="12">
        <v>24.23</v>
      </c>
      <c r="K56" s="45" t="s">
        <v>739</v>
      </c>
      <c r="L56" s="9" t="str">
        <f t="shared" si="10"/>
        <v>Yes</v>
      </c>
    </row>
    <row r="57" spans="1:12" x14ac:dyDescent="0.2">
      <c r="A57" s="46" t="s">
        <v>1512</v>
      </c>
      <c r="B57" s="35" t="s">
        <v>213</v>
      </c>
      <c r="C57" s="47">
        <v>14657.2691</v>
      </c>
      <c r="D57" s="44" t="str">
        <f t="shared" si="7"/>
        <v>N/A</v>
      </c>
      <c r="E57" s="47">
        <v>14694.885292999999</v>
      </c>
      <c r="F57" s="44" t="str">
        <f t="shared" si="8"/>
        <v>N/A</v>
      </c>
      <c r="G57" s="47">
        <v>11316.480697999999</v>
      </c>
      <c r="H57" s="44" t="str">
        <f t="shared" si="9"/>
        <v>N/A</v>
      </c>
      <c r="I57" s="12">
        <v>0.25659999999999999</v>
      </c>
      <c r="J57" s="12">
        <v>-23</v>
      </c>
      <c r="K57" s="45" t="s">
        <v>739</v>
      </c>
      <c r="L57" s="9" t="str">
        <f t="shared" si="10"/>
        <v>Yes</v>
      </c>
    </row>
    <row r="58" spans="1:12" x14ac:dyDescent="0.2">
      <c r="A58" s="46" t="s">
        <v>1513</v>
      </c>
      <c r="B58" s="35" t="s">
        <v>213</v>
      </c>
      <c r="C58" s="47">
        <v>9306.2604061999991</v>
      </c>
      <c r="D58" s="44" t="str">
        <f t="shared" si="7"/>
        <v>N/A</v>
      </c>
      <c r="E58" s="47">
        <v>9299.9526951000007</v>
      </c>
      <c r="F58" s="44" t="str">
        <f t="shared" si="8"/>
        <v>N/A</v>
      </c>
      <c r="G58" s="47">
        <v>16229.072099999999</v>
      </c>
      <c r="H58" s="44" t="str">
        <f t="shared" si="9"/>
        <v>N/A</v>
      </c>
      <c r="I58" s="12">
        <v>-6.8000000000000005E-2</v>
      </c>
      <c r="J58" s="12">
        <v>74.510000000000005</v>
      </c>
      <c r="K58" s="45" t="s">
        <v>739</v>
      </c>
      <c r="L58" s="9" t="str">
        <f t="shared" si="10"/>
        <v>No</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2052.8758760000001</v>
      </c>
      <c r="D60" s="44" t="str">
        <f t="shared" si="7"/>
        <v>N/A</v>
      </c>
      <c r="E60" s="47">
        <v>1903.4370899999999</v>
      </c>
      <c r="F60" s="44" t="str">
        <f t="shared" si="8"/>
        <v>N/A</v>
      </c>
      <c r="G60" s="47">
        <v>2059.0752567</v>
      </c>
      <c r="H60" s="44" t="str">
        <f t="shared" si="9"/>
        <v>N/A</v>
      </c>
      <c r="I60" s="12">
        <v>-7.28</v>
      </c>
      <c r="J60" s="12">
        <v>8.1769999999999996</v>
      </c>
      <c r="K60" s="45" t="s">
        <v>739</v>
      </c>
      <c r="L60" s="9" t="str">
        <f t="shared" si="10"/>
        <v>Yes</v>
      </c>
    </row>
    <row r="61" spans="1:12" x14ac:dyDescent="0.2">
      <c r="A61" s="46" t="s">
        <v>1516</v>
      </c>
      <c r="B61" s="35" t="s">
        <v>213</v>
      </c>
      <c r="C61" s="47">
        <v>1824.1685513</v>
      </c>
      <c r="D61" s="44" t="str">
        <f t="shared" si="7"/>
        <v>N/A</v>
      </c>
      <c r="E61" s="47">
        <v>1697.0489587</v>
      </c>
      <c r="F61" s="44" t="str">
        <f t="shared" si="8"/>
        <v>N/A</v>
      </c>
      <c r="G61" s="47">
        <v>1242.8958560999999</v>
      </c>
      <c r="H61" s="44" t="str">
        <f t="shared" si="9"/>
        <v>N/A</v>
      </c>
      <c r="I61" s="12">
        <v>-6.97</v>
      </c>
      <c r="J61" s="12">
        <v>-26.8</v>
      </c>
      <c r="K61" s="45" t="s">
        <v>739</v>
      </c>
      <c r="L61" s="9" t="str">
        <f t="shared" si="10"/>
        <v>Yes</v>
      </c>
    </row>
    <row r="62" spans="1:12" x14ac:dyDescent="0.2">
      <c r="A62" s="46" t="s">
        <v>1517</v>
      </c>
      <c r="B62" s="35" t="s">
        <v>213</v>
      </c>
      <c r="C62" s="47">
        <v>1937.8510638</v>
      </c>
      <c r="D62" s="44" t="str">
        <f t="shared" si="7"/>
        <v>N/A</v>
      </c>
      <c r="E62" s="47">
        <v>944.65384615000005</v>
      </c>
      <c r="F62" s="44" t="str">
        <f t="shared" si="8"/>
        <v>N/A</v>
      </c>
      <c r="G62" s="47">
        <v>174.91071428999999</v>
      </c>
      <c r="H62" s="44" t="str">
        <f t="shared" si="9"/>
        <v>N/A</v>
      </c>
      <c r="I62" s="12">
        <v>-51.3</v>
      </c>
      <c r="J62" s="12">
        <v>-81.5</v>
      </c>
      <c r="K62" s="45" t="s">
        <v>739</v>
      </c>
      <c r="L62" s="9" t="str">
        <f t="shared" si="10"/>
        <v>No</v>
      </c>
    </row>
    <row r="63" spans="1:12" ht="25.5" x14ac:dyDescent="0.2">
      <c r="A63" s="46" t="s">
        <v>1518</v>
      </c>
      <c r="B63" s="35" t="s">
        <v>213</v>
      </c>
      <c r="C63" s="47">
        <v>2799.2743902000002</v>
      </c>
      <c r="D63" s="44" t="str">
        <f t="shared" si="7"/>
        <v>N/A</v>
      </c>
      <c r="E63" s="47">
        <v>2619.6825687999999</v>
      </c>
      <c r="F63" s="44" t="str">
        <f t="shared" si="8"/>
        <v>N/A</v>
      </c>
      <c r="G63" s="47">
        <v>1738.5907173000001</v>
      </c>
      <c r="H63" s="44" t="str">
        <f t="shared" si="9"/>
        <v>N/A</v>
      </c>
      <c r="I63" s="12">
        <v>-6.42</v>
      </c>
      <c r="J63" s="12">
        <v>-33.6</v>
      </c>
      <c r="K63" s="45" t="s">
        <v>739</v>
      </c>
      <c r="L63" s="9" t="str">
        <f t="shared" si="10"/>
        <v>No</v>
      </c>
    </row>
    <row r="64" spans="1:12" x14ac:dyDescent="0.2">
      <c r="A64" s="46" t="s">
        <v>1519</v>
      </c>
      <c r="B64" s="35" t="s">
        <v>213</v>
      </c>
      <c r="C64" s="47">
        <v>1673.1105143</v>
      </c>
      <c r="D64" s="44" t="str">
        <f t="shared" si="7"/>
        <v>N/A</v>
      </c>
      <c r="E64" s="47">
        <v>1576.9338485999999</v>
      </c>
      <c r="F64" s="44" t="str">
        <f t="shared" si="8"/>
        <v>N/A</v>
      </c>
      <c r="G64" s="47">
        <v>1469.7890093999999</v>
      </c>
      <c r="H64" s="44" t="str">
        <f t="shared" si="9"/>
        <v>N/A</v>
      </c>
      <c r="I64" s="12">
        <v>-5.75</v>
      </c>
      <c r="J64" s="12">
        <v>-6.79</v>
      </c>
      <c r="K64" s="45" t="s">
        <v>739</v>
      </c>
      <c r="L64" s="9" t="str">
        <f t="shared" si="10"/>
        <v>Yes</v>
      </c>
    </row>
    <row r="65" spans="1:12" x14ac:dyDescent="0.2">
      <c r="A65" s="46" t="s">
        <v>1520</v>
      </c>
      <c r="B65" s="35" t="s">
        <v>213</v>
      </c>
      <c r="C65" s="47">
        <v>1917.7199215000001</v>
      </c>
      <c r="D65" s="44" t="str">
        <f t="shared" si="7"/>
        <v>N/A</v>
      </c>
      <c r="E65" s="47">
        <v>1804.2134711000001</v>
      </c>
      <c r="F65" s="44" t="str">
        <f t="shared" si="8"/>
        <v>N/A</v>
      </c>
      <c r="G65" s="47">
        <v>1058.2699783999999</v>
      </c>
      <c r="H65" s="44" t="str">
        <f t="shared" si="9"/>
        <v>N/A</v>
      </c>
      <c r="I65" s="12">
        <v>-5.92</v>
      </c>
      <c r="J65" s="12">
        <v>-41.3</v>
      </c>
      <c r="K65" s="45" t="s">
        <v>739</v>
      </c>
      <c r="L65" s="9" t="str">
        <f t="shared" si="10"/>
        <v>No</v>
      </c>
    </row>
    <row r="66" spans="1:12" x14ac:dyDescent="0.2">
      <c r="A66" s="46" t="s">
        <v>1521</v>
      </c>
      <c r="B66" s="35" t="s">
        <v>213</v>
      </c>
      <c r="C66" s="47">
        <v>5449.1980875999998</v>
      </c>
      <c r="D66" s="44" t="str">
        <f t="shared" si="7"/>
        <v>N/A</v>
      </c>
      <c r="E66" s="47">
        <v>4843.2289932000003</v>
      </c>
      <c r="F66" s="44" t="str">
        <f t="shared" si="8"/>
        <v>N/A</v>
      </c>
      <c r="G66" s="47">
        <v>4543.8696299000003</v>
      </c>
      <c r="H66" s="44" t="str">
        <f t="shared" si="9"/>
        <v>N/A</v>
      </c>
      <c r="I66" s="12">
        <v>-11.1</v>
      </c>
      <c r="J66" s="12">
        <v>-6.18</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2913.4223495000001</v>
      </c>
      <c r="D68" s="44" t="str">
        <f t="shared" si="7"/>
        <v>N/A</v>
      </c>
      <c r="E68" s="47">
        <v>3107.0161456999999</v>
      </c>
      <c r="F68" s="44" t="str">
        <f t="shared" si="8"/>
        <v>N/A</v>
      </c>
      <c r="G68" s="47">
        <v>1646.1556045</v>
      </c>
      <c r="H68" s="44" t="str">
        <f t="shared" si="9"/>
        <v>N/A</v>
      </c>
      <c r="I68" s="12">
        <v>6.6449999999999996</v>
      </c>
      <c r="J68" s="12">
        <v>-47</v>
      </c>
      <c r="K68" s="45" t="s">
        <v>739</v>
      </c>
      <c r="L68" s="9" t="str">
        <f t="shared" si="10"/>
        <v>No</v>
      </c>
    </row>
    <row r="69" spans="1:12" x14ac:dyDescent="0.2">
      <c r="A69" s="46" t="s">
        <v>1524</v>
      </c>
      <c r="B69" s="35" t="s">
        <v>213</v>
      </c>
      <c r="C69" s="47">
        <v>3199.4070719000001</v>
      </c>
      <c r="D69" s="44" t="str">
        <f t="shared" si="7"/>
        <v>N/A</v>
      </c>
      <c r="E69" s="47">
        <v>3369.326865</v>
      </c>
      <c r="F69" s="44" t="str">
        <f t="shared" si="8"/>
        <v>N/A</v>
      </c>
      <c r="G69" s="47">
        <v>1196.7971292</v>
      </c>
      <c r="H69" s="44" t="str">
        <f t="shared" si="9"/>
        <v>N/A</v>
      </c>
      <c r="I69" s="12">
        <v>5.3109999999999999</v>
      </c>
      <c r="J69" s="12">
        <v>-64.5</v>
      </c>
      <c r="K69" s="45" t="s">
        <v>739</v>
      </c>
      <c r="L69" s="9" t="str">
        <f t="shared" si="10"/>
        <v>No</v>
      </c>
    </row>
    <row r="70" spans="1:12" x14ac:dyDescent="0.2">
      <c r="A70" s="46" t="s">
        <v>1525</v>
      </c>
      <c r="B70" s="35" t="s">
        <v>213</v>
      </c>
      <c r="C70" s="47" t="s">
        <v>1747</v>
      </c>
      <c r="D70" s="44" t="str">
        <f t="shared" si="7"/>
        <v>N/A</v>
      </c>
      <c r="E70" s="47">
        <v>7552</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3015.5751933000001</v>
      </c>
      <c r="D71" s="44" t="str">
        <f t="shared" si="7"/>
        <v>N/A</v>
      </c>
      <c r="E71" s="47">
        <v>3139.7709060000002</v>
      </c>
      <c r="F71" s="44" t="str">
        <f t="shared" si="8"/>
        <v>N/A</v>
      </c>
      <c r="G71" s="47">
        <v>1715.9092857999999</v>
      </c>
      <c r="H71" s="44" t="str">
        <f t="shared" si="9"/>
        <v>N/A</v>
      </c>
      <c r="I71" s="12">
        <v>4.1180000000000003</v>
      </c>
      <c r="J71" s="12">
        <v>-45.3</v>
      </c>
      <c r="K71" s="45" t="s">
        <v>739</v>
      </c>
      <c r="L71" s="9" t="str">
        <f t="shared" si="10"/>
        <v>No</v>
      </c>
    </row>
    <row r="72" spans="1:12" x14ac:dyDescent="0.2">
      <c r="A72" s="46" t="s">
        <v>1527</v>
      </c>
      <c r="B72" s="35" t="s">
        <v>213</v>
      </c>
      <c r="C72" s="47">
        <v>1429.9544393000001</v>
      </c>
      <c r="D72" s="44" t="str">
        <f t="shared" si="7"/>
        <v>N/A</v>
      </c>
      <c r="E72" s="47">
        <v>2183.6918317</v>
      </c>
      <c r="F72" s="44" t="str">
        <f t="shared" si="8"/>
        <v>N/A</v>
      </c>
      <c r="G72" s="47">
        <v>1651.3853068000001</v>
      </c>
      <c r="H72" s="44" t="str">
        <f t="shared" si="9"/>
        <v>N/A</v>
      </c>
      <c r="I72" s="12">
        <v>52.71</v>
      </c>
      <c r="J72" s="12">
        <v>-24.4</v>
      </c>
      <c r="K72" s="45" t="s">
        <v>739</v>
      </c>
      <c r="L72" s="9" t="str">
        <f t="shared" si="10"/>
        <v>Yes</v>
      </c>
    </row>
    <row r="73" spans="1:12" x14ac:dyDescent="0.2">
      <c r="A73" s="46" t="s">
        <v>1528</v>
      </c>
      <c r="B73" s="35" t="s">
        <v>213</v>
      </c>
      <c r="C73" s="47">
        <v>2908.8785447999999</v>
      </c>
      <c r="D73" s="44" t="str">
        <f t="shared" si="7"/>
        <v>N/A</v>
      </c>
      <c r="E73" s="47">
        <v>3033.5355774999998</v>
      </c>
      <c r="F73" s="44" t="str">
        <f t="shared" si="8"/>
        <v>N/A</v>
      </c>
      <c r="G73" s="47">
        <v>1659.0449263999999</v>
      </c>
      <c r="H73" s="44" t="str">
        <f t="shared" si="9"/>
        <v>N/A</v>
      </c>
      <c r="I73" s="12">
        <v>4.2850000000000001</v>
      </c>
      <c r="J73" s="12">
        <v>-45.3</v>
      </c>
      <c r="K73" s="45" t="s">
        <v>739</v>
      </c>
      <c r="L73" s="9" t="str">
        <f t="shared" si="10"/>
        <v>No</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122882175</v>
      </c>
      <c r="D75" s="44" t="str">
        <f t="shared" ref="D75:D144" si="11">IF($B75="N/A","N/A",IF(C75&gt;10,"No",IF(C75&lt;-10,"No","Yes")))</f>
        <v>N/A</v>
      </c>
      <c r="E75" s="47">
        <v>108154335</v>
      </c>
      <c r="F75" s="44" t="str">
        <f t="shared" ref="F75:F144" si="12">IF($B75="N/A","N/A",IF(E75&gt;10,"No",IF(E75&lt;-10,"No","Yes")))</f>
        <v>N/A</v>
      </c>
      <c r="G75" s="47">
        <v>54994822</v>
      </c>
      <c r="H75" s="44" t="str">
        <f t="shared" ref="H75:H144" si="13">IF($B75="N/A","N/A",IF(G75&gt;10,"No",IF(G75&lt;-10,"No","Yes")))</f>
        <v>N/A</v>
      </c>
      <c r="I75" s="12">
        <v>-12</v>
      </c>
      <c r="J75" s="12">
        <v>-49.2</v>
      </c>
      <c r="K75" s="45" t="s">
        <v>739</v>
      </c>
      <c r="L75" s="9" t="str">
        <f t="shared" ref="L75:L135" si="14">IF(J75="Div by 0", "N/A", IF(K75="N/A","N/A", IF(J75&gt;VALUE(MID(K75,1,2)), "No", IF(J75&lt;-1*VALUE(MID(K75,1,2)), "No", "Yes"))))</f>
        <v>No</v>
      </c>
    </row>
    <row r="76" spans="1:12" x14ac:dyDescent="0.2">
      <c r="A76" s="46" t="s">
        <v>598</v>
      </c>
      <c r="B76" s="35" t="s">
        <v>213</v>
      </c>
      <c r="C76" s="36">
        <v>22186</v>
      </c>
      <c r="D76" s="44" t="str">
        <f t="shared" si="11"/>
        <v>N/A</v>
      </c>
      <c r="E76" s="36">
        <v>20284</v>
      </c>
      <c r="F76" s="44" t="str">
        <f t="shared" si="12"/>
        <v>N/A</v>
      </c>
      <c r="G76" s="36">
        <v>12682</v>
      </c>
      <c r="H76" s="44" t="str">
        <f t="shared" si="13"/>
        <v>N/A</v>
      </c>
      <c r="I76" s="12">
        <v>-8.57</v>
      </c>
      <c r="J76" s="12">
        <v>-37.5</v>
      </c>
      <c r="K76" s="45" t="s">
        <v>739</v>
      </c>
      <c r="L76" s="9" t="str">
        <f t="shared" si="14"/>
        <v>No</v>
      </c>
    </row>
    <row r="77" spans="1:12" x14ac:dyDescent="0.2">
      <c r="A77" s="46" t="s">
        <v>1438</v>
      </c>
      <c r="B77" s="35" t="s">
        <v>213</v>
      </c>
      <c r="C77" s="47">
        <v>5538.7259984000002</v>
      </c>
      <c r="D77" s="44" t="str">
        <f t="shared" si="11"/>
        <v>N/A</v>
      </c>
      <c r="E77" s="47">
        <v>5332.0023171000003</v>
      </c>
      <c r="F77" s="44" t="str">
        <f t="shared" si="12"/>
        <v>N/A</v>
      </c>
      <c r="G77" s="47">
        <v>4336.4470904</v>
      </c>
      <c r="H77" s="44" t="str">
        <f t="shared" si="13"/>
        <v>N/A</v>
      </c>
      <c r="I77" s="12">
        <v>-3.73</v>
      </c>
      <c r="J77" s="12">
        <v>-18.7</v>
      </c>
      <c r="K77" s="45" t="s">
        <v>739</v>
      </c>
      <c r="L77" s="9" t="str">
        <f t="shared" si="14"/>
        <v>Yes</v>
      </c>
    </row>
    <row r="78" spans="1:12" x14ac:dyDescent="0.2">
      <c r="A78" s="46" t="s">
        <v>1439</v>
      </c>
      <c r="B78" s="35" t="s">
        <v>213</v>
      </c>
      <c r="C78" s="36">
        <v>3.3004146758999999</v>
      </c>
      <c r="D78" s="44" t="str">
        <f t="shared" si="11"/>
        <v>N/A</v>
      </c>
      <c r="E78" s="36">
        <v>3.2151449418000002</v>
      </c>
      <c r="F78" s="44" t="str">
        <f t="shared" si="12"/>
        <v>N/A</v>
      </c>
      <c r="G78" s="36">
        <v>2.1298691058000001</v>
      </c>
      <c r="H78" s="44" t="str">
        <f t="shared" si="13"/>
        <v>N/A</v>
      </c>
      <c r="I78" s="12">
        <v>-2.58</v>
      </c>
      <c r="J78" s="12">
        <v>-33.799999999999997</v>
      </c>
      <c r="K78" s="45" t="s">
        <v>739</v>
      </c>
      <c r="L78" s="9" t="str">
        <f t="shared" si="14"/>
        <v>No</v>
      </c>
    </row>
    <row r="79" spans="1:12" ht="25.5" x14ac:dyDescent="0.2">
      <c r="A79" s="46" t="s">
        <v>599</v>
      </c>
      <c r="B79" s="35" t="s">
        <v>213</v>
      </c>
      <c r="C79" s="47">
        <v>0</v>
      </c>
      <c r="D79" s="44" t="str">
        <f t="shared" si="11"/>
        <v>N/A</v>
      </c>
      <c r="E79" s="47">
        <v>0</v>
      </c>
      <c r="F79" s="44" t="str">
        <f t="shared" si="12"/>
        <v>N/A</v>
      </c>
      <c r="G79" s="47">
        <v>0</v>
      </c>
      <c r="H79" s="44" t="str">
        <f t="shared" si="13"/>
        <v>N/A</v>
      </c>
      <c r="I79" s="12" t="s">
        <v>1747</v>
      </c>
      <c r="J79" s="12" t="s">
        <v>1747</v>
      </c>
      <c r="K79" s="45" t="s">
        <v>739</v>
      </c>
      <c r="L79" s="9" t="str">
        <f t="shared" si="14"/>
        <v>N/A</v>
      </c>
    </row>
    <row r="80" spans="1:12" x14ac:dyDescent="0.2">
      <c r="A80" s="46" t="s">
        <v>600</v>
      </c>
      <c r="B80" s="35" t="s">
        <v>213</v>
      </c>
      <c r="C80" s="36">
        <v>0</v>
      </c>
      <c r="D80" s="44" t="str">
        <f t="shared" si="11"/>
        <v>N/A</v>
      </c>
      <c r="E80" s="36">
        <v>0</v>
      </c>
      <c r="F80" s="44" t="str">
        <f t="shared" si="12"/>
        <v>N/A</v>
      </c>
      <c r="G80" s="36">
        <v>0</v>
      </c>
      <c r="H80" s="44" t="str">
        <f t="shared" si="13"/>
        <v>N/A</v>
      </c>
      <c r="I80" s="12" t="s">
        <v>1747</v>
      </c>
      <c r="J80" s="12" t="s">
        <v>1747</v>
      </c>
      <c r="K80" s="45" t="s">
        <v>739</v>
      </c>
      <c r="L80" s="9" t="str">
        <f t="shared" si="14"/>
        <v>N/A</v>
      </c>
    </row>
    <row r="81" spans="1:12" x14ac:dyDescent="0.2">
      <c r="A81" s="46" t="s">
        <v>1440</v>
      </c>
      <c r="B81" s="35" t="s">
        <v>213</v>
      </c>
      <c r="C81" s="47" t="s">
        <v>1747</v>
      </c>
      <c r="D81" s="44" t="str">
        <f t="shared" si="11"/>
        <v>N/A</v>
      </c>
      <c r="E81" s="47" t="s">
        <v>1747</v>
      </c>
      <c r="F81" s="44" t="str">
        <f t="shared" si="12"/>
        <v>N/A</v>
      </c>
      <c r="G81" s="47" t="s">
        <v>1747</v>
      </c>
      <c r="H81" s="44" t="str">
        <f t="shared" si="13"/>
        <v>N/A</v>
      </c>
      <c r="I81" s="12" t="s">
        <v>1747</v>
      </c>
      <c r="J81" s="12" t="s">
        <v>1747</v>
      </c>
      <c r="K81" s="45" t="s">
        <v>739</v>
      </c>
      <c r="L81" s="9" t="str">
        <f t="shared" si="14"/>
        <v>N/A</v>
      </c>
    </row>
    <row r="82" spans="1:12" ht="25.5" x14ac:dyDescent="0.2">
      <c r="A82" s="46" t="s">
        <v>601</v>
      </c>
      <c r="B82" s="35" t="s">
        <v>213</v>
      </c>
      <c r="C82" s="47">
        <v>16026172</v>
      </c>
      <c r="D82" s="44" t="str">
        <f t="shared" si="11"/>
        <v>N/A</v>
      </c>
      <c r="E82" s="47">
        <v>9836402</v>
      </c>
      <c r="F82" s="44" t="str">
        <f t="shared" si="12"/>
        <v>N/A</v>
      </c>
      <c r="G82" s="47">
        <v>4933191</v>
      </c>
      <c r="H82" s="44" t="str">
        <f t="shared" si="13"/>
        <v>N/A</v>
      </c>
      <c r="I82" s="12">
        <v>-38.6</v>
      </c>
      <c r="J82" s="12">
        <v>-49.8</v>
      </c>
      <c r="K82" s="45" t="s">
        <v>739</v>
      </c>
      <c r="L82" s="9" t="str">
        <f t="shared" si="14"/>
        <v>No</v>
      </c>
    </row>
    <row r="83" spans="1:12" x14ac:dyDescent="0.2">
      <c r="A83" s="46" t="s">
        <v>602</v>
      </c>
      <c r="B83" s="35" t="s">
        <v>213</v>
      </c>
      <c r="C83" s="36">
        <v>656</v>
      </c>
      <c r="D83" s="44" t="str">
        <f t="shared" si="11"/>
        <v>N/A</v>
      </c>
      <c r="E83" s="36">
        <v>464</v>
      </c>
      <c r="F83" s="44" t="str">
        <f t="shared" si="12"/>
        <v>N/A</v>
      </c>
      <c r="G83" s="36">
        <v>157</v>
      </c>
      <c r="H83" s="44" t="str">
        <f t="shared" si="13"/>
        <v>N/A</v>
      </c>
      <c r="I83" s="12">
        <v>-29.3</v>
      </c>
      <c r="J83" s="12">
        <v>-66.2</v>
      </c>
      <c r="K83" s="45" t="s">
        <v>739</v>
      </c>
      <c r="L83" s="9" t="str">
        <f t="shared" si="14"/>
        <v>No</v>
      </c>
    </row>
    <row r="84" spans="1:12" ht="25.5" x14ac:dyDescent="0.2">
      <c r="A84" s="4" t="s">
        <v>1441</v>
      </c>
      <c r="B84" s="35" t="s">
        <v>213</v>
      </c>
      <c r="C84" s="47">
        <v>24430.140243999998</v>
      </c>
      <c r="D84" s="44" t="str">
        <f t="shared" si="11"/>
        <v>N/A</v>
      </c>
      <c r="E84" s="47">
        <v>21199.142241000001</v>
      </c>
      <c r="F84" s="44" t="str">
        <f t="shared" si="12"/>
        <v>N/A</v>
      </c>
      <c r="G84" s="47">
        <v>31421.598726</v>
      </c>
      <c r="H84" s="44" t="str">
        <f t="shared" si="13"/>
        <v>N/A</v>
      </c>
      <c r="I84" s="12">
        <v>-13.2</v>
      </c>
      <c r="J84" s="12">
        <v>48.22</v>
      </c>
      <c r="K84" s="45" t="s">
        <v>739</v>
      </c>
      <c r="L84" s="9" t="str">
        <f t="shared" si="14"/>
        <v>No</v>
      </c>
    </row>
    <row r="85" spans="1:12" x14ac:dyDescent="0.2">
      <c r="A85" s="4" t="s">
        <v>603</v>
      </c>
      <c r="B85" s="35" t="s">
        <v>213</v>
      </c>
      <c r="C85" s="47">
        <v>20796464</v>
      </c>
      <c r="D85" s="44" t="str">
        <f t="shared" si="11"/>
        <v>N/A</v>
      </c>
      <c r="E85" s="47">
        <v>36233058</v>
      </c>
      <c r="F85" s="44" t="str">
        <f t="shared" si="12"/>
        <v>N/A</v>
      </c>
      <c r="G85" s="47">
        <v>66978586</v>
      </c>
      <c r="H85" s="44" t="str">
        <f t="shared" si="13"/>
        <v>N/A</v>
      </c>
      <c r="I85" s="12">
        <v>74.23</v>
      </c>
      <c r="J85" s="12">
        <v>84.85</v>
      </c>
      <c r="K85" s="45" t="s">
        <v>739</v>
      </c>
      <c r="L85" s="9" t="str">
        <f t="shared" si="14"/>
        <v>No</v>
      </c>
    </row>
    <row r="86" spans="1:12" x14ac:dyDescent="0.2">
      <c r="A86" s="4" t="s">
        <v>604</v>
      </c>
      <c r="B86" s="35" t="s">
        <v>213</v>
      </c>
      <c r="C86" s="36">
        <v>257</v>
      </c>
      <c r="D86" s="44" t="str">
        <f t="shared" si="11"/>
        <v>N/A</v>
      </c>
      <c r="E86" s="36">
        <v>383</v>
      </c>
      <c r="F86" s="44" t="str">
        <f t="shared" si="12"/>
        <v>N/A</v>
      </c>
      <c r="G86" s="36">
        <v>412</v>
      </c>
      <c r="H86" s="44" t="str">
        <f t="shared" si="13"/>
        <v>N/A</v>
      </c>
      <c r="I86" s="12">
        <v>49.03</v>
      </c>
      <c r="J86" s="12">
        <v>7.5720000000000001</v>
      </c>
      <c r="K86" s="45" t="s">
        <v>739</v>
      </c>
      <c r="L86" s="9" t="str">
        <f t="shared" si="14"/>
        <v>Yes</v>
      </c>
    </row>
    <row r="87" spans="1:12" x14ac:dyDescent="0.2">
      <c r="A87" s="4" t="s">
        <v>1442</v>
      </c>
      <c r="B87" s="35" t="s">
        <v>213</v>
      </c>
      <c r="C87" s="47">
        <v>80920.093385</v>
      </c>
      <c r="D87" s="44" t="str">
        <f t="shared" si="11"/>
        <v>N/A</v>
      </c>
      <c r="E87" s="47">
        <v>94603.284595000005</v>
      </c>
      <c r="F87" s="44" t="str">
        <f t="shared" si="12"/>
        <v>N/A</v>
      </c>
      <c r="G87" s="47">
        <v>162569.3835</v>
      </c>
      <c r="H87" s="44" t="str">
        <f t="shared" si="13"/>
        <v>N/A</v>
      </c>
      <c r="I87" s="12">
        <v>16.91</v>
      </c>
      <c r="J87" s="12">
        <v>71.84</v>
      </c>
      <c r="K87" s="45" t="s">
        <v>739</v>
      </c>
      <c r="L87" s="9" t="str">
        <f t="shared" si="14"/>
        <v>No</v>
      </c>
    </row>
    <row r="88" spans="1:12" x14ac:dyDescent="0.2">
      <c r="A88" s="46" t="s">
        <v>605</v>
      </c>
      <c r="B88" s="35" t="s">
        <v>213</v>
      </c>
      <c r="C88" s="47">
        <v>290250517</v>
      </c>
      <c r="D88" s="44" t="str">
        <f t="shared" si="11"/>
        <v>N/A</v>
      </c>
      <c r="E88" s="47">
        <v>290338719</v>
      </c>
      <c r="F88" s="44" t="str">
        <f t="shared" si="12"/>
        <v>N/A</v>
      </c>
      <c r="G88" s="47">
        <v>295988572</v>
      </c>
      <c r="H88" s="44" t="str">
        <f t="shared" si="13"/>
        <v>N/A</v>
      </c>
      <c r="I88" s="12">
        <v>3.04E-2</v>
      </c>
      <c r="J88" s="12">
        <v>1.946</v>
      </c>
      <c r="K88" s="45" t="s">
        <v>739</v>
      </c>
      <c r="L88" s="9" t="str">
        <f t="shared" si="14"/>
        <v>Yes</v>
      </c>
    </row>
    <row r="89" spans="1:12" x14ac:dyDescent="0.2">
      <c r="A89" s="49" t="s">
        <v>606</v>
      </c>
      <c r="B89" s="36" t="s">
        <v>213</v>
      </c>
      <c r="C89" s="36">
        <v>10140</v>
      </c>
      <c r="D89" s="44" t="str">
        <f t="shared" si="11"/>
        <v>N/A</v>
      </c>
      <c r="E89" s="36">
        <v>9707</v>
      </c>
      <c r="F89" s="44" t="str">
        <f t="shared" si="12"/>
        <v>N/A</v>
      </c>
      <c r="G89" s="36">
        <v>9468</v>
      </c>
      <c r="H89" s="44" t="str">
        <f t="shared" si="13"/>
        <v>N/A</v>
      </c>
      <c r="I89" s="12">
        <v>-4.2699999999999996</v>
      </c>
      <c r="J89" s="12">
        <v>-2.46</v>
      </c>
      <c r="K89" s="50" t="s">
        <v>739</v>
      </c>
      <c r="L89" s="9" t="str">
        <f t="shared" si="14"/>
        <v>Yes</v>
      </c>
    </row>
    <row r="90" spans="1:12" x14ac:dyDescent="0.2">
      <c r="A90" s="46" t="s">
        <v>1443</v>
      </c>
      <c r="B90" s="35" t="s">
        <v>213</v>
      </c>
      <c r="C90" s="47">
        <v>28624.311341000001</v>
      </c>
      <c r="D90" s="44" t="str">
        <f t="shared" si="11"/>
        <v>N/A</v>
      </c>
      <c r="E90" s="47">
        <v>29910.241989999999</v>
      </c>
      <c r="F90" s="44" t="str">
        <f t="shared" si="12"/>
        <v>N/A</v>
      </c>
      <c r="G90" s="47">
        <v>31261.995352999998</v>
      </c>
      <c r="H90" s="44" t="str">
        <f t="shared" si="13"/>
        <v>N/A</v>
      </c>
      <c r="I90" s="12">
        <v>4.492</v>
      </c>
      <c r="J90" s="12">
        <v>4.5190000000000001</v>
      </c>
      <c r="K90" s="45" t="s">
        <v>739</v>
      </c>
      <c r="L90" s="9" t="str">
        <f t="shared" si="14"/>
        <v>Yes</v>
      </c>
    </row>
    <row r="91" spans="1:12" ht="25.5" x14ac:dyDescent="0.2">
      <c r="A91" s="46" t="s">
        <v>607</v>
      </c>
      <c r="B91" s="35" t="s">
        <v>213</v>
      </c>
      <c r="C91" s="47">
        <v>66397607</v>
      </c>
      <c r="D91" s="44" t="str">
        <f t="shared" si="11"/>
        <v>N/A</v>
      </c>
      <c r="E91" s="47">
        <v>60605056</v>
      </c>
      <c r="F91" s="44" t="str">
        <f t="shared" si="12"/>
        <v>N/A</v>
      </c>
      <c r="G91" s="47">
        <v>27616397</v>
      </c>
      <c r="H91" s="44" t="str">
        <f t="shared" si="13"/>
        <v>N/A</v>
      </c>
      <c r="I91" s="12">
        <v>-8.7200000000000006</v>
      </c>
      <c r="J91" s="12">
        <v>-54.4</v>
      </c>
      <c r="K91" s="45" t="s">
        <v>739</v>
      </c>
      <c r="L91" s="9" t="str">
        <f t="shared" si="14"/>
        <v>No</v>
      </c>
    </row>
    <row r="92" spans="1:12" x14ac:dyDescent="0.2">
      <c r="A92" s="46" t="s">
        <v>608</v>
      </c>
      <c r="B92" s="35" t="s">
        <v>213</v>
      </c>
      <c r="C92" s="36">
        <v>120044</v>
      </c>
      <c r="D92" s="44" t="str">
        <f t="shared" si="11"/>
        <v>N/A</v>
      </c>
      <c r="E92" s="36">
        <v>113708</v>
      </c>
      <c r="F92" s="44" t="str">
        <f t="shared" si="12"/>
        <v>N/A</v>
      </c>
      <c r="G92" s="36">
        <v>55088</v>
      </c>
      <c r="H92" s="44" t="str">
        <f t="shared" si="13"/>
        <v>N/A</v>
      </c>
      <c r="I92" s="12">
        <v>-5.28</v>
      </c>
      <c r="J92" s="12">
        <v>-51.6</v>
      </c>
      <c r="K92" s="45" t="s">
        <v>739</v>
      </c>
      <c r="L92" s="9" t="str">
        <f t="shared" si="14"/>
        <v>No</v>
      </c>
    </row>
    <row r="93" spans="1:12" x14ac:dyDescent="0.2">
      <c r="A93" s="46" t="s">
        <v>1444</v>
      </c>
      <c r="B93" s="35" t="s">
        <v>213</v>
      </c>
      <c r="C93" s="47">
        <v>553.11058445000003</v>
      </c>
      <c r="D93" s="44" t="str">
        <f t="shared" si="11"/>
        <v>N/A</v>
      </c>
      <c r="E93" s="47">
        <v>532.98849685000005</v>
      </c>
      <c r="F93" s="44" t="str">
        <f t="shared" si="12"/>
        <v>N/A</v>
      </c>
      <c r="G93" s="47">
        <v>501.31420636000001</v>
      </c>
      <c r="H93" s="44" t="str">
        <f t="shared" si="13"/>
        <v>N/A</v>
      </c>
      <c r="I93" s="12">
        <v>-3.64</v>
      </c>
      <c r="J93" s="12">
        <v>-5.94</v>
      </c>
      <c r="K93" s="45" t="s">
        <v>739</v>
      </c>
      <c r="L93" s="9" t="str">
        <f t="shared" si="14"/>
        <v>Yes</v>
      </c>
    </row>
    <row r="94" spans="1:12" x14ac:dyDescent="0.2">
      <c r="A94" s="46" t="s">
        <v>609</v>
      </c>
      <c r="B94" s="35" t="s">
        <v>213</v>
      </c>
      <c r="C94" s="47">
        <v>19391584</v>
      </c>
      <c r="D94" s="44" t="str">
        <f t="shared" si="11"/>
        <v>N/A</v>
      </c>
      <c r="E94" s="47">
        <v>17732826</v>
      </c>
      <c r="F94" s="44" t="str">
        <f t="shared" si="12"/>
        <v>N/A</v>
      </c>
      <c r="G94" s="47">
        <v>7323938</v>
      </c>
      <c r="H94" s="44" t="str">
        <f t="shared" si="13"/>
        <v>N/A</v>
      </c>
      <c r="I94" s="12">
        <v>-8.5500000000000007</v>
      </c>
      <c r="J94" s="12">
        <v>-58.7</v>
      </c>
      <c r="K94" s="45" t="s">
        <v>739</v>
      </c>
      <c r="L94" s="9" t="str">
        <f t="shared" si="14"/>
        <v>No</v>
      </c>
    </row>
    <row r="95" spans="1:12" x14ac:dyDescent="0.2">
      <c r="A95" s="46" t="s">
        <v>610</v>
      </c>
      <c r="B95" s="35" t="s">
        <v>213</v>
      </c>
      <c r="C95" s="36">
        <v>65519</v>
      </c>
      <c r="D95" s="44" t="str">
        <f t="shared" si="11"/>
        <v>N/A</v>
      </c>
      <c r="E95" s="36">
        <v>62723</v>
      </c>
      <c r="F95" s="44" t="str">
        <f t="shared" si="12"/>
        <v>N/A</v>
      </c>
      <c r="G95" s="36">
        <v>27146</v>
      </c>
      <c r="H95" s="44" t="str">
        <f t="shared" si="13"/>
        <v>N/A</v>
      </c>
      <c r="I95" s="12">
        <v>-4.2699999999999996</v>
      </c>
      <c r="J95" s="12">
        <v>-56.7</v>
      </c>
      <c r="K95" s="45" t="s">
        <v>739</v>
      </c>
      <c r="L95" s="9" t="str">
        <f t="shared" si="14"/>
        <v>No</v>
      </c>
    </row>
    <row r="96" spans="1:12" x14ac:dyDescent="0.2">
      <c r="A96" s="46" t="s">
        <v>1445</v>
      </c>
      <c r="B96" s="35" t="s">
        <v>213</v>
      </c>
      <c r="C96" s="47">
        <v>295.96886398999999</v>
      </c>
      <c r="D96" s="44" t="str">
        <f t="shared" si="11"/>
        <v>N/A</v>
      </c>
      <c r="E96" s="47">
        <v>282.71648359</v>
      </c>
      <c r="F96" s="44" t="str">
        <f t="shared" si="12"/>
        <v>N/A</v>
      </c>
      <c r="G96" s="47">
        <v>269.79805496</v>
      </c>
      <c r="H96" s="44" t="str">
        <f t="shared" si="13"/>
        <v>N/A</v>
      </c>
      <c r="I96" s="12">
        <v>-4.4800000000000004</v>
      </c>
      <c r="J96" s="12">
        <v>-4.57</v>
      </c>
      <c r="K96" s="45" t="s">
        <v>739</v>
      </c>
      <c r="L96" s="9" t="str">
        <f t="shared" si="14"/>
        <v>Yes</v>
      </c>
    </row>
    <row r="97" spans="1:12" ht="25.5" x14ac:dyDescent="0.2">
      <c r="A97" s="46" t="s">
        <v>611</v>
      </c>
      <c r="B97" s="35" t="s">
        <v>213</v>
      </c>
      <c r="C97" s="47">
        <v>9316971</v>
      </c>
      <c r="D97" s="44" t="str">
        <f t="shared" si="11"/>
        <v>N/A</v>
      </c>
      <c r="E97" s="47">
        <v>8477255</v>
      </c>
      <c r="F97" s="44" t="str">
        <f t="shared" si="12"/>
        <v>N/A</v>
      </c>
      <c r="G97" s="47">
        <v>5745407</v>
      </c>
      <c r="H97" s="44" t="str">
        <f t="shared" si="13"/>
        <v>N/A</v>
      </c>
      <c r="I97" s="12">
        <v>-9.01</v>
      </c>
      <c r="J97" s="12">
        <v>-32.200000000000003</v>
      </c>
      <c r="K97" s="45" t="s">
        <v>739</v>
      </c>
      <c r="L97" s="9" t="str">
        <f t="shared" si="14"/>
        <v>No</v>
      </c>
    </row>
    <row r="98" spans="1:12" x14ac:dyDescent="0.2">
      <c r="A98" s="46" t="s">
        <v>612</v>
      </c>
      <c r="B98" s="35" t="s">
        <v>213</v>
      </c>
      <c r="C98" s="36">
        <v>57855</v>
      </c>
      <c r="D98" s="44" t="str">
        <f t="shared" si="11"/>
        <v>N/A</v>
      </c>
      <c r="E98" s="36">
        <v>53515</v>
      </c>
      <c r="F98" s="44" t="str">
        <f t="shared" si="12"/>
        <v>N/A</v>
      </c>
      <c r="G98" s="36">
        <v>29802</v>
      </c>
      <c r="H98" s="44" t="str">
        <f t="shared" si="13"/>
        <v>N/A</v>
      </c>
      <c r="I98" s="12">
        <v>-7.5</v>
      </c>
      <c r="J98" s="12">
        <v>-44.3</v>
      </c>
      <c r="K98" s="45" t="s">
        <v>739</v>
      </c>
      <c r="L98" s="9" t="str">
        <f t="shared" si="14"/>
        <v>No</v>
      </c>
    </row>
    <row r="99" spans="1:12" ht="25.5" x14ac:dyDescent="0.2">
      <c r="A99" s="46" t="s">
        <v>1446</v>
      </c>
      <c r="B99" s="35" t="s">
        <v>213</v>
      </c>
      <c r="C99" s="47">
        <v>161.04003111</v>
      </c>
      <c r="D99" s="44" t="str">
        <f t="shared" si="11"/>
        <v>N/A</v>
      </c>
      <c r="E99" s="47">
        <v>158.40895076000001</v>
      </c>
      <c r="F99" s="44" t="str">
        <f t="shared" si="12"/>
        <v>N/A</v>
      </c>
      <c r="G99" s="47">
        <v>192.78595396</v>
      </c>
      <c r="H99" s="44" t="str">
        <f t="shared" si="13"/>
        <v>N/A</v>
      </c>
      <c r="I99" s="12">
        <v>-1.63</v>
      </c>
      <c r="J99" s="12">
        <v>21.7</v>
      </c>
      <c r="K99" s="45" t="s">
        <v>739</v>
      </c>
      <c r="L99" s="9" t="str">
        <f t="shared" si="14"/>
        <v>Yes</v>
      </c>
    </row>
    <row r="100" spans="1:12" ht="25.5" x14ac:dyDescent="0.2">
      <c r="A100" s="46" t="s">
        <v>613</v>
      </c>
      <c r="B100" s="35" t="s">
        <v>213</v>
      </c>
      <c r="C100" s="47">
        <v>44632712</v>
      </c>
      <c r="D100" s="44" t="str">
        <f t="shared" si="11"/>
        <v>N/A</v>
      </c>
      <c r="E100" s="47">
        <v>43091349</v>
      </c>
      <c r="F100" s="44" t="str">
        <f t="shared" si="12"/>
        <v>N/A</v>
      </c>
      <c r="G100" s="47">
        <v>24466345</v>
      </c>
      <c r="H100" s="44" t="str">
        <f t="shared" si="13"/>
        <v>N/A</v>
      </c>
      <c r="I100" s="12">
        <v>-3.45</v>
      </c>
      <c r="J100" s="12">
        <v>-43.2</v>
      </c>
      <c r="K100" s="45" t="s">
        <v>739</v>
      </c>
      <c r="L100" s="9" t="str">
        <f t="shared" si="14"/>
        <v>No</v>
      </c>
    </row>
    <row r="101" spans="1:12" x14ac:dyDescent="0.2">
      <c r="A101" s="46" t="s">
        <v>614</v>
      </c>
      <c r="B101" s="35" t="s">
        <v>213</v>
      </c>
      <c r="C101" s="36">
        <v>59910</v>
      </c>
      <c r="D101" s="44" t="str">
        <f t="shared" si="11"/>
        <v>N/A</v>
      </c>
      <c r="E101" s="36">
        <v>56613</v>
      </c>
      <c r="F101" s="44" t="str">
        <f t="shared" si="12"/>
        <v>N/A</v>
      </c>
      <c r="G101" s="36">
        <v>28597</v>
      </c>
      <c r="H101" s="44" t="str">
        <f t="shared" si="13"/>
        <v>N/A</v>
      </c>
      <c r="I101" s="12">
        <v>-5.5</v>
      </c>
      <c r="J101" s="12">
        <v>-49.5</v>
      </c>
      <c r="K101" s="45" t="s">
        <v>739</v>
      </c>
      <c r="L101" s="9" t="str">
        <f t="shared" si="14"/>
        <v>No</v>
      </c>
    </row>
    <row r="102" spans="1:12" x14ac:dyDescent="0.2">
      <c r="A102" s="46" t="s">
        <v>1447</v>
      </c>
      <c r="B102" s="35" t="s">
        <v>213</v>
      </c>
      <c r="C102" s="47">
        <v>744.99602736999998</v>
      </c>
      <c r="D102" s="44" t="str">
        <f t="shared" si="11"/>
        <v>N/A</v>
      </c>
      <c r="E102" s="47">
        <v>761.15643050000006</v>
      </c>
      <c r="F102" s="44" t="str">
        <f t="shared" si="12"/>
        <v>N/A</v>
      </c>
      <c r="G102" s="47">
        <v>855.55635205999999</v>
      </c>
      <c r="H102" s="44" t="str">
        <f t="shared" si="13"/>
        <v>N/A</v>
      </c>
      <c r="I102" s="12">
        <v>2.169</v>
      </c>
      <c r="J102" s="12">
        <v>12.4</v>
      </c>
      <c r="K102" s="45" t="s">
        <v>739</v>
      </c>
      <c r="L102" s="9" t="str">
        <f t="shared" si="14"/>
        <v>Yes</v>
      </c>
    </row>
    <row r="103" spans="1:12" x14ac:dyDescent="0.2">
      <c r="A103" s="46" t="s">
        <v>615</v>
      </c>
      <c r="B103" s="35" t="s">
        <v>213</v>
      </c>
      <c r="C103" s="47">
        <v>15481756</v>
      </c>
      <c r="D103" s="44" t="str">
        <f t="shared" si="11"/>
        <v>N/A</v>
      </c>
      <c r="E103" s="47">
        <v>14704271</v>
      </c>
      <c r="F103" s="44" t="str">
        <f t="shared" si="12"/>
        <v>N/A</v>
      </c>
      <c r="G103" s="47">
        <v>5194287</v>
      </c>
      <c r="H103" s="44" t="str">
        <f t="shared" si="13"/>
        <v>N/A</v>
      </c>
      <c r="I103" s="12">
        <v>-5.0199999999999996</v>
      </c>
      <c r="J103" s="12">
        <v>-64.7</v>
      </c>
      <c r="K103" s="45" t="s">
        <v>739</v>
      </c>
      <c r="L103" s="9" t="str">
        <f t="shared" si="14"/>
        <v>No</v>
      </c>
    </row>
    <row r="104" spans="1:12" x14ac:dyDescent="0.2">
      <c r="A104" s="46" t="s">
        <v>616</v>
      </c>
      <c r="B104" s="35" t="s">
        <v>213</v>
      </c>
      <c r="C104" s="36">
        <v>34891</v>
      </c>
      <c r="D104" s="44" t="str">
        <f t="shared" si="11"/>
        <v>N/A</v>
      </c>
      <c r="E104" s="36">
        <v>34285</v>
      </c>
      <c r="F104" s="44" t="str">
        <f t="shared" si="12"/>
        <v>N/A</v>
      </c>
      <c r="G104" s="36">
        <v>15984</v>
      </c>
      <c r="H104" s="44" t="str">
        <f t="shared" si="13"/>
        <v>N/A</v>
      </c>
      <c r="I104" s="12">
        <v>-1.74</v>
      </c>
      <c r="J104" s="12">
        <v>-53.4</v>
      </c>
      <c r="K104" s="45" t="s">
        <v>739</v>
      </c>
      <c r="L104" s="9" t="str">
        <f t="shared" si="14"/>
        <v>No</v>
      </c>
    </row>
    <row r="105" spans="1:12" x14ac:dyDescent="0.2">
      <c r="A105" s="46" t="s">
        <v>1448</v>
      </c>
      <c r="B105" s="35" t="s">
        <v>213</v>
      </c>
      <c r="C105" s="47">
        <v>443.71774956000002</v>
      </c>
      <c r="D105" s="44" t="str">
        <f t="shared" si="11"/>
        <v>N/A</v>
      </c>
      <c r="E105" s="47">
        <v>428.88350591</v>
      </c>
      <c r="F105" s="44" t="str">
        <f t="shared" si="12"/>
        <v>N/A</v>
      </c>
      <c r="G105" s="47">
        <v>324.96790541000001</v>
      </c>
      <c r="H105" s="44" t="str">
        <f t="shared" si="13"/>
        <v>N/A</v>
      </c>
      <c r="I105" s="12">
        <v>-3.34</v>
      </c>
      <c r="J105" s="12">
        <v>-24.2</v>
      </c>
      <c r="K105" s="45" t="s">
        <v>739</v>
      </c>
      <c r="L105" s="9" t="str">
        <f t="shared" si="14"/>
        <v>Yes</v>
      </c>
    </row>
    <row r="106" spans="1:12" ht="25.5" x14ac:dyDescent="0.2">
      <c r="A106" s="46" t="s">
        <v>617</v>
      </c>
      <c r="B106" s="35" t="s">
        <v>213</v>
      </c>
      <c r="C106" s="47">
        <v>17808386</v>
      </c>
      <c r="D106" s="44" t="str">
        <f t="shared" si="11"/>
        <v>N/A</v>
      </c>
      <c r="E106" s="47">
        <v>14552732</v>
      </c>
      <c r="F106" s="44" t="str">
        <f t="shared" si="12"/>
        <v>N/A</v>
      </c>
      <c r="G106" s="47">
        <v>11059673</v>
      </c>
      <c r="H106" s="44" t="str">
        <f t="shared" si="13"/>
        <v>N/A</v>
      </c>
      <c r="I106" s="12">
        <v>-18.3</v>
      </c>
      <c r="J106" s="12">
        <v>-24</v>
      </c>
      <c r="K106" s="45" t="s">
        <v>739</v>
      </c>
      <c r="L106" s="9" t="str">
        <f t="shared" si="14"/>
        <v>Yes</v>
      </c>
    </row>
    <row r="107" spans="1:12" x14ac:dyDescent="0.2">
      <c r="A107" s="46" t="s">
        <v>618</v>
      </c>
      <c r="B107" s="35" t="s">
        <v>213</v>
      </c>
      <c r="C107" s="36">
        <v>2452</v>
      </c>
      <c r="D107" s="44" t="str">
        <f t="shared" si="11"/>
        <v>N/A</v>
      </c>
      <c r="E107" s="36">
        <v>1744</v>
      </c>
      <c r="F107" s="44" t="str">
        <f t="shared" si="12"/>
        <v>N/A</v>
      </c>
      <c r="G107" s="36">
        <v>1349</v>
      </c>
      <c r="H107" s="44" t="str">
        <f t="shared" si="13"/>
        <v>N/A</v>
      </c>
      <c r="I107" s="12">
        <v>-28.9</v>
      </c>
      <c r="J107" s="12">
        <v>-22.6</v>
      </c>
      <c r="K107" s="45" t="s">
        <v>739</v>
      </c>
      <c r="L107" s="9" t="str">
        <f t="shared" si="14"/>
        <v>Yes</v>
      </c>
    </row>
    <row r="108" spans="1:12" ht="25.5" x14ac:dyDescent="0.2">
      <c r="A108" s="46" t="s">
        <v>1449</v>
      </c>
      <c r="B108" s="35" t="s">
        <v>213</v>
      </c>
      <c r="C108" s="47">
        <v>7262.8001630999997</v>
      </c>
      <c r="D108" s="44" t="str">
        <f t="shared" si="11"/>
        <v>N/A</v>
      </c>
      <c r="E108" s="47">
        <v>8344.4564219999993</v>
      </c>
      <c r="F108" s="44" t="str">
        <f t="shared" si="12"/>
        <v>N/A</v>
      </c>
      <c r="G108" s="47">
        <v>8198.4232764999997</v>
      </c>
      <c r="H108" s="44" t="str">
        <f t="shared" si="13"/>
        <v>N/A</v>
      </c>
      <c r="I108" s="12">
        <v>14.89</v>
      </c>
      <c r="J108" s="12">
        <v>-1.75</v>
      </c>
      <c r="K108" s="45" t="s">
        <v>739</v>
      </c>
      <c r="L108" s="9" t="str">
        <f t="shared" si="14"/>
        <v>Yes</v>
      </c>
    </row>
    <row r="109" spans="1:12" ht="25.5" x14ac:dyDescent="0.2">
      <c r="A109" s="46" t="s">
        <v>619</v>
      </c>
      <c r="B109" s="35" t="s">
        <v>213</v>
      </c>
      <c r="C109" s="47">
        <v>34012752</v>
      </c>
      <c r="D109" s="44" t="str">
        <f t="shared" si="11"/>
        <v>N/A</v>
      </c>
      <c r="E109" s="47">
        <v>32625058</v>
      </c>
      <c r="F109" s="44" t="str">
        <f t="shared" si="12"/>
        <v>N/A</v>
      </c>
      <c r="G109" s="47">
        <v>13922570</v>
      </c>
      <c r="H109" s="44" t="str">
        <f t="shared" si="13"/>
        <v>N/A</v>
      </c>
      <c r="I109" s="12">
        <v>-4.08</v>
      </c>
      <c r="J109" s="12">
        <v>-57.3</v>
      </c>
      <c r="K109" s="45" t="s">
        <v>739</v>
      </c>
      <c r="L109" s="9" t="str">
        <f t="shared" si="14"/>
        <v>No</v>
      </c>
    </row>
    <row r="110" spans="1:12" x14ac:dyDescent="0.2">
      <c r="A110" s="46" t="s">
        <v>620</v>
      </c>
      <c r="B110" s="35" t="s">
        <v>213</v>
      </c>
      <c r="C110" s="36">
        <v>88112</v>
      </c>
      <c r="D110" s="44" t="str">
        <f t="shared" si="11"/>
        <v>N/A</v>
      </c>
      <c r="E110" s="36">
        <v>82484</v>
      </c>
      <c r="F110" s="44" t="str">
        <f t="shared" si="12"/>
        <v>N/A</v>
      </c>
      <c r="G110" s="36">
        <v>39019</v>
      </c>
      <c r="H110" s="44" t="str">
        <f t="shared" si="13"/>
        <v>N/A</v>
      </c>
      <c r="I110" s="12">
        <v>-6.39</v>
      </c>
      <c r="J110" s="12">
        <v>-52.7</v>
      </c>
      <c r="K110" s="45" t="s">
        <v>739</v>
      </c>
      <c r="L110" s="9" t="str">
        <f t="shared" si="14"/>
        <v>No</v>
      </c>
    </row>
    <row r="111" spans="1:12" x14ac:dyDescent="0.2">
      <c r="A111" s="46" t="s">
        <v>1450</v>
      </c>
      <c r="B111" s="35" t="s">
        <v>213</v>
      </c>
      <c r="C111" s="47">
        <v>386.01725076999998</v>
      </c>
      <c r="D111" s="44" t="str">
        <f t="shared" si="11"/>
        <v>N/A</v>
      </c>
      <c r="E111" s="47">
        <v>395.53195770999997</v>
      </c>
      <c r="F111" s="44" t="str">
        <f t="shared" si="12"/>
        <v>N/A</v>
      </c>
      <c r="G111" s="47">
        <v>356.81514134000003</v>
      </c>
      <c r="H111" s="44" t="str">
        <f t="shared" si="13"/>
        <v>N/A</v>
      </c>
      <c r="I111" s="12">
        <v>2.4649999999999999</v>
      </c>
      <c r="J111" s="12">
        <v>-9.7899999999999991</v>
      </c>
      <c r="K111" s="45" t="s">
        <v>739</v>
      </c>
      <c r="L111" s="9" t="str">
        <f t="shared" si="14"/>
        <v>Yes</v>
      </c>
    </row>
    <row r="112" spans="1:12" x14ac:dyDescent="0.2">
      <c r="A112" s="46" t="s">
        <v>621</v>
      </c>
      <c r="B112" s="35" t="s">
        <v>213</v>
      </c>
      <c r="C112" s="47">
        <v>82627736</v>
      </c>
      <c r="D112" s="44" t="str">
        <f t="shared" si="11"/>
        <v>N/A</v>
      </c>
      <c r="E112" s="47">
        <v>82179998</v>
      </c>
      <c r="F112" s="44" t="str">
        <f t="shared" si="12"/>
        <v>N/A</v>
      </c>
      <c r="G112" s="47">
        <v>33403755</v>
      </c>
      <c r="H112" s="44" t="str">
        <f t="shared" si="13"/>
        <v>N/A</v>
      </c>
      <c r="I112" s="12">
        <v>-0.54200000000000004</v>
      </c>
      <c r="J112" s="12">
        <v>-59.4</v>
      </c>
      <c r="K112" s="45" t="s">
        <v>739</v>
      </c>
      <c r="L112" s="9" t="str">
        <f t="shared" si="14"/>
        <v>No</v>
      </c>
    </row>
    <row r="113" spans="1:12" x14ac:dyDescent="0.2">
      <c r="A113" s="46" t="s">
        <v>622</v>
      </c>
      <c r="B113" s="35" t="s">
        <v>213</v>
      </c>
      <c r="C113" s="36">
        <v>110770</v>
      </c>
      <c r="D113" s="44" t="str">
        <f t="shared" si="11"/>
        <v>N/A</v>
      </c>
      <c r="E113" s="36">
        <v>104493</v>
      </c>
      <c r="F113" s="44" t="str">
        <f t="shared" si="12"/>
        <v>N/A</v>
      </c>
      <c r="G113" s="36">
        <v>45878</v>
      </c>
      <c r="H113" s="44" t="str">
        <f t="shared" si="13"/>
        <v>N/A</v>
      </c>
      <c r="I113" s="12">
        <v>-5.67</v>
      </c>
      <c r="J113" s="12">
        <v>-56.1</v>
      </c>
      <c r="K113" s="45" t="s">
        <v>739</v>
      </c>
      <c r="L113" s="9" t="str">
        <f t="shared" si="14"/>
        <v>No</v>
      </c>
    </row>
    <row r="114" spans="1:12" x14ac:dyDescent="0.2">
      <c r="A114" s="46" t="s">
        <v>1451</v>
      </c>
      <c r="B114" s="35" t="s">
        <v>213</v>
      </c>
      <c r="C114" s="47">
        <v>745.93965875000004</v>
      </c>
      <c r="D114" s="44" t="str">
        <f t="shared" si="11"/>
        <v>N/A</v>
      </c>
      <c r="E114" s="47">
        <v>786.46414591999996</v>
      </c>
      <c r="F114" s="44" t="str">
        <f t="shared" si="12"/>
        <v>N/A</v>
      </c>
      <c r="G114" s="47">
        <v>728.09963381</v>
      </c>
      <c r="H114" s="44" t="str">
        <f t="shared" si="13"/>
        <v>N/A</v>
      </c>
      <c r="I114" s="12">
        <v>5.4329999999999998</v>
      </c>
      <c r="J114" s="12">
        <v>-7.42</v>
      </c>
      <c r="K114" s="45" t="s">
        <v>739</v>
      </c>
      <c r="L114" s="9" t="str">
        <f t="shared" si="14"/>
        <v>Yes</v>
      </c>
    </row>
    <row r="115" spans="1:12" ht="25.5" x14ac:dyDescent="0.2">
      <c r="A115" s="46" t="s">
        <v>623</v>
      </c>
      <c r="B115" s="35" t="s">
        <v>213</v>
      </c>
      <c r="C115" s="47">
        <v>91376737</v>
      </c>
      <c r="D115" s="44" t="str">
        <f t="shared" si="11"/>
        <v>N/A</v>
      </c>
      <c r="E115" s="47">
        <v>97874524</v>
      </c>
      <c r="F115" s="44" t="str">
        <f t="shared" si="12"/>
        <v>N/A</v>
      </c>
      <c r="G115" s="47">
        <v>75049452</v>
      </c>
      <c r="H115" s="44" t="str">
        <f t="shared" si="13"/>
        <v>N/A</v>
      </c>
      <c r="I115" s="12">
        <v>7.1109999999999998</v>
      </c>
      <c r="J115" s="12">
        <v>-23.3</v>
      </c>
      <c r="K115" s="45" t="s">
        <v>739</v>
      </c>
      <c r="L115" s="9" t="str">
        <f t="shared" si="14"/>
        <v>Yes</v>
      </c>
    </row>
    <row r="116" spans="1:12" x14ac:dyDescent="0.2">
      <c r="A116" s="49" t="s">
        <v>624</v>
      </c>
      <c r="B116" s="36" t="s">
        <v>213</v>
      </c>
      <c r="C116" s="36">
        <v>29948</v>
      </c>
      <c r="D116" s="44" t="str">
        <f t="shared" si="11"/>
        <v>N/A</v>
      </c>
      <c r="E116" s="36">
        <v>27373</v>
      </c>
      <c r="F116" s="44" t="str">
        <f t="shared" si="12"/>
        <v>N/A</v>
      </c>
      <c r="G116" s="36">
        <v>23912</v>
      </c>
      <c r="H116" s="44" t="str">
        <f t="shared" si="13"/>
        <v>N/A</v>
      </c>
      <c r="I116" s="12">
        <v>-8.6</v>
      </c>
      <c r="J116" s="12">
        <v>-12.6</v>
      </c>
      <c r="K116" s="50" t="s">
        <v>739</v>
      </c>
      <c r="L116" s="9" t="str">
        <f t="shared" si="14"/>
        <v>Yes</v>
      </c>
    </row>
    <row r="117" spans="1:12" ht="25.5" x14ac:dyDescent="0.2">
      <c r="A117" s="46" t="s">
        <v>1452</v>
      </c>
      <c r="B117" s="35" t="s">
        <v>213</v>
      </c>
      <c r="C117" s="47">
        <v>3051.1799452</v>
      </c>
      <c r="D117" s="44" t="str">
        <f t="shared" si="11"/>
        <v>N/A</v>
      </c>
      <c r="E117" s="47">
        <v>3575.5863076999999</v>
      </c>
      <c r="F117" s="44" t="str">
        <f t="shared" si="12"/>
        <v>N/A</v>
      </c>
      <c r="G117" s="47">
        <v>3138.5685847999998</v>
      </c>
      <c r="H117" s="44" t="str">
        <f t="shared" si="13"/>
        <v>N/A</v>
      </c>
      <c r="I117" s="12">
        <v>17.190000000000001</v>
      </c>
      <c r="J117" s="12">
        <v>-12.2</v>
      </c>
      <c r="K117" s="45" t="s">
        <v>739</v>
      </c>
      <c r="L117" s="9" t="str">
        <f t="shared" si="14"/>
        <v>Yes</v>
      </c>
    </row>
    <row r="118" spans="1:12" ht="25.5" x14ac:dyDescent="0.2">
      <c r="A118" s="46" t="s">
        <v>625</v>
      </c>
      <c r="B118" s="35" t="s">
        <v>213</v>
      </c>
      <c r="C118" s="47">
        <v>10026416</v>
      </c>
      <c r="D118" s="44" t="str">
        <f t="shared" si="11"/>
        <v>N/A</v>
      </c>
      <c r="E118" s="47">
        <v>6940847</v>
      </c>
      <c r="F118" s="44" t="str">
        <f t="shared" si="12"/>
        <v>N/A</v>
      </c>
      <c r="G118" s="47">
        <v>6013452</v>
      </c>
      <c r="H118" s="44" t="str">
        <f t="shared" si="13"/>
        <v>N/A</v>
      </c>
      <c r="I118" s="12">
        <v>-30.8</v>
      </c>
      <c r="J118" s="12">
        <v>-13.4</v>
      </c>
      <c r="K118" s="45" t="s">
        <v>739</v>
      </c>
      <c r="L118" s="9" t="str">
        <f t="shared" si="14"/>
        <v>Yes</v>
      </c>
    </row>
    <row r="119" spans="1:12" x14ac:dyDescent="0.2">
      <c r="A119" s="46" t="s">
        <v>626</v>
      </c>
      <c r="B119" s="35" t="s">
        <v>213</v>
      </c>
      <c r="C119" s="36">
        <v>10813</v>
      </c>
      <c r="D119" s="44" t="str">
        <f t="shared" si="11"/>
        <v>N/A</v>
      </c>
      <c r="E119" s="36">
        <v>9305</v>
      </c>
      <c r="F119" s="44" t="str">
        <f t="shared" si="12"/>
        <v>N/A</v>
      </c>
      <c r="G119" s="36">
        <v>10212</v>
      </c>
      <c r="H119" s="44" t="str">
        <f t="shared" si="13"/>
        <v>N/A</v>
      </c>
      <c r="I119" s="12">
        <v>-13.9</v>
      </c>
      <c r="J119" s="12">
        <v>9.7469999999999999</v>
      </c>
      <c r="K119" s="45" t="s">
        <v>739</v>
      </c>
      <c r="L119" s="9" t="str">
        <f t="shared" si="14"/>
        <v>Yes</v>
      </c>
    </row>
    <row r="120" spans="1:12" ht="25.5" x14ac:dyDescent="0.2">
      <c r="A120" s="46" t="s">
        <v>1453</v>
      </c>
      <c r="B120" s="35" t="s">
        <v>213</v>
      </c>
      <c r="C120" s="47">
        <v>927.25571072000002</v>
      </c>
      <c r="D120" s="44" t="str">
        <f t="shared" si="11"/>
        <v>N/A</v>
      </c>
      <c r="E120" s="47">
        <v>745.92659860000003</v>
      </c>
      <c r="F120" s="44" t="str">
        <f t="shared" si="12"/>
        <v>N/A</v>
      </c>
      <c r="G120" s="47">
        <v>588.86133959999995</v>
      </c>
      <c r="H120" s="44" t="str">
        <f t="shared" si="13"/>
        <v>N/A</v>
      </c>
      <c r="I120" s="12">
        <v>-19.600000000000001</v>
      </c>
      <c r="J120" s="12">
        <v>-21.1</v>
      </c>
      <c r="K120" s="45" t="s">
        <v>739</v>
      </c>
      <c r="L120" s="9" t="str">
        <f t="shared" si="14"/>
        <v>Yes</v>
      </c>
    </row>
    <row r="121" spans="1:12" ht="25.5" x14ac:dyDescent="0.2">
      <c r="A121" s="46" t="s">
        <v>627</v>
      </c>
      <c r="B121" s="35" t="s">
        <v>213</v>
      </c>
      <c r="C121" s="47">
        <v>8898644</v>
      </c>
      <c r="D121" s="44" t="str">
        <f t="shared" si="11"/>
        <v>N/A</v>
      </c>
      <c r="E121" s="47">
        <v>7242798</v>
      </c>
      <c r="F121" s="44" t="str">
        <f t="shared" si="12"/>
        <v>N/A</v>
      </c>
      <c r="G121" s="47">
        <v>8945266</v>
      </c>
      <c r="H121" s="44" t="str">
        <f t="shared" si="13"/>
        <v>N/A</v>
      </c>
      <c r="I121" s="12">
        <v>-18.600000000000001</v>
      </c>
      <c r="J121" s="12">
        <v>23.51</v>
      </c>
      <c r="K121" s="45" t="s">
        <v>739</v>
      </c>
      <c r="L121" s="9" t="str">
        <f t="shared" si="14"/>
        <v>Yes</v>
      </c>
    </row>
    <row r="122" spans="1:12" x14ac:dyDescent="0.2">
      <c r="A122" s="46" t="s">
        <v>628</v>
      </c>
      <c r="B122" s="35" t="s">
        <v>213</v>
      </c>
      <c r="C122" s="36">
        <v>1805</v>
      </c>
      <c r="D122" s="44" t="str">
        <f t="shared" si="11"/>
        <v>N/A</v>
      </c>
      <c r="E122" s="36">
        <v>1524</v>
      </c>
      <c r="F122" s="44" t="str">
        <f t="shared" si="12"/>
        <v>N/A</v>
      </c>
      <c r="G122" s="36">
        <v>1544</v>
      </c>
      <c r="H122" s="44" t="str">
        <f t="shared" si="13"/>
        <v>N/A</v>
      </c>
      <c r="I122" s="12">
        <v>-15.6</v>
      </c>
      <c r="J122" s="12">
        <v>1.3120000000000001</v>
      </c>
      <c r="K122" s="45" t="s">
        <v>739</v>
      </c>
      <c r="L122" s="9" t="str">
        <f t="shared" si="14"/>
        <v>Yes</v>
      </c>
    </row>
    <row r="123" spans="1:12" ht="25.5" x14ac:dyDescent="0.2">
      <c r="A123" s="46" t="s">
        <v>1454</v>
      </c>
      <c r="B123" s="35" t="s">
        <v>213</v>
      </c>
      <c r="C123" s="47">
        <v>4929.9966758999999</v>
      </c>
      <c r="D123" s="44" t="str">
        <f t="shared" si="11"/>
        <v>N/A</v>
      </c>
      <c r="E123" s="47">
        <v>4752.4921260000001</v>
      </c>
      <c r="F123" s="44" t="str">
        <f t="shared" si="12"/>
        <v>N/A</v>
      </c>
      <c r="G123" s="47">
        <v>5793.5660621999996</v>
      </c>
      <c r="H123" s="44" t="str">
        <f t="shared" si="13"/>
        <v>N/A</v>
      </c>
      <c r="I123" s="12">
        <v>-3.6</v>
      </c>
      <c r="J123" s="12">
        <v>21.91</v>
      </c>
      <c r="K123" s="45" t="s">
        <v>739</v>
      </c>
      <c r="L123" s="9" t="str">
        <f t="shared" si="14"/>
        <v>Yes</v>
      </c>
    </row>
    <row r="124" spans="1:12" ht="25.5" x14ac:dyDescent="0.2">
      <c r="A124" s="46" t="s">
        <v>629</v>
      </c>
      <c r="B124" s="35" t="s">
        <v>213</v>
      </c>
      <c r="C124" s="47">
        <v>0</v>
      </c>
      <c r="D124" s="44" t="str">
        <f t="shared" si="11"/>
        <v>N/A</v>
      </c>
      <c r="E124" s="47">
        <v>0</v>
      </c>
      <c r="F124" s="44" t="str">
        <f t="shared" si="12"/>
        <v>N/A</v>
      </c>
      <c r="G124" s="47">
        <v>0</v>
      </c>
      <c r="H124" s="44" t="str">
        <f t="shared" si="13"/>
        <v>N/A</v>
      </c>
      <c r="I124" s="12" t="s">
        <v>1747</v>
      </c>
      <c r="J124" s="12" t="s">
        <v>1747</v>
      </c>
      <c r="K124" s="45" t="s">
        <v>739</v>
      </c>
      <c r="L124" s="9" t="str">
        <f t="shared" si="14"/>
        <v>N/A</v>
      </c>
    </row>
    <row r="125" spans="1:12" ht="25.5" x14ac:dyDescent="0.2">
      <c r="A125" s="46" t="s">
        <v>630</v>
      </c>
      <c r="B125" s="35" t="s">
        <v>213</v>
      </c>
      <c r="C125" s="36">
        <v>0</v>
      </c>
      <c r="D125" s="44" t="str">
        <f t="shared" si="11"/>
        <v>N/A</v>
      </c>
      <c r="E125" s="36">
        <v>0</v>
      </c>
      <c r="F125" s="44" t="str">
        <f t="shared" si="12"/>
        <v>N/A</v>
      </c>
      <c r="G125" s="36">
        <v>0</v>
      </c>
      <c r="H125" s="44" t="str">
        <f t="shared" si="13"/>
        <v>N/A</v>
      </c>
      <c r="I125" s="12" t="s">
        <v>1747</v>
      </c>
      <c r="J125" s="12" t="s">
        <v>1747</v>
      </c>
      <c r="K125" s="45" t="s">
        <v>739</v>
      </c>
      <c r="L125" s="9" t="str">
        <f t="shared" si="14"/>
        <v>N/A</v>
      </c>
    </row>
    <row r="126" spans="1:12" ht="25.5" x14ac:dyDescent="0.2">
      <c r="A126" s="46" t="s">
        <v>1455</v>
      </c>
      <c r="B126" s="35" t="s">
        <v>213</v>
      </c>
      <c r="C126" s="47" t="s">
        <v>1747</v>
      </c>
      <c r="D126" s="44" t="str">
        <f t="shared" si="11"/>
        <v>N/A</v>
      </c>
      <c r="E126" s="47" t="s">
        <v>1747</v>
      </c>
      <c r="F126" s="44" t="str">
        <f t="shared" si="12"/>
        <v>N/A</v>
      </c>
      <c r="G126" s="47" t="s">
        <v>1747</v>
      </c>
      <c r="H126" s="44" t="str">
        <f t="shared" si="13"/>
        <v>N/A</v>
      </c>
      <c r="I126" s="12" t="s">
        <v>1747</v>
      </c>
      <c r="J126" s="12" t="s">
        <v>1747</v>
      </c>
      <c r="K126" s="45" t="s">
        <v>739</v>
      </c>
      <c r="L126" s="9" t="str">
        <f t="shared" si="14"/>
        <v>N/A</v>
      </c>
    </row>
    <row r="127" spans="1:12" ht="25.5" x14ac:dyDescent="0.2">
      <c r="A127" s="46" t="s">
        <v>631</v>
      </c>
      <c r="B127" s="35" t="s">
        <v>213</v>
      </c>
      <c r="C127" s="47">
        <v>0</v>
      </c>
      <c r="D127" s="44" t="str">
        <f t="shared" si="11"/>
        <v>N/A</v>
      </c>
      <c r="E127" s="47">
        <v>330</v>
      </c>
      <c r="F127" s="44" t="str">
        <f t="shared" si="12"/>
        <v>N/A</v>
      </c>
      <c r="G127" s="47">
        <v>0</v>
      </c>
      <c r="H127" s="44" t="str">
        <f t="shared" si="13"/>
        <v>N/A</v>
      </c>
      <c r="I127" s="12" t="s">
        <v>1747</v>
      </c>
      <c r="J127" s="12">
        <v>-100</v>
      </c>
      <c r="K127" s="45" t="s">
        <v>739</v>
      </c>
      <c r="L127" s="9" t="str">
        <f t="shared" si="14"/>
        <v>No</v>
      </c>
    </row>
    <row r="128" spans="1:12" x14ac:dyDescent="0.2">
      <c r="A128" s="46" t="s">
        <v>632</v>
      </c>
      <c r="B128" s="35" t="s">
        <v>213</v>
      </c>
      <c r="C128" s="36">
        <v>0</v>
      </c>
      <c r="D128" s="44" t="str">
        <f t="shared" si="11"/>
        <v>N/A</v>
      </c>
      <c r="E128" s="36">
        <v>11</v>
      </c>
      <c r="F128" s="44" t="str">
        <f t="shared" si="12"/>
        <v>N/A</v>
      </c>
      <c r="G128" s="36">
        <v>0</v>
      </c>
      <c r="H128" s="44" t="str">
        <f t="shared" si="13"/>
        <v>N/A</v>
      </c>
      <c r="I128" s="12" t="s">
        <v>1747</v>
      </c>
      <c r="J128" s="12">
        <v>-100</v>
      </c>
      <c r="K128" s="45" t="s">
        <v>739</v>
      </c>
      <c r="L128" s="9" t="str">
        <f t="shared" si="14"/>
        <v>No</v>
      </c>
    </row>
    <row r="129" spans="1:12" ht="25.5" x14ac:dyDescent="0.2">
      <c r="A129" s="46" t="s">
        <v>1456</v>
      </c>
      <c r="B129" s="35" t="s">
        <v>213</v>
      </c>
      <c r="C129" s="47" t="s">
        <v>1747</v>
      </c>
      <c r="D129" s="44" t="str">
        <f t="shared" si="11"/>
        <v>N/A</v>
      </c>
      <c r="E129" s="47">
        <v>330</v>
      </c>
      <c r="F129" s="44" t="str">
        <f t="shared" si="12"/>
        <v>N/A</v>
      </c>
      <c r="G129" s="47" t="s">
        <v>1747</v>
      </c>
      <c r="H129" s="44" t="str">
        <f t="shared" si="13"/>
        <v>N/A</v>
      </c>
      <c r="I129" s="12" t="s">
        <v>1747</v>
      </c>
      <c r="J129" s="12" t="s">
        <v>1747</v>
      </c>
      <c r="K129" s="45" t="s">
        <v>739</v>
      </c>
      <c r="L129" s="9" t="str">
        <f t="shared" si="14"/>
        <v>N/A</v>
      </c>
    </row>
    <row r="130" spans="1:12" ht="25.5" x14ac:dyDescent="0.2">
      <c r="A130" s="46" t="s">
        <v>633</v>
      </c>
      <c r="B130" s="35" t="s">
        <v>213</v>
      </c>
      <c r="C130" s="47">
        <v>10259690</v>
      </c>
      <c r="D130" s="44" t="str">
        <f t="shared" si="11"/>
        <v>N/A</v>
      </c>
      <c r="E130" s="47">
        <v>9656067</v>
      </c>
      <c r="F130" s="44" t="str">
        <f t="shared" si="12"/>
        <v>N/A</v>
      </c>
      <c r="G130" s="47">
        <v>4490592</v>
      </c>
      <c r="H130" s="44" t="str">
        <f t="shared" si="13"/>
        <v>N/A</v>
      </c>
      <c r="I130" s="12">
        <v>-5.88</v>
      </c>
      <c r="J130" s="12">
        <v>-53.5</v>
      </c>
      <c r="K130" s="45" t="s">
        <v>739</v>
      </c>
      <c r="L130" s="9" t="str">
        <f t="shared" si="14"/>
        <v>No</v>
      </c>
    </row>
    <row r="131" spans="1:12" x14ac:dyDescent="0.2">
      <c r="A131" s="46" t="s">
        <v>634</v>
      </c>
      <c r="B131" s="35" t="s">
        <v>213</v>
      </c>
      <c r="C131" s="36">
        <v>9815</v>
      </c>
      <c r="D131" s="44" t="str">
        <f t="shared" si="11"/>
        <v>N/A</v>
      </c>
      <c r="E131" s="36">
        <v>9680</v>
      </c>
      <c r="F131" s="44" t="str">
        <f t="shared" si="12"/>
        <v>N/A</v>
      </c>
      <c r="G131" s="36">
        <v>3781</v>
      </c>
      <c r="H131" s="44" t="str">
        <f t="shared" si="13"/>
        <v>N/A</v>
      </c>
      <c r="I131" s="12">
        <v>-1.38</v>
      </c>
      <c r="J131" s="12">
        <v>-60.9</v>
      </c>
      <c r="K131" s="45" t="s">
        <v>739</v>
      </c>
      <c r="L131" s="9" t="str">
        <f t="shared" si="14"/>
        <v>No</v>
      </c>
    </row>
    <row r="132" spans="1:12" ht="25.5" x14ac:dyDescent="0.2">
      <c r="A132" s="46" t="s">
        <v>1457</v>
      </c>
      <c r="B132" s="35" t="s">
        <v>213</v>
      </c>
      <c r="C132" s="47">
        <v>1045.3071829</v>
      </c>
      <c r="D132" s="44" t="str">
        <f t="shared" si="11"/>
        <v>N/A</v>
      </c>
      <c r="E132" s="47">
        <v>997.52758263999999</v>
      </c>
      <c r="F132" s="44" t="str">
        <f t="shared" si="12"/>
        <v>N/A</v>
      </c>
      <c r="G132" s="47">
        <v>1187.6731024000001</v>
      </c>
      <c r="H132" s="44" t="str">
        <f t="shared" si="13"/>
        <v>N/A</v>
      </c>
      <c r="I132" s="12">
        <v>-4.57</v>
      </c>
      <c r="J132" s="12">
        <v>19.059999999999999</v>
      </c>
      <c r="K132" s="45" t="s">
        <v>739</v>
      </c>
      <c r="L132" s="9" t="str">
        <f t="shared" si="14"/>
        <v>Yes</v>
      </c>
    </row>
    <row r="133" spans="1:12" ht="25.5" x14ac:dyDescent="0.2">
      <c r="A133" s="46" t="s">
        <v>635</v>
      </c>
      <c r="B133" s="35" t="s">
        <v>213</v>
      </c>
      <c r="C133" s="47">
        <v>15545557</v>
      </c>
      <c r="D133" s="44" t="str">
        <f t="shared" si="11"/>
        <v>N/A</v>
      </c>
      <c r="E133" s="47">
        <v>15224735</v>
      </c>
      <c r="F133" s="44" t="str">
        <f t="shared" si="12"/>
        <v>N/A</v>
      </c>
      <c r="G133" s="47">
        <v>16876442</v>
      </c>
      <c r="H133" s="44" t="str">
        <f t="shared" si="13"/>
        <v>N/A</v>
      </c>
      <c r="I133" s="12">
        <v>-2.06</v>
      </c>
      <c r="J133" s="12">
        <v>10.85</v>
      </c>
      <c r="K133" s="45" t="s">
        <v>739</v>
      </c>
      <c r="L133" s="9" t="str">
        <f t="shared" si="14"/>
        <v>Yes</v>
      </c>
    </row>
    <row r="134" spans="1:12" x14ac:dyDescent="0.2">
      <c r="A134" s="46" t="s">
        <v>636</v>
      </c>
      <c r="B134" s="35" t="s">
        <v>213</v>
      </c>
      <c r="C134" s="36">
        <v>1645</v>
      </c>
      <c r="D134" s="44" t="str">
        <f t="shared" si="11"/>
        <v>N/A</v>
      </c>
      <c r="E134" s="36">
        <v>1635</v>
      </c>
      <c r="F134" s="44" t="str">
        <f t="shared" si="12"/>
        <v>N/A</v>
      </c>
      <c r="G134" s="36">
        <v>1703</v>
      </c>
      <c r="H134" s="44" t="str">
        <f t="shared" si="13"/>
        <v>N/A</v>
      </c>
      <c r="I134" s="12">
        <v>-0.60799999999999998</v>
      </c>
      <c r="J134" s="12">
        <v>4.1589999999999998</v>
      </c>
      <c r="K134" s="45" t="s">
        <v>739</v>
      </c>
      <c r="L134" s="9" t="str">
        <f t="shared" si="14"/>
        <v>Yes</v>
      </c>
    </row>
    <row r="135" spans="1:12" x14ac:dyDescent="0.2">
      <c r="A135" s="46" t="s">
        <v>1458</v>
      </c>
      <c r="B135" s="35" t="s">
        <v>213</v>
      </c>
      <c r="C135" s="47">
        <v>9450.1866260999996</v>
      </c>
      <c r="D135" s="44" t="str">
        <f t="shared" si="11"/>
        <v>N/A</v>
      </c>
      <c r="E135" s="47">
        <v>9311.7645260000008</v>
      </c>
      <c r="F135" s="44" t="str">
        <f t="shared" si="12"/>
        <v>N/A</v>
      </c>
      <c r="G135" s="47">
        <v>9909.8308866999996</v>
      </c>
      <c r="H135" s="44" t="str">
        <f t="shared" si="13"/>
        <v>N/A</v>
      </c>
      <c r="I135" s="12">
        <v>-1.46</v>
      </c>
      <c r="J135" s="12">
        <v>6.423</v>
      </c>
      <c r="K135" s="45" t="s">
        <v>739</v>
      </c>
      <c r="L135" s="9" t="str">
        <f t="shared" si="14"/>
        <v>Yes</v>
      </c>
    </row>
    <row r="136" spans="1:12" ht="25.5" x14ac:dyDescent="0.2">
      <c r="A136" s="46" t="s">
        <v>637</v>
      </c>
      <c r="B136" s="35" t="s">
        <v>213</v>
      </c>
      <c r="C136" s="47">
        <v>1622335</v>
      </c>
      <c r="D136" s="44" t="str">
        <f t="shared" si="11"/>
        <v>N/A</v>
      </c>
      <c r="E136" s="47">
        <v>1644666</v>
      </c>
      <c r="F136" s="44" t="str">
        <f t="shared" si="12"/>
        <v>N/A</v>
      </c>
      <c r="G136" s="47">
        <v>518610</v>
      </c>
      <c r="H136" s="44" t="str">
        <f t="shared" si="13"/>
        <v>N/A</v>
      </c>
      <c r="I136" s="12">
        <v>1.3759999999999999</v>
      </c>
      <c r="J136" s="12">
        <v>-68.5</v>
      </c>
      <c r="K136" s="45" t="s">
        <v>739</v>
      </c>
      <c r="L136" s="9" t="str">
        <f>IF(J136="Div by 0", "N/A", IF(OR(J136="N/A",K136="N/A"),"N/A", IF(J136&gt;VALUE(MID(K136,1,2)), "No", IF(J136&lt;-1*VALUE(MID(K136,1,2)), "No", "Yes"))))</f>
        <v>No</v>
      </c>
    </row>
    <row r="137" spans="1:12" x14ac:dyDescent="0.2">
      <c r="A137" s="46" t="s">
        <v>638</v>
      </c>
      <c r="B137" s="35" t="s">
        <v>213</v>
      </c>
      <c r="C137" s="36">
        <v>7454</v>
      </c>
      <c r="D137" s="44" t="str">
        <f t="shared" si="11"/>
        <v>N/A</v>
      </c>
      <c r="E137" s="36">
        <v>7536</v>
      </c>
      <c r="F137" s="44" t="str">
        <f t="shared" si="12"/>
        <v>N/A</v>
      </c>
      <c r="G137" s="36">
        <v>2191</v>
      </c>
      <c r="H137" s="44" t="str">
        <f t="shared" si="13"/>
        <v>N/A</v>
      </c>
      <c r="I137" s="12">
        <v>1.1000000000000001</v>
      </c>
      <c r="J137" s="12">
        <v>-70.900000000000006</v>
      </c>
      <c r="K137" s="45" t="s">
        <v>739</v>
      </c>
      <c r="L137" s="9" t="str">
        <f t="shared" ref="L137:L141" si="15">IF(J137="Div by 0", "N/A", IF(OR(J137="N/A",K137="N/A"),"N/A", IF(J137&gt;VALUE(MID(K137,1,2)), "No", IF(J137&lt;-1*VALUE(MID(K137,1,2)), "No", "Yes"))))</f>
        <v>No</v>
      </c>
    </row>
    <row r="138" spans="1:12" ht="25.5" x14ac:dyDescent="0.2">
      <c r="A138" s="46" t="s">
        <v>1459</v>
      </c>
      <c r="B138" s="35" t="s">
        <v>213</v>
      </c>
      <c r="C138" s="47">
        <v>217.64623021</v>
      </c>
      <c r="D138" s="44" t="str">
        <f t="shared" si="11"/>
        <v>N/A</v>
      </c>
      <c r="E138" s="47">
        <v>218.24124204</v>
      </c>
      <c r="F138" s="44" t="str">
        <f t="shared" si="12"/>
        <v>N/A</v>
      </c>
      <c r="G138" s="47">
        <v>236.70013692000001</v>
      </c>
      <c r="H138" s="44" t="str">
        <f t="shared" si="13"/>
        <v>N/A</v>
      </c>
      <c r="I138" s="12">
        <v>0.27339999999999998</v>
      </c>
      <c r="J138" s="12">
        <v>8.4580000000000002</v>
      </c>
      <c r="K138" s="45" t="s">
        <v>739</v>
      </c>
      <c r="L138" s="9" t="str">
        <f t="shared" si="15"/>
        <v>Yes</v>
      </c>
    </row>
    <row r="139" spans="1:12" ht="25.5" x14ac:dyDescent="0.2">
      <c r="A139" s="46" t="s">
        <v>639</v>
      </c>
      <c r="B139" s="35" t="s">
        <v>213</v>
      </c>
      <c r="C139" s="47">
        <v>615794</v>
      </c>
      <c r="D139" s="44" t="str">
        <f t="shared" si="11"/>
        <v>N/A</v>
      </c>
      <c r="E139" s="47">
        <v>445208</v>
      </c>
      <c r="F139" s="44" t="str">
        <f t="shared" si="12"/>
        <v>N/A</v>
      </c>
      <c r="G139" s="47">
        <v>237343</v>
      </c>
      <c r="H139" s="44" t="str">
        <f t="shared" si="13"/>
        <v>N/A</v>
      </c>
      <c r="I139" s="12">
        <v>-27.7</v>
      </c>
      <c r="J139" s="12">
        <v>-46.7</v>
      </c>
      <c r="K139" s="45" t="s">
        <v>739</v>
      </c>
      <c r="L139" s="9" t="str">
        <f t="shared" si="15"/>
        <v>No</v>
      </c>
    </row>
    <row r="140" spans="1:12" x14ac:dyDescent="0.2">
      <c r="A140" s="46" t="s">
        <v>640</v>
      </c>
      <c r="B140" s="35" t="s">
        <v>213</v>
      </c>
      <c r="C140" s="36">
        <v>100</v>
      </c>
      <c r="D140" s="44" t="str">
        <f t="shared" si="11"/>
        <v>N/A</v>
      </c>
      <c r="E140" s="36">
        <v>71</v>
      </c>
      <c r="F140" s="44" t="str">
        <f t="shared" si="12"/>
        <v>N/A</v>
      </c>
      <c r="G140" s="36">
        <v>67</v>
      </c>
      <c r="H140" s="44" t="str">
        <f t="shared" si="13"/>
        <v>N/A</v>
      </c>
      <c r="I140" s="12">
        <v>-29</v>
      </c>
      <c r="J140" s="12">
        <v>-5.63</v>
      </c>
      <c r="K140" s="45" t="s">
        <v>739</v>
      </c>
      <c r="L140" s="9" t="str">
        <f t="shared" si="15"/>
        <v>Yes</v>
      </c>
    </row>
    <row r="141" spans="1:12" ht="25.5" x14ac:dyDescent="0.2">
      <c r="A141" s="46" t="s">
        <v>1460</v>
      </c>
      <c r="B141" s="35" t="s">
        <v>213</v>
      </c>
      <c r="C141" s="47">
        <v>6157.94</v>
      </c>
      <c r="D141" s="44" t="str">
        <f t="shared" si="11"/>
        <v>N/A</v>
      </c>
      <c r="E141" s="47">
        <v>6270.5352112999999</v>
      </c>
      <c r="F141" s="44" t="str">
        <f t="shared" si="12"/>
        <v>N/A</v>
      </c>
      <c r="G141" s="47">
        <v>3542.4328357999998</v>
      </c>
      <c r="H141" s="44" t="str">
        <f t="shared" si="13"/>
        <v>N/A</v>
      </c>
      <c r="I141" s="12">
        <v>1.8280000000000001</v>
      </c>
      <c r="J141" s="12">
        <v>-43.5</v>
      </c>
      <c r="K141" s="45" t="s">
        <v>739</v>
      </c>
      <c r="L141" s="9" t="str">
        <f t="shared" si="15"/>
        <v>No</v>
      </c>
    </row>
    <row r="142" spans="1:12" ht="25.5" x14ac:dyDescent="0.2">
      <c r="A142" s="46" t="s">
        <v>641</v>
      </c>
      <c r="B142" s="35" t="s">
        <v>213</v>
      </c>
      <c r="C142" s="47">
        <v>36118846</v>
      </c>
      <c r="D142" s="44" t="str">
        <f t="shared" si="11"/>
        <v>N/A</v>
      </c>
      <c r="E142" s="47">
        <v>34662579</v>
      </c>
      <c r="F142" s="44" t="str">
        <f t="shared" si="12"/>
        <v>N/A</v>
      </c>
      <c r="G142" s="47">
        <v>26776445</v>
      </c>
      <c r="H142" s="44" t="str">
        <f t="shared" si="13"/>
        <v>N/A</v>
      </c>
      <c r="I142" s="12">
        <v>-4.03</v>
      </c>
      <c r="J142" s="12">
        <v>-22.8</v>
      </c>
      <c r="K142" s="45" t="s">
        <v>739</v>
      </c>
      <c r="L142" s="9" t="str">
        <f t="shared" ref="L142:L153" si="16">IF(J142="Div by 0", "N/A", IF(K142="N/A","N/A", IF(J142&gt;VALUE(MID(K142,1,2)), "No", IF(J142&lt;-1*VALUE(MID(K142,1,2)), "No", "Yes"))))</f>
        <v>Yes</v>
      </c>
    </row>
    <row r="143" spans="1:12" ht="25.5" x14ac:dyDescent="0.2">
      <c r="A143" s="46" t="s">
        <v>642</v>
      </c>
      <c r="B143" s="35" t="s">
        <v>213</v>
      </c>
      <c r="C143" s="36">
        <v>63470</v>
      </c>
      <c r="D143" s="44" t="str">
        <f t="shared" si="11"/>
        <v>N/A</v>
      </c>
      <c r="E143" s="36">
        <v>58089</v>
      </c>
      <c r="F143" s="44" t="str">
        <f t="shared" si="12"/>
        <v>N/A</v>
      </c>
      <c r="G143" s="36">
        <v>31797</v>
      </c>
      <c r="H143" s="44" t="str">
        <f t="shared" si="13"/>
        <v>N/A</v>
      </c>
      <c r="I143" s="12">
        <v>-8.48</v>
      </c>
      <c r="J143" s="12">
        <v>-45.3</v>
      </c>
      <c r="K143" s="45" t="s">
        <v>739</v>
      </c>
      <c r="L143" s="9" t="str">
        <f t="shared" si="16"/>
        <v>No</v>
      </c>
    </row>
    <row r="144" spans="1:12" ht="25.5" x14ac:dyDescent="0.2">
      <c r="A144" s="46" t="s">
        <v>1461</v>
      </c>
      <c r="B144" s="35" t="s">
        <v>213</v>
      </c>
      <c r="C144" s="47">
        <v>569.06957618000001</v>
      </c>
      <c r="D144" s="44" t="str">
        <f t="shared" si="11"/>
        <v>N/A</v>
      </c>
      <c r="E144" s="47">
        <v>596.71502350000003</v>
      </c>
      <c r="F144" s="44" t="str">
        <f t="shared" si="12"/>
        <v>N/A</v>
      </c>
      <c r="G144" s="47">
        <v>842.10601628999996</v>
      </c>
      <c r="H144" s="44" t="str">
        <f t="shared" si="13"/>
        <v>N/A</v>
      </c>
      <c r="I144" s="12">
        <v>4.8579999999999997</v>
      </c>
      <c r="J144" s="12">
        <v>41.12</v>
      </c>
      <c r="K144" s="45" t="s">
        <v>739</v>
      </c>
      <c r="L144" s="9" t="str">
        <f t="shared" si="16"/>
        <v>No</v>
      </c>
    </row>
    <row r="145" spans="1:12" ht="25.5" x14ac:dyDescent="0.2">
      <c r="A145" s="46" t="s">
        <v>643</v>
      </c>
      <c r="B145" s="35" t="s">
        <v>213</v>
      </c>
      <c r="C145" s="47">
        <v>111229168</v>
      </c>
      <c r="D145" s="44" t="str">
        <f t="shared" ref="D145:D153" si="17">IF($B145="N/A","N/A",IF(C145&gt;10,"No",IF(C145&lt;-10,"No","Yes")))</f>
        <v>N/A</v>
      </c>
      <c r="E145" s="47">
        <v>127079395</v>
      </c>
      <c r="F145" s="44" t="str">
        <f t="shared" ref="F145:F153" si="18">IF($B145="N/A","N/A",IF(E145&gt;10,"No",IF(E145&lt;-10,"No","Yes")))</f>
        <v>N/A</v>
      </c>
      <c r="G145" s="47">
        <v>185131930</v>
      </c>
      <c r="H145" s="44" t="str">
        <f t="shared" ref="H145:H153" si="19">IF($B145="N/A","N/A",IF(G145&gt;10,"No",IF(G145&lt;-10,"No","Yes")))</f>
        <v>N/A</v>
      </c>
      <c r="I145" s="12">
        <v>14.25</v>
      </c>
      <c r="J145" s="12">
        <v>45.68</v>
      </c>
      <c r="K145" s="45" t="s">
        <v>739</v>
      </c>
      <c r="L145" s="9" t="str">
        <f t="shared" si="16"/>
        <v>No</v>
      </c>
    </row>
    <row r="146" spans="1:12" x14ac:dyDescent="0.2">
      <c r="A146" s="46" t="s">
        <v>644</v>
      </c>
      <c r="B146" s="35" t="s">
        <v>213</v>
      </c>
      <c r="C146" s="36">
        <v>3677</v>
      </c>
      <c r="D146" s="44" t="str">
        <f t="shared" si="17"/>
        <v>N/A</v>
      </c>
      <c r="E146" s="36">
        <v>3718</v>
      </c>
      <c r="F146" s="44" t="str">
        <f t="shared" si="18"/>
        <v>N/A</v>
      </c>
      <c r="G146" s="36">
        <v>4353</v>
      </c>
      <c r="H146" s="44" t="str">
        <f t="shared" si="19"/>
        <v>N/A</v>
      </c>
      <c r="I146" s="12">
        <v>1.115</v>
      </c>
      <c r="J146" s="12">
        <v>17.079999999999998</v>
      </c>
      <c r="K146" s="45" t="s">
        <v>739</v>
      </c>
      <c r="L146" s="9" t="str">
        <f t="shared" si="16"/>
        <v>Yes</v>
      </c>
    </row>
    <row r="147" spans="1:12" ht="25.5" x14ac:dyDescent="0.2">
      <c r="A147" s="46" t="s">
        <v>1462</v>
      </c>
      <c r="B147" s="35" t="s">
        <v>213</v>
      </c>
      <c r="C147" s="47">
        <v>30249.977698999999</v>
      </c>
      <c r="D147" s="44" t="str">
        <f t="shared" si="17"/>
        <v>N/A</v>
      </c>
      <c r="E147" s="47">
        <v>34179.503765000001</v>
      </c>
      <c r="F147" s="44" t="str">
        <f t="shared" si="18"/>
        <v>N/A</v>
      </c>
      <c r="G147" s="47">
        <v>42529.733517000001</v>
      </c>
      <c r="H147" s="44" t="str">
        <f t="shared" si="19"/>
        <v>N/A</v>
      </c>
      <c r="I147" s="12">
        <v>12.99</v>
      </c>
      <c r="J147" s="12">
        <v>24.43</v>
      </c>
      <c r="K147" s="45" t="s">
        <v>739</v>
      </c>
      <c r="L147" s="9" t="str">
        <f t="shared" si="16"/>
        <v>Yes</v>
      </c>
    </row>
    <row r="148" spans="1:12" ht="25.5" x14ac:dyDescent="0.2">
      <c r="A148" s="46" t="s">
        <v>645</v>
      </c>
      <c r="B148" s="35" t="s">
        <v>213</v>
      </c>
      <c r="C148" s="47">
        <v>35861931</v>
      </c>
      <c r="D148" s="44" t="str">
        <f t="shared" si="17"/>
        <v>N/A</v>
      </c>
      <c r="E148" s="47">
        <v>35532803</v>
      </c>
      <c r="F148" s="44" t="str">
        <f t="shared" si="18"/>
        <v>N/A</v>
      </c>
      <c r="G148" s="47">
        <v>24948532</v>
      </c>
      <c r="H148" s="44" t="str">
        <f t="shared" si="19"/>
        <v>N/A</v>
      </c>
      <c r="I148" s="12">
        <v>-0.91800000000000004</v>
      </c>
      <c r="J148" s="12">
        <v>-29.8</v>
      </c>
      <c r="K148" s="45" t="s">
        <v>739</v>
      </c>
      <c r="L148" s="9" t="str">
        <f t="shared" si="16"/>
        <v>Yes</v>
      </c>
    </row>
    <row r="149" spans="1:12" x14ac:dyDescent="0.2">
      <c r="A149" s="46" t="s">
        <v>646</v>
      </c>
      <c r="B149" s="35" t="s">
        <v>213</v>
      </c>
      <c r="C149" s="36">
        <v>27101</v>
      </c>
      <c r="D149" s="44" t="str">
        <f t="shared" si="17"/>
        <v>N/A</v>
      </c>
      <c r="E149" s="36">
        <v>26267</v>
      </c>
      <c r="F149" s="44" t="str">
        <f t="shared" si="18"/>
        <v>N/A</v>
      </c>
      <c r="G149" s="36">
        <v>15423</v>
      </c>
      <c r="H149" s="44" t="str">
        <f t="shared" si="19"/>
        <v>N/A</v>
      </c>
      <c r="I149" s="12">
        <v>-3.08</v>
      </c>
      <c r="J149" s="12">
        <v>-41.3</v>
      </c>
      <c r="K149" s="45" t="s">
        <v>739</v>
      </c>
      <c r="L149" s="9" t="str">
        <f t="shared" si="16"/>
        <v>No</v>
      </c>
    </row>
    <row r="150" spans="1:12" ht="25.5" x14ac:dyDescent="0.2">
      <c r="A150" s="46" t="s">
        <v>1463</v>
      </c>
      <c r="B150" s="35" t="s">
        <v>213</v>
      </c>
      <c r="C150" s="47">
        <v>1323.2696579000001</v>
      </c>
      <c r="D150" s="44" t="str">
        <f t="shared" si="17"/>
        <v>N/A</v>
      </c>
      <c r="E150" s="47">
        <v>1352.7545209</v>
      </c>
      <c r="F150" s="44" t="str">
        <f t="shared" si="18"/>
        <v>N/A</v>
      </c>
      <c r="G150" s="47">
        <v>1617.6186215</v>
      </c>
      <c r="H150" s="44" t="str">
        <f t="shared" si="19"/>
        <v>N/A</v>
      </c>
      <c r="I150" s="12">
        <v>2.2280000000000002</v>
      </c>
      <c r="J150" s="12">
        <v>19.579999999999998</v>
      </c>
      <c r="K150" s="45" t="s">
        <v>739</v>
      </c>
      <c r="L150" s="9" t="str">
        <f t="shared" si="16"/>
        <v>Yes</v>
      </c>
    </row>
    <row r="151" spans="1:12" ht="25.5" x14ac:dyDescent="0.2">
      <c r="A151" s="46" t="s">
        <v>647</v>
      </c>
      <c r="B151" s="35" t="s">
        <v>213</v>
      </c>
      <c r="C151" s="47">
        <v>50345010</v>
      </c>
      <c r="D151" s="44" t="str">
        <f t="shared" si="17"/>
        <v>N/A</v>
      </c>
      <c r="E151" s="47">
        <v>42882505</v>
      </c>
      <c r="F151" s="44" t="str">
        <f t="shared" si="18"/>
        <v>N/A</v>
      </c>
      <c r="G151" s="47">
        <v>30074061</v>
      </c>
      <c r="H151" s="44" t="str">
        <f t="shared" si="19"/>
        <v>N/A</v>
      </c>
      <c r="I151" s="12">
        <v>-14.8</v>
      </c>
      <c r="J151" s="12">
        <v>-29.9</v>
      </c>
      <c r="K151" s="45" t="s">
        <v>739</v>
      </c>
      <c r="L151" s="9" t="str">
        <f t="shared" si="16"/>
        <v>Yes</v>
      </c>
    </row>
    <row r="152" spans="1:12" x14ac:dyDescent="0.2">
      <c r="A152" s="46" t="s">
        <v>648</v>
      </c>
      <c r="B152" s="35" t="s">
        <v>213</v>
      </c>
      <c r="C152" s="36">
        <v>3564</v>
      </c>
      <c r="D152" s="44" t="str">
        <f t="shared" si="17"/>
        <v>N/A</v>
      </c>
      <c r="E152" s="36">
        <v>3627</v>
      </c>
      <c r="F152" s="44" t="str">
        <f t="shared" si="18"/>
        <v>N/A</v>
      </c>
      <c r="G152" s="36">
        <v>2683</v>
      </c>
      <c r="H152" s="44" t="str">
        <f t="shared" si="19"/>
        <v>N/A</v>
      </c>
      <c r="I152" s="12">
        <v>1.768</v>
      </c>
      <c r="J152" s="12">
        <v>-26</v>
      </c>
      <c r="K152" s="45" t="s">
        <v>739</v>
      </c>
      <c r="L152" s="9" t="str">
        <f t="shared" si="16"/>
        <v>Yes</v>
      </c>
    </row>
    <row r="153" spans="1:12" ht="25.5" x14ac:dyDescent="0.2">
      <c r="A153" s="46" t="s">
        <v>1464</v>
      </c>
      <c r="B153" s="35" t="s">
        <v>213</v>
      </c>
      <c r="C153" s="47">
        <v>14125.984848</v>
      </c>
      <c r="D153" s="44" t="str">
        <f t="shared" si="17"/>
        <v>N/A</v>
      </c>
      <c r="E153" s="47">
        <v>11823.133443999999</v>
      </c>
      <c r="F153" s="44" t="str">
        <f t="shared" si="18"/>
        <v>N/A</v>
      </c>
      <c r="G153" s="47">
        <v>11209.117033</v>
      </c>
      <c r="H153" s="44" t="str">
        <f t="shared" si="19"/>
        <v>N/A</v>
      </c>
      <c r="I153" s="12">
        <v>-16.3</v>
      </c>
      <c r="J153" s="12">
        <v>-5.19</v>
      </c>
      <c r="K153" s="45" t="s">
        <v>739</v>
      </c>
      <c r="L153" s="9" t="str">
        <f t="shared" si="16"/>
        <v>Yes</v>
      </c>
    </row>
    <row r="154" spans="1:12" x14ac:dyDescent="0.2">
      <c r="A154" s="46" t="s">
        <v>1530</v>
      </c>
      <c r="B154" s="35" t="s">
        <v>213</v>
      </c>
      <c r="C154" s="47">
        <v>734.84454797000001</v>
      </c>
      <c r="D154" s="44" t="str">
        <f t="shared" ref="D154:D173" si="20">IF($B154="N/A","N/A",IF(C154&gt;10,"No",IF(C154&lt;-10,"No","Yes")))</f>
        <v>N/A</v>
      </c>
      <c r="E154" s="47">
        <v>687.59789056</v>
      </c>
      <c r="F154" s="44" t="str">
        <f t="shared" ref="F154:F173" si="21">IF($B154="N/A","N/A",IF(E154&gt;10,"No",IF(E154&lt;-10,"No","Yes")))</f>
        <v>N/A</v>
      </c>
      <c r="G154" s="47">
        <v>657.66759546000003</v>
      </c>
      <c r="H154" s="44" t="str">
        <f t="shared" ref="H154:H173" si="22">IF($B154="N/A","N/A",IF(G154&gt;10,"No",IF(G154&lt;-10,"No","Yes")))</f>
        <v>N/A</v>
      </c>
      <c r="I154" s="12">
        <v>-6.43</v>
      </c>
      <c r="J154" s="12">
        <v>-4.3499999999999996</v>
      </c>
      <c r="K154" s="45" t="s">
        <v>739</v>
      </c>
      <c r="L154" s="9" t="str">
        <f t="shared" ref="L154:L173" si="23">IF(J154="Div by 0", "N/A", IF(K154="N/A","N/A", IF(J154&gt;VALUE(MID(K154,1,2)), "No", IF(J154&lt;-1*VALUE(MID(K154,1,2)), "No", "Yes"))))</f>
        <v>Yes</v>
      </c>
    </row>
    <row r="155" spans="1:12" x14ac:dyDescent="0.2">
      <c r="A155" s="51" t="s">
        <v>1531</v>
      </c>
      <c r="B155" s="35" t="s">
        <v>213</v>
      </c>
      <c r="C155" s="47">
        <v>458.84363759000001</v>
      </c>
      <c r="D155" s="44" t="str">
        <f t="shared" si="20"/>
        <v>N/A</v>
      </c>
      <c r="E155" s="47">
        <v>462.27048908</v>
      </c>
      <c r="F155" s="44" t="str">
        <f t="shared" si="21"/>
        <v>N/A</v>
      </c>
      <c r="G155" s="47">
        <v>363.78687223999998</v>
      </c>
      <c r="H155" s="44" t="str">
        <f t="shared" si="22"/>
        <v>N/A</v>
      </c>
      <c r="I155" s="12">
        <v>0.74680000000000002</v>
      </c>
      <c r="J155" s="12">
        <v>-21.3</v>
      </c>
      <c r="K155" s="45" t="s">
        <v>739</v>
      </c>
      <c r="L155" s="9" t="str">
        <f t="shared" si="23"/>
        <v>Yes</v>
      </c>
    </row>
    <row r="156" spans="1:12" ht="25.5" x14ac:dyDescent="0.2">
      <c r="A156" s="51" t="s">
        <v>1532</v>
      </c>
      <c r="B156" s="35" t="s">
        <v>213</v>
      </c>
      <c r="C156" s="47">
        <v>1780.3733158</v>
      </c>
      <c r="D156" s="44" t="str">
        <f t="shared" si="20"/>
        <v>N/A</v>
      </c>
      <c r="E156" s="47">
        <v>1619.4289676000001</v>
      </c>
      <c r="F156" s="44" t="str">
        <f t="shared" si="21"/>
        <v>N/A</v>
      </c>
      <c r="G156" s="47">
        <v>1307.0666014000001</v>
      </c>
      <c r="H156" s="44" t="str">
        <f t="shared" si="22"/>
        <v>N/A</v>
      </c>
      <c r="I156" s="12">
        <v>-9.0399999999999991</v>
      </c>
      <c r="J156" s="12">
        <v>-19.3</v>
      </c>
      <c r="K156" s="45" t="s">
        <v>739</v>
      </c>
      <c r="L156" s="9" t="str">
        <f t="shared" si="23"/>
        <v>Yes</v>
      </c>
    </row>
    <row r="157" spans="1:12" x14ac:dyDescent="0.2">
      <c r="A157" s="51" t="s">
        <v>1533</v>
      </c>
      <c r="B157" s="35" t="s">
        <v>213</v>
      </c>
      <c r="C157" s="47">
        <v>398.05804871999999</v>
      </c>
      <c r="D157" s="44" t="str">
        <f t="shared" si="20"/>
        <v>N/A</v>
      </c>
      <c r="E157" s="47">
        <v>334.20049539000001</v>
      </c>
      <c r="F157" s="44" t="str">
        <f t="shared" si="21"/>
        <v>N/A</v>
      </c>
      <c r="G157" s="47">
        <v>348.28003897999997</v>
      </c>
      <c r="H157" s="44" t="str">
        <f t="shared" si="22"/>
        <v>N/A</v>
      </c>
      <c r="I157" s="12">
        <v>-16</v>
      </c>
      <c r="J157" s="12">
        <v>4.2130000000000001</v>
      </c>
      <c r="K157" s="45" t="s">
        <v>739</v>
      </c>
      <c r="L157" s="9" t="str">
        <f t="shared" si="23"/>
        <v>Yes</v>
      </c>
    </row>
    <row r="158" spans="1:12" x14ac:dyDescent="0.2">
      <c r="A158" s="51" t="s">
        <v>1534</v>
      </c>
      <c r="B158" s="35" t="s">
        <v>213</v>
      </c>
      <c r="C158" s="47">
        <v>868.98742985000001</v>
      </c>
      <c r="D158" s="44" t="str">
        <f t="shared" si="20"/>
        <v>N/A</v>
      </c>
      <c r="E158" s="47">
        <v>887.02512022999997</v>
      </c>
      <c r="F158" s="44" t="str">
        <f t="shared" si="21"/>
        <v>N/A</v>
      </c>
      <c r="G158" s="47">
        <v>515.64233815</v>
      </c>
      <c r="H158" s="44" t="str">
        <f t="shared" si="22"/>
        <v>N/A</v>
      </c>
      <c r="I158" s="12">
        <v>2.0760000000000001</v>
      </c>
      <c r="J158" s="12">
        <v>-41.9</v>
      </c>
      <c r="K158" s="45" t="s">
        <v>739</v>
      </c>
      <c r="L158" s="9" t="str">
        <f t="shared" si="23"/>
        <v>No</v>
      </c>
    </row>
    <row r="159" spans="1:12" x14ac:dyDescent="0.2">
      <c r="A159" s="46" t="s">
        <v>1535</v>
      </c>
      <c r="B159" s="35" t="s">
        <v>213</v>
      </c>
      <c r="C159" s="47">
        <v>1955.9217865999999</v>
      </c>
      <c r="D159" s="44" t="str">
        <f t="shared" si="20"/>
        <v>N/A</v>
      </c>
      <c r="E159" s="47">
        <v>2138.7358559999998</v>
      </c>
      <c r="F159" s="44" t="str">
        <f t="shared" si="21"/>
        <v>N/A</v>
      </c>
      <c r="G159" s="47">
        <v>4399.6167111000004</v>
      </c>
      <c r="H159" s="44" t="str">
        <f t="shared" si="22"/>
        <v>N/A</v>
      </c>
      <c r="I159" s="12">
        <v>9.3469999999999995</v>
      </c>
      <c r="J159" s="12">
        <v>105.7</v>
      </c>
      <c r="K159" s="45" t="s">
        <v>739</v>
      </c>
      <c r="L159" s="9" t="str">
        <f t="shared" si="23"/>
        <v>No</v>
      </c>
    </row>
    <row r="160" spans="1:12" x14ac:dyDescent="0.2">
      <c r="A160" s="51" t="s">
        <v>1536</v>
      </c>
      <c r="B160" s="35" t="s">
        <v>213</v>
      </c>
      <c r="C160" s="47">
        <v>12572.421425</v>
      </c>
      <c r="D160" s="44" t="str">
        <f t="shared" si="20"/>
        <v>N/A</v>
      </c>
      <c r="E160" s="47">
        <v>15072.850886</v>
      </c>
      <c r="F160" s="44" t="str">
        <f t="shared" si="21"/>
        <v>N/A</v>
      </c>
      <c r="G160" s="47">
        <v>11686.745674</v>
      </c>
      <c r="H160" s="44" t="str">
        <f t="shared" si="22"/>
        <v>N/A</v>
      </c>
      <c r="I160" s="12">
        <v>19.89</v>
      </c>
      <c r="J160" s="12">
        <v>-22.5</v>
      </c>
      <c r="K160" s="45" t="s">
        <v>739</v>
      </c>
      <c r="L160" s="9" t="str">
        <f t="shared" si="23"/>
        <v>Yes</v>
      </c>
    </row>
    <row r="161" spans="1:12" ht="25.5" x14ac:dyDescent="0.2">
      <c r="A161" s="51" t="s">
        <v>1537</v>
      </c>
      <c r="B161" s="35" t="s">
        <v>213</v>
      </c>
      <c r="C161" s="47">
        <v>2829.9071614999998</v>
      </c>
      <c r="D161" s="44" t="str">
        <f t="shared" si="20"/>
        <v>N/A</v>
      </c>
      <c r="E161" s="47">
        <v>3118.5934072999999</v>
      </c>
      <c r="F161" s="44" t="str">
        <f t="shared" si="21"/>
        <v>N/A</v>
      </c>
      <c r="G161" s="47">
        <v>5163.5768994999999</v>
      </c>
      <c r="H161" s="44" t="str">
        <f t="shared" si="22"/>
        <v>N/A</v>
      </c>
      <c r="I161" s="12">
        <v>10.199999999999999</v>
      </c>
      <c r="J161" s="12">
        <v>65.569999999999993</v>
      </c>
      <c r="K161" s="45" t="s">
        <v>739</v>
      </c>
      <c r="L161" s="9" t="str">
        <f t="shared" si="23"/>
        <v>No</v>
      </c>
    </row>
    <row r="162" spans="1:12" x14ac:dyDescent="0.2">
      <c r="A162" s="51" t="s">
        <v>1538</v>
      </c>
      <c r="B162" s="35" t="s">
        <v>213</v>
      </c>
      <c r="C162" s="47">
        <v>162.29504219</v>
      </c>
      <c r="D162" s="44" t="str">
        <f t="shared" si="20"/>
        <v>N/A</v>
      </c>
      <c r="E162" s="47">
        <v>111.41545112999999</v>
      </c>
      <c r="F162" s="44" t="str">
        <f t="shared" si="21"/>
        <v>N/A</v>
      </c>
      <c r="G162" s="47">
        <v>187.1586088</v>
      </c>
      <c r="H162" s="44" t="str">
        <f t="shared" si="22"/>
        <v>N/A</v>
      </c>
      <c r="I162" s="12">
        <v>-31.4</v>
      </c>
      <c r="J162" s="12">
        <v>67.98</v>
      </c>
      <c r="K162" s="45" t="s">
        <v>739</v>
      </c>
      <c r="L162" s="9" t="str">
        <f t="shared" si="23"/>
        <v>No</v>
      </c>
    </row>
    <row r="163" spans="1:12" x14ac:dyDescent="0.2">
      <c r="A163" s="51" t="s">
        <v>1539</v>
      </c>
      <c r="B163" s="35" t="s">
        <v>213</v>
      </c>
      <c r="C163" s="47">
        <v>15.379872376</v>
      </c>
      <c r="D163" s="44" t="str">
        <f t="shared" si="20"/>
        <v>N/A</v>
      </c>
      <c r="E163" s="47">
        <v>25.777653727000001</v>
      </c>
      <c r="F163" s="44" t="str">
        <f t="shared" si="21"/>
        <v>N/A</v>
      </c>
      <c r="G163" s="47">
        <v>46.329822843000002</v>
      </c>
      <c r="H163" s="44" t="str">
        <f t="shared" si="22"/>
        <v>N/A</v>
      </c>
      <c r="I163" s="12">
        <v>67.61</v>
      </c>
      <c r="J163" s="12">
        <v>79.73</v>
      </c>
      <c r="K163" s="45" t="s">
        <v>739</v>
      </c>
      <c r="L163" s="9" t="str">
        <f t="shared" si="23"/>
        <v>No</v>
      </c>
    </row>
    <row r="164" spans="1:12" x14ac:dyDescent="0.2">
      <c r="A164" s="46" t="s">
        <v>1540</v>
      </c>
      <c r="B164" s="35" t="s">
        <v>213</v>
      </c>
      <c r="C164" s="47">
        <v>494.12000812999997</v>
      </c>
      <c r="D164" s="44" t="str">
        <f t="shared" si="20"/>
        <v>N/A</v>
      </c>
      <c r="E164" s="47">
        <v>522.46443262000003</v>
      </c>
      <c r="F164" s="44" t="str">
        <f t="shared" si="21"/>
        <v>N/A</v>
      </c>
      <c r="G164" s="47">
        <v>399.46610300999998</v>
      </c>
      <c r="H164" s="44" t="str">
        <f t="shared" si="22"/>
        <v>N/A</v>
      </c>
      <c r="I164" s="12">
        <v>5.7359999999999998</v>
      </c>
      <c r="J164" s="12">
        <v>-23.5</v>
      </c>
      <c r="K164" s="45" t="s">
        <v>739</v>
      </c>
      <c r="L164" s="9" t="str">
        <f t="shared" si="23"/>
        <v>Yes</v>
      </c>
    </row>
    <row r="165" spans="1:12" x14ac:dyDescent="0.2">
      <c r="A165" s="51" t="s">
        <v>1541</v>
      </c>
      <c r="B165" s="35" t="s">
        <v>213</v>
      </c>
      <c r="C165" s="47">
        <v>200.63455486000001</v>
      </c>
      <c r="D165" s="44" t="str">
        <f t="shared" si="20"/>
        <v>N/A</v>
      </c>
      <c r="E165" s="47">
        <v>219.64563010000001</v>
      </c>
      <c r="F165" s="44" t="str">
        <f t="shared" si="21"/>
        <v>N/A</v>
      </c>
      <c r="G165" s="47">
        <v>134.36745823000001</v>
      </c>
      <c r="H165" s="44" t="str">
        <f t="shared" si="22"/>
        <v>N/A</v>
      </c>
      <c r="I165" s="12">
        <v>9.4749999999999996</v>
      </c>
      <c r="J165" s="12">
        <v>-38.799999999999997</v>
      </c>
      <c r="K165" s="45" t="s">
        <v>739</v>
      </c>
      <c r="L165" s="9" t="str">
        <f t="shared" si="23"/>
        <v>No</v>
      </c>
    </row>
    <row r="166" spans="1:12" x14ac:dyDescent="0.2">
      <c r="A166" s="51" t="s">
        <v>1542</v>
      </c>
      <c r="B166" s="35" t="s">
        <v>213</v>
      </c>
      <c r="C166" s="47">
        <v>1249.1585362000001</v>
      </c>
      <c r="D166" s="44" t="str">
        <f t="shared" si="20"/>
        <v>N/A</v>
      </c>
      <c r="E166" s="47">
        <v>1333.4901046</v>
      </c>
      <c r="F166" s="44" t="str">
        <f t="shared" si="21"/>
        <v>N/A</v>
      </c>
      <c r="G166" s="47">
        <v>768.77025979999996</v>
      </c>
      <c r="H166" s="44" t="str">
        <f t="shared" si="22"/>
        <v>N/A</v>
      </c>
      <c r="I166" s="12">
        <v>6.7510000000000003</v>
      </c>
      <c r="J166" s="12">
        <v>-42.3</v>
      </c>
      <c r="K166" s="45" t="s">
        <v>739</v>
      </c>
      <c r="L166" s="9" t="str">
        <f t="shared" si="23"/>
        <v>No</v>
      </c>
    </row>
    <row r="167" spans="1:12" x14ac:dyDescent="0.2">
      <c r="A167" s="51" t="s">
        <v>1543</v>
      </c>
      <c r="B167" s="35" t="s">
        <v>213</v>
      </c>
      <c r="C167" s="47">
        <v>344.75384265000002</v>
      </c>
      <c r="D167" s="44" t="str">
        <f t="shared" si="20"/>
        <v>N/A</v>
      </c>
      <c r="E167" s="47">
        <v>326.61108435</v>
      </c>
      <c r="F167" s="44" t="str">
        <f t="shared" si="21"/>
        <v>N/A</v>
      </c>
      <c r="G167" s="47">
        <v>384.06176448999997</v>
      </c>
      <c r="H167" s="44" t="str">
        <f t="shared" si="22"/>
        <v>N/A</v>
      </c>
      <c r="I167" s="12">
        <v>-5.26</v>
      </c>
      <c r="J167" s="12">
        <v>17.59</v>
      </c>
      <c r="K167" s="45" t="s">
        <v>739</v>
      </c>
      <c r="L167" s="9" t="str">
        <f t="shared" si="23"/>
        <v>Yes</v>
      </c>
    </row>
    <row r="168" spans="1:12" x14ac:dyDescent="0.2">
      <c r="A168" s="51" t="s">
        <v>1544</v>
      </c>
      <c r="B168" s="35" t="s">
        <v>213</v>
      </c>
      <c r="C168" s="47">
        <v>322.35077266000002</v>
      </c>
      <c r="D168" s="44" t="str">
        <f t="shared" si="20"/>
        <v>N/A</v>
      </c>
      <c r="E168" s="47">
        <v>346.70461182000003</v>
      </c>
      <c r="F168" s="44" t="str">
        <f t="shared" si="21"/>
        <v>N/A</v>
      </c>
      <c r="G168" s="47">
        <v>130.33023104</v>
      </c>
      <c r="H168" s="44" t="str">
        <f t="shared" si="22"/>
        <v>N/A</v>
      </c>
      <c r="I168" s="12">
        <v>7.5549999999999997</v>
      </c>
      <c r="J168" s="12">
        <v>-62.4</v>
      </c>
      <c r="K168" s="45" t="s">
        <v>739</v>
      </c>
      <c r="L168" s="9" t="str">
        <f t="shared" si="23"/>
        <v>No</v>
      </c>
    </row>
    <row r="169" spans="1:12" x14ac:dyDescent="0.2">
      <c r="A169" s="46" t="s">
        <v>1545</v>
      </c>
      <c r="B169" s="35" t="s">
        <v>213</v>
      </c>
      <c r="C169" s="47">
        <v>3472.5752054</v>
      </c>
      <c r="D169" s="44" t="str">
        <f t="shared" si="20"/>
        <v>N/A</v>
      </c>
      <c r="E169" s="47">
        <v>3648.4777708000001</v>
      </c>
      <c r="F169" s="44" t="str">
        <f t="shared" si="21"/>
        <v>N/A</v>
      </c>
      <c r="G169" s="47">
        <v>5676.7209671999999</v>
      </c>
      <c r="H169" s="44" t="str">
        <f t="shared" si="22"/>
        <v>N/A</v>
      </c>
      <c r="I169" s="12">
        <v>5.0650000000000004</v>
      </c>
      <c r="J169" s="12">
        <v>55.59</v>
      </c>
      <c r="K169" s="45" t="s">
        <v>739</v>
      </c>
      <c r="L169" s="9" t="str">
        <f t="shared" si="23"/>
        <v>No</v>
      </c>
    </row>
    <row r="170" spans="1:12" x14ac:dyDescent="0.2">
      <c r="A170" s="51" t="s">
        <v>1546</v>
      </c>
      <c r="B170" s="35" t="s">
        <v>213</v>
      </c>
      <c r="C170" s="47">
        <v>4981.8120503999999</v>
      </c>
      <c r="D170" s="44" t="str">
        <f t="shared" si="20"/>
        <v>N/A</v>
      </c>
      <c r="E170" s="47">
        <v>5196.2419536999996</v>
      </c>
      <c r="F170" s="44" t="str">
        <f t="shared" si="21"/>
        <v>N/A</v>
      </c>
      <c r="G170" s="47">
        <v>5083.6055227999996</v>
      </c>
      <c r="H170" s="44" t="str">
        <f t="shared" si="22"/>
        <v>N/A</v>
      </c>
      <c r="I170" s="12">
        <v>4.3040000000000003</v>
      </c>
      <c r="J170" s="12">
        <v>-2.17</v>
      </c>
      <c r="K170" s="45" t="s">
        <v>739</v>
      </c>
      <c r="L170" s="9" t="str">
        <f t="shared" si="23"/>
        <v>Yes</v>
      </c>
    </row>
    <row r="171" spans="1:12" x14ac:dyDescent="0.2">
      <c r="A171" s="51" t="s">
        <v>1547</v>
      </c>
      <c r="B171" s="35" t="s">
        <v>213</v>
      </c>
      <c r="C171" s="47">
        <v>10988.053028</v>
      </c>
      <c r="D171" s="44" t="str">
        <f t="shared" si="20"/>
        <v>N/A</v>
      </c>
      <c r="E171" s="47">
        <v>11153.000693</v>
      </c>
      <c r="F171" s="44" t="str">
        <f t="shared" si="21"/>
        <v>N/A</v>
      </c>
      <c r="G171" s="47">
        <v>13461.470411</v>
      </c>
      <c r="H171" s="44" t="str">
        <f t="shared" si="22"/>
        <v>N/A</v>
      </c>
      <c r="I171" s="12">
        <v>1.5009999999999999</v>
      </c>
      <c r="J171" s="12">
        <v>20.7</v>
      </c>
      <c r="K171" s="45" t="s">
        <v>739</v>
      </c>
      <c r="L171" s="9" t="str">
        <f t="shared" si="23"/>
        <v>Yes</v>
      </c>
    </row>
    <row r="172" spans="1:12" x14ac:dyDescent="0.2">
      <c r="A172" s="51" t="s">
        <v>1548</v>
      </c>
      <c r="B172" s="35" t="s">
        <v>213</v>
      </c>
      <c r="C172" s="47">
        <v>1147.7689425000001</v>
      </c>
      <c r="D172" s="44" t="str">
        <f t="shared" si="20"/>
        <v>N/A</v>
      </c>
      <c r="E172" s="47">
        <v>1131.2100591999999</v>
      </c>
      <c r="F172" s="44" t="str">
        <f t="shared" si="21"/>
        <v>N/A</v>
      </c>
      <c r="G172" s="47">
        <v>1139.5748444999999</v>
      </c>
      <c r="H172" s="44" t="str">
        <f t="shared" si="22"/>
        <v>N/A</v>
      </c>
      <c r="I172" s="12">
        <v>-1.44</v>
      </c>
      <c r="J172" s="12">
        <v>0.73950000000000005</v>
      </c>
      <c r="K172" s="45" t="s">
        <v>739</v>
      </c>
      <c r="L172" s="9" t="str">
        <f t="shared" si="23"/>
        <v>Yes</v>
      </c>
    </row>
    <row r="173" spans="1:12" x14ac:dyDescent="0.2">
      <c r="A173" s="51" t="s">
        <v>1549</v>
      </c>
      <c r="B173" s="35" t="s">
        <v>213</v>
      </c>
      <c r="C173" s="47">
        <v>1706.7042746</v>
      </c>
      <c r="D173" s="44" t="str">
        <f t="shared" si="20"/>
        <v>N/A</v>
      </c>
      <c r="E173" s="47">
        <v>1847.5087599000001</v>
      </c>
      <c r="F173" s="44" t="str">
        <f t="shared" si="21"/>
        <v>N/A</v>
      </c>
      <c r="G173" s="47">
        <v>953.85321251000005</v>
      </c>
      <c r="H173" s="44" t="str">
        <f t="shared" si="22"/>
        <v>N/A</v>
      </c>
      <c r="I173" s="12">
        <v>8.25</v>
      </c>
      <c r="J173" s="12">
        <v>-48.4</v>
      </c>
      <c r="K173" s="45" t="s">
        <v>739</v>
      </c>
      <c r="L173" s="9" t="str">
        <f t="shared" si="23"/>
        <v>No</v>
      </c>
    </row>
    <row r="174" spans="1:12" x14ac:dyDescent="0.2">
      <c r="A174" s="46" t="s">
        <v>373</v>
      </c>
      <c r="B174" s="35" t="s">
        <v>213</v>
      </c>
      <c r="C174" s="8">
        <v>13.267393046</v>
      </c>
      <c r="D174" s="44" t="str">
        <f t="shared" ref="D174:D203" si="24">IF($B174="N/A","N/A",IF(C174&gt;10,"No",IF(C174&lt;-10,"No","Yes")))</f>
        <v>N/A</v>
      </c>
      <c r="E174" s="8">
        <v>12.895678765</v>
      </c>
      <c r="F174" s="44" t="str">
        <f t="shared" ref="F174:F203" si="25">IF($B174="N/A","N/A",IF(E174&gt;10,"No",IF(E174&lt;-10,"No","Yes")))</f>
        <v>N/A</v>
      </c>
      <c r="G174" s="8">
        <v>15.166046806000001</v>
      </c>
      <c r="H174" s="44" t="str">
        <f t="shared" ref="H174:H203" si="26">IF($B174="N/A","N/A",IF(G174&gt;10,"No",IF(G174&lt;-10,"No","Yes")))</f>
        <v>N/A</v>
      </c>
      <c r="I174" s="12">
        <v>-2.8</v>
      </c>
      <c r="J174" s="12">
        <v>17.61</v>
      </c>
      <c r="K174" s="45" t="s">
        <v>739</v>
      </c>
      <c r="L174" s="9" t="str">
        <f t="shared" ref="L174:L203" si="27">IF(J174="Div by 0", "N/A", IF(K174="N/A","N/A", IF(J174&gt;VALUE(MID(K174,1,2)), "No", IF(J174&lt;-1*VALUE(MID(K174,1,2)), "No", "Yes"))))</f>
        <v>Yes</v>
      </c>
    </row>
    <row r="175" spans="1:12" x14ac:dyDescent="0.2">
      <c r="A175" s="51" t="s">
        <v>483</v>
      </c>
      <c r="B175" s="35" t="s">
        <v>213</v>
      </c>
      <c r="C175" s="8">
        <v>20.042715826999999</v>
      </c>
      <c r="D175" s="44" t="str">
        <f t="shared" si="24"/>
        <v>N/A</v>
      </c>
      <c r="E175" s="8">
        <v>19.158537395</v>
      </c>
      <c r="F175" s="44" t="str">
        <f t="shared" si="25"/>
        <v>N/A</v>
      </c>
      <c r="G175" s="8">
        <v>18.531555203</v>
      </c>
      <c r="H175" s="44" t="str">
        <f t="shared" si="26"/>
        <v>N/A</v>
      </c>
      <c r="I175" s="12">
        <v>-4.41</v>
      </c>
      <c r="J175" s="12">
        <v>-3.27</v>
      </c>
      <c r="K175" s="45" t="s">
        <v>739</v>
      </c>
      <c r="L175" s="9" t="str">
        <f t="shared" si="27"/>
        <v>Yes</v>
      </c>
    </row>
    <row r="176" spans="1:12" x14ac:dyDescent="0.2">
      <c r="A176" s="51" t="s">
        <v>484</v>
      </c>
      <c r="B176" s="35" t="s">
        <v>213</v>
      </c>
      <c r="C176" s="8">
        <v>19.860436698000001</v>
      </c>
      <c r="D176" s="44" t="str">
        <f t="shared" si="24"/>
        <v>N/A</v>
      </c>
      <c r="E176" s="8">
        <v>18.769696205999999</v>
      </c>
      <c r="F176" s="44" t="str">
        <f t="shared" si="25"/>
        <v>N/A</v>
      </c>
      <c r="G176" s="8">
        <v>20.616664626999999</v>
      </c>
      <c r="H176" s="44" t="str">
        <f t="shared" si="26"/>
        <v>N/A</v>
      </c>
      <c r="I176" s="12">
        <v>-5.49</v>
      </c>
      <c r="J176" s="12">
        <v>9.84</v>
      </c>
      <c r="K176" s="45" t="s">
        <v>739</v>
      </c>
      <c r="L176" s="9" t="str">
        <f t="shared" si="27"/>
        <v>Yes</v>
      </c>
    </row>
    <row r="177" spans="1:12" x14ac:dyDescent="0.2">
      <c r="A177" s="51" t="s">
        <v>485</v>
      </c>
      <c r="B177" s="35" t="s">
        <v>213</v>
      </c>
      <c r="C177" s="8">
        <v>8.2713200966000002</v>
      </c>
      <c r="D177" s="44" t="str">
        <f t="shared" si="24"/>
        <v>N/A</v>
      </c>
      <c r="E177" s="8">
        <v>7.9893124168999998</v>
      </c>
      <c r="F177" s="44" t="str">
        <f t="shared" si="25"/>
        <v>N/A</v>
      </c>
      <c r="G177" s="8">
        <v>9.2309422082000001</v>
      </c>
      <c r="H177" s="44" t="str">
        <f t="shared" si="26"/>
        <v>N/A</v>
      </c>
      <c r="I177" s="12">
        <v>-3.41</v>
      </c>
      <c r="J177" s="12">
        <v>15.54</v>
      </c>
      <c r="K177" s="45" t="s">
        <v>739</v>
      </c>
      <c r="L177" s="9" t="str">
        <f t="shared" si="27"/>
        <v>Yes</v>
      </c>
    </row>
    <row r="178" spans="1:12" x14ac:dyDescent="0.2">
      <c r="A178" s="51" t="s">
        <v>486</v>
      </c>
      <c r="B178" s="35" t="s">
        <v>213</v>
      </c>
      <c r="C178" s="8">
        <v>18.482355654999999</v>
      </c>
      <c r="D178" s="44" t="str">
        <f t="shared" si="24"/>
        <v>N/A</v>
      </c>
      <c r="E178" s="8">
        <v>19.211611130000001</v>
      </c>
      <c r="F178" s="44" t="str">
        <f t="shared" si="25"/>
        <v>N/A</v>
      </c>
      <c r="G178" s="8">
        <v>11.641766675</v>
      </c>
      <c r="H178" s="44" t="str">
        <f t="shared" si="26"/>
        <v>N/A</v>
      </c>
      <c r="I178" s="12">
        <v>3.9460000000000002</v>
      </c>
      <c r="J178" s="12">
        <v>-39.4</v>
      </c>
      <c r="K178" s="45" t="s">
        <v>739</v>
      </c>
      <c r="L178" s="9" t="str">
        <f t="shared" si="27"/>
        <v>No</v>
      </c>
    </row>
    <row r="179" spans="1:12" x14ac:dyDescent="0.2">
      <c r="A179" s="46" t="s">
        <v>1550</v>
      </c>
      <c r="B179" s="35" t="s">
        <v>213</v>
      </c>
      <c r="C179" s="8">
        <v>6.6085802106999996</v>
      </c>
      <c r="D179" s="44" t="str">
        <f t="shared" si="24"/>
        <v>N/A</v>
      </c>
      <c r="E179" s="8">
        <v>6.7072279121999996</v>
      </c>
      <c r="F179" s="44" t="str">
        <f t="shared" si="25"/>
        <v>N/A</v>
      </c>
      <c r="G179" s="8">
        <v>11.992202916</v>
      </c>
      <c r="H179" s="44" t="str">
        <f t="shared" si="26"/>
        <v>N/A</v>
      </c>
      <c r="I179" s="12">
        <v>1.4930000000000001</v>
      </c>
      <c r="J179" s="12">
        <v>78.8</v>
      </c>
      <c r="K179" s="45" t="s">
        <v>739</v>
      </c>
      <c r="L179" s="9" t="str">
        <f t="shared" si="27"/>
        <v>No</v>
      </c>
    </row>
    <row r="180" spans="1:12" x14ac:dyDescent="0.2">
      <c r="A180" s="51" t="s">
        <v>1551</v>
      </c>
      <c r="B180" s="35" t="s">
        <v>213</v>
      </c>
      <c r="C180" s="8">
        <v>46.380395683000003</v>
      </c>
      <c r="D180" s="44" t="str">
        <f t="shared" si="24"/>
        <v>N/A</v>
      </c>
      <c r="E180" s="8">
        <v>52.963036698000003</v>
      </c>
      <c r="F180" s="44" t="str">
        <f t="shared" si="25"/>
        <v>N/A</v>
      </c>
      <c r="G180" s="8">
        <v>38.996579247</v>
      </c>
      <c r="H180" s="44" t="str">
        <f t="shared" si="26"/>
        <v>N/A</v>
      </c>
      <c r="I180" s="12">
        <v>14.19</v>
      </c>
      <c r="J180" s="12">
        <v>-26.4</v>
      </c>
      <c r="K180" s="45" t="s">
        <v>739</v>
      </c>
      <c r="L180" s="9" t="str">
        <f t="shared" si="27"/>
        <v>Yes</v>
      </c>
    </row>
    <row r="181" spans="1:12" x14ac:dyDescent="0.2">
      <c r="A181" s="51" t="s">
        <v>1552</v>
      </c>
      <c r="B181" s="35" t="s">
        <v>213</v>
      </c>
      <c r="C181" s="8">
        <v>7.2161301732999998</v>
      </c>
      <c r="D181" s="44" t="str">
        <f t="shared" si="24"/>
        <v>N/A</v>
      </c>
      <c r="E181" s="8">
        <v>6.9047018782</v>
      </c>
      <c r="F181" s="44" t="str">
        <f t="shared" si="25"/>
        <v>N/A</v>
      </c>
      <c r="G181" s="8">
        <v>8.3363921856999994</v>
      </c>
      <c r="H181" s="44" t="str">
        <f t="shared" si="26"/>
        <v>N/A</v>
      </c>
      <c r="I181" s="12">
        <v>-4.32</v>
      </c>
      <c r="J181" s="12">
        <v>20.74</v>
      </c>
      <c r="K181" s="45" t="s">
        <v>739</v>
      </c>
      <c r="L181" s="9" t="str">
        <f t="shared" si="27"/>
        <v>Yes</v>
      </c>
    </row>
    <row r="182" spans="1:12" x14ac:dyDescent="0.2">
      <c r="A182" s="51" t="s">
        <v>1553</v>
      </c>
      <c r="B182" s="35" t="s">
        <v>213</v>
      </c>
      <c r="C182" s="8">
        <v>0.5210195084</v>
      </c>
      <c r="D182" s="44" t="str">
        <f t="shared" si="24"/>
        <v>N/A</v>
      </c>
      <c r="E182" s="8">
        <v>0.35319480759999999</v>
      </c>
      <c r="F182" s="44" t="str">
        <f t="shared" si="25"/>
        <v>N/A</v>
      </c>
      <c r="G182" s="8">
        <v>0.31481897910000001</v>
      </c>
      <c r="H182" s="44" t="str">
        <f t="shared" si="26"/>
        <v>N/A</v>
      </c>
      <c r="I182" s="12">
        <v>-32.200000000000003</v>
      </c>
      <c r="J182" s="12">
        <v>-10.9</v>
      </c>
      <c r="K182" s="45" t="s">
        <v>739</v>
      </c>
      <c r="L182" s="9" t="str">
        <f t="shared" si="27"/>
        <v>Yes</v>
      </c>
    </row>
    <row r="183" spans="1:12" x14ac:dyDescent="0.2">
      <c r="A183" s="51" t="s">
        <v>1554</v>
      </c>
      <c r="B183" s="35" t="s">
        <v>213</v>
      </c>
      <c r="C183" s="8">
        <v>0.28446221269999999</v>
      </c>
      <c r="D183" s="44" t="str">
        <f t="shared" si="24"/>
        <v>N/A</v>
      </c>
      <c r="E183" s="8">
        <v>0.30058399180000001</v>
      </c>
      <c r="F183" s="44" t="str">
        <f t="shared" si="25"/>
        <v>N/A</v>
      </c>
      <c r="G183" s="8">
        <v>0.2775736795</v>
      </c>
      <c r="H183" s="44" t="str">
        <f t="shared" si="26"/>
        <v>N/A</v>
      </c>
      <c r="I183" s="12">
        <v>5.6669999999999998</v>
      </c>
      <c r="J183" s="12">
        <v>-7.66</v>
      </c>
      <c r="K183" s="45" t="s">
        <v>739</v>
      </c>
      <c r="L183" s="9" t="str">
        <f t="shared" si="27"/>
        <v>Yes</v>
      </c>
    </row>
    <row r="184" spans="1:12" x14ac:dyDescent="0.2">
      <c r="A184" s="46" t="s">
        <v>97</v>
      </c>
      <c r="B184" s="35" t="s">
        <v>213</v>
      </c>
      <c r="C184" s="8">
        <v>66.241284042000004</v>
      </c>
      <c r="D184" s="44" t="str">
        <f t="shared" si="24"/>
        <v>N/A</v>
      </c>
      <c r="E184" s="8">
        <v>66.432072629000004</v>
      </c>
      <c r="F184" s="44" t="str">
        <f t="shared" si="25"/>
        <v>N/A</v>
      </c>
      <c r="G184" s="8">
        <v>54.864208751</v>
      </c>
      <c r="H184" s="44" t="str">
        <f t="shared" si="26"/>
        <v>N/A</v>
      </c>
      <c r="I184" s="12">
        <v>0.28799999999999998</v>
      </c>
      <c r="J184" s="12">
        <v>-17.399999999999999</v>
      </c>
      <c r="K184" s="45" t="s">
        <v>739</v>
      </c>
      <c r="L184" s="9" t="str">
        <f t="shared" si="27"/>
        <v>Yes</v>
      </c>
    </row>
    <row r="185" spans="1:12" x14ac:dyDescent="0.2">
      <c r="A185" s="51" t="s">
        <v>487</v>
      </c>
      <c r="B185" s="35" t="s">
        <v>213</v>
      </c>
      <c r="C185" s="8">
        <v>72.476393884999993</v>
      </c>
      <c r="D185" s="44" t="str">
        <f t="shared" si="24"/>
        <v>N/A</v>
      </c>
      <c r="E185" s="8">
        <v>73.780609197999993</v>
      </c>
      <c r="F185" s="44" t="str">
        <f t="shared" si="25"/>
        <v>N/A</v>
      </c>
      <c r="G185" s="8">
        <v>63.977988201000002</v>
      </c>
      <c r="H185" s="44" t="str">
        <f t="shared" si="26"/>
        <v>N/A</v>
      </c>
      <c r="I185" s="12">
        <v>1.8</v>
      </c>
      <c r="J185" s="12">
        <v>-13.3</v>
      </c>
      <c r="K185" s="45" t="s">
        <v>739</v>
      </c>
      <c r="L185" s="9" t="str">
        <f t="shared" si="27"/>
        <v>Yes</v>
      </c>
    </row>
    <row r="186" spans="1:12" x14ac:dyDescent="0.2">
      <c r="A186" s="51" t="s">
        <v>488</v>
      </c>
      <c r="B186" s="35" t="s">
        <v>213</v>
      </c>
      <c r="C186" s="8">
        <v>68.009775863000002</v>
      </c>
      <c r="D186" s="44" t="str">
        <f t="shared" si="24"/>
        <v>N/A</v>
      </c>
      <c r="E186" s="8">
        <v>64.959662171000005</v>
      </c>
      <c r="F186" s="44" t="str">
        <f t="shared" si="25"/>
        <v>N/A</v>
      </c>
      <c r="G186" s="8">
        <v>63.359027693000002</v>
      </c>
      <c r="H186" s="44" t="str">
        <f t="shared" si="26"/>
        <v>N/A</v>
      </c>
      <c r="I186" s="12">
        <v>-4.4800000000000004</v>
      </c>
      <c r="J186" s="12">
        <v>-2.46</v>
      </c>
      <c r="K186" s="45" t="s">
        <v>739</v>
      </c>
      <c r="L186" s="9" t="str">
        <f t="shared" si="27"/>
        <v>Yes</v>
      </c>
    </row>
    <row r="187" spans="1:12" x14ac:dyDescent="0.2">
      <c r="A187" s="51" t="s">
        <v>489</v>
      </c>
      <c r="B187" s="35" t="s">
        <v>213</v>
      </c>
      <c r="C187" s="8">
        <v>66.165144769999998</v>
      </c>
      <c r="D187" s="44" t="str">
        <f t="shared" si="24"/>
        <v>N/A</v>
      </c>
      <c r="E187" s="8">
        <v>67.209072977999995</v>
      </c>
      <c r="F187" s="44" t="str">
        <f t="shared" si="25"/>
        <v>N/A</v>
      </c>
      <c r="G187" s="8">
        <v>46.840566674000002</v>
      </c>
      <c r="H187" s="44" t="str">
        <f t="shared" si="26"/>
        <v>N/A</v>
      </c>
      <c r="I187" s="12">
        <v>1.5780000000000001</v>
      </c>
      <c r="J187" s="12">
        <v>-30.3</v>
      </c>
      <c r="K187" s="45" t="s">
        <v>739</v>
      </c>
      <c r="L187" s="9" t="str">
        <f t="shared" si="27"/>
        <v>No</v>
      </c>
    </row>
    <row r="188" spans="1:12" x14ac:dyDescent="0.2">
      <c r="A188" s="51" t="s">
        <v>490</v>
      </c>
      <c r="B188" s="35" t="s">
        <v>213</v>
      </c>
      <c r="C188" s="8">
        <v>60.133005304999998</v>
      </c>
      <c r="D188" s="44" t="str">
        <f t="shared" si="24"/>
        <v>N/A</v>
      </c>
      <c r="E188" s="8">
        <v>60.773789076</v>
      </c>
      <c r="F188" s="44" t="str">
        <f t="shared" si="25"/>
        <v>N/A</v>
      </c>
      <c r="G188" s="8">
        <v>40.329822843000002</v>
      </c>
      <c r="H188" s="44" t="str">
        <f t="shared" si="26"/>
        <v>N/A</v>
      </c>
      <c r="I188" s="12">
        <v>1.0660000000000001</v>
      </c>
      <c r="J188" s="12">
        <v>-33.6</v>
      </c>
      <c r="K188" s="45" t="s">
        <v>739</v>
      </c>
      <c r="L188" s="9" t="str">
        <f t="shared" si="27"/>
        <v>No</v>
      </c>
    </row>
    <row r="189" spans="1:12" x14ac:dyDescent="0.2">
      <c r="A189" s="46" t="s">
        <v>118</v>
      </c>
      <c r="B189" s="35" t="s">
        <v>213</v>
      </c>
      <c r="C189" s="8">
        <v>86.510746194000006</v>
      </c>
      <c r="D189" s="44" t="str">
        <f t="shared" si="24"/>
        <v>N/A</v>
      </c>
      <c r="E189" s="8">
        <v>86.497174064000006</v>
      </c>
      <c r="F189" s="44" t="str">
        <f t="shared" si="25"/>
        <v>N/A</v>
      </c>
      <c r="G189" s="8">
        <v>81.307327107000006</v>
      </c>
      <c r="H189" s="44" t="str">
        <f t="shared" si="26"/>
        <v>N/A</v>
      </c>
      <c r="I189" s="12">
        <v>-1.6E-2</v>
      </c>
      <c r="J189" s="12">
        <v>-6</v>
      </c>
      <c r="K189" s="45" t="s">
        <v>739</v>
      </c>
      <c r="L189" s="9" t="str">
        <f t="shared" si="27"/>
        <v>Yes</v>
      </c>
    </row>
    <row r="190" spans="1:12" x14ac:dyDescent="0.2">
      <c r="A190" s="51" t="s">
        <v>491</v>
      </c>
      <c r="B190" s="35" t="s">
        <v>213</v>
      </c>
      <c r="C190" s="8">
        <v>90.400179855999994</v>
      </c>
      <c r="D190" s="44" t="str">
        <f t="shared" si="24"/>
        <v>N/A</v>
      </c>
      <c r="E190" s="8">
        <v>88.459751807999993</v>
      </c>
      <c r="F190" s="44" t="str">
        <f t="shared" si="25"/>
        <v>N/A</v>
      </c>
      <c r="G190" s="8">
        <v>88.423975014000007</v>
      </c>
      <c r="H190" s="44" t="str">
        <f t="shared" si="26"/>
        <v>N/A</v>
      </c>
      <c r="I190" s="12">
        <v>-2.15</v>
      </c>
      <c r="J190" s="12">
        <v>-0.04</v>
      </c>
      <c r="K190" s="45" t="s">
        <v>739</v>
      </c>
      <c r="L190" s="9" t="str">
        <f t="shared" si="27"/>
        <v>Yes</v>
      </c>
    </row>
    <row r="191" spans="1:12" x14ac:dyDescent="0.2">
      <c r="A191" s="51" t="s">
        <v>492</v>
      </c>
      <c r="B191" s="35" t="s">
        <v>213</v>
      </c>
      <c r="C191" s="8">
        <v>91.211370872000003</v>
      </c>
      <c r="D191" s="44" t="str">
        <f t="shared" si="24"/>
        <v>N/A</v>
      </c>
      <c r="E191" s="8">
        <v>89.282112694000006</v>
      </c>
      <c r="F191" s="44" t="str">
        <f t="shared" si="25"/>
        <v>N/A</v>
      </c>
      <c r="G191" s="8">
        <v>94.257514580999995</v>
      </c>
      <c r="H191" s="44" t="str">
        <f t="shared" si="26"/>
        <v>N/A</v>
      </c>
      <c r="I191" s="12">
        <v>-2.12</v>
      </c>
      <c r="J191" s="12">
        <v>5.5730000000000004</v>
      </c>
      <c r="K191" s="45" t="s">
        <v>739</v>
      </c>
      <c r="L191" s="9" t="str">
        <f t="shared" si="27"/>
        <v>Yes</v>
      </c>
    </row>
    <row r="192" spans="1:12" x14ac:dyDescent="0.2">
      <c r="A192" s="51" t="s">
        <v>493</v>
      </c>
      <c r="B192" s="35" t="s">
        <v>213</v>
      </c>
      <c r="C192" s="8">
        <v>85.938972476000004</v>
      </c>
      <c r="D192" s="44" t="str">
        <f t="shared" si="24"/>
        <v>N/A</v>
      </c>
      <c r="E192" s="8">
        <v>86.767808815999999</v>
      </c>
      <c r="F192" s="44" t="str">
        <f t="shared" si="25"/>
        <v>N/A</v>
      </c>
      <c r="G192" s="8">
        <v>70.343302601000005</v>
      </c>
      <c r="H192" s="44" t="str">
        <f t="shared" si="26"/>
        <v>N/A</v>
      </c>
      <c r="I192" s="12">
        <v>0.96440000000000003</v>
      </c>
      <c r="J192" s="12">
        <v>-18.899999999999999</v>
      </c>
      <c r="K192" s="45" t="s">
        <v>739</v>
      </c>
      <c r="L192" s="9" t="str">
        <f t="shared" si="27"/>
        <v>Yes</v>
      </c>
    </row>
    <row r="193" spans="1:12" x14ac:dyDescent="0.2">
      <c r="A193" s="51" t="s">
        <v>494</v>
      </c>
      <c r="B193" s="35" t="s">
        <v>213</v>
      </c>
      <c r="C193" s="8">
        <v>80.260628892</v>
      </c>
      <c r="D193" s="44" t="str">
        <f t="shared" si="24"/>
        <v>N/A</v>
      </c>
      <c r="E193" s="8">
        <v>80.419099966000005</v>
      </c>
      <c r="F193" s="44" t="str">
        <f t="shared" si="25"/>
        <v>N/A</v>
      </c>
      <c r="G193" s="8">
        <v>67.548371295999999</v>
      </c>
      <c r="H193" s="44" t="str">
        <f t="shared" si="26"/>
        <v>N/A</v>
      </c>
      <c r="I193" s="12">
        <v>0.19739999999999999</v>
      </c>
      <c r="J193" s="12">
        <v>-16</v>
      </c>
      <c r="K193" s="45" t="s">
        <v>739</v>
      </c>
      <c r="L193" s="9" t="str">
        <f t="shared" si="27"/>
        <v>Yes</v>
      </c>
    </row>
    <row r="194" spans="1:12" x14ac:dyDescent="0.2">
      <c r="A194" s="46" t="s">
        <v>1555</v>
      </c>
      <c r="B194" s="35" t="s">
        <v>213</v>
      </c>
      <c r="C194" s="36">
        <v>3.3004146758999999</v>
      </c>
      <c r="D194" s="44" t="str">
        <f t="shared" si="24"/>
        <v>N/A</v>
      </c>
      <c r="E194" s="36">
        <v>3.2151449418000002</v>
      </c>
      <c r="F194" s="44" t="str">
        <f t="shared" si="25"/>
        <v>N/A</v>
      </c>
      <c r="G194" s="36">
        <v>2.1298691058000001</v>
      </c>
      <c r="H194" s="44" t="str">
        <f t="shared" si="26"/>
        <v>N/A</v>
      </c>
      <c r="I194" s="12">
        <v>-2.58</v>
      </c>
      <c r="J194" s="12">
        <v>-33.799999999999997</v>
      </c>
      <c r="K194" s="45" t="s">
        <v>739</v>
      </c>
      <c r="L194" s="9" t="str">
        <f t="shared" si="27"/>
        <v>No</v>
      </c>
    </row>
    <row r="195" spans="1:12" x14ac:dyDescent="0.2">
      <c r="A195" s="51" t="s">
        <v>1556</v>
      </c>
      <c r="B195" s="35" t="s">
        <v>213</v>
      </c>
      <c r="C195" s="36">
        <v>0.46971396520000003</v>
      </c>
      <c r="D195" s="44" t="str">
        <f t="shared" si="24"/>
        <v>N/A</v>
      </c>
      <c r="E195" s="36">
        <v>0.54173882920000005</v>
      </c>
      <c r="F195" s="44" t="str">
        <f t="shared" si="25"/>
        <v>N/A</v>
      </c>
      <c r="G195" s="36">
        <v>0.3132691279</v>
      </c>
      <c r="H195" s="44" t="str">
        <f t="shared" si="26"/>
        <v>N/A</v>
      </c>
      <c r="I195" s="12">
        <v>15.33</v>
      </c>
      <c r="J195" s="12">
        <v>-42.2</v>
      </c>
      <c r="K195" s="45" t="s">
        <v>739</v>
      </c>
      <c r="L195" s="9" t="str">
        <f t="shared" si="27"/>
        <v>No</v>
      </c>
    </row>
    <row r="196" spans="1:12" x14ac:dyDescent="0.2">
      <c r="A196" s="51" t="s">
        <v>1557</v>
      </c>
      <c r="B196" s="35" t="s">
        <v>213</v>
      </c>
      <c r="C196" s="36">
        <v>4.125</v>
      </c>
      <c r="D196" s="44" t="str">
        <f t="shared" si="24"/>
        <v>N/A</v>
      </c>
      <c r="E196" s="36">
        <v>3.8514103424999999</v>
      </c>
      <c r="F196" s="44" t="str">
        <f t="shared" si="25"/>
        <v>N/A</v>
      </c>
      <c r="G196" s="36">
        <v>2.4947576656999999</v>
      </c>
      <c r="H196" s="44" t="str">
        <f t="shared" si="26"/>
        <v>N/A</v>
      </c>
      <c r="I196" s="12">
        <v>-6.63</v>
      </c>
      <c r="J196" s="12">
        <v>-35.200000000000003</v>
      </c>
      <c r="K196" s="45" t="s">
        <v>739</v>
      </c>
      <c r="L196" s="9" t="str">
        <f t="shared" si="27"/>
        <v>No</v>
      </c>
    </row>
    <row r="197" spans="1:12" x14ac:dyDescent="0.2">
      <c r="A197" s="51" t="s">
        <v>1558</v>
      </c>
      <c r="B197" s="35" t="s">
        <v>213</v>
      </c>
      <c r="C197" s="36">
        <v>4.1673651125999998</v>
      </c>
      <c r="D197" s="44" t="str">
        <f t="shared" si="24"/>
        <v>N/A</v>
      </c>
      <c r="E197" s="36">
        <v>3.9832065450999998</v>
      </c>
      <c r="F197" s="44" t="str">
        <f t="shared" si="25"/>
        <v>N/A</v>
      </c>
      <c r="G197" s="36">
        <v>3.6829070239999999</v>
      </c>
      <c r="H197" s="44" t="str">
        <f t="shared" si="26"/>
        <v>N/A</v>
      </c>
      <c r="I197" s="12">
        <v>-4.42</v>
      </c>
      <c r="J197" s="12">
        <v>-7.54</v>
      </c>
      <c r="K197" s="45" t="s">
        <v>739</v>
      </c>
      <c r="L197" s="9" t="str">
        <f t="shared" si="27"/>
        <v>Yes</v>
      </c>
    </row>
    <row r="198" spans="1:12" x14ac:dyDescent="0.2">
      <c r="A198" s="51" t="s">
        <v>1559</v>
      </c>
      <c r="B198" s="35" t="s">
        <v>213</v>
      </c>
      <c r="C198" s="36">
        <v>2.9638103161</v>
      </c>
      <c r="D198" s="44" t="str">
        <f t="shared" si="24"/>
        <v>N/A</v>
      </c>
      <c r="E198" s="36">
        <v>2.8971837281999999</v>
      </c>
      <c r="F198" s="44" t="str">
        <f t="shared" si="25"/>
        <v>N/A</v>
      </c>
      <c r="G198" s="36">
        <v>2.9158485273000001</v>
      </c>
      <c r="H198" s="44" t="str">
        <f t="shared" si="26"/>
        <v>N/A</v>
      </c>
      <c r="I198" s="12">
        <v>-2.25</v>
      </c>
      <c r="J198" s="12">
        <v>0.64419999999999999</v>
      </c>
      <c r="K198" s="45" t="s">
        <v>739</v>
      </c>
      <c r="L198" s="9" t="str">
        <f t="shared" si="27"/>
        <v>Yes</v>
      </c>
    </row>
    <row r="199" spans="1:12" x14ac:dyDescent="0.2">
      <c r="A199" s="46" t="s">
        <v>1560</v>
      </c>
      <c r="B199" s="35" t="s">
        <v>213</v>
      </c>
      <c r="C199" s="36">
        <v>224.37145960000001</v>
      </c>
      <c r="D199" s="44" t="str">
        <f t="shared" si="24"/>
        <v>N/A</v>
      </c>
      <c r="E199" s="36">
        <v>228.61592417</v>
      </c>
      <c r="F199" s="44" t="str">
        <f t="shared" si="25"/>
        <v>N/A</v>
      </c>
      <c r="G199" s="36">
        <v>237.22746309999999</v>
      </c>
      <c r="H199" s="44" t="str">
        <f t="shared" si="26"/>
        <v>N/A</v>
      </c>
      <c r="I199" s="12">
        <v>1.8919999999999999</v>
      </c>
      <c r="J199" s="12">
        <v>3.7669999999999999</v>
      </c>
      <c r="K199" s="45" t="s">
        <v>739</v>
      </c>
      <c r="L199" s="9" t="str">
        <f t="shared" si="27"/>
        <v>Yes</v>
      </c>
    </row>
    <row r="200" spans="1:12" x14ac:dyDescent="0.2">
      <c r="A200" s="51" t="s">
        <v>1561</v>
      </c>
      <c r="B200" s="35" t="s">
        <v>213</v>
      </c>
      <c r="C200" s="36">
        <v>233.87699952</v>
      </c>
      <c r="D200" s="44" t="str">
        <f t="shared" si="24"/>
        <v>N/A</v>
      </c>
      <c r="E200" s="36">
        <v>237.12943240000001</v>
      </c>
      <c r="F200" s="44" t="str">
        <f t="shared" si="25"/>
        <v>N/A</v>
      </c>
      <c r="G200" s="36">
        <v>236.01906940999999</v>
      </c>
      <c r="H200" s="44" t="str">
        <f t="shared" si="26"/>
        <v>N/A</v>
      </c>
      <c r="I200" s="12">
        <v>1.391</v>
      </c>
      <c r="J200" s="12">
        <v>-0.46800000000000003</v>
      </c>
      <c r="K200" s="45" t="s">
        <v>739</v>
      </c>
      <c r="L200" s="9" t="str">
        <f t="shared" si="27"/>
        <v>Yes</v>
      </c>
    </row>
    <row r="201" spans="1:12" x14ac:dyDescent="0.2">
      <c r="A201" s="51" t="s">
        <v>1562</v>
      </c>
      <c r="B201" s="35" t="s">
        <v>213</v>
      </c>
      <c r="C201" s="36">
        <v>219.84982174999999</v>
      </c>
      <c r="D201" s="44" t="str">
        <f t="shared" si="24"/>
        <v>N/A</v>
      </c>
      <c r="E201" s="36">
        <v>222.24554997999999</v>
      </c>
      <c r="F201" s="44" t="str">
        <f t="shared" si="25"/>
        <v>N/A</v>
      </c>
      <c r="G201" s="36">
        <v>247.68395303</v>
      </c>
      <c r="H201" s="44" t="str">
        <f t="shared" si="26"/>
        <v>N/A</v>
      </c>
      <c r="I201" s="12">
        <v>1.0900000000000001</v>
      </c>
      <c r="J201" s="12">
        <v>11.45</v>
      </c>
      <c r="K201" s="45" t="s">
        <v>739</v>
      </c>
      <c r="L201" s="9" t="str">
        <f t="shared" si="27"/>
        <v>Yes</v>
      </c>
    </row>
    <row r="202" spans="1:12" x14ac:dyDescent="0.2">
      <c r="A202" s="51" t="s">
        <v>1563</v>
      </c>
      <c r="B202" s="35" t="s">
        <v>213</v>
      </c>
      <c r="C202" s="36">
        <v>113.24116424</v>
      </c>
      <c r="D202" s="44" t="str">
        <f t="shared" si="24"/>
        <v>N/A</v>
      </c>
      <c r="E202" s="36">
        <v>93.983766234000001</v>
      </c>
      <c r="F202" s="44" t="str">
        <f t="shared" si="25"/>
        <v>N/A</v>
      </c>
      <c r="G202" s="36">
        <v>138.14285713999999</v>
      </c>
      <c r="H202" s="44" t="str">
        <f t="shared" si="26"/>
        <v>N/A</v>
      </c>
      <c r="I202" s="12">
        <v>-17</v>
      </c>
      <c r="J202" s="12">
        <v>46.99</v>
      </c>
      <c r="K202" s="45" t="s">
        <v>739</v>
      </c>
      <c r="L202" s="9" t="str">
        <f t="shared" si="27"/>
        <v>No</v>
      </c>
    </row>
    <row r="203" spans="1:12" x14ac:dyDescent="0.2">
      <c r="A203" s="51" t="s">
        <v>1564</v>
      </c>
      <c r="B203" s="35" t="s">
        <v>213</v>
      </c>
      <c r="C203" s="36">
        <v>23.837837837999999</v>
      </c>
      <c r="D203" s="44" t="str">
        <f t="shared" si="24"/>
        <v>N/A</v>
      </c>
      <c r="E203" s="36">
        <v>49.728571428999999</v>
      </c>
      <c r="F203" s="44" t="str">
        <f t="shared" si="25"/>
        <v>N/A</v>
      </c>
      <c r="G203" s="36">
        <v>132.97058824000001</v>
      </c>
      <c r="H203" s="44" t="str">
        <f t="shared" si="26"/>
        <v>N/A</v>
      </c>
      <c r="I203" s="12">
        <v>108.6</v>
      </c>
      <c r="J203" s="12">
        <v>167.4</v>
      </c>
      <c r="K203" s="45" t="s">
        <v>739</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0</v>
      </c>
      <c r="H204" s="44" t="str">
        <f t="shared" ref="H204:H214" si="30">IF($B204="N/A","N/A",IF(G204&gt;10,"No",IF(G204&lt;-10,"No","Yes")))</f>
        <v>N/A</v>
      </c>
      <c r="I204" s="12">
        <v>0</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11</v>
      </c>
      <c r="H205" s="44" t="str">
        <f t="shared" si="30"/>
        <v>N/A</v>
      </c>
      <c r="I205" s="12">
        <v>-11.1</v>
      </c>
      <c r="J205" s="12">
        <v>-50</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-33.299999999999997</v>
      </c>
      <c r="J206" s="12">
        <v>-50</v>
      </c>
      <c r="K206" s="14" t="s">
        <v>213</v>
      </c>
      <c r="L206" s="9" t="str">
        <f t="shared" si="31"/>
        <v>N/A</v>
      </c>
    </row>
    <row r="207" spans="1:12" ht="25.5" x14ac:dyDescent="0.2">
      <c r="A207" s="46" t="s">
        <v>1565</v>
      </c>
      <c r="B207" s="35" t="s">
        <v>213</v>
      </c>
      <c r="C207" s="36">
        <v>29</v>
      </c>
      <c r="D207" s="44" t="str">
        <f t="shared" si="28"/>
        <v>N/A</v>
      </c>
      <c r="E207" s="36">
        <v>61</v>
      </c>
      <c r="F207" s="44" t="str">
        <f t="shared" si="29"/>
        <v>N/A</v>
      </c>
      <c r="G207" s="36">
        <v>203</v>
      </c>
      <c r="H207" s="44" t="str">
        <f t="shared" si="30"/>
        <v>N/A</v>
      </c>
      <c r="I207" s="12">
        <v>110.3</v>
      </c>
      <c r="J207" s="12">
        <v>232.8</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-33.299999999999997</v>
      </c>
      <c r="J208" s="12">
        <v>-50</v>
      </c>
      <c r="K208" s="14" t="s">
        <v>213</v>
      </c>
      <c r="L208" s="9" t="str">
        <f t="shared" si="31"/>
        <v>N/A</v>
      </c>
    </row>
    <row r="209" spans="1:12" x14ac:dyDescent="0.2">
      <c r="A209" s="46" t="s">
        <v>1614</v>
      </c>
      <c r="B209" s="35" t="s">
        <v>213</v>
      </c>
      <c r="C209" s="36">
        <v>21</v>
      </c>
      <c r="D209" s="44" t="str">
        <f t="shared" si="28"/>
        <v>N/A</v>
      </c>
      <c r="E209" s="36">
        <v>40</v>
      </c>
      <c r="F209" s="44" t="str">
        <f t="shared" si="29"/>
        <v>N/A</v>
      </c>
      <c r="G209" s="36">
        <v>49</v>
      </c>
      <c r="H209" s="44" t="str">
        <f t="shared" si="30"/>
        <v>N/A</v>
      </c>
      <c r="I209" s="12">
        <v>90.48</v>
      </c>
      <c r="J209" s="12">
        <v>22.5</v>
      </c>
      <c r="K209" s="14" t="s">
        <v>213</v>
      </c>
      <c r="L209" s="9" t="str">
        <f t="shared" si="31"/>
        <v>N/A</v>
      </c>
    </row>
    <row r="210" spans="1:12" x14ac:dyDescent="0.2">
      <c r="A210" s="46" t="s">
        <v>125</v>
      </c>
      <c r="B210" s="35" t="s">
        <v>213</v>
      </c>
      <c r="C210" s="47">
        <v>2210250</v>
      </c>
      <c r="D210" s="44" t="str">
        <f t="shared" si="28"/>
        <v>N/A</v>
      </c>
      <c r="E210" s="47">
        <v>3290821</v>
      </c>
      <c r="F210" s="44" t="str">
        <f t="shared" si="29"/>
        <v>N/A</v>
      </c>
      <c r="G210" s="47">
        <v>625626</v>
      </c>
      <c r="H210" s="44" t="str">
        <f t="shared" si="30"/>
        <v>N/A</v>
      </c>
      <c r="I210" s="12">
        <v>48.89</v>
      </c>
      <c r="J210" s="12">
        <v>-81</v>
      </c>
      <c r="K210" s="14" t="s">
        <v>213</v>
      </c>
      <c r="L210" s="9" t="str">
        <f t="shared" si="31"/>
        <v>N/A</v>
      </c>
    </row>
    <row r="211" spans="1:12" x14ac:dyDescent="0.2">
      <c r="A211" s="46" t="s">
        <v>1615</v>
      </c>
      <c r="B211" s="35" t="s">
        <v>213</v>
      </c>
      <c r="C211" s="47">
        <v>678324</v>
      </c>
      <c r="D211" s="44" t="str">
        <f t="shared" si="28"/>
        <v>N/A</v>
      </c>
      <c r="E211" s="47">
        <v>1204973</v>
      </c>
      <c r="F211" s="44" t="str">
        <f t="shared" si="29"/>
        <v>N/A</v>
      </c>
      <c r="G211" s="47">
        <v>524756</v>
      </c>
      <c r="H211" s="44" t="str">
        <f t="shared" si="30"/>
        <v>N/A</v>
      </c>
      <c r="I211" s="12">
        <v>77.64</v>
      </c>
      <c r="J211" s="12">
        <v>-56.5</v>
      </c>
      <c r="K211" s="14" t="s">
        <v>213</v>
      </c>
      <c r="L211" s="9" t="str">
        <f t="shared" si="31"/>
        <v>N/A</v>
      </c>
    </row>
    <row r="212" spans="1:12" x14ac:dyDescent="0.2">
      <c r="A212" s="46" t="s">
        <v>1566</v>
      </c>
      <c r="B212" s="35" t="s">
        <v>213</v>
      </c>
      <c r="C212" s="47">
        <v>290392</v>
      </c>
      <c r="D212" s="44" t="str">
        <f t="shared" si="28"/>
        <v>N/A</v>
      </c>
      <c r="E212" s="47">
        <v>535342</v>
      </c>
      <c r="F212" s="44" t="str">
        <f t="shared" si="29"/>
        <v>N/A</v>
      </c>
      <c r="G212" s="47">
        <v>465856</v>
      </c>
      <c r="H212" s="44" t="str">
        <f t="shared" si="30"/>
        <v>N/A</v>
      </c>
      <c r="I212" s="12">
        <v>84.35</v>
      </c>
      <c r="J212" s="12">
        <v>-13</v>
      </c>
      <c r="K212" s="14" t="s">
        <v>213</v>
      </c>
      <c r="L212" s="9" t="str">
        <f t="shared" si="31"/>
        <v>N/A</v>
      </c>
    </row>
    <row r="213" spans="1:12" x14ac:dyDescent="0.2">
      <c r="A213" s="46" t="s">
        <v>1616</v>
      </c>
      <c r="B213" s="35" t="s">
        <v>213</v>
      </c>
      <c r="C213" s="47">
        <v>1995142</v>
      </c>
      <c r="D213" s="44" t="str">
        <f t="shared" si="28"/>
        <v>N/A</v>
      </c>
      <c r="E213" s="47">
        <v>3166441</v>
      </c>
      <c r="F213" s="44" t="str">
        <f t="shared" si="29"/>
        <v>N/A</v>
      </c>
      <c r="G213" s="47">
        <v>592904</v>
      </c>
      <c r="H213" s="44" t="str">
        <f t="shared" si="30"/>
        <v>N/A</v>
      </c>
      <c r="I213" s="12">
        <v>58.71</v>
      </c>
      <c r="J213" s="12">
        <v>-81.3</v>
      </c>
      <c r="K213" s="14" t="s">
        <v>213</v>
      </c>
      <c r="L213" s="9" t="str">
        <f t="shared" si="31"/>
        <v>N/A</v>
      </c>
    </row>
    <row r="214" spans="1:12" x14ac:dyDescent="0.2">
      <c r="A214" s="51" t="s">
        <v>1617</v>
      </c>
      <c r="B214" s="35" t="s">
        <v>213</v>
      </c>
      <c r="C214" s="47">
        <v>302382</v>
      </c>
      <c r="D214" s="44" t="str">
        <f t="shared" si="28"/>
        <v>N/A</v>
      </c>
      <c r="E214" s="47">
        <v>537915</v>
      </c>
      <c r="F214" s="44" t="str">
        <f t="shared" si="29"/>
        <v>N/A</v>
      </c>
      <c r="G214" s="47">
        <v>614635</v>
      </c>
      <c r="H214" s="44" t="str">
        <f t="shared" si="30"/>
        <v>N/A</v>
      </c>
      <c r="I214" s="12">
        <v>77.89</v>
      </c>
      <c r="J214" s="12">
        <v>14.26</v>
      </c>
      <c r="K214" s="14" t="s">
        <v>213</v>
      </c>
      <c r="L214" s="9" t="str">
        <f t="shared" si="31"/>
        <v>N/A</v>
      </c>
    </row>
    <row r="215" spans="1:12" ht="25.5" x14ac:dyDescent="0.2">
      <c r="A215" s="46" t="s">
        <v>1380</v>
      </c>
      <c r="B215" s="35" t="s">
        <v>213</v>
      </c>
      <c r="C215" s="47">
        <v>4306293</v>
      </c>
      <c r="D215" s="44" t="str">
        <f t="shared" ref="D215:D229" si="32">IF($B215="N/A","N/A",IF(C215&gt;10,"No",IF(C215&lt;-10,"No","Yes")))</f>
        <v>N/A</v>
      </c>
      <c r="E215" s="47">
        <v>3418138</v>
      </c>
      <c r="F215" s="44" t="str">
        <f t="shared" ref="F215:F229" si="33">IF($B215="N/A","N/A",IF(E215&gt;10,"No",IF(E215&lt;-10,"No","Yes")))</f>
        <v>N/A</v>
      </c>
      <c r="G215" s="47">
        <v>983186</v>
      </c>
      <c r="H215" s="44" t="str">
        <f t="shared" ref="H215:H229" si="34">IF($B215="N/A","N/A",IF(G215&gt;10,"No",IF(G215&lt;-10,"No","Yes")))</f>
        <v>N/A</v>
      </c>
      <c r="I215" s="12">
        <v>-20.6</v>
      </c>
      <c r="J215" s="12">
        <v>-71.2</v>
      </c>
      <c r="K215" s="45" t="s">
        <v>739</v>
      </c>
      <c r="L215" s="9" t="str">
        <f t="shared" ref="L215:L229" si="35">IF(J215="Div by 0", "N/A", IF(K215="N/A","N/A", IF(J215&gt;VALUE(MID(K215,1,2)), "No", IF(J215&lt;-1*VALUE(MID(K215,1,2)), "No", "Yes"))))</f>
        <v>No</v>
      </c>
    </row>
    <row r="216" spans="1:12" x14ac:dyDescent="0.2">
      <c r="A216" s="46" t="s">
        <v>649</v>
      </c>
      <c r="B216" s="35" t="s">
        <v>213</v>
      </c>
      <c r="C216" s="36">
        <v>13135</v>
      </c>
      <c r="D216" s="44" t="str">
        <f t="shared" si="32"/>
        <v>N/A</v>
      </c>
      <c r="E216" s="36">
        <v>11623</v>
      </c>
      <c r="F216" s="44" t="str">
        <f t="shared" si="33"/>
        <v>N/A</v>
      </c>
      <c r="G216" s="36">
        <v>4396</v>
      </c>
      <c r="H216" s="44" t="str">
        <f t="shared" si="34"/>
        <v>N/A</v>
      </c>
      <c r="I216" s="12">
        <v>-11.5</v>
      </c>
      <c r="J216" s="12">
        <v>-62.2</v>
      </c>
      <c r="K216" s="45" t="s">
        <v>739</v>
      </c>
      <c r="L216" s="9" t="str">
        <f t="shared" si="35"/>
        <v>No</v>
      </c>
    </row>
    <row r="217" spans="1:12" ht="25.5" x14ac:dyDescent="0.2">
      <c r="A217" s="46" t="s">
        <v>1381</v>
      </c>
      <c r="B217" s="35" t="s">
        <v>213</v>
      </c>
      <c r="C217" s="47">
        <v>327.84872478</v>
      </c>
      <c r="D217" s="44" t="str">
        <f t="shared" si="32"/>
        <v>N/A</v>
      </c>
      <c r="E217" s="47">
        <v>294.08397144000003</v>
      </c>
      <c r="F217" s="44" t="str">
        <f t="shared" si="33"/>
        <v>N/A</v>
      </c>
      <c r="G217" s="47">
        <v>223.65468608</v>
      </c>
      <c r="H217" s="44" t="str">
        <f t="shared" si="34"/>
        <v>N/A</v>
      </c>
      <c r="I217" s="12">
        <v>-10.3</v>
      </c>
      <c r="J217" s="12">
        <v>-23.9</v>
      </c>
      <c r="K217" s="45" t="s">
        <v>739</v>
      </c>
      <c r="L217" s="9" t="str">
        <f t="shared" si="35"/>
        <v>Yes</v>
      </c>
    </row>
    <row r="218" spans="1:12" ht="25.5" x14ac:dyDescent="0.2">
      <c r="A218" s="46" t="s">
        <v>1382</v>
      </c>
      <c r="B218" s="35" t="s">
        <v>213</v>
      </c>
      <c r="C218" s="47">
        <v>5966911</v>
      </c>
      <c r="D218" s="44" t="str">
        <f t="shared" si="32"/>
        <v>N/A</v>
      </c>
      <c r="E218" s="47">
        <v>6475033</v>
      </c>
      <c r="F218" s="44" t="str">
        <f t="shared" si="33"/>
        <v>N/A</v>
      </c>
      <c r="G218" s="47">
        <v>1931543</v>
      </c>
      <c r="H218" s="44" t="str">
        <f t="shared" si="34"/>
        <v>N/A</v>
      </c>
      <c r="I218" s="12">
        <v>8.516</v>
      </c>
      <c r="J218" s="12">
        <v>-70.2</v>
      </c>
      <c r="K218" s="45" t="s">
        <v>739</v>
      </c>
      <c r="L218" s="9" t="str">
        <f t="shared" si="35"/>
        <v>No</v>
      </c>
    </row>
    <row r="219" spans="1:12" x14ac:dyDescent="0.2">
      <c r="A219" s="46" t="s">
        <v>516</v>
      </c>
      <c r="B219" s="35" t="s">
        <v>213</v>
      </c>
      <c r="C219" s="36">
        <v>23508</v>
      </c>
      <c r="D219" s="44" t="str">
        <f t="shared" si="32"/>
        <v>N/A</v>
      </c>
      <c r="E219" s="36">
        <v>23505</v>
      </c>
      <c r="F219" s="44" t="str">
        <f t="shared" si="33"/>
        <v>N/A</v>
      </c>
      <c r="G219" s="36">
        <v>9113</v>
      </c>
      <c r="H219" s="44" t="str">
        <f t="shared" si="34"/>
        <v>N/A</v>
      </c>
      <c r="I219" s="12">
        <v>-1.2999999999999999E-2</v>
      </c>
      <c r="J219" s="12">
        <v>-61.2</v>
      </c>
      <c r="K219" s="45" t="s">
        <v>739</v>
      </c>
      <c r="L219" s="9" t="str">
        <f t="shared" si="35"/>
        <v>No</v>
      </c>
    </row>
    <row r="220" spans="1:12" ht="25.5" x14ac:dyDescent="0.2">
      <c r="A220" s="46" t="s">
        <v>1383</v>
      </c>
      <c r="B220" s="35" t="s">
        <v>213</v>
      </c>
      <c r="C220" s="47">
        <v>253.82469798</v>
      </c>
      <c r="D220" s="44" t="str">
        <f t="shared" si="32"/>
        <v>N/A</v>
      </c>
      <c r="E220" s="47">
        <v>275.47470750999997</v>
      </c>
      <c r="F220" s="44" t="str">
        <f t="shared" si="33"/>
        <v>N/A</v>
      </c>
      <c r="G220" s="47">
        <v>211.95468013000001</v>
      </c>
      <c r="H220" s="44" t="str">
        <f t="shared" si="34"/>
        <v>N/A</v>
      </c>
      <c r="I220" s="12">
        <v>8.5299999999999994</v>
      </c>
      <c r="J220" s="12">
        <v>-23.1</v>
      </c>
      <c r="K220" s="45" t="s">
        <v>739</v>
      </c>
      <c r="L220" s="9" t="str">
        <f t="shared" si="35"/>
        <v>Yes</v>
      </c>
    </row>
    <row r="221" spans="1:12" ht="25.5" x14ac:dyDescent="0.2">
      <c r="A221" s="46" t="s">
        <v>1384</v>
      </c>
      <c r="B221" s="35" t="s">
        <v>213</v>
      </c>
      <c r="C221" s="47">
        <v>1015241</v>
      </c>
      <c r="D221" s="44" t="str">
        <f t="shared" si="32"/>
        <v>N/A</v>
      </c>
      <c r="E221" s="47">
        <v>931070</v>
      </c>
      <c r="F221" s="44" t="str">
        <f t="shared" si="33"/>
        <v>N/A</v>
      </c>
      <c r="G221" s="47">
        <v>587891</v>
      </c>
      <c r="H221" s="44" t="str">
        <f t="shared" si="34"/>
        <v>N/A</v>
      </c>
      <c r="I221" s="12">
        <v>-8.2899999999999991</v>
      </c>
      <c r="J221" s="12">
        <v>-36.9</v>
      </c>
      <c r="K221" s="45" t="s">
        <v>739</v>
      </c>
      <c r="L221" s="9" t="str">
        <f t="shared" si="35"/>
        <v>No</v>
      </c>
    </row>
    <row r="222" spans="1:12" x14ac:dyDescent="0.2">
      <c r="A222" s="46" t="s">
        <v>517</v>
      </c>
      <c r="B222" s="35" t="s">
        <v>213</v>
      </c>
      <c r="C222" s="36">
        <v>4302</v>
      </c>
      <c r="D222" s="44" t="str">
        <f t="shared" si="32"/>
        <v>N/A</v>
      </c>
      <c r="E222" s="36">
        <v>3496</v>
      </c>
      <c r="F222" s="44" t="str">
        <f t="shared" si="33"/>
        <v>N/A</v>
      </c>
      <c r="G222" s="36">
        <v>2374</v>
      </c>
      <c r="H222" s="44" t="str">
        <f t="shared" si="34"/>
        <v>N/A</v>
      </c>
      <c r="I222" s="12">
        <v>-18.7</v>
      </c>
      <c r="J222" s="12">
        <v>-32.1</v>
      </c>
      <c r="K222" s="45" t="s">
        <v>739</v>
      </c>
      <c r="L222" s="9" t="str">
        <f t="shared" si="35"/>
        <v>No</v>
      </c>
    </row>
    <row r="223" spans="1:12" ht="25.5" x14ac:dyDescent="0.2">
      <c r="A223" s="46" t="s">
        <v>1385</v>
      </c>
      <c r="B223" s="35" t="s">
        <v>213</v>
      </c>
      <c r="C223" s="47">
        <v>235.99279404999999</v>
      </c>
      <c r="D223" s="44" t="str">
        <f t="shared" si="32"/>
        <v>N/A</v>
      </c>
      <c r="E223" s="47">
        <v>266.32437070999998</v>
      </c>
      <c r="F223" s="44" t="str">
        <f t="shared" si="33"/>
        <v>N/A</v>
      </c>
      <c r="G223" s="47">
        <v>247.63732098</v>
      </c>
      <c r="H223" s="44" t="str">
        <f t="shared" si="34"/>
        <v>N/A</v>
      </c>
      <c r="I223" s="12">
        <v>12.85</v>
      </c>
      <c r="J223" s="12">
        <v>-7.02</v>
      </c>
      <c r="K223" s="45" t="s">
        <v>739</v>
      </c>
      <c r="L223" s="9" t="str">
        <f t="shared" si="35"/>
        <v>Yes</v>
      </c>
    </row>
    <row r="224" spans="1:12" ht="25.5" x14ac:dyDescent="0.2">
      <c r="A224" s="46" t="s">
        <v>1386</v>
      </c>
      <c r="B224" s="35" t="s">
        <v>213</v>
      </c>
      <c r="C224" s="47">
        <v>4238944</v>
      </c>
      <c r="D224" s="44" t="str">
        <f t="shared" si="32"/>
        <v>N/A</v>
      </c>
      <c r="E224" s="47">
        <v>4222885</v>
      </c>
      <c r="F224" s="44" t="str">
        <f t="shared" si="33"/>
        <v>N/A</v>
      </c>
      <c r="G224" s="47">
        <v>653310</v>
      </c>
      <c r="H224" s="44" t="str">
        <f t="shared" si="34"/>
        <v>N/A</v>
      </c>
      <c r="I224" s="12">
        <v>-0.379</v>
      </c>
      <c r="J224" s="12">
        <v>-84.5</v>
      </c>
      <c r="K224" s="45" t="s">
        <v>739</v>
      </c>
      <c r="L224" s="9" t="str">
        <f t="shared" si="35"/>
        <v>No</v>
      </c>
    </row>
    <row r="225" spans="1:12" x14ac:dyDescent="0.2">
      <c r="A225" s="46" t="s">
        <v>518</v>
      </c>
      <c r="B225" s="35" t="s">
        <v>213</v>
      </c>
      <c r="C225" s="36">
        <v>2893</v>
      </c>
      <c r="D225" s="44" t="str">
        <f t="shared" si="32"/>
        <v>N/A</v>
      </c>
      <c r="E225" s="36">
        <v>2834</v>
      </c>
      <c r="F225" s="44" t="str">
        <f t="shared" si="33"/>
        <v>N/A</v>
      </c>
      <c r="G225" s="36">
        <v>474</v>
      </c>
      <c r="H225" s="44" t="str">
        <f t="shared" si="34"/>
        <v>N/A</v>
      </c>
      <c r="I225" s="12">
        <v>-2.04</v>
      </c>
      <c r="J225" s="12">
        <v>-83.3</v>
      </c>
      <c r="K225" s="45" t="s">
        <v>739</v>
      </c>
      <c r="L225" s="9" t="str">
        <f t="shared" si="35"/>
        <v>No</v>
      </c>
    </row>
    <row r="226" spans="1:12" ht="25.5" x14ac:dyDescent="0.2">
      <c r="A226" s="46" t="s">
        <v>1387</v>
      </c>
      <c r="B226" s="35" t="s">
        <v>213</v>
      </c>
      <c r="C226" s="47">
        <v>1465.2416177</v>
      </c>
      <c r="D226" s="44" t="str">
        <f t="shared" si="32"/>
        <v>N/A</v>
      </c>
      <c r="E226" s="47">
        <v>1490.0793931000001</v>
      </c>
      <c r="F226" s="44" t="str">
        <f t="shared" si="33"/>
        <v>N/A</v>
      </c>
      <c r="G226" s="47">
        <v>1378.2911392000001</v>
      </c>
      <c r="H226" s="44" t="str">
        <f t="shared" si="34"/>
        <v>N/A</v>
      </c>
      <c r="I226" s="12">
        <v>1.6950000000000001</v>
      </c>
      <c r="J226" s="12">
        <v>-7.5</v>
      </c>
      <c r="K226" s="45" t="s">
        <v>739</v>
      </c>
      <c r="L226" s="9" t="str">
        <f t="shared" si="35"/>
        <v>Yes</v>
      </c>
    </row>
    <row r="227" spans="1:12" ht="25.5" x14ac:dyDescent="0.2">
      <c r="A227" s="46" t="s">
        <v>1388</v>
      </c>
      <c r="B227" s="35" t="s">
        <v>213</v>
      </c>
      <c r="C227" s="47">
        <v>250010792</v>
      </c>
      <c r="D227" s="44" t="str">
        <f t="shared" si="32"/>
        <v>N/A</v>
      </c>
      <c r="E227" s="47">
        <v>264930355</v>
      </c>
      <c r="F227" s="44" t="str">
        <f t="shared" si="33"/>
        <v>N/A</v>
      </c>
      <c r="G227" s="47">
        <v>287626978</v>
      </c>
      <c r="H227" s="44" t="str">
        <f t="shared" si="34"/>
        <v>N/A</v>
      </c>
      <c r="I227" s="12">
        <v>5.968</v>
      </c>
      <c r="J227" s="12">
        <v>8.5670000000000002</v>
      </c>
      <c r="K227" s="45" t="s">
        <v>739</v>
      </c>
      <c r="L227" s="9" t="str">
        <f t="shared" si="35"/>
        <v>Yes</v>
      </c>
    </row>
    <row r="228" spans="1:12" ht="25.5" x14ac:dyDescent="0.2">
      <c r="A228" s="46" t="s">
        <v>519</v>
      </c>
      <c r="B228" s="35" t="s">
        <v>213</v>
      </c>
      <c r="C228" s="36">
        <v>9366</v>
      </c>
      <c r="D228" s="44" t="str">
        <f t="shared" si="32"/>
        <v>N/A</v>
      </c>
      <c r="E228" s="36">
        <v>9127</v>
      </c>
      <c r="F228" s="44" t="str">
        <f t="shared" si="33"/>
        <v>N/A</v>
      </c>
      <c r="G228" s="36">
        <v>9709</v>
      </c>
      <c r="H228" s="44" t="str">
        <f t="shared" si="34"/>
        <v>N/A</v>
      </c>
      <c r="I228" s="12">
        <v>-2.5499999999999998</v>
      </c>
      <c r="J228" s="12">
        <v>6.3769999999999998</v>
      </c>
      <c r="K228" s="45" t="s">
        <v>739</v>
      </c>
      <c r="L228" s="9" t="str">
        <f t="shared" si="35"/>
        <v>Yes</v>
      </c>
    </row>
    <row r="229" spans="1:12" ht="25.5" x14ac:dyDescent="0.2">
      <c r="A229" s="46" t="s">
        <v>1389</v>
      </c>
      <c r="B229" s="35" t="s">
        <v>213</v>
      </c>
      <c r="C229" s="47">
        <v>26693.443519</v>
      </c>
      <c r="D229" s="44" t="str">
        <f t="shared" si="32"/>
        <v>N/A</v>
      </c>
      <c r="E229" s="47">
        <v>29027.101457000001</v>
      </c>
      <c r="F229" s="44" t="str">
        <f t="shared" si="33"/>
        <v>N/A</v>
      </c>
      <c r="G229" s="47">
        <v>29624.778865</v>
      </c>
      <c r="H229" s="44" t="str">
        <f t="shared" si="34"/>
        <v>N/A</v>
      </c>
      <c r="I229" s="12">
        <v>8.7420000000000009</v>
      </c>
      <c r="J229" s="12">
        <v>2.0590000000000002</v>
      </c>
      <c r="K229" s="45" t="s">
        <v>739</v>
      </c>
      <c r="L229" s="9" t="str">
        <f t="shared" si="35"/>
        <v>Yes</v>
      </c>
    </row>
    <row r="230" spans="1:12" x14ac:dyDescent="0.2">
      <c r="A230" s="4" t="s">
        <v>1390</v>
      </c>
      <c r="B230" s="35" t="s">
        <v>213</v>
      </c>
      <c r="C230" s="52">
        <v>277398813</v>
      </c>
      <c r="D230" s="44" t="str">
        <f t="shared" ref="D230:D253" si="36">IF($B230="N/A","N/A",IF(C230&gt;10,"No",IF(C230&lt;-10,"No","Yes")))</f>
        <v>N/A</v>
      </c>
      <c r="E230" s="52">
        <v>287228712</v>
      </c>
      <c r="F230" s="44" t="str">
        <f t="shared" ref="F230:F253" si="37">IF($B230="N/A","N/A",IF(E230&gt;10,"No",IF(E230&lt;-10,"No","Yes")))</f>
        <v>N/A</v>
      </c>
      <c r="G230" s="52">
        <v>307920132</v>
      </c>
      <c r="H230" s="44" t="str">
        <f t="shared" ref="H230:H253" si="38">IF($B230="N/A","N/A",IF(G230&gt;10,"No",IF(G230&lt;-10,"No","Yes")))</f>
        <v>N/A</v>
      </c>
      <c r="I230" s="12">
        <v>3.544</v>
      </c>
      <c r="J230" s="12">
        <v>7.2039999999999997</v>
      </c>
      <c r="K230" s="45" t="s">
        <v>739</v>
      </c>
      <c r="L230" s="9" t="str">
        <f t="shared" ref="L230:L253" si="39">IF(J230="Div by 0", "N/A", IF(K230="N/A","N/A", IF(J230&gt;VALUE(MID(K230,1,2)), "No", IF(J230&lt;-1*VALUE(MID(K230,1,2)), "No", "Yes"))))</f>
        <v>Yes</v>
      </c>
    </row>
    <row r="231" spans="1:12" x14ac:dyDescent="0.2">
      <c r="A231" s="4" t="s">
        <v>1567</v>
      </c>
      <c r="B231" s="35" t="s">
        <v>213</v>
      </c>
      <c r="C231" s="50">
        <v>12909</v>
      </c>
      <c r="D231" s="50" t="str">
        <f t="shared" si="36"/>
        <v>N/A</v>
      </c>
      <c r="E231" s="50">
        <v>11893</v>
      </c>
      <c r="F231" s="50" t="str">
        <f t="shared" si="37"/>
        <v>N/A</v>
      </c>
      <c r="G231" s="50">
        <v>11919</v>
      </c>
      <c r="H231" s="44" t="str">
        <f t="shared" si="38"/>
        <v>N/A</v>
      </c>
      <c r="I231" s="12">
        <v>-7.87</v>
      </c>
      <c r="J231" s="12">
        <v>0.21859999999999999</v>
      </c>
      <c r="K231" s="45" t="s">
        <v>739</v>
      </c>
      <c r="L231" s="9" t="str">
        <f t="shared" si="39"/>
        <v>Yes</v>
      </c>
    </row>
    <row r="232" spans="1:12" x14ac:dyDescent="0.2">
      <c r="A232" s="4" t="s">
        <v>1568</v>
      </c>
      <c r="B232" s="35" t="s">
        <v>213</v>
      </c>
      <c r="C232" s="52">
        <v>21488.791773000001</v>
      </c>
      <c r="D232" s="44" t="str">
        <f t="shared" si="36"/>
        <v>N/A</v>
      </c>
      <c r="E232" s="52">
        <v>24151.073068000002</v>
      </c>
      <c r="F232" s="44" t="str">
        <f t="shared" si="37"/>
        <v>N/A</v>
      </c>
      <c r="G232" s="52">
        <v>25834.393154000001</v>
      </c>
      <c r="H232" s="44" t="str">
        <f t="shared" si="38"/>
        <v>N/A</v>
      </c>
      <c r="I232" s="12">
        <v>12.39</v>
      </c>
      <c r="J232" s="12">
        <v>6.97</v>
      </c>
      <c r="K232" s="45" t="s">
        <v>739</v>
      </c>
      <c r="L232" s="9" t="str">
        <f t="shared" si="39"/>
        <v>Yes</v>
      </c>
    </row>
    <row r="233" spans="1:12" x14ac:dyDescent="0.2">
      <c r="A233" s="53" t="s">
        <v>1569</v>
      </c>
      <c r="B233" s="35" t="s">
        <v>213</v>
      </c>
      <c r="C233" s="52">
        <v>11676.84467</v>
      </c>
      <c r="D233" s="44" t="str">
        <f t="shared" si="36"/>
        <v>N/A</v>
      </c>
      <c r="E233" s="52">
        <v>12111.381971999999</v>
      </c>
      <c r="F233" s="44" t="str">
        <f t="shared" si="37"/>
        <v>N/A</v>
      </c>
      <c r="G233" s="52">
        <v>12476.491176</v>
      </c>
      <c r="H233" s="44" t="str">
        <f t="shared" si="38"/>
        <v>N/A</v>
      </c>
      <c r="I233" s="12">
        <v>3.7210000000000001</v>
      </c>
      <c r="J233" s="12">
        <v>3.0150000000000001</v>
      </c>
      <c r="K233" s="45" t="s">
        <v>739</v>
      </c>
      <c r="L233" s="9" t="str">
        <f t="shared" si="39"/>
        <v>Yes</v>
      </c>
    </row>
    <row r="234" spans="1:12" x14ac:dyDescent="0.2">
      <c r="A234" s="53" t="s">
        <v>1570</v>
      </c>
      <c r="B234" s="35" t="s">
        <v>213</v>
      </c>
      <c r="C234" s="52">
        <v>32568.459296000001</v>
      </c>
      <c r="D234" s="44" t="str">
        <f t="shared" si="36"/>
        <v>N/A</v>
      </c>
      <c r="E234" s="52">
        <v>34238.927324999997</v>
      </c>
      <c r="F234" s="44" t="str">
        <f t="shared" si="37"/>
        <v>N/A</v>
      </c>
      <c r="G234" s="52">
        <v>36650.441247000002</v>
      </c>
      <c r="H234" s="44" t="str">
        <f t="shared" si="38"/>
        <v>N/A</v>
      </c>
      <c r="I234" s="12">
        <v>5.1289999999999996</v>
      </c>
      <c r="J234" s="12">
        <v>7.0430000000000001</v>
      </c>
      <c r="K234" s="45" t="s">
        <v>739</v>
      </c>
      <c r="L234" s="9" t="str">
        <f t="shared" si="39"/>
        <v>Yes</v>
      </c>
    </row>
    <row r="235" spans="1:12" x14ac:dyDescent="0.2">
      <c r="A235" s="53" t="s">
        <v>1571</v>
      </c>
      <c r="B235" s="35" t="s">
        <v>213</v>
      </c>
      <c r="C235" s="52">
        <v>5010.9246882999996</v>
      </c>
      <c r="D235" s="44" t="str">
        <f t="shared" si="36"/>
        <v>N/A</v>
      </c>
      <c r="E235" s="52">
        <v>6136.7678689000004</v>
      </c>
      <c r="F235" s="44" t="str">
        <f t="shared" si="37"/>
        <v>N/A</v>
      </c>
      <c r="G235" s="52">
        <v>11185.813317</v>
      </c>
      <c r="H235" s="44" t="str">
        <f t="shared" si="38"/>
        <v>N/A</v>
      </c>
      <c r="I235" s="12">
        <v>22.47</v>
      </c>
      <c r="J235" s="12">
        <v>82.28</v>
      </c>
      <c r="K235" s="45" t="s">
        <v>739</v>
      </c>
      <c r="L235" s="9" t="str">
        <f t="shared" si="39"/>
        <v>No</v>
      </c>
    </row>
    <row r="236" spans="1:12" x14ac:dyDescent="0.2">
      <c r="A236" s="53" t="s">
        <v>1572</v>
      </c>
      <c r="B236" s="35" t="s">
        <v>213</v>
      </c>
      <c r="C236" s="52">
        <v>629.22222222000005</v>
      </c>
      <c r="D236" s="44" t="str">
        <f t="shared" si="36"/>
        <v>N/A</v>
      </c>
      <c r="E236" s="52">
        <v>2152.8103448000002</v>
      </c>
      <c r="F236" s="44" t="str">
        <f t="shared" si="37"/>
        <v>N/A</v>
      </c>
      <c r="G236" s="52">
        <v>4057.15</v>
      </c>
      <c r="H236" s="44" t="str">
        <f t="shared" si="38"/>
        <v>N/A</v>
      </c>
      <c r="I236" s="12">
        <v>242.1</v>
      </c>
      <c r="J236" s="12">
        <v>88.46</v>
      </c>
      <c r="K236" s="45" t="s">
        <v>739</v>
      </c>
      <c r="L236" s="9" t="str">
        <f t="shared" si="39"/>
        <v>No</v>
      </c>
    </row>
    <row r="237" spans="1:12" x14ac:dyDescent="0.2">
      <c r="A237" s="46" t="s">
        <v>1573</v>
      </c>
      <c r="B237" s="35" t="s">
        <v>213</v>
      </c>
      <c r="C237" s="44">
        <v>7.7196780328000001</v>
      </c>
      <c r="D237" s="44" t="str">
        <f t="shared" si="36"/>
        <v>N/A</v>
      </c>
      <c r="E237" s="44">
        <v>7.5610484891</v>
      </c>
      <c r="F237" s="44" t="str">
        <f t="shared" si="37"/>
        <v>N/A</v>
      </c>
      <c r="G237" s="44">
        <v>14.253596585</v>
      </c>
      <c r="H237" s="44" t="str">
        <f t="shared" si="38"/>
        <v>N/A</v>
      </c>
      <c r="I237" s="12">
        <v>-2.0499999999999998</v>
      </c>
      <c r="J237" s="12">
        <v>88.51</v>
      </c>
      <c r="K237" s="45" t="s">
        <v>739</v>
      </c>
      <c r="L237" s="9" t="str">
        <f t="shared" si="39"/>
        <v>No</v>
      </c>
    </row>
    <row r="238" spans="1:12" x14ac:dyDescent="0.2">
      <c r="A238" s="51" t="s">
        <v>1574</v>
      </c>
      <c r="B238" s="35" t="s">
        <v>213</v>
      </c>
      <c r="C238" s="44">
        <v>22.144784173000001</v>
      </c>
      <c r="D238" s="44" t="str">
        <f t="shared" si="36"/>
        <v>N/A</v>
      </c>
      <c r="E238" s="44">
        <v>22.012077776000002</v>
      </c>
      <c r="F238" s="44" t="str">
        <f t="shared" si="37"/>
        <v>N/A</v>
      </c>
      <c r="G238" s="44">
        <v>21.912646869</v>
      </c>
      <c r="H238" s="44" t="str">
        <f t="shared" si="38"/>
        <v>N/A</v>
      </c>
      <c r="I238" s="12">
        <v>-0.59899999999999998</v>
      </c>
      <c r="J238" s="12">
        <v>-0.45200000000000001</v>
      </c>
      <c r="K238" s="45" t="s">
        <v>739</v>
      </c>
      <c r="L238" s="9" t="str">
        <f t="shared" si="39"/>
        <v>Yes</v>
      </c>
    </row>
    <row r="239" spans="1:12" x14ac:dyDescent="0.2">
      <c r="A239" s="51" t="s">
        <v>1575</v>
      </c>
      <c r="B239" s="35" t="s">
        <v>213</v>
      </c>
      <c r="C239" s="44">
        <v>21.844550921</v>
      </c>
      <c r="D239" s="44" t="str">
        <f t="shared" si="36"/>
        <v>N/A</v>
      </c>
      <c r="E239" s="44">
        <v>21.85490987</v>
      </c>
      <c r="F239" s="44" t="str">
        <f t="shared" si="37"/>
        <v>N/A</v>
      </c>
      <c r="G239" s="44">
        <v>27.072882255</v>
      </c>
      <c r="H239" s="44" t="str">
        <f t="shared" si="38"/>
        <v>N/A</v>
      </c>
      <c r="I239" s="12">
        <v>4.7399999999999998E-2</v>
      </c>
      <c r="J239" s="12">
        <v>23.88</v>
      </c>
      <c r="K239" s="45" t="s">
        <v>739</v>
      </c>
      <c r="L239" s="9" t="str">
        <f t="shared" si="39"/>
        <v>Yes</v>
      </c>
    </row>
    <row r="240" spans="1:12" x14ac:dyDescent="0.2">
      <c r="A240" s="51" t="s">
        <v>1576</v>
      </c>
      <c r="B240" s="35" t="s">
        <v>213</v>
      </c>
      <c r="C240" s="44">
        <v>2.1718172857</v>
      </c>
      <c r="D240" s="44" t="str">
        <f t="shared" si="36"/>
        <v>N/A</v>
      </c>
      <c r="E240" s="44">
        <v>1.7487729920999999</v>
      </c>
      <c r="F240" s="44" t="str">
        <f t="shared" si="37"/>
        <v>N/A</v>
      </c>
      <c r="G240" s="44">
        <v>3.1519376359</v>
      </c>
      <c r="H240" s="44" t="str">
        <f t="shared" si="38"/>
        <v>N/A</v>
      </c>
      <c r="I240" s="12">
        <v>-19.5</v>
      </c>
      <c r="J240" s="12">
        <v>80.239999999999995</v>
      </c>
      <c r="K240" s="45" t="s">
        <v>739</v>
      </c>
      <c r="L240" s="9" t="str">
        <f t="shared" si="39"/>
        <v>No</v>
      </c>
    </row>
    <row r="241" spans="1:12" x14ac:dyDescent="0.2">
      <c r="A241" s="51" t="s">
        <v>1577</v>
      </c>
      <c r="B241" s="35" t="s">
        <v>213</v>
      </c>
      <c r="C241" s="44">
        <v>0.65733835630000004</v>
      </c>
      <c r="D241" s="44" t="str">
        <f t="shared" si="36"/>
        <v>N/A</v>
      </c>
      <c r="E241" s="44">
        <v>0.49811061490000003</v>
      </c>
      <c r="F241" s="44" t="str">
        <f t="shared" si="37"/>
        <v>N/A</v>
      </c>
      <c r="G241" s="44">
        <v>0.16327863500000001</v>
      </c>
      <c r="H241" s="44" t="str">
        <f t="shared" si="38"/>
        <v>N/A</v>
      </c>
      <c r="I241" s="12">
        <v>-24.2</v>
      </c>
      <c r="J241" s="12">
        <v>-67.2</v>
      </c>
      <c r="K241" s="45" t="s">
        <v>739</v>
      </c>
      <c r="L241" s="9" t="str">
        <f t="shared" si="39"/>
        <v>No</v>
      </c>
    </row>
    <row r="242" spans="1:12" ht="25.5" x14ac:dyDescent="0.2">
      <c r="A242" s="4" t="s">
        <v>1402</v>
      </c>
      <c r="B242" s="35" t="s">
        <v>213</v>
      </c>
      <c r="C242" s="52">
        <v>250010792</v>
      </c>
      <c r="D242" s="44" t="str">
        <f t="shared" si="36"/>
        <v>N/A</v>
      </c>
      <c r="E242" s="52">
        <v>264930355</v>
      </c>
      <c r="F242" s="44" t="str">
        <f t="shared" si="37"/>
        <v>N/A</v>
      </c>
      <c r="G242" s="52">
        <v>287626978</v>
      </c>
      <c r="H242" s="44" t="str">
        <f t="shared" si="38"/>
        <v>N/A</v>
      </c>
      <c r="I242" s="12">
        <v>5.968</v>
      </c>
      <c r="J242" s="12">
        <v>8.5670000000000002</v>
      </c>
      <c r="K242" s="45" t="s">
        <v>739</v>
      </c>
      <c r="L242" s="9" t="str">
        <f t="shared" si="39"/>
        <v>Yes</v>
      </c>
    </row>
    <row r="243" spans="1:12" x14ac:dyDescent="0.2">
      <c r="A243" s="4" t="s">
        <v>1578</v>
      </c>
      <c r="B243" s="35" t="s">
        <v>213</v>
      </c>
      <c r="C243" s="50">
        <v>9366</v>
      </c>
      <c r="D243" s="50" t="str">
        <f t="shared" si="36"/>
        <v>N/A</v>
      </c>
      <c r="E243" s="50">
        <v>9127</v>
      </c>
      <c r="F243" s="50" t="str">
        <f t="shared" si="37"/>
        <v>N/A</v>
      </c>
      <c r="G243" s="50">
        <v>9709</v>
      </c>
      <c r="H243" s="44" t="str">
        <f t="shared" si="38"/>
        <v>N/A</v>
      </c>
      <c r="I243" s="12">
        <v>-2.5499999999999998</v>
      </c>
      <c r="J243" s="12">
        <v>6.3769999999999998</v>
      </c>
      <c r="K243" s="45" t="s">
        <v>739</v>
      </c>
      <c r="L243" s="9" t="str">
        <f t="shared" si="39"/>
        <v>Yes</v>
      </c>
    </row>
    <row r="244" spans="1:12" ht="25.5" x14ac:dyDescent="0.2">
      <c r="A244" s="4" t="s">
        <v>1579</v>
      </c>
      <c r="B244" s="35" t="s">
        <v>213</v>
      </c>
      <c r="C244" s="52">
        <v>26693.443519</v>
      </c>
      <c r="D244" s="44" t="str">
        <f t="shared" si="36"/>
        <v>N/A</v>
      </c>
      <c r="E244" s="52">
        <v>29027.101457000001</v>
      </c>
      <c r="F244" s="44" t="str">
        <f t="shared" si="37"/>
        <v>N/A</v>
      </c>
      <c r="G244" s="52">
        <v>29624.778865</v>
      </c>
      <c r="H244" s="44" t="str">
        <f t="shared" si="38"/>
        <v>N/A</v>
      </c>
      <c r="I244" s="12">
        <v>8.7420000000000009</v>
      </c>
      <c r="J244" s="12">
        <v>2.0590000000000002</v>
      </c>
      <c r="K244" s="45" t="s">
        <v>739</v>
      </c>
      <c r="L244" s="9" t="str">
        <f t="shared" si="39"/>
        <v>Yes</v>
      </c>
    </row>
    <row r="245" spans="1:12" ht="25.5" x14ac:dyDescent="0.2">
      <c r="A245" s="53" t="s">
        <v>1580</v>
      </c>
      <c r="B245" s="35" t="s">
        <v>213</v>
      </c>
      <c r="C245" s="52">
        <v>12299.276388</v>
      </c>
      <c r="D245" s="44" t="str">
        <f t="shared" si="36"/>
        <v>N/A</v>
      </c>
      <c r="E245" s="52">
        <v>12615.341587999999</v>
      </c>
      <c r="F245" s="44" t="str">
        <f t="shared" si="37"/>
        <v>N/A</v>
      </c>
      <c r="G245" s="52">
        <v>13528.486464</v>
      </c>
      <c r="H245" s="44" t="str">
        <f t="shared" si="38"/>
        <v>N/A</v>
      </c>
      <c r="I245" s="12">
        <v>2.57</v>
      </c>
      <c r="J245" s="12">
        <v>7.2380000000000004</v>
      </c>
      <c r="K245" s="45" t="s">
        <v>739</v>
      </c>
      <c r="L245" s="9" t="str">
        <f t="shared" si="39"/>
        <v>Yes</v>
      </c>
    </row>
    <row r="246" spans="1:12" ht="25.5" x14ac:dyDescent="0.2">
      <c r="A246" s="53" t="s">
        <v>1581</v>
      </c>
      <c r="B246" s="35" t="s">
        <v>213</v>
      </c>
      <c r="C246" s="52">
        <v>37023.572113000002</v>
      </c>
      <c r="D246" s="44" t="str">
        <f t="shared" si="36"/>
        <v>N/A</v>
      </c>
      <c r="E246" s="52">
        <v>39424.963529000001</v>
      </c>
      <c r="F246" s="44" t="str">
        <f t="shared" si="37"/>
        <v>N/A</v>
      </c>
      <c r="G246" s="52">
        <v>41849.282726999998</v>
      </c>
      <c r="H246" s="44" t="str">
        <f t="shared" si="38"/>
        <v>N/A</v>
      </c>
      <c r="I246" s="12">
        <v>6.4859999999999998</v>
      </c>
      <c r="J246" s="12">
        <v>6.149</v>
      </c>
      <c r="K246" s="45" t="s">
        <v>739</v>
      </c>
      <c r="L246" s="9" t="str">
        <f t="shared" si="39"/>
        <v>Yes</v>
      </c>
    </row>
    <row r="247" spans="1:12" ht="25.5" x14ac:dyDescent="0.2">
      <c r="A247" s="53" t="s">
        <v>1582</v>
      </c>
      <c r="B247" s="35" t="s">
        <v>213</v>
      </c>
      <c r="C247" s="52">
        <v>13171.455099000001</v>
      </c>
      <c r="D247" s="44" t="str">
        <f t="shared" si="36"/>
        <v>N/A</v>
      </c>
      <c r="E247" s="52">
        <v>13419.785479</v>
      </c>
      <c r="F247" s="44" t="str">
        <f t="shared" si="37"/>
        <v>N/A</v>
      </c>
      <c r="G247" s="52">
        <v>14422.061750000001</v>
      </c>
      <c r="H247" s="44" t="str">
        <f t="shared" si="38"/>
        <v>N/A</v>
      </c>
      <c r="I247" s="12">
        <v>1.885</v>
      </c>
      <c r="J247" s="12">
        <v>7.4690000000000003</v>
      </c>
      <c r="K247" s="45" t="s">
        <v>739</v>
      </c>
      <c r="L247" s="9" t="str">
        <f t="shared" si="39"/>
        <v>Yes</v>
      </c>
    </row>
    <row r="248" spans="1:12" ht="25.5" x14ac:dyDescent="0.2">
      <c r="A248" s="53" t="s">
        <v>1583</v>
      </c>
      <c r="B248" s="35" t="s">
        <v>213</v>
      </c>
      <c r="C248" s="52">
        <v>19572.5</v>
      </c>
      <c r="D248" s="44" t="str">
        <f t="shared" si="36"/>
        <v>N/A</v>
      </c>
      <c r="E248" s="52">
        <v>24084.428571</v>
      </c>
      <c r="F248" s="44" t="str">
        <f t="shared" si="37"/>
        <v>N/A</v>
      </c>
      <c r="G248" s="52">
        <v>12456.666667</v>
      </c>
      <c r="H248" s="44" t="str">
        <f t="shared" si="38"/>
        <v>N/A</v>
      </c>
      <c r="I248" s="12">
        <v>23.05</v>
      </c>
      <c r="J248" s="12">
        <v>-48.3</v>
      </c>
      <c r="K248" s="45" t="s">
        <v>739</v>
      </c>
      <c r="L248" s="9" t="str">
        <f t="shared" si="39"/>
        <v>No</v>
      </c>
    </row>
    <row r="249" spans="1:12" ht="25.5" x14ac:dyDescent="0.2">
      <c r="A249" s="46" t="s">
        <v>1584</v>
      </c>
      <c r="B249" s="35" t="s">
        <v>213</v>
      </c>
      <c r="C249" s="44">
        <v>5.6009376757</v>
      </c>
      <c r="D249" s="44" t="str">
        <f t="shared" si="36"/>
        <v>N/A</v>
      </c>
      <c r="E249" s="44">
        <v>5.8025468392999997</v>
      </c>
      <c r="F249" s="44" t="str">
        <f t="shared" si="37"/>
        <v>N/A</v>
      </c>
      <c r="G249" s="44">
        <v>11.610719795</v>
      </c>
      <c r="H249" s="44" t="str">
        <f t="shared" si="38"/>
        <v>N/A</v>
      </c>
      <c r="I249" s="12">
        <v>3.6</v>
      </c>
      <c r="J249" s="12">
        <v>100.1</v>
      </c>
      <c r="K249" s="45" t="s">
        <v>739</v>
      </c>
      <c r="L249" s="9" t="str">
        <f t="shared" si="39"/>
        <v>No</v>
      </c>
    </row>
    <row r="250" spans="1:12" ht="25.5" x14ac:dyDescent="0.2">
      <c r="A250" s="51" t="s">
        <v>1585</v>
      </c>
      <c r="B250" s="35" t="s">
        <v>213</v>
      </c>
      <c r="C250" s="44">
        <v>18.424010791000001</v>
      </c>
      <c r="D250" s="44" t="str">
        <f t="shared" si="36"/>
        <v>N/A</v>
      </c>
      <c r="E250" s="44">
        <v>19.563341959999999</v>
      </c>
      <c r="F250" s="44" t="str">
        <f t="shared" si="37"/>
        <v>N/A</v>
      </c>
      <c r="G250" s="44">
        <v>17.946556938000001</v>
      </c>
      <c r="H250" s="44" t="str">
        <f t="shared" si="38"/>
        <v>N/A</v>
      </c>
      <c r="I250" s="12">
        <v>6.1840000000000002</v>
      </c>
      <c r="J250" s="12">
        <v>-8.26</v>
      </c>
      <c r="K250" s="45" t="s">
        <v>739</v>
      </c>
      <c r="L250" s="9" t="str">
        <f t="shared" si="39"/>
        <v>Yes</v>
      </c>
    </row>
    <row r="251" spans="1:12" ht="25.5" x14ac:dyDescent="0.2">
      <c r="A251" s="51" t="s">
        <v>1586</v>
      </c>
      <c r="B251" s="35" t="s">
        <v>213</v>
      </c>
      <c r="C251" s="44">
        <v>17.458275717999999</v>
      </c>
      <c r="D251" s="44" t="str">
        <f t="shared" si="36"/>
        <v>N/A</v>
      </c>
      <c r="E251" s="44">
        <v>17.540652969</v>
      </c>
      <c r="F251" s="44" t="str">
        <f t="shared" si="37"/>
        <v>N/A</v>
      </c>
      <c r="G251" s="44">
        <v>22.431583669999998</v>
      </c>
      <c r="H251" s="44" t="str">
        <f t="shared" si="38"/>
        <v>N/A</v>
      </c>
      <c r="I251" s="12">
        <v>0.47189999999999999</v>
      </c>
      <c r="J251" s="12">
        <v>27.88</v>
      </c>
      <c r="K251" s="45" t="s">
        <v>739</v>
      </c>
      <c r="L251" s="9" t="str">
        <f t="shared" si="39"/>
        <v>Yes</v>
      </c>
    </row>
    <row r="252" spans="1:12" ht="25.5" x14ac:dyDescent="0.2">
      <c r="A252" s="51" t="s">
        <v>1587</v>
      </c>
      <c r="B252" s="35" t="s">
        <v>213</v>
      </c>
      <c r="C252" s="44">
        <v>0.71166282130000003</v>
      </c>
      <c r="D252" s="44" t="str">
        <f t="shared" si="36"/>
        <v>N/A</v>
      </c>
      <c r="E252" s="44">
        <v>0.69492225129999996</v>
      </c>
      <c r="F252" s="44" t="str">
        <f t="shared" si="37"/>
        <v>N/A</v>
      </c>
      <c r="G252" s="44">
        <v>2.1849936287</v>
      </c>
      <c r="H252" s="44" t="str">
        <f t="shared" si="38"/>
        <v>N/A</v>
      </c>
      <c r="I252" s="12">
        <v>-2.35</v>
      </c>
      <c r="J252" s="12">
        <v>214.4</v>
      </c>
      <c r="K252" s="45" t="s">
        <v>739</v>
      </c>
      <c r="L252" s="9" t="str">
        <f t="shared" si="39"/>
        <v>No</v>
      </c>
    </row>
    <row r="253" spans="1:12" ht="25.5" x14ac:dyDescent="0.2">
      <c r="A253" s="51" t="s">
        <v>1588</v>
      </c>
      <c r="B253" s="35" t="s">
        <v>213</v>
      </c>
      <c r="C253" s="44">
        <v>7.6881679E-3</v>
      </c>
      <c r="D253" s="44" t="str">
        <f t="shared" si="36"/>
        <v>N/A</v>
      </c>
      <c r="E253" s="44">
        <v>3.0058399199999999E-2</v>
      </c>
      <c r="F253" s="44" t="str">
        <f t="shared" si="37"/>
        <v>N/A</v>
      </c>
      <c r="G253" s="44">
        <v>4.89835905E-2</v>
      </c>
      <c r="H253" s="44" t="str">
        <f t="shared" si="38"/>
        <v>N/A</v>
      </c>
      <c r="I253" s="12">
        <v>291</v>
      </c>
      <c r="J253" s="12">
        <v>62.96</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49950</v>
      </c>
      <c r="D7" s="32" t="str">
        <f>IF($B7="N/A","N/A",IF(C7&gt;15,"No",IF(C7&lt;-15,"No","Yes")))</f>
        <v>N/A</v>
      </c>
      <c r="E7" s="31">
        <v>48180</v>
      </c>
      <c r="F7" s="32" t="str">
        <f>IF($B7="N/A","N/A",IF(E7&gt;15,"No",IF(E7&lt;-15,"No","Yes")))</f>
        <v>N/A</v>
      </c>
      <c r="G7" s="31">
        <v>54920</v>
      </c>
      <c r="H7" s="32" t="str">
        <f>IF($B7="N/A","N/A",IF(G7&gt;15,"No",IF(G7&lt;-15,"No","Yes")))</f>
        <v>N/A</v>
      </c>
      <c r="I7" s="33">
        <v>-3.54</v>
      </c>
      <c r="J7" s="33">
        <v>13.99</v>
      </c>
      <c r="K7" s="32" t="str">
        <f t="shared" ref="K7:K24" si="0">IF(J7="Div by 0", "N/A", IF(J7="N/A","N/A", IF(J7&gt;30, "No", IF(J7&lt;-30, "No", "Yes"))))</f>
        <v>Yes</v>
      </c>
    </row>
    <row r="8" spans="1:11" x14ac:dyDescent="0.2">
      <c r="A8" s="26" t="s">
        <v>361</v>
      </c>
      <c r="B8" s="30" t="s">
        <v>213</v>
      </c>
      <c r="C8" s="34">
        <v>84.916916916999995</v>
      </c>
      <c r="D8" s="32" t="str">
        <f>IF($B8="N/A","N/A",IF(C8&gt;15,"No",IF(C8&lt;-15,"No","Yes")))</f>
        <v>N/A</v>
      </c>
      <c r="E8" s="34">
        <v>78.916562889000005</v>
      </c>
      <c r="F8" s="32" t="str">
        <f>IF($B8="N/A","N/A",IF(E8&gt;15,"No",IF(E8&lt;-15,"No","Yes")))</f>
        <v>N/A</v>
      </c>
      <c r="G8" s="34">
        <v>62.787691187</v>
      </c>
      <c r="H8" s="32" t="str">
        <f>IF($B8="N/A","N/A",IF(G8&gt;15,"No",IF(G8&lt;-15,"No","Yes")))</f>
        <v>N/A</v>
      </c>
      <c r="I8" s="33">
        <v>-7.07</v>
      </c>
      <c r="J8" s="33">
        <v>-20.399999999999999</v>
      </c>
      <c r="K8" s="32" t="str">
        <f t="shared" si="0"/>
        <v>Yes</v>
      </c>
    </row>
    <row r="9" spans="1:11" x14ac:dyDescent="0.2">
      <c r="A9" s="26" t="s">
        <v>302</v>
      </c>
      <c r="B9" s="35" t="s">
        <v>213</v>
      </c>
      <c r="C9" s="9">
        <v>15.083083083</v>
      </c>
      <c r="D9" s="9" t="str">
        <f>IF($B9="N/A","N/A",IF(C9&gt;15,"No",IF(C9&lt;-15,"No","Yes")))</f>
        <v>N/A</v>
      </c>
      <c r="E9" s="9">
        <v>21.083437110999999</v>
      </c>
      <c r="F9" s="9" t="str">
        <f>IF($B9="N/A","N/A",IF(E9&gt;15,"No",IF(E9&lt;-15,"No","Yes")))</f>
        <v>N/A</v>
      </c>
      <c r="G9" s="9">
        <v>37.212308813</v>
      </c>
      <c r="H9" s="9" t="str">
        <f>IF($B9="N/A","N/A",IF(G9&gt;15,"No",IF(G9&lt;-15,"No","Yes")))</f>
        <v>N/A</v>
      </c>
      <c r="I9" s="10">
        <v>39.78</v>
      </c>
      <c r="J9" s="10">
        <v>76.5</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0</v>
      </c>
      <c r="D11" s="9" t="str">
        <f>IF(OR($B11="N/A",$C11="N/A"),"N/A",IF(C11&gt;100,"No",IF(C11&lt;95,"No","Yes")))</f>
        <v>No</v>
      </c>
      <c r="E11" s="9">
        <v>0</v>
      </c>
      <c r="F11" s="9" t="str">
        <f>IF(OR($B11="N/A",$E11="N/A"),"N/A",IF(E11&gt;100,"No",IF(E11&lt;95,"No","Yes")))</f>
        <v>No</v>
      </c>
      <c r="G11" s="9">
        <v>23.455935907000001</v>
      </c>
      <c r="H11" s="9" t="str">
        <f>IF($B11="N/A","N/A",IF(G11&gt;100,"No",IF(G11&lt;95,"No","Yes")))</f>
        <v>No</v>
      </c>
      <c r="I11" s="10" t="s">
        <v>1747</v>
      </c>
      <c r="J11" s="10" t="s">
        <v>1747</v>
      </c>
      <c r="K11" s="9" t="str">
        <f t="shared" si="0"/>
        <v>N/A</v>
      </c>
    </row>
    <row r="12" spans="1:11" x14ac:dyDescent="0.2">
      <c r="A12" s="26" t="s">
        <v>304</v>
      </c>
      <c r="B12" s="35" t="s">
        <v>213</v>
      </c>
      <c r="C12" s="9" t="s">
        <v>1747</v>
      </c>
      <c r="D12" s="9" t="str">
        <f t="shared" ref="D12:D13" si="1">IF(OR($B12="N/A",$C12="N/A"),"N/A",IF(C12&gt;100,"No",IF(C12&lt;95,"No","Yes")))</f>
        <v>N/A</v>
      </c>
      <c r="E12" s="9" t="s">
        <v>1747</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0</v>
      </c>
      <c r="D13" s="9" t="str">
        <f t="shared" si="1"/>
        <v>No</v>
      </c>
      <c r="E13" s="9">
        <v>0</v>
      </c>
      <c r="F13" s="9" t="str">
        <f t="shared" si="2"/>
        <v>No</v>
      </c>
      <c r="G13" s="9">
        <v>23.286598689000002</v>
      </c>
      <c r="H13" s="9" t="str">
        <f t="shared" si="3"/>
        <v>No</v>
      </c>
      <c r="I13" s="10" t="s">
        <v>1747</v>
      </c>
      <c r="J13" s="10" t="s">
        <v>1747</v>
      </c>
      <c r="K13" s="9" t="str">
        <f t="shared" si="0"/>
        <v>N/A</v>
      </c>
    </row>
    <row r="14" spans="1:11" x14ac:dyDescent="0.2">
      <c r="A14" s="29" t="s">
        <v>305</v>
      </c>
      <c r="B14" s="35" t="s">
        <v>213</v>
      </c>
      <c r="C14" s="36">
        <v>42416</v>
      </c>
      <c r="D14" s="9" t="str">
        <f>IF($B14="N/A","N/A",IF(C14&gt;15,"No",IF(C14&lt;-15,"No","Yes")))</f>
        <v>N/A</v>
      </c>
      <c r="E14" s="36">
        <v>38022</v>
      </c>
      <c r="F14" s="9" t="str">
        <f>IF($B14="N/A","N/A",IF(E14&gt;15,"No",IF(E14&lt;-15,"No","Yes")))</f>
        <v>N/A</v>
      </c>
      <c r="G14" s="36">
        <v>34483</v>
      </c>
      <c r="H14" s="9" t="str">
        <f>IF($B14="N/A","N/A",IF(G14&gt;15,"No",IF(G14&lt;-15,"No","Yes")))</f>
        <v>N/A</v>
      </c>
      <c r="I14" s="10">
        <v>-10.4</v>
      </c>
      <c r="J14" s="10">
        <v>-9.31</v>
      </c>
      <c r="K14" s="9" t="str">
        <f t="shared" si="0"/>
        <v>Yes</v>
      </c>
    </row>
    <row r="15" spans="1:11" x14ac:dyDescent="0.2">
      <c r="A15" s="26" t="s">
        <v>435</v>
      </c>
      <c r="B15" s="35" t="s">
        <v>215</v>
      </c>
      <c r="C15" s="9">
        <v>23.696246699</v>
      </c>
      <c r="D15" s="9" t="str">
        <f>IF($B15="N/A","N/A",IF(C15&gt;20,"No",IF(C15&lt;5,"No","Yes")))</f>
        <v>No</v>
      </c>
      <c r="E15" s="9">
        <v>26.161169849</v>
      </c>
      <c r="F15" s="9" t="str">
        <f>IF($B15="N/A","N/A",IF(E15&gt;20,"No",IF(E15&lt;5,"No","Yes")))</f>
        <v>No</v>
      </c>
      <c r="G15" s="9">
        <v>28.741698807999999</v>
      </c>
      <c r="H15" s="9" t="str">
        <f>IF($B15="N/A","N/A",IF(G15&gt;20,"No",IF(G15&lt;5,"No","Yes")))</f>
        <v>No</v>
      </c>
      <c r="I15" s="10">
        <v>10.4</v>
      </c>
      <c r="J15" s="10">
        <v>9.8640000000000008</v>
      </c>
      <c r="K15" s="9" t="str">
        <f t="shared" si="0"/>
        <v>Yes</v>
      </c>
    </row>
    <row r="16" spans="1:11" x14ac:dyDescent="0.2">
      <c r="A16" s="26" t="s">
        <v>436</v>
      </c>
      <c r="B16" s="35" t="s">
        <v>213</v>
      </c>
      <c r="C16" s="9">
        <v>76.303753301</v>
      </c>
      <c r="D16" s="9" t="str">
        <f>IF($B16="N/A","N/A",IF(C16&gt;15,"No",IF(C16&lt;-15,"No","Yes")))</f>
        <v>N/A</v>
      </c>
      <c r="E16" s="9">
        <v>73.838830150999996</v>
      </c>
      <c r="F16" s="9" t="str">
        <f>IF($B16="N/A","N/A",IF(E16&gt;15,"No",IF(E16&lt;-15,"No","Yes")))</f>
        <v>N/A</v>
      </c>
      <c r="G16" s="9">
        <v>71.258301192000005</v>
      </c>
      <c r="H16" s="9" t="str">
        <f>IF($B16="N/A","N/A",IF(G16&gt;15,"No",IF(G16&lt;-15,"No","Yes")))</f>
        <v>N/A</v>
      </c>
      <c r="I16" s="10">
        <v>-3.23</v>
      </c>
      <c r="J16" s="10">
        <v>-3.49</v>
      </c>
      <c r="K16" s="9" t="str">
        <f t="shared" si="0"/>
        <v>Yes</v>
      </c>
    </row>
    <row r="17" spans="1:11" x14ac:dyDescent="0.2">
      <c r="A17" s="26" t="s">
        <v>437</v>
      </c>
      <c r="B17" s="35" t="s">
        <v>213</v>
      </c>
      <c r="C17" s="9">
        <v>28.885326291999998</v>
      </c>
      <c r="D17" s="9" t="str">
        <f>IF($B17="N/A","N/A",IF(C17&gt;15,"No",IF(C17&lt;-15,"No","Yes")))</f>
        <v>N/A</v>
      </c>
      <c r="E17" s="9">
        <v>25.719320393</v>
      </c>
      <c r="F17" s="9" t="str">
        <f>IF($B17="N/A","N/A",IF(E17&gt;15,"No",IF(E17&lt;-15,"No","Yes")))</f>
        <v>N/A</v>
      </c>
      <c r="G17" s="9">
        <v>5.0401647187999998</v>
      </c>
      <c r="H17" s="9" t="str">
        <f>IF($B17="N/A","N/A",IF(G17&gt;15,"No",IF(G17&lt;-15,"No","Yes")))</f>
        <v>N/A</v>
      </c>
      <c r="I17" s="10">
        <v>-11</v>
      </c>
      <c r="J17" s="10">
        <v>-80.400000000000006</v>
      </c>
      <c r="K17" s="9" t="str">
        <f t="shared" si="0"/>
        <v>No</v>
      </c>
    </row>
    <row r="18" spans="1:11" x14ac:dyDescent="0.2">
      <c r="A18" s="26" t="s">
        <v>819</v>
      </c>
      <c r="B18" s="35" t="s">
        <v>213</v>
      </c>
      <c r="C18" s="96">
        <v>5448.4421319000003</v>
      </c>
      <c r="D18" s="9" t="str">
        <f>IF($B18="N/A","N/A",IF(C18&gt;15,"No",IF(C18&lt;-15,"No","Yes")))</f>
        <v>N/A</v>
      </c>
      <c r="E18" s="96">
        <v>5655.0419265999999</v>
      </c>
      <c r="F18" s="9" t="str">
        <f>IF($B18="N/A","N/A",IF(E18&gt;15,"No",IF(E18&lt;-15,"No","Yes")))</f>
        <v>N/A</v>
      </c>
      <c r="G18" s="96">
        <v>8158.3193326000001</v>
      </c>
      <c r="H18" s="9" t="str">
        <f>IF($B18="N/A","N/A",IF(G18&gt;15,"No",IF(G18&lt;-15,"No","Yes")))</f>
        <v>N/A</v>
      </c>
      <c r="I18" s="10">
        <v>3.7919999999999998</v>
      </c>
      <c r="J18" s="10">
        <v>44.27</v>
      </c>
      <c r="K18" s="9" t="str">
        <f t="shared" si="0"/>
        <v>No</v>
      </c>
    </row>
    <row r="19" spans="1:11" x14ac:dyDescent="0.2">
      <c r="A19" s="3" t="s">
        <v>306</v>
      </c>
      <c r="B19" s="35" t="s">
        <v>213</v>
      </c>
      <c r="C19" s="36">
        <v>827</v>
      </c>
      <c r="D19" s="35" t="s">
        <v>213</v>
      </c>
      <c r="E19" s="36">
        <v>1403</v>
      </c>
      <c r="F19" s="35" t="s">
        <v>213</v>
      </c>
      <c r="G19" s="36">
        <v>113</v>
      </c>
      <c r="H19" s="9" t="str">
        <f>IF($B19="N/A","N/A",IF(G19&gt;15,"No",IF(G19&lt;-15,"No","Yes")))</f>
        <v>N/A</v>
      </c>
      <c r="I19" s="10">
        <v>69.650000000000006</v>
      </c>
      <c r="J19" s="10">
        <v>-91.9</v>
      </c>
      <c r="K19" s="9" t="str">
        <f t="shared" si="0"/>
        <v>No</v>
      </c>
    </row>
    <row r="20" spans="1:11" x14ac:dyDescent="0.2">
      <c r="A20" s="3" t="s">
        <v>346</v>
      </c>
      <c r="B20" s="35" t="s">
        <v>213</v>
      </c>
      <c r="C20" s="8">
        <v>1.6556556557</v>
      </c>
      <c r="D20" s="35" t="s">
        <v>213</v>
      </c>
      <c r="E20" s="8">
        <v>2.9119966791</v>
      </c>
      <c r="F20" s="35" t="s">
        <v>213</v>
      </c>
      <c r="G20" s="8">
        <v>0.2057538237</v>
      </c>
      <c r="H20" s="9" t="str">
        <f>IF($B20="N/A","N/A",IF(G20&gt;15,"No",IF(G20&lt;-15,"No","Yes")))</f>
        <v>N/A</v>
      </c>
      <c r="I20" s="10">
        <v>75.88</v>
      </c>
      <c r="J20" s="10">
        <v>-92.9</v>
      </c>
      <c r="K20" s="9" t="str">
        <f t="shared" si="0"/>
        <v>No</v>
      </c>
    </row>
    <row r="21" spans="1:11" ht="25.5" x14ac:dyDescent="0.2">
      <c r="A21" s="3" t="s">
        <v>820</v>
      </c>
      <c r="B21" s="35" t="s">
        <v>213</v>
      </c>
      <c r="C21" s="37">
        <v>3113.4498186000001</v>
      </c>
      <c r="D21" s="9" t="str">
        <f>IF($B21="N/A","N/A",IF(C21&gt;60,"No",IF(C21&lt;15,"No","Yes")))</f>
        <v>N/A</v>
      </c>
      <c r="E21" s="37">
        <v>1762.2851032999999</v>
      </c>
      <c r="F21" s="9" t="str">
        <f>IF($B21="N/A","N/A",IF(E21&gt;60,"No",IF(E21&lt;15,"No","Yes")))</f>
        <v>N/A</v>
      </c>
      <c r="G21" s="37">
        <v>5846.0796460000001</v>
      </c>
      <c r="H21" s="9" t="str">
        <f>IF($B21="N/A","N/A",IF(G21&gt;60,"No",IF(G21&lt;15,"No","Yes")))</f>
        <v>N/A</v>
      </c>
      <c r="I21" s="10">
        <v>-43.4</v>
      </c>
      <c r="J21" s="10">
        <v>231.7</v>
      </c>
      <c r="K21" s="9" t="str">
        <f t="shared" si="0"/>
        <v>No</v>
      </c>
    </row>
    <row r="22" spans="1:11" x14ac:dyDescent="0.2">
      <c r="A22" s="3" t="s">
        <v>821</v>
      </c>
      <c r="B22" s="35" t="s">
        <v>217</v>
      </c>
      <c r="C22" s="36">
        <v>0</v>
      </c>
      <c r="D22" s="9" t="str">
        <f>IF($B22="N/A","N/A",IF(C22="N/A","N/A",IF(C22=0,"Yes","No")))</f>
        <v>Yes</v>
      </c>
      <c r="E22" s="36">
        <v>11</v>
      </c>
      <c r="F22" s="9" t="str">
        <f>IF($B22="N/A","N/A",IF(E22="N/A","N/A",IF(E22=0,"Yes","No")))</f>
        <v>No</v>
      </c>
      <c r="G22" s="36">
        <v>11</v>
      </c>
      <c r="H22" s="9" t="str">
        <f>IF($B22="N/A","N/A",IF(G22=0,"Yes","No"))</f>
        <v>No</v>
      </c>
      <c r="I22" s="10" t="s">
        <v>1747</v>
      </c>
      <c r="J22" s="10">
        <v>-50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32365</v>
      </c>
      <c r="D6" s="9" t="str">
        <f>IF($B6="N/A","N/A",IF(C6&gt;15,"No",IF(C6&lt;-15,"No","Yes")))</f>
        <v>N/A</v>
      </c>
      <c r="E6" s="36">
        <v>28075</v>
      </c>
      <c r="F6" s="9" t="str">
        <f>IF($B6="N/A","N/A",IF(E6&gt;15,"No",IF(E6&lt;-15,"No","Yes")))</f>
        <v>N/A</v>
      </c>
      <c r="G6" s="36">
        <v>24572</v>
      </c>
      <c r="H6" s="9" t="str">
        <f>IF($B6="N/A","N/A",IF(G6&gt;15,"No",IF(G6&lt;-15,"No","Yes")))</f>
        <v>N/A</v>
      </c>
      <c r="I6" s="10">
        <v>-13.3</v>
      </c>
      <c r="J6" s="10">
        <v>-12.5</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5583.0188475000004</v>
      </c>
      <c r="D9" s="9" t="str">
        <f>IF($B9="N/A","N/A",IF(C9&gt;7000,"No",IF(C9&lt;2000,"No","Yes")))</f>
        <v>Yes</v>
      </c>
      <c r="E9" s="96">
        <v>5624.1207480000003</v>
      </c>
      <c r="F9" s="9" t="str">
        <f>IF($B9="N/A","N/A",IF(E9&gt;7000,"No",IF(E9&lt;2000,"No","Yes")))</f>
        <v>Yes</v>
      </c>
      <c r="G9" s="96">
        <v>5653.5047615000003</v>
      </c>
      <c r="H9" s="9" t="str">
        <f>IF($B9="N/A","N/A",IF(G9&gt;7000,"No",IF(G9&lt;2000,"No","Yes")))</f>
        <v>Yes</v>
      </c>
      <c r="I9" s="10">
        <v>0.73619999999999997</v>
      </c>
      <c r="J9" s="10">
        <v>0.52249999999999996</v>
      </c>
      <c r="K9" s="9" t="str">
        <f t="shared" si="0"/>
        <v>Yes</v>
      </c>
    </row>
    <row r="10" spans="1:11" x14ac:dyDescent="0.2">
      <c r="A10" s="110" t="s">
        <v>825</v>
      </c>
      <c r="B10" s="35" t="s">
        <v>213</v>
      </c>
      <c r="C10" s="96">
        <v>1323.4857503999999</v>
      </c>
      <c r="D10" s="9" t="str">
        <f>IF($B10="N/A","N/A",IF(C10&gt;15,"No",IF(C10&lt;-15,"No","Yes")))</f>
        <v>N/A</v>
      </c>
      <c r="E10" s="96">
        <v>1268.1904847999999</v>
      </c>
      <c r="F10" s="9" t="str">
        <f>IF($B10="N/A","N/A",IF(E10&gt;15,"No",IF(E10&lt;-15,"No","Yes")))</f>
        <v>N/A</v>
      </c>
      <c r="G10" s="96">
        <v>1255.0134685999999</v>
      </c>
      <c r="H10" s="9" t="str">
        <f>IF($B10="N/A","N/A",IF(G10&gt;15,"No",IF(G10&lt;-15,"No","Yes")))</f>
        <v>N/A</v>
      </c>
      <c r="I10" s="10">
        <v>-4.18</v>
      </c>
      <c r="J10" s="10">
        <v>-1.04</v>
      </c>
      <c r="K10" s="9" t="str">
        <f t="shared" si="0"/>
        <v>Yes</v>
      </c>
    </row>
    <row r="11" spans="1:11" x14ac:dyDescent="0.2">
      <c r="A11" s="110" t="s">
        <v>309</v>
      </c>
      <c r="B11" s="35" t="s">
        <v>219</v>
      </c>
      <c r="C11" s="9">
        <v>2.9723466707999999</v>
      </c>
      <c r="D11" s="9" t="str">
        <f>IF($B11="N/A","N/A",IF(C11&gt;10,"No",IF(C11&lt;=0,"No","Yes")))</f>
        <v>Yes</v>
      </c>
      <c r="E11" s="9">
        <v>2.4292074800000001</v>
      </c>
      <c r="F11" s="9" t="str">
        <f>IF($B11="N/A","N/A",IF(E11&gt;10,"No",IF(E11&lt;=0,"No","Yes")))</f>
        <v>Yes</v>
      </c>
      <c r="G11" s="9">
        <v>2.1650659286999998</v>
      </c>
      <c r="H11" s="9" t="str">
        <f>IF($B11="N/A","N/A",IF(G11&gt;10,"No",IF(G11&lt;=0,"No","Yes")))</f>
        <v>Yes</v>
      </c>
      <c r="I11" s="10">
        <v>-18.3</v>
      </c>
      <c r="J11" s="10">
        <v>-10.9</v>
      </c>
      <c r="K11" s="9" t="str">
        <f t="shared" si="0"/>
        <v>Yes</v>
      </c>
    </row>
    <row r="12" spans="1:11" x14ac:dyDescent="0.2">
      <c r="A12" s="110" t="s">
        <v>826</v>
      </c>
      <c r="B12" s="35" t="s">
        <v>213</v>
      </c>
      <c r="C12" s="96">
        <v>4076.9698545000001</v>
      </c>
      <c r="D12" s="9" t="str">
        <f>IF($B12="N/A","N/A",IF(C12&gt;15,"No",IF(C12&lt;-15,"No","Yes")))</f>
        <v>N/A</v>
      </c>
      <c r="E12" s="96">
        <v>6020.6656891000002</v>
      </c>
      <c r="F12" s="9" t="str">
        <f>IF($B12="N/A","N/A",IF(E12&gt;15,"No",IF(E12&lt;-15,"No","Yes")))</f>
        <v>N/A</v>
      </c>
      <c r="G12" s="96">
        <v>2867.9398495999999</v>
      </c>
      <c r="H12" s="9" t="str">
        <f>IF($B12="N/A","N/A",IF(G12&gt;15,"No",IF(G12&lt;-15,"No","Yes")))</f>
        <v>N/A</v>
      </c>
      <c r="I12" s="10">
        <v>47.68</v>
      </c>
      <c r="J12" s="10">
        <v>-52.4</v>
      </c>
      <c r="K12" s="9" t="str">
        <f t="shared" si="0"/>
        <v>No</v>
      </c>
    </row>
    <row r="13" spans="1:11" x14ac:dyDescent="0.2">
      <c r="A13" s="110" t="s">
        <v>310</v>
      </c>
      <c r="B13" s="35" t="s">
        <v>214</v>
      </c>
      <c r="C13" s="8">
        <v>95.145991039999998</v>
      </c>
      <c r="D13" s="9" t="str">
        <f>IF($B13="N/A","N/A",IF(C13&gt;100,"No",IF(C13&lt;95,"No","Yes")))</f>
        <v>Yes</v>
      </c>
      <c r="E13" s="8">
        <v>95.483526268999995</v>
      </c>
      <c r="F13" s="9" t="str">
        <f>IF($B13="N/A","N/A",IF(E13&gt;100,"No",IF(E13&lt;95,"No","Yes")))</f>
        <v>Yes</v>
      </c>
      <c r="G13" s="8">
        <v>96.268110043999997</v>
      </c>
      <c r="H13" s="9" t="str">
        <f>IF($B13="N/A","N/A",IF(G13&gt;100,"No",IF(G13&lt;95,"No","Yes")))</f>
        <v>Yes</v>
      </c>
      <c r="I13" s="10">
        <v>0.3548</v>
      </c>
      <c r="J13" s="10">
        <v>0.82169999999999999</v>
      </c>
      <c r="K13" s="9" t="str">
        <f t="shared" si="0"/>
        <v>Yes</v>
      </c>
    </row>
    <row r="14" spans="1:11" x14ac:dyDescent="0.2">
      <c r="A14" s="110" t="s">
        <v>827</v>
      </c>
      <c r="B14" s="35" t="s">
        <v>220</v>
      </c>
      <c r="C14" s="8">
        <v>1.1133337663</v>
      </c>
      <c r="D14" s="9" t="str">
        <f>IF($B14="N/A","N/A",IF(C14&gt;1,"Yes","No"))</f>
        <v>Yes</v>
      </c>
      <c r="E14" s="8">
        <v>1.1177677472000001</v>
      </c>
      <c r="F14" s="9" t="str">
        <f>IF($B14="N/A","N/A",IF(E14&gt;1,"Yes","No"))</f>
        <v>Yes</v>
      </c>
      <c r="G14" s="8">
        <v>1.1345592898000001</v>
      </c>
      <c r="H14" s="9" t="str">
        <f>IF($B14="N/A","N/A",IF(G14&gt;1,"Yes","No"))</f>
        <v>Yes</v>
      </c>
      <c r="I14" s="10">
        <v>0.39829999999999999</v>
      </c>
      <c r="J14" s="10">
        <v>1.502</v>
      </c>
      <c r="K14" s="9" t="str">
        <f t="shared" si="0"/>
        <v>Yes</v>
      </c>
    </row>
    <row r="15" spans="1:11" x14ac:dyDescent="0.2">
      <c r="A15" s="110" t="s">
        <v>311</v>
      </c>
      <c r="B15" s="35" t="s">
        <v>214</v>
      </c>
      <c r="C15" s="8">
        <v>99.585972501000001</v>
      </c>
      <c r="D15" s="9" t="str">
        <f>IF($B15="N/A","N/A",IF(C15&gt;100,"No",IF(C15&lt;95,"No","Yes")))</f>
        <v>Yes</v>
      </c>
      <c r="E15" s="8">
        <v>99.604630454000002</v>
      </c>
      <c r="F15" s="9" t="str">
        <f>IF($B15="N/A","N/A",IF(E15&gt;100,"No",IF(E15&lt;95,"No","Yes")))</f>
        <v>Yes</v>
      </c>
      <c r="G15" s="8">
        <v>99.601172066000004</v>
      </c>
      <c r="H15" s="9" t="str">
        <f>IF($B15="N/A","N/A",IF(G15&gt;100,"No",IF(G15&lt;95,"No","Yes")))</f>
        <v>Yes</v>
      </c>
      <c r="I15" s="10">
        <v>1.8700000000000001E-2</v>
      </c>
      <c r="J15" s="10">
        <v>-3.0000000000000001E-3</v>
      </c>
      <c r="K15" s="9" t="str">
        <f t="shared" si="0"/>
        <v>Yes</v>
      </c>
    </row>
    <row r="16" spans="1:11" x14ac:dyDescent="0.2">
      <c r="A16" s="110" t="s">
        <v>828</v>
      </c>
      <c r="B16" s="35" t="s">
        <v>221</v>
      </c>
      <c r="C16" s="8">
        <v>7.3982191058</v>
      </c>
      <c r="D16" s="9" t="str">
        <f>IF($B16="N/A","N/A",IF(C16&gt;3,"Yes","No"))</f>
        <v>Yes</v>
      </c>
      <c r="E16" s="8">
        <v>7.1643541696000002</v>
      </c>
      <c r="F16" s="9" t="str">
        <f>IF($B16="N/A","N/A",IF(E16&gt;3,"Yes","No"))</f>
        <v>Yes</v>
      </c>
      <c r="G16" s="8">
        <v>6.9675165481999999</v>
      </c>
      <c r="H16" s="9" t="str">
        <f>IF($B16="N/A","N/A",IF(G16&gt;3,"Yes","No"))</f>
        <v>Yes</v>
      </c>
      <c r="I16" s="10">
        <v>-3.16</v>
      </c>
      <c r="J16" s="10">
        <v>-2.75</v>
      </c>
      <c r="K16" s="9" t="str">
        <f t="shared" si="0"/>
        <v>Yes</v>
      </c>
    </row>
    <row r="17" spans="1:11" x14ac:dyDescent="0.2">
      <c r="A17" s="110" t="s">
        <v>829</v>
      </c>
      <c r="B17" s="35" t="s">
        <v>222</v>
      </c>
      <c r="C17" s="8">
        <v>4.2052098139999998</v>
      </c>
      <c r="D17" s="9" t="str">
        <f>IF($B17="N/A","N/A",IF(C17&gt;=8,"No",IF(C17&lt;2,"No","Yes")))</f>
        <v>Yes</v>
      </c>
      <c r="E17" s="8">
        <v>4.3821465464999996</v>
      </c>
      <c r="F17" s="9" t="str">
        <f>IF($B17="N/A","N/A",IF(E17&gt;=8,"No",IF(E17&lt;2,"No","Yes")))</f>
        <v>Yes</v>
      </c>
      <c r="G17" s="8">
        <v>4.4461857852</v>
      </c>
      <c r="H17" s="9" t="str">
        <f>IF($B17="N/A","N/A",IF(G17&gt;=8,"No",IF(G17&lt;2,"No","Yes")))</f>
        <v>Yes</v>
      </c>
      <c r="I17" s="10">
        <v>4.2080000000000002</v>
      </c>
      <c r="J17" s="10">
        <v>1.4610000000000001</v>
      </c>
      <c r="K17" s="9" t="str">
        <f t="shared" si="0"/>
        <v>Yes</v>
      </c>
    </row>
    <row r="18" spans="1:11" x14ac:dyDescent="0.2">
      <c r="A18" s="110" t="s">
        <v>830</v>
      </c>
      <c r="B18" s="35" t="s">
        <v>222</v>
      </c>
      <c r="C18" s="8">
        <v>4.1760991961</v>
      </c>
      <c r="D18" s="9" t="str">
        <f>IF($B18="N/A","N/A",IF(C18&gt;=8,"No",IF(C18&lt;2,"No","Yes")))</f>
        <v>Yes</v>
      </c>
      <c r="E18" s="8">
        <v>4.3473188243000003</v>
      </c>
      <c r="F18" s="9" t="str">
        <f>IF($B18="N/A","N/A",IF(E18&gt;=8,"No",IF(E18&lt;2,"No","Yes")))</f>
        <v>Yes</v>
      </c>
      <c r="G18" s="8">
        <v>4.3802303912999996</v>
      </c>
      <c r="H18" s="9" t="str">
        <f>IF($B18="N/A","N/A",IF(G18&gt;=8,"No",IF(G18&lt;2,"No","Yes")))</f>
        <v>Yes</v>
      </c>
      <c r="I18" s="10">
        <v>4.0999999999999996</v>
      </c>
      <c r="J18" s="10">
        <v>0.7571</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99.663216438000006</v>
      </c>
      <c r="D20" s="9" t="str">
        <f>IF($B20="N/A","N/A",IF(C20&gt;100,"No",IF(C20&lt;95,"No","Yes")))</f>
        <v>Yes</v>
      </c>
      <c r="E20" s="8">
        <v>99.800534283000005</v>
      </c>
      <c r="F20" s="9" t="str">
        <f>IF($B20="N/A","N/A",IF(E20&gt;100,"No",IF(E20&lt;95,"No","Yes")))</f>
        <v>Yes</v>
      </c>
      <c r="G20" s="8">
        <v>99.784307342000005</v>
      </c>
      <c r="H20" s="9" t="str">
        <f>IF($B20="N/A","N/A",IF(G20&gt;100,"No",IF(G20&lt;95,"No","Yes")))</f>
        <v>Yes</v>
      </c>
      <c r="I20" s="10">
        <v>0.13780000000000001</v>
      </c>
      <c r="J20" s="10">
        <v>-1.6E-2</v>
      </c>
      <c r="K20" s="9" t="str">
        <f t="shared" si="0"/>
        <v>Yes</v>
      </c>
    </row>
    <row r="21" spans="1:11" x14ac:dyDescent="0.2">
      <c r="A21" s="110" t="s">
        <v>313</v>
      </c>
      <c r="B21" s="35" t="s">
        <v>214</v>
      </c>
      <c r="C21" s="8">
        <v>98.557083269000003</v>
      </c>
      <c r="D21" s="9" t="str">
        <f>IF($B21="N/A","N/A",IF(C21&gt;100,"No",IF(C21&lt;95,"No","Yes")))</f>
        <v>Yes</v>
      </c>
      <c r="E21" s="8">
        <v>98.931433659999996</v>
      </c>
      <c r="F21" s="9" t="str">
        <f>IF($B21="N/A","N/A",IF(E21&gt;100,"No",IF(E21&lt;95,"No","Yes")))</f>
        <v>Yes</v>
      </c>
      <c r="G21" s="8">
        <v>99.397688426000002</v>
      </c>
      <c r="H21" s="9" t="str">
        <f>IF($B21="N/A","N/A",IF(G21&gt;100,"No",IF(G21&lt;95,"No","Yes")))</f>
        <v>Yes</v>
      </c>
      <c r="I21" s="10">
        <v>0.37980000000000003</v>
      </c>
      <c r="J21" s="10">
        <v>0.4713</v>
      </c>
      <c r="K21" s="9" t="str">
        <f t="shared" si="0"/>
        <v>Yes</v>
      </c>
    </row>
    <row r="22" spans="1:11" x14ac:dyDescent="0.2">
      <c r="A22" s="110" t="s">
        <v>1721</v>
      </c>
      <c r="B22" s="35" t="s">
        <v>224</v>
      </c>
      <c r="C22" s="8">
        <v>1.442916731</v>
      </c>
      <c r="D22" s="9" t="str">
        <f>IF($B22="N/A","N/A",IF(C22&gt;5,"No",IF(C22&lt;=0,"No","Yes")))</f>
        <v>Yes</v>
      </c>
      <c r="E22" s="8">
        <v>1.072128228</v>
      </c>
      <c r="F22" s="9" t="str">
        <f>IF($B22="N/A","N/A",IF(E22&gt;5,"No",IF(E22&lt;=0,"No","Yes")))</f>
        <v>Yes</v>
      </c>
      <c r="G22" s="8">
        <v>0.60231157410000002</v>
      </c>
      <c r="H22" s="9" t="str">
        <f>IF($B22="N/A","N/A",IF(G22&gt;5,"No",IF(G22&lt;=0,"No","Yes")))</f>
        <v>Yes</v>
      </c>
      <c r="I22" s="10">
        <v>-25.7</v>
      </c>
      <c r="J22" s="10">
        <v>-43.8</v>
      </c>
      <c r="K22" s="9" t="str">
        <f t="shared" si="0"/>
        <v>No</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4.4564498687</v>
      </c>
      <c r="D24" s="9" t="str">
        <f>IF($B24="N/A","N/A",IF(C24&gt;=2,"Yes","No"))</f>
        <v>Yes</v>
      </c>
      <c r="E24" s="8">
        <v>4.444096171</v>
      </c>
      <c r="F24" s="9" t="str">
        <f>IF($B24="N/A","N/A",IF(E24&gt;=2,"Yes","No"))</f>
        <v>Yes</v>
      </c>
      <c r="G24" s="8">
        <v>4.4209669542999999</v>
      </c>
      <c r="H24" s="9" t="str">
        <f>IF($B24="N/A","N/A",IF(G24&gt;=2,"Yes","No"))</f>
        <v>Yes</v>
      </c>
      <c r="I24" s="10">
        <v>-0.27700000000000002</v>
      </c>
      <c r="J24" s="10">
        <v>-0.52</v>
      </c>
      <c r="K24" s="9" t="str">
        <f t="shared" si="0"/>
        <v>Yes</v>
      </c>
    </row>
    <row r="25" spans="1:11" x14ac:dyDescent="0.2">
      <c r="A25" s="110" t="s">
        <v>832</v>
      </c>
      <c r="B25" s="35" t="s">
        <v>226</v>
      </c>
      <c r="C25" s="8">
        <v>4.3812760698000002</v>
      </c>
      <c r="D25" s="9" t="str">
        <f>IF($B25="N/A","N/A",IF(C25&gt;30,"No",IF(C25&lt;5,"No","Yes")))</f>
        <v>No</v>
      </c>
      <c r="E25" s="8">
        <v>4.1282279608000003</v>
      </c>
      <c r="F25" s="9" t="str">
        <f>IF($B25="N/A","N/A",IF(E25&gt;30,"No",IF(E25&lt;5,"No","Yes")))</f>
        <v>No</v>
      </c>
      <c r="G25" s="8">
        <v>3.5324759888999999</v>
      </c>
      <c r="H25" s="9" t="str">
        <f>IF($B25="N/A","N/A",IF(G25&gt;30,"No",IF(G25&lt;5,"No","Yes")))</f>
        <v>No</v>
      </c>
      <c r="I25" s="10">
        <v>-5.78</v>
      </c>
      <c r="J25" s="10">
        <v>-14.4</v>
      </c>
      <c r="K25" s="9" t="str">
        <f t="shared" si="0"/>
        <v>Yes</v>
      </c>
    </row>
    <row r="26" spans="1:11" x14ac:dyDescent="0.2">
      <c r="A26" s="110" t="s">
        <v>833</v>
      </c>
      <c r="B26" s="35" t="s">
        <v>227</v>
      </c>
      <c r="C26" s="8">
        <v>13.208713116</v>
      </c>
      <c r="D26" s="9" t="str">
        <f>IF($B26="N/A","N/A",IF(C26&gt;75,"No",IF(C26&lt;15,"No","Yes")))</f>
        <v>No</v>
      </c>
      <c r="E26" s="8">
        <v>12.491540516000001</v>
      </c>
      <c r="F26" s="9" t="str">
        <f>IF($B26="N/A","N/A",IF(E26&gt;75,"No",IF(E26&lt;15,"No","Yes")))</f>
        <v>No</v>
      </c>
      <c r="G26" s="8">
        <v>11.582288783999999</v>
      </c>
      <c r="H26" s="9" t="str">
        <f>IF($B26="N/A","N/A",IF(G26&gt;75,"No",IF(G26&lt;15,"No","Yes")))</f>
        <v>No</v>
      </c>
      <c r="I26" s="10">
        <v>-5.43</v>
      </c>
      <c r="J26" s="10">
        <v>-7.28</v>
      </c>
      <c r="K26" s="9" t="str">
        <f t="shared" si="0"/>
        <v>Yes</v>
      </c>
    </row>
    <row r="27" spans="1:11" x14ac:dyDescent="0.2">
      <c r="A27" s="110" t="s">
        <v>834</v>
      </c>
      <c r="B27" s="35" t="s">
        <v>228</v>
      </c>
      <c r="C27" s="8">
        <v>82.410010814000003</v>
      </c>
      <c r="D27" s="9" t="str">
        <f>IF($B27="N/A","N/A",IF(C27&gt;70,"No",IF(C27&lt;25,"No","Yes")))</f>
        <v>No</v>
      </c>
      <c r="E27" s="8">
        <v>83.380231523000006</v>
      </c>
      <c r="F27" s="9" t="str">
        <f>IF($B27="N/A","N/A",IF(E27&gt;70,"No",IF(E27&lt;25,"No","Yes")))</f>
        <v>No</v>
      </c>
      <c r="G27" s="8">
        <v>84.885235226999995</v>
      </c>
      <c r="H27" s="9" t="str">
        <f>IF($B27="N/A","N/A",IF(G27&gt;70,"No",IF(G27&lt;25,"No","Yes")))</f>
        <v>No</v>
      </c>
      <c r="I27" s="10">
        <v>1.177</v>
      </c>
      <c r="J27" s="10">
        <v>1.8049999999999999</v>
      </c>
      <c r="K27" s="9" t="str">
        <f t="shared" si="0"/>
        <v>Yes</v>
      </c>
    </row>
    <row r="28" spans="1:11" x14ac:dyDescent="0.2">
      <c r="A28" s="110" t="s">
        <v>318</v>
      </c>
      <c r="B28" s="35" t="s">
        <v>229</v>
      </c>
      <c r="C28" s="8">
        <v>56.147072455</v>
      </c>
      <c r="D28" s="9" t="str">
        <f>IF($B28="N/A","N/A",IF(C28&gt;70,"No",IF(C28&lt;35,"No","Yes")))</f>
        <v>Yes</v>
      </c>
      <c r="E28" s="8">
        <v>54.450578806999999</v>
      </c>
      <c r="F28" s="9" t="str">
        <f>IF($B28="N/A","N/A",IF(E28&gt;70,"No",IF(E28&lt;35,"No","Yes")))</f>
        <v>Yes</v>
      </c>
      <c r="G28" s="8">
        <v>51.049975582000002</v>
      </c>
      <c r="H28" s="9" t="str">
        <f>IF($B28="N/A","N/A",IF(G28&gt;70,"No",IF(G28&lt;35,"No","Yes")))</f>
        <v>Yes</v>
      </c>
      <c r="I28" s="10">
        <v>-3.02</v>
      </c>
      <c r="J28" s="10">
        <v>-6.25</v>
      </c>
      <c r="K28" s="9" t="str">
        <f t="shared" si="0"/>
        <v>Yes</v>
      </c>
    </row>
    <row r="29" spans="1:11" x14ac:dyDescent="0.2">
      <c r="A29" s="110" t="s">
        <v>835</v>
      </c>
      <c r="B29" s="35" t="s">
        <v>220</v>
      </c>
      <c r="C29" s="8">
        <v>2.0401716927</v>
      </c>
      <c r="D29" s="9" t="str">
        <f>IF($B29="N/A","N/A",IF(C29&gt;1,"Yes","No"))</f>
        <v>Yes</v>
      </c>
      <c r="E29" s="8">
        <v>1.9930005887</v>
      </c>
      <c r="F29" s="9" t="str">
        <f>IF($B29="N/A","N/A",IF(E29&gt;1,"Yes","No"))</f>
        <v>Yes</v>
      </c>
      <c r="G29" s="8">
        <v>1.9466677295999999</v>
      </c>
      <c r="H29" s="9" t="str">
        <f>IF($B29="N/A","N/A",IF(G29&gt;1,"Yes","No"))</f>
        <v>Yes</v>
      </c>
      <c r="I29" s="10">
        <v>-2.31</v>
      </c>
      <c r="J29" s="10">
        <v>-2.3199999999999998</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94.887739378999996</v>
      </c>
      <c r="D31" s="9" t="str">
        <f>IF($B31="N/A","N/A",IF(C31&gt;15,"No",IF(C31&lt;-15,"No","Yes")))</f>
        <v>N/A</v>
      </c>
      <c r="E31" s="8">
        <v>94.799502845999996</v>
      </c>
      <c r="F31" s="9" t="str">
        <f>IF($B31="N/A","N/A",IF(E31&gt;15,"No",IF(E31&lt;-15,"No","Yes")))</f>
        <v>N/A</v>
      </c>
      <c r="G31" s="8">
        <v>95.647321429000002</v>
      </c>
      <c r="H31" s="9" t="str">
        <f>IF($B31="N/A","N/A",IF(G31&gt;15,"No",IF(G31&lt;-15,"No","Yes")))</f>
        <v>N/A</v>
      </c>
      <c r="I31" s="10">
        <v>-9.2999999999999999E-2</v>
      </c>
      <c r="J31" s="10">
        <v>0.89429999999999998</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74.515680519</v>
      </c>
      <c r="D34" s="9" t="str">
        <f>IF($B34="N/A","N/A",IF(C34&gt;=90,"Yes","No"))</f>
        <v>No</v>
      </c>
      <c r="E34" s="8">
        <v>72.317008013999995</v>
      </c>
      <c r="F34" s="9" t="str">
        <f>IF($B34="N/A","N/A",IF(E34&gt;=90,"Yes","No"))</f>
        <v>No</v>
      </c>
      <c r="G34" s="8">
        <v>71.430896955999998</v>
      </c>
      <c r="H34" s="9" t="str">
        <f>IF($B34="N/A","N/A",IF(G34&gt;=90,"Yes","No"))</f>
        <v>No</v>
      </c>
      <c r="I34" s="10">
        <v>-2.95</v>
      </c>
      <c r="J34" s="10">
        <v>-1.23</v>
      </c>
      <c r="K34" s="9" t="str">
        <f t="shared" si="0"/>
        <v>Yes</v>
      </c>
    </row>
    <row r="35" spans="1:11" x14ac:dyDescent="0.2">
      <c r="A35" s="110" t="s">
        <v>323</v>
      </c>
      <c r="B35" s="35" t="s">
        <v>213</v>
      </c>
      <c r="C35" s="8">
        <v>18.368608064</v>
      </c>
      <c r="D35" s="9" t="str">
        <f>IF($B35="N/A","N/A",IF(C35&gt;15,"No",IF(C35&lt;-15,"No","Yes")))</f>
        <v>N/A</v>
      </c>
      <c r="E35" s="8">
        <v>18.318788957999999</v>
      </c>
      <c r="F35" s="9" t="str">
        <f>IF($B35="N/A","N/A",IF(E35&gt;15,"No",IF(E35&lt;-15,"No","Yes")))</f>
        <v>N/A</v>
      </c>
      <c r="G35" s="8">
        <v>13.442129252999999</v>
      </c>
      <c r="H35" s="9" t="str">
        <f>IF($B35="N/A","N/A",IF(G35&gt;15,"No",IF(G35&lt;-15,"No","Yes")))</f>
        <v>N/A</v>
      </c>
      <c r="I35" s="10">
        <v>-0.27100000000000002</v>
      </c>
      <c r="J35" s="10">
        <v>-26.6</v>
      </c>
      <c r="K35" s="9" t="str">
        <f t="shared" si="0"/>
        <v>Yes</v>
      </c>
    </row>
    <row r="36" spans="1:11" ht="25.5" x14ac:dyDescent="0.2">
      <c r="A36" s="110" t="s">
        <v>369</v>
      </c>
      <c r="B36" s="35" t="s">
        <v>213</v>
      </c>
      <c r="C36" s="8">
        <v>32.862660280999997</v>
      </c>
      <c r="D36" s="9" t="str">
        <f>IF($B36="N/A","N/A",IF(C36&gt;15,"No",IF(C36&lt;-15,"No","Yes")))</f>
        <v>N/A</v>
      </c>
      <c r="E36" s="8">
        <v>36.940338379000003</v>
      </c>
      <c r="F36" s="9" t="str">
        <f>IF($B36="N/A","N/A",IF(E36&gt;15,"No",IF(E36&lt;-15,"No","Yes")))</f>
        <v>N/A</v>
      </c>
      <c r="G36" s="8">
        <v>41.522871561000002</v>
      </c>
      <c r="H36" s="9" t="str">
        <f>IF($B36="N/A","N/A",IF(G36&gt;15,"No",IF(G36&lt;-15,"No","Yes")))</f>
        <v>N/A</v>
      </c>
      <c r="I36" s="10">
        <v>12.41</v>
      </c>
      <c r="J36" s="10">
        <v>12.41</v>
      </c>
      <c r="K36" s="9" t="str">
        <f t="shared" si="0"/>
        <v>Yes</v>
      </c>
    </row>
    <row r="37" spans="1:11" x14ac:dyDescent="0.2">
      <c r="A37" s="110" t="s">
        <v>374</v>
      </c>
      <c r="B37" s="35" t="s">
        <v>231</v>
      </c>
      <c r="C37" s="8">
        <v>84.498686852999995</v>
      </c>
      <c r="D37" s="9" t="str">
        <f>IF($B37="N/A","N/A",IF(C37&gt;90,"No",IF(C37&lt;75,"No","Yes")))</f>
        <v>Yes</v>
      </c>
      <c r="E37" s="8">
        <v>86.888691006000002</v>
      </c>
      <c r="F37" s="9" t="str">
        <f>IF($B37="N/A","N/A",IF(E37&gt;90,"No",IF(E37&lt;75,"No","Yes")))</f>
        <v>Yes</v>
      </c>
      <c r="G37" s="8">
        <v>86.301481361</v>
      </c>
      <c r="H37" s="9" t="str">
        <f>IF($B37="N/A","N/A",IF(G37&gt;90,"No",IF(G37&lt;75,"No","Yes")))</f>
        <v>Yes</v>
      </c>
      <c r="I37" s="10">
        <v>2.8279999999999998</v>
      </c>
      <c r="J37" s="10">
        <v>-0.67600000000000005</v>
      </c>
      <c r="K37" s="9" t="str">
        <f>IF(J37="Div by 0", "N/A", IF(J37="N/A","N/A", IF(J37&gt;30, "No", IF(J37&lt;-30, "No", "Yes"))))</f>
        <v>Yes</v>
      </c>
    </row>
    <row r="38" spans="1:11" x14ac:dyDescent="0.2">
      <c r="A38" s="110" t="s">
        <v>375</v>
      </c>
      <c r="B38" s="35" t="s">
        <v>232</v>
      </c>
      <c r="C38" s="8">
        <v>13.078943303000001</v>
      </c>
      <c r="D38" s="9" t="str">
        <f>IF($B38="N/A","N/A",IF(C38&gt;10,"No",IF(C38&lt;1,"No","Yes")))</f>
        <v>No</v>
      </c>
      <c r="E38" s="8">
        <v>10.856634015999999</v>
      </c>
      <c r="F38" s="9" t="str">
        <f>IF($B38="N/A","N/A",IF(E38&gt;10,"No",IF(E38&lt;1,"No","Yes")))</f>
        <v>No</v>
      </c>
      <c r="G38" s="8">
        <v>11.281132997</v>
      </c>
      <c r="H38" s="9" t="str">
        <f>IF($B38="N/A","N/A",IF(G38&gt;10,"No",IF(G38&lt;1,"No","Yes")))</f>
        <v>No</v>
      </c>
      <c r="I38" s="10">
        <v>-17</v>
      </c>
      <c r="J38" s="10">
        <v>3.91</v>
      </c>
      <c r="K38" s="9" t="str">
        <f>IF(J38="Div by 0", "N/A", IF(J38="N/A","N/A", IF(J38&gt;30, "No", IF(J38&lt;-30, "No", "Yes"))))</f>
        <v>Yes</v>
      </c>
    </row>
    <row r="39" spans="1:11" x14ac:dyDescent="0.2">
      <c r="A39" s="110" t="s">
        <v>376</v>
      </c>
      <c r="B39" s="35" t="s">
        <v>233</v>
      </c>
      <c r="C39" s="8">
        <v>0.2070137494</v>
      </c>
      <c r="D39" s="9" t="str">
        <f>IF($B39="N/A","N/A",IF(C39&gt;2,"No",IF(C39&lt;=0,"No","Yes")))</f>
        <v>Yes</v>
      </c>
      <c r="E39" s="8">
        <v>0.17809438999999999</v>
      </c>
      <c r="F39" s="9" t="str">
        <f>IF($B39="N/A","N/A",IF(E39&gt;2,"No",IF(E39&lt;=0,"No","Yes")))</f>
        <v>Yes</v>
      </c>
      <c r="G39" s="8">
        <v>0.22383200389999999</v>
      </c>
      <c r="H39" s="9" t="str">
        <f>IF($B39="N/A","N/A",IF(G39&gt;2,"No",IF(G39&lt;=0,"No","Yes")))</f>
        <v>Yes</v>
      </c>
      <c r="I39" s="10">
        <v>-14</v>
      </c>
      <c r="J39" s="10">
        <v>25.68</v>
      </c>
      <c r="K39" s="9" t="str">
        <f>IF(J39="Div by 0", "N/A", IF(J39="N/A","N/A", IF(J39&gt;30, "No", IF(J39&lt;-30, "No", "Yes"))))</f>
        <v>Yes</v>
      </c>
    </row>
    <row r="40" spans="1:11" x14ac:dyDescent="0.2">
      <c r="A40" s="110" t="s">
        <v>377</v>
      </c>
      <c r="B40" s="35" t="s">
        <v>234</v>
      </c>
      <c r="C40" s="8">
        <v>0.5963231886</v>
      </c>
      <c r="D40" s="9" t="str">
        <f>IF($B40="N/A","N/A",IF(C40&gt;3,"No",IF(C40&lt;=0,"No","Yes")))</f>
        <v>Yes</v>
      </c>
      <c r="E40" s="8">
        <v>0.62333036509999995</v>
      </c>
      <c r="F40" s="9" t="str">
        <f>IF($B40="N/A","N/A",IF(E40&gt;3,"No",IF(E40&lt;=0,"No","Yes")))</f>
        <v>Yes</v>
      </c>
      <c r="G40" s="8">
        <v>0.57382386460000001</v>
      </c>
      <c r="H40" s="9" t="str">
        <f>IF($B40="N/A","N/A",IF(G40&gt;3,"No",IF(G40&lt;=0,"No","Yes")))</f>
        <v>Yes</v>
      </c>
      <c r="I40" s="10">
        <v>4.5289999999999999</v>
      </c>
      <c r="J40" s="10">
        <v>-7.94</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10051</v>
      </c>
      <c r="D6" s="9" t="str">
        <f>IF($B6="N/A","N/A",IF(C6&gt;15,"No",IF(C6&lt;-15,"No","Yes")))</f>
        <v>N/A</v>
      </c>
      <c r="E6" s="36">
        <v>9947</v>
      </c>
      <c r="F6" s="9" t="str">
        <f>IF($B6="N/A","N/A",IF(E6&gt;15,"No",IF(E6&lt;-15,"No","Yes")))</f>
        <v>N/A</v>
      </c>
      <c r="G6" s="36">
        <v>9911</v>
      </c>
      <c r="H6" s="9" t="str">
        <f>IF($B6="N/A","N/A",IF(G6&gt;15,"No",IF(G6&lt;-15,"No","Yes")))</f>
        <v>N/A</v>
      </c>
      <c r="I6" s="10">
        <v>-1.03</v>
      </c>
      <c r="J6" s="10">
        <v>-0.36199999999999999</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1252.7496765999999</v>
      </c>
      <c r="D9" s="9" t="str">
        <f>IF($B9="N/A","N/A",IF(C9&gt;15,"No",IF(C9&lt;-15,"No","Yes")))</f>
        <v>N/A</v>
      </c>
      <c r="E9" s="96">
        <v>1216.5716296000001</v>
      </c>
      <c r="F9" s="9" t="str">
        <f>IF($B9="N/A","N/A",IF(E9&gt;15,"No",IF(E9&lt;-15,"No","Yes")))</f>
        <v>N/A</v>
      </c>
      <c r="G9" s="96">
        <v>1307.5450510000001</v>
      </c>
      <c r="H9" s="9" t="str">
        <f>IF($B9="N/A","N/A",IF(G9&gt;15,"No",IF(G9&lt;-15,"No","Yes")))</f>
        <v>N/A</v>
      </c>
      <c r="I9" s="10">
        <v>-2.89</v>
      </c>
      <c r="J9" s="10">
        <v>7.4779999999999998</v>
      </c>
      <c r="K9" s="9" t="str">
        <f t="shared" si="0"/>
        <v>Yes</v>
      </c>
    </row>
    <row r="10" spans="1:11" x14ac:dyDescent="0.2">
      <c r="A10" s="110" t="s">
        <v>309</v>
      </c>
      <c r="B10" s="35" t="s">
        <v>213</v>
      </c>
      <c r="C10" s="8">
        <v>0.16913739929999999</v>
      </c>
      <c r="D10" s="9" t="str">
        <f>IF($B10="N/A","N/A",IF(C10&gt;15,"No",IF(C10&lt;-15,"No","Yes")))</f>
        <v>N/A</v>
      </c>
      <c r="E10" s="8">
        <v>0.33175831909999998</v>
      </c>
      <c r="F10" s="9" t="str">
        <f>IF($B10="N/A","N/A",IF(E10&gt;15,"No",IF(E10&lt;-15,"No","Yes")))</f>
        <v>N/A</v>
      </c>
      <c r="G10" s="8">
        <v>0.39350216929999998</v>
      </c>
      <c r="H10" s="9" t="str">
        <f>IF($B10="N/A","N/A",IF(G10&gt;15,"No",IF(G10&lt;-15,"No","Yes")))</f>
        <v>N/A</v>
      </c>
      <c r="I10" s="10">
        <v>96.15</v>
      </c>
      <c r="J10" s="10">
        <v>18.61</v>
      </c>
      <c r="K10" s="9" t="str">
        <f t="shared" si="0"/>
        <v>Yes</v>
      </c>
    </row>
    <row r="11" spans="1:11" x14ac:dyDescent="0.2">
      <c r="A11" s="110" t="s">
        <v>826</v>
      </c>
      <c r="B11" s="35" t="s">
        <v>213</v>
      </c>
      <c r="C11" s="96">
        <v>7083.7647059000001</v>
      </c>
      <c r="D11" s="9" t="str">
        <f>IF($B11="N/A","N/A",IF(C11&gt;15,"No",IF(C11&lt;-15,"No","Yes")))</f>
        <v>N/A</v>
      </c>
      <c r="E11" s="96">
        <v>898.93939393999995</v>
      </c>
      <c r="F11" s="9" t="str">
        <f>IF($B11="N/A","N/A",IF(E11&gt;15,"No",IF(E11&lt;-15,"No","Yes")))</f>
        <v>N/A</v>
      </c>
      <c r="G11" s="96">
        <v>2785.1282050999998</v>
      </c>
      <c r="H11" s="9" t="str">
        <f>IF($B11="N/A","N/A",IF(G11&gt;15,"No",IF(G11&lt;-15,"No","Yes")))</f>
        <v>N/A</v>
      </c>
      <c r="I11" s="10">
        <v>-87.3</v>
      </c>
      <c r="J11" s="10">
        <v>209.8</v>
      </c>
      <c r="K11" s="9" t="str">
        <f t="shared" si="0"/>
        <v>No</v>
      </c>
    </row>
    <row r="12" spans="1:11" x14ac:dyDescent="0.2">
      <c r="A12" s="110" t="s">
        <v>310</v>
      </c>
      <c r="B12" s="35" t="s">
        <v>214</v>
      </c>
      <c r="C12" s="8">
        <v>99.950253705999998</v>
      </c>
      <c r="D12" s="9" t="str">
        <f>IF($B12="N/A","N/A",IF(C12&gt;100,"No",IF(C12&lt;95,"No","Yes")))</f>
        <v>Yes</v>
      </c>
      <c r="E12" s="8">
        <v>99.919573740999994</v>
      </c>
      <c r="F12" s="9" t="str">
        <f>IF($B12="N/A","N/A",IF(E12&gt;100,"No",IF(E12&lt;95,"No","Yes")))</f>
        <v>Yes</v>
      </c>
      <c r="G12" s="8">
        <v>99.969730601999998</v>
      </c>
      <c r="H12" s="9" t="str">
        <f>IF($B12="N/A","N/A",IF(G12&gt;100,"No",IF(G12&lt;95,"No","Yes")))</f>
        <v>Yes</v>
      </c>
      <c r="I12" s="10">
        <v>-3.1E-2</v>
      </c>
      <c r="J12" s="10">
        <v>5.0200000000000002E-2</v>
      </c>
      <c r="K12" s="9" t="str">
        <f t="shared" si="0"/>
        <v>Yes</v>
      </c>
    </row>
    <row r="13" spans="1:11" x14ac:dyDescent="0.2">
      <c r="A13" s="110" t="s">
        <v>827</v>
      </c>
      <c r="B13" s="35" t="s">
        <v>220</v>
      </c>
      <c r="C13" s="8">
        <v>1.1983874179</v>
      </c>
      <c r="D13" s="9" t="str">
        <f>IF($B13="N/A","N/A",IF(C13&gt;1,"Yes","No"))</f>
        <v>Yes</v>
      </c>
      <c r="E13" s="8">
        <v>1.1955931179999999</v>
      </c>
      <c r="F13" s="9" t="str">
        <f>IF($B13="N/A","N/A",IF(E13&gt;1,"Yes","No"))</f>
        <v>Yes</v>
      </c>
      <c r="G13" s="8">
        <v>1.200343157</v>
      </c>
      <c r="H13" s="9" t="str">
        <f>IF($B13="N/A","N/A",IF(G13&gt;1,"Yes","No"))</f>
        <v>Yes</v>
      </c>
      <c r="I13" s="10">
        <v>-0.23300000000000001</v>
      </c>
      <c r="J13" s="10">
        <v>0.39729999999999999</v>
      </c>
      <c r="K13" s="9" t="str">
        <f t="shared" si="0"/>
        <v>Yes</v>
      </c>
    </row>
    <row r="14" spans="1:11" x14ac:dyDescent="0.2">
      <c r="A14" s="110" t="s">
        <v>311</v>
      </c>
      <c r="B14" s="35" t="s">
        <v>214</v>
      </c>
      <c r="C14" s="8">
        <v>96.030245746999995</v>
      </c>
      <c r="D14" s="9" t="str">
        <f>IF($B14="N/A","N/A",IF(C14&gt;100,"No",IF(C14&lt;95,"No","Yes")))</f>
        <v>Yes</v>
      </c>
      <c r="E14" s="8">
        <v>96.632150397000004</v>
      </c>
      <c r="F14" s="9" t="str">
        <f>IF($B14="N/A","N/A",IF(E14&gt;100,"No",IF(E14&lt;95,"No","Yes")))</f>
        <v>Yes</v>
      </c>
      <c r="G14" s="8">
        <v>96.973060235999995</v>
      </c>
      <c r="H14" s="9" t="str">
        <f>IF($B14="N/A","N/A",IF(G14&gt;100,"No",IF(G14&lt;95,"No","Yes")))</f>
        <v>Yes</v>
      </c>
      <c r="I14" s="10">
        <v>0.62680000000000002</v>
      </c>
      <c r="J14" s="10">
        <v>0.3528</v>
      </c>
      <c r="K14" s="9" t="str">
        <f t="shared" si="0"/>
        <v>Yes</v>
      </c>
    </row>
    <row r="15" spans="1:11" x14ac:dyDescent="0.2">
      <c r="A15" s="110" t="s">
        <v>828</v>
      </c>
      <c r="B15" s="35" t="s">
        <v>221</v>
      </c>
      <c r="C15" s="8">
        <v>11.873601325999999</v>
      </c>
      <c r="D15" s="9" t="str">
        <f>IF($B15="N/A","N/A",IF(C15&gt;3,"Yes","No"))</f>
        <v>Yes</v>
      </c>
      <c r="E15" s="8">
        <v>11.953703704</v>
      </c>
      <c r="F15" s="9" t="str">
        <f>IF($B15="N/A","N/A",IF(E15&gt;3,"Yes","No"))</f>
        <v>Yes</v>
      </c>
      <c r="G15" s="8">
        <v>11.702112163000001</v>
      </c>
      <c r="H15" s="9" t="str">
        <f>IF($B15="N/A","N/A",IF(G15&gt;3,"Yes","No"))</f>
        <v>Yes</v>
      </c>
      <c r="I15" s="10">
        <v>0.67459999999999998</v>
      </c>
      <c r="J15" s="10">
        <v>-2.1</v>
      </c>
      <c r="K15" s="9" t="str">
        <f t="shared" si="0"/>
        <v>Yes</v>
      </c>
    </row>
    <row r="16" spans="1:11" x14ac:dyDescent="0.2">
      <c r="A16" s="110" t="s">
        <v>829</v>
      </c>
      <c r="B16" s="35" t="s">
        <v>222</v>
      </c>
      <c r="C16" s="8">
        <v>5.5072132126</v>
      </c>
      <c r="D16" s="9" t="str">
        <f>IF($B16="N/A","N/A",IF(C16&gt;=8,"No",IF(C16&lt;2,"No","Yes")))</f>
        <v>Yes</v>
      </c>
      <c r="E16" s="8">
        <v>5.2847089575000004</v>
      </c>
      <c r="F16" s="9" t="str">
        <f>IF($B16="N/A","N/A",IF(E16&gt;=8,"No",IF(E16&lt;2,"No","Yes")))</f>
        <v>Yes</v>
      </c>
      <c r="G16" s="8">
        <v>5.256482696</v>
      </c>
      <c r="H16" s="9" t="str">
        <f>IF($B16="N/A","N/A",IF(G16&gt;=8,"No",IF(G16&lt;2,"No","Yes")))</f>
        <v>Yes</v>
      </c>
      <c r="I16" s="10">
        <v>-4.04</v>
      </c>
      <c r="J16" s="10">
        <v>-0.53400000000000003</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99.920405930000001</v>
      </c>
      <c r="D18" s="9" t="str">
        <f>IF($B18="N/A","N/A",IF(C18&gt;100,"No",IF(C18&lt;95,"No","Yes")))</f>
        <v>Yes</v>
      </c>
      <c r="E18" s="8">
        <v>99.808987634000005</v>
      </c>
      <c r="F18" s="9" t="str">
        <f>IF($B18="N/A","N/A",IF(E18&gt;100,"No",IF(E18&lt;95,"No","Yes")))</f>
        <v>Yes</v>
      </c>
      <c r="G18" s="8">
        <v>99.858742810999999</v>
      </c>
      <c r="H18" s="9" t="str">
        <f>IF($B18="N/A","N/A",IF(G18&gt;100,"No",IF(G18&lt;95,"No","Yes")))</f>
        <v>Yes</v>
      </c>
      <c r="I18" s="10">
        <v>-0.112</v>
      </c>
      <c r="J18" s="10">
        <v>4.99E-2</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7.8990150233999996</v>
      </c>
      <c r="D21" s="9" t="str">
        <f>IF($B21="N/A","N/A",IF(C21&gt;=2,"Yes","No"))</f>
        <v>Yes</v>
      </c>
      <c r="E21" s="8">
        <v>7.9544586306999996</v>
      </c>
      <c r="F21" s="9" t="str">
        <f>IF($B21="N/A","N/A",IF(E21&gt;=2,"Yes","No"))</f>
        <v>Yes</v>
      </c>
      <c r="G21" s="8">
        <v>8.0057511855999994</v>
      </c>
      <c r="H21" s="9" t="str">
        <f>IF($B21="N/A","N/A",IF(G21&gt;=2,"Yes","No"))</f>
        <v>Yes</v>
      </c>
      <c r="I21" s="10">
        <v>0.70189999999999997</v>
      </c>
      <c r="J21" s="10">
        <v>0.64480000000000004</v>
      </c>
      <c r="K21" s="9" t="str">
        <f t="shared" si="0"/>
        <v>Yes</v>
      </c>
    </row>
    <row r="22" spans="1:11" x14ac:dyDescent="0.2">
      <c r="A22" s="110" t="s">
        <v>832</v>
      </c>
      <c r="B22" s="35" t="s">
        <v>226</v>
      </c>
      <c r="C22" s="8">
        <v>7.6907770371000002</v>
      </c>
      <c r="D22" s="9" t="str">
        <f>IF($B22="N/A","N/A",IF(C22&gt;30,"No",IF(C22&lt;5,"No","Yes")))</f>
        <v>Yes</v>
      </c>
      <c r="E22" s="8">
        <v>8.0627324821999995</v>
      </c>
      <c r="F22" s="9" t="str">
        <f>IF($B22="N/A","N/A",IF(E22&gt;30,"No",IF(E22&lt;5,"No","Yes")))</f>
        <v>Yes</v>
      </c>
      <c r="G22" s="8">
        <v>6.9014226616999998</v>
      </c>
      <c r="H22" s="9" t="str">
        <f>IF($B22="N/A","N/A",IF(G22&gt;30,"No",IF(G22&lt;5,"No","Yes")))</f>
        <v>Yes</v>
      </c>
      <c r="I22" s="10">
        <v>4.8360000000000003</v>
      </c>
      <c r="J22" s="10">
        <v>-14.4</v>
      </c>
      <c r="K22" s="9" t="str">
        <f t="shared" si="0"/>
        <v>Yes</v>
      </c>
    </row>
    <row r="23" spans="1:11" x14ac:dyDescent="0.2">
      <c r="A23" s="110" t="s">
        <v>833</v>
      </c>
      <c r="B23" s="35" t="s">
        <v>227</v>
      </c>
      <c r="C23" s="8">
        <v>34.255297980000002</v>
      </c>
      <c r="D23" s="9" t="str">
        <f>IF($B23="N/A","N/A",IF(C23&gt;75,"No",IF(C23&lt;15,"No","Yes")))</f>
        <v>Yes</v>
      </c>
      <c r="E23" s="8">
        <v>35.075902282000001</v>
      </c>
      <c r="F23" s="9" t="str">
        <f>IF($B23="N/A","N/A",IF(E23&gt;75,"No",IF(E23&lt;15,"No","Yes")))</f>
        <v>Yes</v>
      </c>
      <c r="G23" s="8">
        <v>33.599031379000003</v>
      </c>
      <c r="H23" s="9" t="str">
        <f>IF($B23="N/A","N/A",IF(G23&gt;75,"No",IF(G23&lt;15,"No","Yes")))</f>
        <v>Yes</v>
      </c>
      <c r="I23" s="10">
        <v>2.3959999999999999</v>
      </c>
      <c r="J23" s="10">
        <v>-4.21</v>
      </c>
      <c r="K23" s="9" t="str">
        <f t="shared" si="0"/>
        <v>Yes</v>
      </c>
    </row>
    <row r="24" spans="1:11" x14ac:dyDescent="0.2">
      <c r="A24" s="110" t="s">
        <v>834</v>
      </c>
      <c r="B24" s="35" t="s">
        <v>228</v>
      </c>
      <c r="C24" s="8">
        <v>58.053924983000002</v>
      </c>
      <c r="D24" s="9" t="str">
        <f>IF($B24="N/A","N/A",IF(C24&gt;70,"No",IF(C24&lt;25,"No","Yes")))</f>
        <v>Yes</v>
      </c>
      <c r="E24" s="8">
        <v>56.861365235999997</v>
      </c>
      <c r="F24" s="9" t="str">
        <f>IF($B24="N/A","N/A",IF(E24&gt;70,"No",IF(E24&lt;25,"No","Yes")))</f>
        <v>Yes</v>
      </c>
      <c r="G24" s="8">
        <v>59.499545959000002</v>
      </c>
      <c r="H24" s="9" t="str">
        <f>IF($B24="N/A","N/A",IF(G24&gt;70,"No",IF(G24&lt;25,"No","Yes")))</f>
        <v>Yes</v>
      </c>
      <c r="I24" s="10">
        <v>-2.0499999999999998</v>
      </c>
      <c r="J24" s="10">
        <v>4.6399999999999997</v>
      </c>
      <c r="K24" s="9" t="str">
        <f t="shared" si="0"/>
        <v>Yes</v>
      </c>
    </row>
    <row r="25" spans="1:11" x14ac:dyDescent="0.2">
      <c r="A25" s="110" t="s">
        <v>318</v>
      </c>
      <c r="B25" s="35" t="s">
        <v>229</v>
      </c>
      <c r="C25" s="8">
        <v>47.358471794000003</v>
      </c>
      <c r="D25" s="9" t="str">
        <f>IF($B25="N/A","N/A",IF(C25&gt;70,"No",IF(C25&lt;35,"No","Yes")))</f>
        <v>Yes</v>
      </c>
      <c r="E25" s="8">
        <v>46.948828792999997</v>
      </c>
      <c r="F25" s="9" t="str">
        <f>IF($B25="N/A","N/A",IF(E25&gt;70,"No",IF(E25&lt;35,"No","Yes")))</f>
        <v>Yes</v>
      </c>
      <c r="G25" s="8">
        <v>46.857027545000001</v>
      </c>
      <c r="H25" s="9" t="str">
        <f>IF($B25="N/A","N/A",IF(G25&gt;70,"No",IF(G25&lt;35,"No","Yes")))</f>
        <v>Yes</v>
      </c>
      <c r="I25" s="10">
        <v>-0.86499999999999999</v>
      </c>
      <c r="J25" s="10">
        <v>-0.19600000000000001</v>
      </c>
      <c r="K25" s="9" t="str">
        <f t="shared" si="0"/>
        <v>Yes</v>
      </c>
    </row>
    <row r="26" spans="1:11" x14ac:dyDescent="0.2">
      <c r="A26" s="110" t="s">
        <v>835</v>
      </c>
      <c r="B26" s="35" t="s">
        <v>220</v>
      </c>
      <c r="C26" s="8">
        <v>2.462394958</v>
      </c>
      <c r="D26" s="9" t="str">
        <f>IF($B26="N/A","N/A",IF(C26&gt;1,"Yes","No"))</f>
        <v>Yes</v>
      </c>
      <c r="E26" s="8">
        <v>2.4659528908000001</v>
      </c>
      <c r="F26" s="9" t="str">
        <f>IF($B26="N/A","N/A",IF(E26&gt;1,"Yes","No"))</f>
        <v>Yes</v>
      </c>
      <c r="G26" s="8">
        <v>2.4409991387000001</v>
      </c>
      <c r="H26" s="9" t="str">
        <f>IF($B26="N/A","N/A",IF(G26&gt;1,"Yes","No"))</f>
        <v>Yes</v>
      </c>
      <c r="I26" s="10">
        <v>0.14449999999999999</v>
      </c>
      <c r="J26" s="10">
        <v>-1.01</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95.483193276999998</v>
      </c>
      <c r="D28" s="9" t="str">
        <f>IF($B28="N/A","N/A",IF(C28&gt;15,"No",IF(C28&lt;-15,"No","Yes")))</f>
        <v>N/A</v>
      </c>
      <c r="E28" s="8">
        <v>95.331905782000007</v>
      </c>
      <c r="F28" s="9" t="str">
        <f>IF($B28="N/A","N/A",IF(E28&gt;15,"No",IF(E28&lt;-15,"No","Yes")))</f>
        <v>N/A</v>
      </c>
      <c r="G28" s="8">
        <v>96.597760550999993</v>
      </c>
      <c r="H28" s="9" t="str">
        <f>IF($B28="N/A","N/A",IF(G28&gt;15,"No",IF(G28&lt;-15,"No","Yes")))</f>
        <v>N/A</v>
      </c>
      <c r="I28" s="10">
        <v>-0.158</v>
      </c>
      <c r="J28" s="10">
        <v>1.3280000000000001</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2.98477763E-2</v>
      </c>
      <c r="D31" s="9" t="str">
        <f>IF($B31="N/A","N/A",IF(C31&gt;=90,"Yes","No"))</f>
        <v>No</v>
      </c>
      <c r="E31" s="8">
        <v>3.0159847199999999E-2</v>
      </c>
      <c r="F31" s="9" t="str">
        <f>IF($B31="N/A","N/A",IF(E31&gt;=90,"Yes","No"))</f>
        <v>No</v>
      </c>
      <c r="G31" s="8">
        <v>1.0089799199999999E-2</v>
      </c>
      <c r="H31" s="9" t="str">
        <f>IF($B31="N/A","N/A",IF(G31&gt;=90,"Yes","No"))</f>
        <v>No</v>
      </c>
      <c r="I31" s="10">
        <v>1.046</v>
      </c>
      <c r="J31" s="10">
        <v>-66.5</v>
      </c>
      <c r="K31" s="9" t="str">
        <f t="shared" si="0"/>
        <v>No</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7534</v>
      </c>
      <c r="D6" s="9" t="str">
        <f>IF(OR($B6="N/A",$C6="N/A"),"N/A",IF(C6&lt;0,"No","Yes"))</f>
        <v>N/A</v>
      </c>
      <c r="E6" s="36">
        <v>10158</v>
      </c>
      <c r="F6" s="9" t="str">
        <f>IF($B6="N/A","N/A",IF(E6&lt;0,"No","Yes"))</f>
        <v>N/A</v>
      </c>
      <c r="G6" s="36">
        <v>20437</v>
      </c>
      <c r="H6" s="9" t="str">
        <f>IF($B6="N/A","N/A",IF(G6&lt;0,"No","Yes"))</f>
        <v>N/A</v>
      </c>
      <c r="I6" s="10">
        <v>34.83</v>
      </c>
      <c r="J6" s="10">
        <v>101.2</v>
      </c>
      <c r="K6" s="9" t="str">
        <f t="shared" ref="K6:K35" si="0">IF(J6="Div by 0", "N/A", IF(J6="N/A","N/A", IF(J6&gt;30, "No", IF(J6&lt;-30, "No", "Yes"))))</f>
        <v>No</v>
      </c>
    </row>
    <row r="7" spans="1:11" x14ac:dyDescent="0.2">
      <c r="A7" s="110" t="s">
        <v>438</v>
      </c>
      <c r="B7" s="105" t="s">
        <v>213</v>
      </c>
      <c r="C7" s="9">
        <v>1.7653305017000001</v>
      </c>
      <c r="D7" s="9" t="str">
        <f t="shared" ref="D7:D17" si="1">IF(OR($B7="N/A",$C7="N/A"),"N/A",IF(C7&lt;0,"No","Yes"))</f>
        <v>N/A</v>
      </c>
      <c r="E7" s="9">
        <v>1.9688915141000001</v>
      </c>
      <c r="F7" s="9" t="str">
        <f t="shared" ref="F7:F17" si="2">IF($B7="N/A","N/A",IF(E7&lt;0,"No","Yes"))</f>
        <v>N/A</v>
      </c>
      <c r="G7" s="9">
        <v>1.7859764153</v>
      </c>
      <c r="H7" s="9" t="str">
        <f t="shared" ref="H7:H17" si="3">IF($B7="N/A","N/A",IF(G7&lt;0,"No","Yes"))</f>
        <v>N/A</v>
      </c>
      <c r="I7" s="10">
        <v>11.53</v>
      </c>
      <c r="J7" s="10">
        <v>-9.2899999999999991</v>
      </c>
      <c r="K7" s="9" t="str">
        <f t="shared" si="0"/>
        <v>Yes</v>
      </c>
    </row>
    <row r="8" spans="1:11" x14ac:dyDescent="0.2">
      <c r="A8" s="110" t="s">
        <v>439</v>
      </c>
      <c r="B8" s="105" t="s">
        <v>213</v>
      </c>
      <c r="C8" s="9">
        <v>22.989116007</v>
      </c>
      <c r="D8" s="9" t="str">
        <f t="shared" si="1"/>
        <v>N/A</v>
      </c>
      <c r="E8" s="9">
        <v>26.609568812999999</v>
      </c>
      <c r="F8" s="9" t="str">
        <f t="shared" si="2"/>
        <v>N/A</v>
      </c>
      <c r="G8" s="9">
        <v>22.8311396</v>
      </c>
      <c r="H8" s="9" t="str">
        <f t="shared" si="3"/>
        <v>N/A</v>
      </c>
      <c r="I8" s="10">
        <v>15.75</v>
      </c>
      <c r="J8" s="10">
        <v>-14.2</v>
      </c>
      <c r="K8" s="9" t="str">
        <f t="shared" si="0"/>
        <v>Yes</v>
      </c>
    </row>
    <row r="9" spans="1:11" x14ac:dyDescent="0.2">
      <c r="A9" s="110" t="s">
        <v>440</v>
      </c>
      <c r="B9" s="105" t="s">
        <v>213</v>
      </c>
      <c r="C9" s="9">
        <v>30.647730288999998</v>
      </c>
      <c r="D9" s="9" t="str">
        <f t="shared" si="1"/>
        <v>N/A</v>
      </c>
      <c r="E9" s="9">
        <v>24.837566450000001</v>
      </c>
      <c r="F9" s="9" t="str">
        <f t="shared" si="2"/>
        <v>N/A</v>
      </c>
      <c r="G9" s="9">
        <v>38.929392768</v>
      </c>
      <c r="H9" s="9" t="str">
        <f t="shared" si="3"/>
        <v>N/A</v>
      </c>
      <c r="I9" s="10">
        <v>-19</v>
      </c>
      <c r="J9" s="10">
        <v>56.74</v>
      </c>
      <c r="K9" s="9" t="str">
        <f t="shared" si="0"/>
        <v>No</v>
      </c>
    </row>
    <row r="10" spans="1:11" x14ac:dyDescent="0.2">
      <c r="A10" s="110" t="s">
        <v>441</v>
      </c>
      <c r="B10" s="105" t="s">
        <v>213</v>
      </c>
      <c r="C10" s="9">
        <v>44.597823200999997</v>
      </c>
      <c r="D10" s="9" t="str">
        <f t="shared" si="1"/>
        <v>N/A</v>
      </c>
      <c r="E10" s="9">
        <v>46.583973223000001</v>
      </c>
      <c r="F10" s="9" t="str">
        <f t="shared" si="2"/>
        <v>N/A</v>
      </c>
      <c r="G10" s="9">
        <v>36.453491217</v>
      </c>
      <c r="H10" s="9" t="str">
        <f t="shared" si="3"/>
        <v>N/A</v>
      </c>
      <c r="I10" s="10">
        <v>4.4530000000000003</v>
      </c>
      <c r="J10" s="10">
        <v>-21.7</v>
      </c>
      <c r="K10" s="9" t="str">
        <f t="shared" si="0"/>
        <v>Yes</v>
      </c>
    </row>
    <row r="11" spans="1:11" x14ac:dyDescent="0.2">
      <c r="A11" s="26" t="s">
        <v>324</v>
      </c>
      <c r="B11" s="105" t="s">
        <v>213</v>
      </c>
      <c r="C11" s="9">
        <v>0</v>
      </c>
      <c r="D11" s="9" t="str">
        <f t="shared" si="1"/>
        <v>N/A</v>
      </c>
      <c r="E11" s="9">
        <v>0</v>
      </c>
      <c r="F11" s="9" t="str">
        <f t="shared" si="2"/>
        <v>N/A</v>
      </c>
      <c r="G11" s="9">
        <v>99.911924451000004</v>
      </c>
      <c r="H11" s="9" t="str">
        <f t="shared" si="3"/>
        <v>N/A</v>
      </c>
      <c r="I11" s="10" t="s">
        <v>1747</v>
      </c>
      <c r="J11" s="10" t="s">
        <v>1747</v>
      </c>
      <c r="K11" s="9" t="str">
        <f t="shared" si="0"/>
        <v>N/A</v>
      </c>
    </row>
    <row r="12" spans="1:11" x14ac:dyDescent="0.2">
      <c r="A12" s="26" t="s">
        <v>310</v>
      </c>
      <c r="B12" s="105" t="s">
        <v>213</v>
      </c>
      <c r="C12" s="9">
        <v>86.169365542999998</v>
      </c>
      <c r="D12" s="9" t="str">
        <f t="shared" si="1"/>
        <v>N/A</v>
      </c>
      <c r="E12" s="9">
        <v>75.871234494999996</v>
      </c>
      <c r="F12" s="9" t="str">
        <f t="shared" si="2"/>
        <v>N/A</v>
      </c>
      <c r="G12" s="9">
        <v>34.398395067999999</v>
      </c>
      <c r="H12" s="9" t="str">
        <f t="shared" si="3"/>
        <v>N/A</v>
      </c>
      <c r="I12" s="10">
        <v>-12</v>
      </c>
      <c r="J12" s="10">
        <v>-54.7</v>
      </c>
      <c r="K12" s="9" t="str">
        <f t="shared" si="0"/>
        <v>No</v>
      </c>
    </row>
    <row r="13" spans="1:11" x14ac:dyDescent="0.2">
      <c r="A13" s="26" t="s">
        <v>827</v>
      </c>
      <c r="B13" s="105" t="s">
        <v>213</v>
      </c>
      <c r="C13" s="9">
        <v>1.117991374</v>
      </c>
      <c r="D13" s="9" t="str">
        <f t="shared" si="1"/>
        <v>N/A</v>
      </c>
      <c r="E13" s="9">
        <v>1.10925133</v>
      </c>
      <c r="F13" s="9" t="str">
        <f t="shared" si="2"/>
        <v>N/A</v>
      </c>
      <c r="G13" s="9">
        <v>1.0965860596999999</v>
      </c>
      <c r="H13" s="9" t="str">
        <f t="shared" si="3"/>
        <v>N/A</v>
      </c>
      <c r="I13" s="10">
        <v>-0.78200000000000003</v>
      </c>
      <c r="J13" s="10">
        <v>-1.1399999999999999</v>
      </c>
      <c r="K13" s="9" t="str">
        <f t="shared" si="0"/>
        <v>Yes</v>
      </c>
    </row>
    <row r="14" spans="1:11" x14ac:dyDescent="0.2">
      <c r="A14" s="26" t="s">
        <v>311</v>
      </c>
      <c r="B14" s="105" t="s">
        <v>213</v>
      </c>
      <c r="C14" s="9">
        <v>99.256702946999994</v>
      </c>
      <c r="D14" s="9" t="str">
        <f t="shared" si="1"/>
        <v>N/A</v>
      </c>
      <c r="E14" s="9">
        <v>98.759598346000004</v>
      </c>
      <c r="F14" s="9" t="str">
        <f t="shared" si="2"/>
        <v>N/A</v>
      </c>
      <c r="G14" s="9">
        <v>92.352106473999996</v>
      </c>
      <c r="H14" s="9" t="str">
        <f t="shared" si="3"/>
        <v>N/A</v>
      </c>
      <c r="I14" s="10">
        <v>-0.501</v>
      </c>
      <c r="J14" s="10">
        <v>-6.49</v>
      </c>
      <c r="K14" s="9" t="str">
        <f t="shared" si="0"/>
        <v>Yes</v>
      </c>
    </row>
    <row r="15" spans="1:11" x14ac:dyDescent="0.2">
      <c r="A15" s="26" t="s">
        <v>828</v>
      </c>
      <c r="B15" s="105" t="s">
        <v>213</v>
      </c>
      <c r="C15" s="9">
        <v>8.4391548541999999</v>
      </c>
      <c r="D15" s="9" t="str">
        <f t="shared" si="1"/>
        <v>N/A</v>
      </c>
      <c r="E15" s="9">
        <v>7.9293261563000002</v>
      </c>
      <c r="F15" s="9" t="str">
        <f t="shared" si="2"/>
        <v>N/A</v>
      </c>
      <c r="G15" s="9">
        <v>3.5727985589000002</v>
      </c>
      <c r="H15" s="9" t="str">
        <f t="shared" si="3"/>
        <v>N/A</v>
      </c>
      <c r="I15" s="10">
        <v>-6.04</v>
      </c>
      <c r="J15" s="10">
        <v>-54.9</v>
      </c>
      <c r="K15" s="9" t="str">
        <f t="shared" si="0"/>
        <v>No</v>
      </c>
    </row>
    <row r="16" spans="1:11" x14ac:dyDescent="0.2">
      <c r="A16" s="26" t="s">
        <v>837</v>
      </c>
      <c r="B16" s="105" t="s">
        <v>213</v>
      </c>
      <c r="C16" s="9">
        <v>3.2314802410999999</v>
      </c>
      <c r="D16" s="9" t="str">
        <f t="shared" si="1"/>
        <v>N/A</v>
      </c>
      <c r="E16" s="9">
        <v>3.0114189256000001</v>
      </c>
      <c r="F16" s="9" t="str">
        <f t="shared" si="2"/>
        <v>N/A</v>
      </c>
      <c r="G16" s="9">
        <v>2.1358194307999998</v>
      </c>
      <c r="H16" s="9" t="str">
        <f t="shared" si="3"/>
        <v>N/A</v>
      </c>
      <c r="I16" s="10">
        <v>-6.81</v>
      </c>
      <c r="J16" s="10">
        <v>-29.1</v>
      </c>
      <c r="K16" s="9" t="str">
        <f t="shared" si="0"/>
        <v>Yes</v>
      </c>
    </row>
    <row r="17" spans="1:11" x14ac:dyDescent="0.2">
      <c r="A17" s="26" t="s">
        <v>830</v>
      </c>
      <c r="B17" s="105" t="s">
        <v>213</v>
      </c>
      <c r="C17" s="9">
        <v>7.1728340021000001</v>
      </c>
      <c r="D17" s="9" t="str">
        <f t="shared" si="1"/>
        <v>N/A</v>
      </c>
      <c r="E17" s="9">
        <v>25.694852110999999</v>
      </c>
      <c r="F17" s="9" t="str">
        <f t="shared" si="2"/>
        <v>N/A</v>
      </c>
      <c r="G17" s="9">
        <v>89.227943134</v>
      </c>
      <c r="H17" s="9" t="str">
        <f t="shared" si="3"/>
        <v>N/A</v>
      </c>
      <c r="I17" s="10">
        <v>258.2</v>
      </c>
      <c r="J17" s="10">
        <v>247.3</v>
      </c>
      <c r="K17" s="9" t="str">
        <f t="shared" si="0"/>
        <v>No</v>
      </c>
    </row>
    <row r="18" spans="1:11" x14ac:dyDescent="0.2">
      <c r="A18" s="110" t="s">
        <v>312</v>
      </c>
      <c r="B18" s="35" t="s">
        <v>223</v>
      </c>
      <c r="C18" s="9">
        <v>98.433766922999993</v>
      </c>
      <c r="D18" s="9" t="str">
        <f>IF(OR($B18="N/A",$C18="N/A"),"N/A",IF(C18&gt;100,"No",IF(C18&lt;98,"No","Yes")))</f>
        <v>Yes</v>
      </c>
      <c r="E18" s="9">
        <v>94.280370152000003</v>
      </c>
      <c r="F18" s="9" t="str">
        <f>IF(OR($B18="N/A",$E18="N/A"),"N/A",IF(E18&gt;100,"No",IF(E18&lt;98,"No","Yes")))</f>
        <v>No</v>
      </c>
      <c r="G18" s="9">
        <v>41.938640700999997</v>
      </c>
      <c r="H18" s="9" t="str">
        <f>IF($B18="N/A","N/A",IF(G18&gt;100,"No",IF(G18&lt;98,"No","Yes")))</f>
        <v>No</v>
      </c>
      <c r="I18" s="10">
        <v>-4.22</v>
      </c>
      <c r="J18" s="10">
        <v>-55.5</v>
      </c>
      <c r="K18" s="9" t="str">
        <f t="shared" si="0"/>
        <v>No</v>
      </c>
    </row>
    <row r="19" spans="1:11" x14ac:dyDescent="0.2">
      <c r="A19" s="110" t="s">
        <v>31</v>
      </c>
      <c r="B19" s="35" t="s">
        <v>214</v>
      </c>
      <c r="C19" s="9">
        <v>98.075391558000007</v>
      </c>
      <c r="D19" s="9" t="str">
        <f>IF(OR($B19="N/A",$C19="N/A"),"N/A",IF(C19&gt;100,"No",IF(C19&lt;95,"No","Yes")))</f>
        <v>Yes</v>
      </c>
      <c r="E19" s="9">
        <v>93.7586139</v>
      </c>
      <c r="F19" s="9" t="str">
        <f>IF(OR($B19="N/A",$E19="N/A"),"N/A",IF(E19&gt;100,"No",IF(E19&lt;98,"No","Yes")))</f>
        <v>No</v>
      </c>
      <c r="G19" s="9">
        <v>41.610803934000003</v>
      </c>
      <c r="H19" s="9" t="str">
        <f>IF($B19="N/A","N/A",IF(G19&gt;100,"No",IF(G19&lt;95,"No","Yes")))</f>
        <v>No</v>
      </c>
      <c r="I19" s="10">
        <v>-4.4000000000000004</v>
      </c>
      <c r="J19" s="10">
        <v>-55.6</v>
      </c>
      <c r="K19" s="9" t="str">
        <f t="shared" si="0"/>
        <v>No</v>
      </c>
    </row>
    <row r="20" spans="1:11" x14ac:dyDescent="0.2">
      <c r="A20" s="26" t="s">
        <v>313</v>
      </c>
      <c r="B20" s="105" t="s">
        <v>213</v>
      </c>
      <c r="C20" s="9">
        <v>98.168303690000002</v>
      </c>
      <c r="D20" s="9" t="str">
        <f t="shared" ref="D20:D35" si="4">IF(OR($B20="N/A",$C20="N/A"),"N/A",IF(C20&lt;0,"No","Yes"))</f>
        <v>N/A</v>
      </c>
      <c r="E20" s="9">
        <v>98.109864146000007</v>
      </c>
      <c r="F20" s="9" t="str">
        <f t="shared" ref="F20:F34" si="5">IF($B20="N/A","N/A",IF(E20&lt;0,"No","Yes"))</f>
        <v>N/A</v>
      </c>
      <c r="G20" s="9">
        <v>99.070313647000006</v>
      </c>
      <c r="H20" s="9" t="str">
        <f t="shared" ref="H20:H35" si="6">IF($B20="N/A","N/A",IF(G20&lt;0,"No","Yes"))</f>
        <v>N/A</v>
      </c>
      <c r="I20" s="10">
        <v>-0.06</v>
      </c>
      <c r="J20" s="10">
        <v>0.97899999999999998</v>
      </c>
      <c r="K20" s="9" t="str">
        <f t="shared" si="0"/>
        <v>Yes</v>
      </c>
    </row>
    <row r="21" spans="1:11" x14ac:dyDescent="0.2">
      <c r="A21" s="26" t="s">
        <v>838</v>
      </c>
      <c r="B21" s="105" t="s">
        <v>213</v>
      </c>
      <c r="C21" s="9">
        <v>1.8316963100999999</v>
      </c>
      <c r="D21" s="9" t="str">
        <f t="shared" si="4"/>
        <v>N/A</v>
      </c>
      <c r="E21" s="9">
        <v>1.8901358534999999</v>
      </c>
      <c r="F21" s="9" t="str">
        <f t="shared" si="5"/>
        <v>N/A</v>
      </c>
      <c r="G21" s="9">
        <v>0.92968635320000004</v>
      </c>
      <c r="H21" s="9" t="str">
        <f t="shared" si="6"/>
        <v>N/A</v>
      </c>
      <c r="I21" s="10">
        <v>3.19</v>
      </c>
      <c r="J21" s="10">
        <v>-50.8</v>
      </c>
      <c r="K21" s="9" t="str">
        <f t="shared" si="0"/>
        <v>No</v>
      </c>
    </row>
    <row r="22" spans="1:11" x14ac:dyDescent="0.2">
      <c r="A22" s="26" t="s">
        <v>314</v>
      </c>
      <c r="B22" s="105" t="s">
        <v>213</v>
      </c>
      <c r="C22" s="9">
        <v>99.920361029999995</v>
      </c>
      <c r="D22" s="9" t="str">
        <f t="shared" si="4"/>
        <v>N/A</v>
      </c>
      <c r="E22" s="9">
        <v>100</v>
      </c>
      <c r="F22" s="9" t="str">
        <f t="shared" si="5"/>
        <v>N/A</v>
      </c>
      <c r="G22" s="9">
        <v>100</v>
      </c>
      <c r="H22" s="9" t="str">
        <f t="shared" si="6"/>
        <v>N/A</v>
      </c>
      <c r="I22" s="10">
        <v>7.9699999999999993E-2</v>
      </c>
      <c r="J22" s="10">
        <v>0</v>
      </c>
      <c r="K22" s="9" t="str">
        <f t="shared" si="0"/>
        <v>Yes</v>
      </c>
    </row>
    <row r="23" spans="1:11" x14ac:dyDescent="0.2">
      <c r="A23" s="26" t="s">
        <v>831</v>
      </c>
      <c r="B23" s="105" t="s">
        <v>213</v>
      </c>
      <c r="C23" s="9">
        <v>5.0265674813999999</v>
      </c>
      <c r="D23" s="9" t="str">
        <f t="shared" si="4"/>
        <v>N/A</v>
      </c>
      <c r="E23" s="9">
        <v>4.8356960031999998</v>
      </c>
      <c r="F23" s="9" t="str">
        <f t="shared" si="5"/>
        <v>N/A</v>
      </c>
      <c r="G23" s="9">
        <v>3.3187356266000001</v>
      </c>
      <c r="H23" s="9" t="str">
        <f t="shared" si="6"/>
        <v>N/A</v>
      </c>
      <c r="I23" s="10">
        <v>-3.8</v>
      </c>
      <c r="J23" s="10">
        <v>-31.4</v>
      </c>
      <c r="K23" s="9" t="str">
        <f t="shared" si="0"/>
        <v>No</v>
      </c>
    </row>
    <row r="24" spans="1:11" x14ac:dyDescent="0.2">
      <c r="A24" s="26" t="s">
        <v>315</v>
      </c>
      <c r="B24" s="105" t="s">
        <v>213</v>
      </c>
      <c r="C24" s="9">
        <v>5.1009564293</v>
      </c>
      <c r="D24" s="9" t="str">
        <f t="shared" si="4"/>
        <v>N/A</v>
      </c>
      <c r="E24" s="9">
        <v>5.798385509</v>
      </c>
      <c r="F24" s="9" t="str">
        <f t="shared" si="5"/>
        <v>N/A</v>
      </c>
      <c r="G24" s="9">
        <v>5.3579292460000003</v>
      </c>
      <c r="H24" s="9" t="str">
        <f t="shared" si="6"/>
        <v>N/A</v>
      </c>
      <c r="I24" s="10">
        <v>13.67</v>
      </c>
      <c r="J24" s="10">
        <v>-7.6</v>
      </c>
      <c r="K24" s="9" t="str">
        <f t="shared" si="0"/>
        <v>Yes</v>
      </c>
    </row>
    <row r="25" spans="1:11" x14ac:dyDescent="0.2">
      <c r="A25" s="26" t="s">
        <v>316</v>
      </c>
      <c r="B25" s="105" t="s">
        <v>213</v>
      </c>
      <c r="C25" s="9">
        <v>23.352816152999999</v>
      </c>
      <c r="D25" s="9" t="str">
        <f t="shared" si="4"/>
        <v>N/A</v>
      </c>
      <c r="E25" s="9">
        <v>26.117345933999999</v>
      </c>
      <c r="F25" s="9" t="str">
        <f t="shared" si="5"/>
        <v>N/A</v>
      </c>
      <c r="G25" s="9">
        <v>36.639428488</v>
      </c>
      <c r="H25" s="9" t="str">
        <f t="shared" si="6"/>
        <v>N/A</v>
      </c>
      <c r="I25" s="10">
        <v>11.84</v>
      </c>
      <c r="J25" s="10">
        <v>40.29</v>
      </c>
      <c r="K25" s="9" t="str">
        <f t="shared" si="0"/>
        <v>No</v>
      </c>
    </row>
    <row r="26" spans="1:11" x14ac:dyDescent="0.2">
      <c r="A26" s="26" t="s">
        <v>317</v>
      </c>
      <c r="B26" s="105" t="s">
        <v>213</v>
      </c>
      <c r="C26" s="9">
        <v>71.546227418000001</v>
      </c>
      <c r="D26" s="9" t="str">
        <f t="shared" si="4"/>
        <v>N/A</v>
      </c>
      <c r="E26" s="9">
        <v>68.084268557000001</v>
      </c>
      <c r="F26" s="9" t="str">
        <f t="shared" si="5"/>
        <v>N/A</v>
      </c>
      <c r="G26" s="9">
        <v>58.002642266000002</v>
      </c>
      <c r="H26" s="9" t="str">
        <f t="shared" si="6"/>
        <v>N/A</v>
      </c>
      <c r="I26" s="10">
        <v>-4.84</v>
      </c>
      <c r="J26" s="10">
        <v>-14.8</v>
      </c>
      <c r="K26" s="9" t="str">
        <f t="shared" si="0"/>
        <v>Yes</v>
      </c>
    </row>
    <row r="27" spans="1:11" x14ac:dyDescent="0.2">
      <c r="A27" s="26" t="s">
        <v>318</v>
      </c>
      <c r="B27" s="105" t="s">
        <v>213</v>
      </c>
      <c r="C27" s="9">
        <v>40.788425803000003</v>
      </c>
      <c r="D27" s="9" t="str">
        <f t="shared" si="4"/>
        <v>N/A</v>
      </c>
      <c r="E27" s="9">
        <v>34.68202402</v>
      </c>
      <c r="F27" s="9" t="str">
        <f t="shared" si="5"/>
        <v>N/A</v>
      </c>
      <c r="G27" s="9">
        <v>20.878798258</v>
      </c>
      <c r="H27" s="9" t="str">
        <f t="shared" si="6"/>
        <v>N/A</v>
      </c>
      <c r="I27" s="10">
        <v>-15</v>
      </c>
      <c r="J27" s="10">
        <v>-39.799999999999997</v>
      </c>
      <c r="K27" s="9" t="str">
        <f t="shared" si="0"/>
        <v>No</v>
      </c>
    </row>
    <row r="28" spans="1:11" x14ac:dyDescent="0.2">
      <c r="A28" s="26" t="s">
        <v>835</v>
      </c>
      <c r="B28" s="105" t="s">
        <v>213</v>
      </c>
      <c r="C28" s="9">
        <v>2.0234298731</v>
      </c>
      <c r="D28" s="9" t="str">
        <f t="shared" si="4"/>
        <v>N/A</v>
      </c>
      <c r="E28" s="9">
        <v>2.2469486232999998</v>
      </c>
      <c r="F28" s="9" t="str">
        <f t="shared" si="5"/>
        <v>N/A</v>
      </c>
      <c r="G28" s="9">
        <v>2.2509960159000002</v>
      </c>
      <c r="H28" s="9" t="str">
        <f t="shared" si="6"/>
        <v>N/A</v>
      </c>
      <c r="I28" s="10">
        <v>11.05</v>
      </c>
      <c r="J28" s="10">
        <v>0.18010000000000001</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67.718841522999995</v>
      </c>
      <c r="D30" s="9" t="str">
        <f t="shared" si="4"/>
        <v>N/A</v>
      </c>
      <c r="E30" s="9">
        <v>97.842747657999993</v>
      </c>
      <c r="F30" s="9" t="str">
        <f t="shared" si="5"/>
        <v>N/A</v>
      </c>
      <c r="G30" s="9">
        <v>99.156315913</v>
      </c>
      <c r="H30" s="9" t="str">
        <f t="shared" si="6"/>
        <v>N/A</v>
      </c>
      <c r="I30" s="10">
        <v>44.48</v>
      </c>
      <c r="J30" s="10">
        <v>1.343</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34.337669233</v>
      </c>
      <c r="D34" s="9" t="str">
        <f t="shared" si="4"/>
        <v>N/A</v>
      </c>
      <c r="E34" s="9">
        <v>34.189801142</v>
      </c>
      <c r="F34" s="9" t="str">
        <f t="shared" si="5"/>
        <v>N/A</v>
      </c>
      <c r="G34" s="9">
        <v>16.577775602999999</v>
      </c>
      <c r="H34" s="9" t="str">
        <f t="shared" si="6"/>
        <v>N/A</v>
      </c>
      <c r="I34" s="10">
        <v>-0.43099999999999999</v>
      </c>
      <c r="J34" s="10">
        <v>-51.5</v>
      </c>
      <c r="K34" s="9" t="str">
        <f t="shared" si="0"/>
        <v>No</v>
      </c>
    </row>
    <row r="35" spans="1:11" ht="25.5" x14ac:dyDescent="0.2">
      <c r="A35" s="26" t="s">
        <v>370</v>
      </c>
      <c r="B35" s="105" t="s">
        <v>213</v>
      </c>
      <c r="C35" s="9">
        <v>4.2739580567999997</v>
      </c>
      <c r="D35" s="9" t="str">
        <f t="shared" si="4"/>
        <v>N/A</v>
      </c>
      <c r="E35" s="9">
        <v>0</v>
      </c>
      <c r="F35" s="9" t="str">
        <f>IF($B35="N/A","N/A",IF(E35&lt;0,"No","Yes"))</f>
        <v>N/A</v>
      </c>
      <c r="G35" s="9">
        <v>3.9144688599999998E-2</v>
      </c>
      <c r="H35" s="9" t="str">
        <f t="shared" si="6"/>
        <v>N/A</v>
      </c>
      <c r="I35" s="10">
        <v>-100</v>
      </c>
      <c r="J35" s="10" t="s">
        <v>1747</v>
      </c>
      <c r="K35" s="9" t="str">
        <f t="shared" si="0"/>
        <v>N/A</v>
      </c>
    </row>
    <row r="36" spans="1:11" x14ac:dyDescent="0.2">
      <c r="A36" s="29" t="s">
        <v>374</v>
      </c>
      <c r="B36" s="1" t="s">
        <v>213</v>
      </c>
      <c r="C36" s="8">
        <v>60.538890363999997</v>
      </c>
      <c r="D36" s="9" t="str">
        <f t="shared" ref="D36:D39" si="7">IF($B36="N/A","N/A",IF(C36&lt;0,"No","Yes"))</f>
        <v>N/A</v>
      </c>
      <c r="E36" s="8">
        <v>80.960819059000002</v>
      </c>
      <c r="F36" s="9" t="str">
        <f t="shared" ref="F36:F39" si="8">IF($B36="N/A","N/A",IF(E36&lt;0,"No","Yes"))</f>
        <v>N/A</v>
      </c>
      <c r="G36" s="8">
        <v>51.475265450000002</v>
      </c>
      <c r="H36" s="9" t="str">
        <f t="shared" ref="H36:H39" si="9">IF($B36="N/A","N/A",IF(G36&lt;0,"No","Yes"))</f>
        <v>N/A</v>
      </c>
      <c r="I36" s="10">
        <v>33.729999999999997</v>
      </c>
      <c r="J36" s="10">
        <v>-36.4</v>
      </c>
      <c r="K36" s="9" t="str">
        <f>IF(J36="Div by 0", "N/A", IF(J36="N/A","N/A", IF(J36&gt;30, "No", IF(J36&lt;-30, "No", "Yes"))))</f>
        <v>No</v>
      </c>
    </row>
    <row r="37" spans="1:11" x14ac:dyDescent="0.2">
      <c r="A37" s="29" t="s">
        <v>375</v>
      </c>
      <c r="B37" s="1" t="s">
        <v>213</v>
      </c>
      <c r="C37" s="8">
        <v>7.6187947968999996</v>
      </c>
      <c r="D37" s="9" t="str">
        <f t="shared" si="7"/>
        <v>N/A</v>
      </c>
      <c r="E37" s="8">
        <v>8.7418783224999999</v>
      </c>
      <c r="F37" s="9" t="str">
        <f t="shared" si="8"/>
        <v>N/A</v>
      </c>
      <c r="G37" s="8">
        <v>3.6796007242000002</v>
      </c>
      <c r="H37" s="9" t="str">
        <f t="shared" si="9"/>
        <v>N/A</v>
      </c>
      <c r="I37" s="10">
        <v>14.74</v>
      </c>
      <c r="J37" s="10">
        <v>-57.9</v>
      </c>
      <c r="K37" s="9" t="str">
        <f>IF(J37="Div by 0", "N/A", IF(J37="N/A","N/A", IF(J37&gt;30, "No", IF(J37&lt;-30, "No", "Yes"))))</f>
        <v>No</v>
      </c>
    </row>
    <row r="38" spans="1:11" x14ac:dyDescent="0.2">
      <c r="A38" s="29" t="s">
        <v>376</v>
      </c>
      <c r="B38" s="1" t="s">
        <v>213</v>
      </c>
      <c r="C38" s="8">
        <v>30.979559331000001</v>
      </c>
      <c r="D38" s="9" t="str">
        <f t="shared" si="7"/>
        <v>N/A</v>
      </c>
      <c r="E38" s="8">
        <v>4.2823390431000004</v>
      </c>
      <c r="F38" s="9" t="str">
        <f t="shared" si="8"/>
        <v>N/A</v>
      </c>
      <c r="G38" s="8">
        <v>0.34740911089999998</v>
      </c>
      <c r="H38" s="9" t="str">
        <f t="shared" si="9"/>
        <v>N/A</v>
      </c>
      <c r="I38" s="10">
        <v>-86.2</v>
      </c>
      <c r="J38" s="10">
        <v>-91.9</v>
      </c>
      <c r="K38" s="9" t="str">
        <f>IF(J38="Div by 0", "N/A", IF(J38="N/A","N/A", IF(J38&gt;30, "No", IF(J38&lt;-30, "No", "Yes"))))</f>
        <v>No</v>
      </c>
    </row>
    <row r="39" spans="1:11" x14ac:dyDescent="0.2">
      <c r="A39" s="29" t="s">
        <v>377</v>
      </c>
      <c r="B39" s="1" t="s">
        <v>213</v>
      </c>
      <c r="C39" s="8">
        <v>0.29200955670000001</v>
      </c>
      <c r="D39" s="9" t="str">
        <f t="shared" si="7"/>
        <v>N/A</v>
      </c>
      <c r="E39" s="8">
        <v>0.43315613310000001</v>
      </c>
      <c r="F39" s="9" t="str">
        <f t="shared" si="8"/>
        <v>N/A</v>
      </c>
      <c r="G39" s="8">
        <v>0.210402701</v>
      </c>
      <c r="H39" s="9" t="str">
        <f t="shared" si="9"/>
        <v>N/A</v>
      </c>
      <c r="I39" s="10">
        <v>48.34</v>
      </c>
      <c r="J39" s="10">
        <v>-51.4</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107839</v>
      </c>
      <c r="D7" s="32" t="str">
        <f>IF($B7="N/A","N/A",IF(C7&gt;15,"No",IF(C7&lt;-15,"No","Yes")))</f>
        <v>N/A</v>
      </c>
      <c r="E7" s="31">
        <v>98203</v>
      </c>
      <c r="F7" s="32" t="str">
        <f>IF($B7="N/A","N/A",IF(E7&gt;15,"No",IF(E7&lt;-15,"No","Yes")))</f>
        <v>N/A</v>
      </c>
      <c r="G7" s="31">
        <v>89334</v>
      </c>
      <c r="H7" s="32" t="str">
        <f>IF($B7="N/A","N/A",IF(G7&gt;15,"No",IF(G7&lt;-15,"No","Yes")))</f>
        <v>N/A</v>
      </c>
      <c r="I7" s="33">
        <v>-8.94</v>
      </c>
      <c r="J7" s="33">
        <v>-9.0299999999999994</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0</v>
      </c>
      <c r="D11" s="9" t="str">
        <f>IF(OR($B11="N/A",$C11="N/A"),"N/A",IF(C11&gt;100,"No",IF(C11&lt;95,"No","Yes")))</f>
        <v>No</v>
      </c>
      <c r="E11" s="8">
        <v>0</v>
      </c>
      <c r="F11" s="9" t="str">
        <f>IF(OR($B11="N/A",$E11="N/A"),"N/A",IF(E11&gt;100,"No",IF(E11&lt;95,"No","Yes")))</f>
        <v>No</v>
      </c>
      <c r="G11" s="8">
        <v>40.863501018999997</v>
      </c>
      <c r="H11" s="9" t="str">
        <f>IF($B11="N/A","N/A",IF(G11&gt;100,"No",IF(G11&lt;95,"No","Yes")))</f>
        <v>No</v>
      </c>
      <c r="I11" s="10" t="s">
        <v>1747</v>
      </c>
      <c r="J11" s="10" t="s">
        <v>1747</v>
      </c>
      <c r="K11" s="9" t="str">
        <f t="shared" si="0"/>
        <v>N/A</v>
      </c>
    </row>
    <row r="12" spans="1:11" x14ac:dyDescent="0.2">
      <c r="A12" s="107" t="s">
        <v>348</v>
      </c>
      <c r="B12" s="35" t="s">
        <v>213</v>
      </c>
      <c r="C12" s="8" t="s">
        <v>1747</v>
      </c>
      <c r="D12" s="9" t="str">
        <f t="shared" ref="D12:D13" si="1">IF(OR($B12="N/A",$C12="N/A"),"N/A",IF(C12&gt;100,"No",IF(C12&lt;95,"No","Yes")))</f>
        <v>N/A</v>
      </c>
      <c r="E12" s="8" t="s">
        <v>1747</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0</v>
      </c>
      <c r="D13" s="9" t="str">
        <f t="shared" si="1"/>
        <v>No</v>
      </c>
      <c r="E13" s="8">
        <v>0</v>
      </c>
      <c r="F13" s="9" t="str">
        <f t="shared" si="2"/>
        <v>No</v>
      </c>
      <c r="G13" s="8">
        <v>40.751561555999999</v>
      </c>
      <c r="H13" s="9" t="str">
        <f t="shared" si="3"/>
        <v>No</v>
      </c>
      <c r="I13" s="10" t="s">
        <v>1747</v>
      </c>
      <c r="J13" s="10" t="s">
        <v>1747</v>
      </c>
      <c r="K13" s="9" t="str">
        <f t="shared" si="0"/>
        <v>N/A</v>
      </c>
    </row>
    <row r="14" spans="1:11" x14ac:dyDescent="0.2">
      <c r="A14" s="107" t="s">
        <v>13</v>
      </c>
      <c r="B14" s="35" t="s">
        <v>213</v>
      </c>
      <c r="C14" s="36">
        <v>107839</v>
      </c>
      <c r="D14" s="9" t="str">
        <f>IF($B14="N/A","N/A",IF(C14&gt;15,"No",IF(C14&lt;-15,"No","Yes")))</f>
        <v>N/A</v>
      </c>
      <c r="E14" s="36">
        <v>98203</v>
      </c>
      <c r="F14" s="9" t="str">
        <f>IF($B14="N/A","N/A",IF(E14&gt;15,"No",IF(E14&lt;-15,"No","Yes")))</f>
        <v>N/A</v>
      </c>
      <c r="G14" s="36">
        <v>89334</v>
      </c>
      <c r="H14" s="9" t="str">
        <f>IF($B14="N/A","N/A",IF(G14&gt;15,"No",IF(G14&lt;-15,"No","Yes")))</f>
        <v>N/A</v>
      </c>
      <c r="I14" s="10">
        <v>-8.94</v>
      </c>
      <c r="J14" s="10">
        <v>-9.0299999999999994</v>
      </c>
      <c r="K14" s="9" t="str">
        <f t="shared" si="0"/>
        <v>Yes</v>
      </c>
    </row>
    <row r="15" spans="1:11" x14ac:dyDescent="0.2">
      <c r="A15" s="107" t="s">
        <v>442</v>
      </c>
      <c r="B15" s="35" t="s">
        <v>215</v>
      </c>
      <c r="C15" s="8">
        <v>2.3646361705999999</v>
      </c>
      <c r="D15" s="9" t="str">
        <f>IF($B15="N/A","N/A",IF(C15&gt;20,"No",IF(C15&lt;5,"No","Yes")))</f>
        <v>No</v>
      </c>
      <c r="E15" s="8">
        <v>0.71077258330000004</v>
      </c>
      <c r="F15" s="9" t="str">
        <f>IF($B15="N/A","N/A",IF(E15&gt;20,"No",IF(E15&lt;5,"No","Yes")))</f>
        <v>No</v>
      </c>
      <c r="G15" s="8">
        <v>0.89327691580000002</v>
      </c>
      <c r="H15" s="9" t="str">
        <f>IF($B15="N/A","N/A",IF(G15&gt;20,"No",IF(G15&lt;5,"No","Yes")))</f>
        <v>No</v>
      </c>
      <c r="I15" s="10">
        <v>-69.900000000000006</v>
      </c>
      <c r="J15" s="10">
        <v>25.68</v>
      </c>
      <c r="K15" s="9" t="str">
        <f t="shared" si="0"/>
        <v>Yes</v>
      </c>
    </row>
    <row r="16" spans="1:11" x14ac:dyDescent="0.2">
      <c r="A16" s="107" t="s">
        <v>443</v>
      </c>
      <c r="B16" s="30" t="s">
        <v>213</v>
      </c>
      <c r="C16" s="8">
        <v>97.635363828999999</v>
      </c>
      <c r="D16" s="9" t="str">
        <f>IF($B16="N/A","N/A",IF(C16&gt;15,"No",IF(C16&lt;-15,"No","Yes")))</f>
        <v>N/A</v>
      </c>
      <c r="E16" s="8">
        <v>99.289227417000006</v>
      </c>
      <c r="F16" s="9" t="str">
        <f>IF($B16="N/A","N/A",IF(E16&gt;15,"No",IF(E16&lt;-15,"No","Yes")))</f>
        <v>N/A</v>
      </c>
      <c r="G16" s="8">
        <v>99.106723083999995</v>
      </c>
      <c r="H16" s="9" t="str">
        <f>IF($B16="N/A","N/A",IF(G16&gt;15,"No",IF(G16&lt;-15,"No","Yes")))</f>
        <v>N/A</v>
      </c>
      <c r="I16" s="10">
        <v>1.694</v>
      </c>
      <c r="J16" s="10">
        <v>-0.184</v>
      </c>
      <c r="K16" s="9" t="str">
        <f t="shared" si="0"/>
        <v>Yes</v>
      </c>
    </row>
    <row r="17" spans="1:11" x14ac:dyDescent="0.2">
      <c r="A17" s="107" t="s">
        <v>444</v>
      </c>
      <c r="B17" s="35" t="s">
        <v>235</v>
      </c>
      <c r="C17" s="8">
        <v>9.2647372471999994</v>
      </c>
      <c r="D17" s="9" t="str">
        <f>IF($B17="N/A","N/A",IF(C17&gt;1,"Yes","No"))</f>
        <v>Yes</v>
      </c>
      <c r="E17" s="8">
        <v>46.902844109</v>
      </c>
      <c r="F17" s="9" t="str">
        <f>IF($B17="N/A","N/A",IF(E17&gt;1,"Yes","No"))</f>
        <v>Yes</v>
      </c>
      <c r="G17" s="8">
        <v>26.097566436000001</v>
      </c>
      <c r="H17" s="9" t="str">
        <f>IF($B17="N/A","N/A",IF(G17&gt;1,"Yes","No"))</f>
        <v>Yes</v>
      </c>
      <c r="I17" s="10">
        <v>406.3</v>
      </c>
      <c r="J17" s="10">
        <v>-44.4</v>
      </c>
      <c r="K17" s="9" t="str">
        <f t="shared" si="0"/>
        <v>No</v>
      </c>
    </row>
    <row r="18" spans="1:11" x14ac:dyDescent="0.2">
      <c r="A18" s="107" t="s">
        <v>862</v>
      </c>
      <c r="B18" s="35" t="s">
        <v>213</v>
      </c>
      <c r="C18" s="108">
        <v>3792.6479832</v>
      </c>
      <c r="D18" s="9" t="str">
        <f>IF($B18="N/A","N/A",IF(C18&gt;15,"No",IF(C18&lt;-15,"No","Yes")))</f>
        <v>N/A</v>
      </c>
      <c r="E18" s="108">
        <v>3870.1241424</v>
      </c>
      <c r="F18" s="9" t="str">
        <f>IF($B18="N/A","N/A",IF(E18&gt;15,"No",IF(E18&lt;-15,"No","Yes")))</f>
        <v>N/A</v>
      </c>
      <c r="G18" s="108">
        <v>4489.4047781999998</v>
      </c>
      <c r="H18" s="9" t="str">
        <f>IF($B18="N/A","N/A",IF(G18&gt;15,"No",IF(G18&lt;-15,"No","Yes")))</f>
        <v>N/A</v>
      </c>
      <c r="I18" s="10">
        <v>2.0430000000000001</v>
      </c>
      <c r="J18" s="10">
        <v>16</v>
      </c>
      <c r="K18" s="9" t="str">
        <f t="shared" si="0"/>
        <v>Yes</v>
      </c>
    </row>
    <row r="19" spans="1:11" x14ac:dyDescent="0.2">
      <c r="A19" s="3" t="s">
        <v>131</v>
      </c>
      <c r="B19" s="35" t="s">
        <v>213</v>
      </c>
      <c r="C19" s="36">
        <v>223</v>
      </c>
      <c r="D19" s="35" t="s">
        <v>213</v>
      </c>
      <c r="E19" s="36">
        <v>346</v>
      </c>
      <c r="F19" s="35" t="s">
        <v>213</v>
      </c>
      <c r="G19" s="36">
        <v>50</v>
      </c>
      <c r="H19" s="9" t="str">
        <f>IF($B19="N/A","N/A",IF(G19&gt;15,"No",IF(G19&lt;-15,"No","Yes")))</f>
        <v>N/A</v>
      </c>
      <c r="I19" s="10">
        <v>55.16</v>
      </c>
      <c r="J19" s="10">
        <v>-85.5</v>
      </c>
      <c r="K19" s="9" t="str">
        <f t="shared" si="0"/>
        <v>No</v>
      </c>
    </row>
    <row r="20" spans="1:11" x14ac:dyDescent="0.2">
      <c r="A20" s="3" t="s">
        <v>346</v>
      </c>
      <c r="B20" s="30" t="s">
        <v>213</v>
      </c>
      <c r="C20" s="8">
        <v>0.2067897514</v>
      </c>
      <c r="D20" s="35" t="s">
        <v>213</v>
      </c>
      <c r="E20" s="8">
        <v>0.35233139520000001</v>
      </c>
      <c r="F20" s="35" t="s">
        <v>213</v>
      </c>
      <c r="G20" s="8">
        <v>5.5969731600000003E-2</v>
      </c>
      <c r="H20" s="9" t="str">
        <f>IF($B20="N/A","N/A",IF(G20&gt;15,"No",IF(G20&lt;-15,"No","Yes")))</f>
        <v>N/A</v>
      </c>
      <c r="I20" s="10">
        <v>70.38</v>
      </c>
      <c r="J20" s="10">
        <v>-84.1</v>
      </c>
      <c r="K20" s="9" t="str">
        <f t="shared" si="0"/>
        <v>No</v>
      </c>
    </row>
    <row r="21" spans="1:11" ht="25.5" x14ac:dyDescent="0.2">
      <c r="A21" s="3" t="s">
        <v>841</v>
      </c>
      <c r="B21" s="35" t="s">
        <v>213</v>
      </c>
      <c r="C21" s="108">
        <v>2116.5291480000001</v>
      </c>
      <c r="D21" s="9" t="str">
        <f>IF($B21="N/A","N/A",IF(C21&gt;60,"No",IF(C21&lt;15,"No","Yes")))</f>
        <v>N/A</v>
      </c>
      <c r="E21" s="108">
        <v>2480.1705201999998</v>
      </c>
      <c r="F21" s="9" t="str">
        <f>IF($B21="N/A","N/A",IF(E21&gt;60,"No",IF(E21&lt;15,"No","Yes")))</f>
        <v>N/A</v>
      </c>
      <c r="G21" s="108">
        <v>2738.46</v>
      </c>
      <c r="H21" s="9" t="str">
        <f>IF($B21="N/A","N/A",IF(G21&gt;60,"No",IF(G21&lt;15,"No","Yes")))</f>
        <v>N/A</v>
      </c>
      <c r="I21" s="10">
        <v>17.18</v>
      </c>
      <c r="J21" s="10">
        <v>10.41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105289</v>
      </c>
      <c r="D6" s="9" t="str">
        <f>IF($B6="N/A","N/A",IF(C6&gt;15,"No",IF(C6&lt;-15,"No","Yes")))</f>
        <v>N/A</v>
      </c>
      <c r="E6" s="36">
        <v>97505</v>
      </c>
      <c r="F6" s="9" t="str">
        <f>IF($B6="N/A","N/A",IF(E6&gt;15,"No",IF(E6&lt;-15,"No","Yes")))</f>
        <v>N/A</v>
      </c>
      <c r="G6" s="36">
        <v>88536</v>
      </c>
      <c r="H6" s="9" t="str">
        <f>IF($B6="N/A","N/A",IF(G6&gt;15,"No",IF(G6&lt;-15,"No","Yes")))</f>
        <v>N/A</v>
      </c>
      <c r="I6" s="10">
        <v>-7.39</v>
      </c>
      <c r="J6" s="10">
        <v>-9.1999999999999993</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122.28619809999999</v>
      </c>
      <c r="D9" s="9" t="str">
        <f>IF($B9="N/A","N/A",IF(C9&gt;100,"No",IF(C9&lt;50,"No","Yes")))</f>
        <v>No</v>
      </c>
      <c r="E9" s="37">
        <v>126.88080135</v>
      </c>
      <c r="F9" s="9" t="str">
        <f>IF($B9="N/A","N/A",IF(E9&gt;100,"No",IF(E9&lt;50,"No","Yes")))</f>
        <v>No</v>
      </c>
      <c r="G9" s="37">
        <v>132.00924688999999</v>
      </c>
      <c r="H9" s="9" t="str">
        <f>IF($B9="N/A","N/A",IF(G9&gt;100,"No",IF(G9&lt;50,"No","Yes")))</f>
        <v>No</v>
      </c>
      <c r="I9" s="10">
        <v>3.7570000000000001</v>
      </c>
      <c r="J9" s="10">
        <v>4.0419999999999998</v>
      </c>
      <c r="K9" s="9" t="str">
        <f t="shared" si="0"/>
        <v>Yes</v>
      </c>
    </row>
    <row r="10" spans="1:11" ht="25.5" x14ac:dyDescent="0.2">
      <c r="A10" s="89" t="s">
        <v>844</v>
      </c>
      <c r="B10" s="35" t="s">
        <v>213</v>
      </c>
      <c r="C10" s="37">
        <v>234.13928672</v>
      </c>
      <c r="D10" s="9" t="str">
        <f>IF($B10="N/A","N/A",IF(C10&gt;15,"No",IF(C10&lt;-15,"No","Yes")))</f>
        <v>N/A</v>
      </c>
      <c r="E10" s="37">
        <v>342.73079696000002</v>
      </c>
      <c r="F10" s="9" t="str">
        <f>IF($B10="N/A","N/A",IF(E10&gt;15,"No",IF(E10&lt;-15,"No","Yes")))</f>
        <v>N/A</v>
      </c>
      <c r="G10" s="37">
        <v>490.00662538</v>
      </c>
      <c r="H10" s="9" t="str">
        <f>IF($B10="N/A","N/A",IF(G10&gt;15,"No",IF(G10&lt;-15,"No","Yes")))</f>
        <v>N/A</v>
      </c>
      <c r="I10" s="10">
        <v>46.38</v>
      </c>
      <c r="J10" s="10">
        <v>42.97</v>
      </c>
      <c r="K10" s="9" t="str">
        <f t="shared" si="0"/>
        <v>No</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v>241.36583268000001</v>
      </c>
      <c r="D12" s="9" t="str">
        <f>IF($B12="N/A","N/A",IF(C12&gt;15,"No",IF(C12&lt;-15,"No","Yes")))</f>
        <v>N/A</v>
      </c>
      <c r="E12" s="37">
        <v>277.16956114999999</v>
      </c>
      <c r="F12" s="9" t="str">
        <f>IF($B12="N/A","N/A",IF(E12&gt;15,"No",IF(E12&lt;-15,"No","Yes")))</f>
        <v>N/A</v>
      </c>
      <c r="G12" s="37">
        <v>319.23202901000002</v>
      </c>
      <c r="H12" s="9" t="str">
        <f>IF($B12="N/A","N/A",IF(G12&gt;15,"No",IF(G12&lt;-15,"No","Yes")))</f>
        <v>N/A</v>
      </c>
      <c r="I12" s="10">
        <v>14.83</v>
      </c>
      <c r="J12" s="10">
        <v>15.18</v>
      </c>
      <c r="K12" s="9" t="str">
        <f t="shared" si="0"/>
        <v>Yes</v>
      </c>
    </row>
    <row r="13" spans="1:11" x14ac:dyDescent="0.2">
      <c r="A13" s="89" t="s">
        <v>655</v>
      </c>
      <c r="B13" s="35" t="s">
        <v>237</v>
      </c>
      <c r="C13" s="8">
        <v>78.326320887999998</v>
      </c>
      <c r="D13" s="9" t="str">
        <f>IF($B13="N/A","N/A",IF(C13&gt;99,"No",IF(C13&lt;75,"No","Yes")))</f>
        <v>Yes</v>
      </c>
      <c r="E13" s="8">
        <v>82.891133788000005</v>
      </c>
      <c r="F13" s="9" t="str">
        <f>IF($B13="N/A","N/A",IF(E13&gt;99,"No",IF(E13&lt;75,"No","Yes")))</f>
        <v>Yes</v>
      </c>
      <c r="G13" s="8">
        <v>89.224722146999994</v>
      </c>
      <c r="H13" s="9" t="str">
        <f>IF($B13="N/A","N/A",IF(G13&gt;99,"No",IF(G13&lt;75,"No","Yes")))</f>
        <v>Yes</v>
      </c>
      <c r="I13" s="10">
        <v>5.8280000000000003</v>
      </c>
      <c r="J13" s="10">
        <v>7.641</v>
      </c>
      <c r="K13" s="9" t="str">
        <f t="shared" ref="K13:K24" si="1">IF(J13="Div by 0", "N/A", IF(J13="N/A","N/A", IF(J13&gt;30, "No", IF(J13&lt;-30, "No", "Yes"))))</f>
        <v>Yes</v>
      </c>
    </row>
    <row r="14" spans="1:11" x14ac:dyDescent="0.2">
      <c r="A14" s="89" t="s">
        <v>495</v>
      </c>
      <c r="B14" s="35" t="s">
        <v>213</v>
      </c>
      <c r="C14" s="9">
        <v>98.667378045000007</v>
      </c>
      <c r="D14" s="9" t="str">
        <f>IF($B14="N/A","N/A",IF(C14&gt;15,"No",IF(C14&lt;-15,"No","Yes")))</f>
        <v>N/A</v>
      </c>
      <c r="E14" s="9">
        <v>98.103262685000004</v>
      </c>
      <c r="F14" s="9" t="str">
        <f>IF($B14="N/A","N/A",IF(E14&gt;15,"No",IF(E14&lt;-15,"No","Yes")))</f>
        <v>N/A</v>
      </c>
      <c r="G14" s="9">
        <v>98.401184869999994</v>
      </c>
      <c r="H14" s="9" t="str">
        <f>IF($B14="N/A","N/A",IF(G14&gt;15,"No",IF(G14&lt;-15,"No","Yes")))</f>
        <v>N/A</v>
      </c>
      <c r="I14" s="10">
        <v>-0.57199999999999995</v>
      </c>
      <c r="J14" s="10">
        <v>0.30370000000000003</v>
      </c>
      <c r="K14" s="9" t="str">
        <f t="shared" si="1"/>
        <v>Yes</v>
      </c>
    </row>
    <row r="15" spans="1:11" x14ac:dyDescent="0.2">
      <c r="A15" s="89" t="s">
        <v>847</v>
      </c>
      <c r="B15" s="35" t="s">
        <v>213</v>
      </c>
      <c r="C15" s="36">
        <v>28.794346811</v>
      </c>
      <c r="D15" s="9" t="str">
        <f>IF($B15="N/A","N/A",IF(C15&gt;15,"No",IF(C15&lt;-15,"No","Yes")))</f>
        <v>N/A</v>
      </c>
      <c r="E15" s="10">
        <v>28.886303442999999</v>
      </c>
      <c r="F15" s="9" t="str">
        <f>IF($B15="N/A","N/A",IF(E15&gt;15,"No",IF(E15&lt;-15,"No","Yes")))</f>
        <v>N/A</v>
      </c>
      <c r="G15" s="10">
        <v>28.886097282000001</v>
      </c>
      <c r="H15" s="9" t="str">
        <f>IF($B15="N/A","N/A",IF(G15&gt;15,"No",IF(G15&lt;-15,"No","Yes")))</f>
        <v>N/A</v>
      </c>
      <c r="I15" s="10">
        <v>0.31940000000000002</v>
      </c>
      <c r="J15" s="10">
        <v>-1E-3</v>
      </c>
      <c r="K15" s="9" t="str">
        <f t="shared" si="1"/>
        <v>Yes</v>
      </c>
    </row>
    <row r="16" spans="1:11" x14ac:dyDescent="0.2">
      <c r="A16" s="86" t="s">
        <v>656</v>
      </c>
      <c r="B16" s="60" t="s">
        <v>238</v>
      </c>
      <c r="C16" s="9">
        <v>2.8303051601</v>
      </c>
      <c r="D16" s="9" t="str">
        <f>IF($B16="N/A","N/A",IF(C16&gt;20,"No",IF(C16&lt;=0,"No","Yes")))</f>
        <v>Yes</v>
      </c>
      <c r="E16" s="9">
        <v>3.7280139480000001</v>
      </c>
      <c r="F16" s="9" t="str">
        <f>IF($B16="N/A","N/A",IF(E16&gt;20,"No",IF(E16&lt;=0,"No","Yes")))</f>
        <v>Yes</v>
      </c>
      <c r="G16" s="9">
        <v>5.3514954368999996</v>
      </c>
      <c r="H16" s="9" t="str">
        <f>IF($B16="N/A","N/A",IF(G16&gt;20,"No",IF(G16&lt;=0,"No","Yes")))</f>
        <v>Yes</v>
      </c>
      <c r="I16" s="10">
        <v>31.72</v>
      </c>
      <c r="J16" s="10">
        <v>43.55</v>
      </c>
      <c r="K16" s="9" t="str">
        <f t="shared" si="1"/>
        <v>No</v>
      </c>
    </row>
    <row r="17" spans="1:11" x14ac:dyDescent="0.2">
      <c r="A17" s="86" t="s">
        <v>371</v>
      </c>
      <c r="B17" s="35" t="s">
        <v>213</v>
      </c>
      <c r="C17" s="9">
        <v>99.865771812000006</v>
      </c>
      <c r="D17" s="9" t="str">
        <f>IF($B17="N/A","N/A",IF(C17&gt;15,"No",IF(C17&lt;-15,"No","Yes")))</f>
        <v>N/A</v>
      </c>
      <c r="E17" s="9">
        <v>99.449793673000002</v>
      </c>
      <c r="F17" s="9" t="str">
        <f>IF($B17="N/A","N/A",IF(E17&gt;15,"No",IF(E17&lt;-15,"No","Yes")))</f>
        <v>N/A</v>
      </c>
      <c r="G17" s="9">
        <v>98.501477417000004</v>
      </c>
      <c r="H17" s="9" t="str">
        <f>IF($B17="N/A","N/A",IF(G17&gt;15,"No",IF(G17&lt;-15,"No","Yes")))</f>
        <v>N/A</v>
      </c>
      <c r="I17" s="10">
        <v>-0.41699999999999998</v>
      </c>
      <c r="J17" s="10">
        <v>-0.95399999999999996</v>
      </c>
      <c r="K17" s="9" t="str">
        <f t="shared" si="1"/>
        <v>Yes</v>
      </c>
    </row>
    <row r="18" spans="1:11" x14ac:dyDescent="0.2">
      <c r="A18" s="86" t="s">
        <v>848</v>
      </c>
      <c r="B18" s="35" t="s">
        <v>213</v>
      </c>
      <c r="C18" s="10">
        <v>29.820228494999999</v>
      </c>
      <c r="D18" s="9" t="str">
        <f>IF($B18="N/A","N/A",IF(C18&gt;15,"No",IF(C18&lt;-15,"No","Yes")))</f>
        <v>N/A</v>
      </c>
      <c r="E18" s="10">
        <v>29.156293222999999</v>
      </c>
      <c r="F18" s="9" t="str">
        <f>IF($B18="N/A","N/A",IF(E18&gt;15,"No",IF(E18&lt;-15,"No","Yes")))</f>
        <v>N/A</v>
      </c>
      <c r="G18" s="10">
        <v>29.753589029</v>
      </c>
      <c r="H18" s="9" t="str">
        <f>IF($B18="N/A","N/A",IF(G18&gt;15,"No",IF(G18&lt;-15,"No","Yes")))</f>
        <v>N/A</v>
      </c>
      <c r="I18" s="10">
        <v>-2.23</v>
      </c>
      <c r="J18" s="10">
        <v>2.0489999999999999</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18.843373952</v>
      </c>
      <c r="D22" s="9" t="str">
        <f>IF($B22="N/A","N/A",IF(C22&gt;5,"No",IF(C22&lt;=0,"No","Yes")))</f>
        <v>No</v>
      </c>
      <c r="E22" s="9">
        <v>13.380852264</v>
      </c>
      <c r="F22" s="9" t="str">
        <f>IF($B22="N/A","N/A",IF(E22&gt;5,"No",IF(E22&lt;=0,"No","Yes")))</f>
        <v>No</v>
      </c>
      <c r="G22" s="9">
        <v>5.4237824161999999</v>
      </c>
      <c r="H22" s="9" t="str">
        <f>IF($B22="N/A","N/A",IF(G22&gt;5,"No",IF(G22&lt;=0,"No","Yes")))</f>
        <v>No</v>
      </c>
      <c r="I22" s="10">
        <v>-29</v>
      </c>
      <c r="J22" s="10">
        <v>-59.5</v>
      </c>
      <c r="K22" s="9" t="str">
        <f t="shared" si="1"/>
        <v>No</v>
      </c>
    </row>
    <row r="23" spans="1:11" x14ac:dyDescent="0.2">
      <c r="A23" s="89" t="s">
        <v>130</v>
      </c>
      <c r="B23" s="35" t="s">
        <v>213</v>
      </c>
      <c r="C23" s="9">
        <v>93.850806452</v>
      </c>
      <c r="D23" s="9" t="str">
        <f>IF($B23="N/A","N/A",IF(C23&gt;15,"No",IF(C23&lt;-15,"No","Yes")))</f>
        <v>N/A</v>
      </c>
      <c r="E23" s="9">
        <v>88.702383690000005</v>
      </c>
      <c r="F23" s="9" t="str">
        <f>IF($B23="N/A","N/A",IF(E23&gt;15,"No",IF(E23&lt;-15,"No","Yes")))</f>
        <v>N/A</v>
      </c>
      <c r="G23" s="9">
        <v>85.79758434</v>
      </c>
      <c r="H23" s="9" t="str">
        <f>IF($B23="N/A","N/A",IF(G23&gt;15,"No",IF(G23&lt;-15,"No","Yes")))</f>
        <v>N/A</v>
      </c>
      <c r="I23" s="10">
        <v>-5.49</v>
      </c>
      <c r="J23" s="10">
        <v>-3.27</v>
      </c>
      <c r="K23" s="9" t="str">
        <f t="shared" si="1"/>
        <v>Yes</v>
      </c>
    </row>
    <row r="24" spans="1:11" x14ac:dyDescent="0.2">
      <c r="A24" s="89" t="s">
        <v>850</v>
      </c>
      <c r="B24" s="35" t="s">
        <v>213</v>
      </c>
      <c r="C24" s="10">
        <v>6.8045112781999997</v>
      </c>
      <c r="D24" s="9" t="str">
        <f>IF($B24="N/A","N/A",IF(C24&gt;15,"No",IF(C24&lt;-15,"No","Yes")))</f>
        <v>N/A</v>
      </c>
      <c r="E24" s="10">
        <v>6.4581353149999998</v>
      </c>
      <c r="F24" s="9" t="str">
        <f>IF($B24="N/A","N/A",IF(E24&gt;15,"No",IF(E24&lt;-15,"No","Yes")))</f>
        <v>N/A</v>
      </c>
      <c r="G24" s="10">
        <v>10.50776699</v>
      </c>
      <c r="H24" s="9" t="str">
        <f>IF($B24="N/A","N/A",IF(G24&gt;15,"No",IF(G24&lt;-15,"No","Yes")))</f>
        <v>N/A</v>
      </c>
      <c r="I24" s="10">
        <v>-5.09</v>
      </c>
      <c r="J24" s="10">
        <v>62.71</v>
      </c>
      <c r="K24" s="9" t="str">
        <f t="shared" si="1"/>
        <v>No</v>
      </c>
    </row>
    <row r="25" spans="1:11" x14ac:dyDescent="0.2">
      <c r="A25" s="89" t="s">
        <v>15</v>
      </c>
      <c r="B25" s="35" t="s">
        <v>240</v>
      </c>
      <c r="C25" s="9">
        <v>4.5864240329000001</v>
      </c>
      <c r="D25" s="9" t="str">
        <f>IF($B25="N/A","N/A",IF(C25&gt;20,"No",IF(C25&lt;1,"No","Yes")))</f>
        <v>Yes</v>
      </c>
      <c r="E25" s="9">
        <v>4.7997538587999999</v>
      </c>
      <c r="F25" s="9" t="str">
        <f>IF($B25="N/A","N/A",IF(E25&gt;20,"No",IF(E25&lt;1,"No","Yes")))</f>
        <v>Yes</v>
      </c>
      <c r="G25" s="9">
        <v>5.1436703713999998</v>
      </c>
      <c r="H25" s="9" t="str">
        <f>IF($B25="N/A","N/A",IF(G25&gt;20,"No",IF(G25&lt;1,"No","Yes")))</f>
        <v>Yes</v>
      </c>
      <c r="I25" s="10">
        <v>4.6509999999999998</v>
      </c>
      <c r="J25" s="10">
        <v>7.165</v>
      </c>
      <c r="K25" s="9" t="str">
        <f t="shared" ref="K25:K34" si="2">IF(J25="Div by 0", "N/A", IF(J25="N/A","N/A", IF(J25&gt;30, "No", IF(J25&lt;-30, "No", "Yes"))))</f>
        <v>Yes</v>
      </c>
    </row>
    <row r="26" spans="1:11" x14ac:dyDescent="0.2">
      <c r="A26" s="89" t="s">
        <v>159</v>
      </c>
      <c r="B26" s="35" t="s">
        <v>214</v>
      </c>
      <c r="C26" s="9">
        <v>99.466231039999997</v>
      </c>
      <c r="D26" s="9" t="str">
        <f>IF($B26="N/A","N/A",IF(C26&gt;100,"No",IF(C26&lt;95,"No","Yes")))</f>
        <v>Yes</v>
      </c>
      <c r="E26" s="9">
        <v>99.264653095</v>
      </c>
      <c r="F26" s="9" t="str">
        <f>IF($B26="N/A","N/A",IF(E26&gt;100,"No",IF(E26&lt;95,"No","Yes")))</f>
        <v>Yes</v>
      </c>
      <c r="G26" s="9">
        <v>98.298997017999994</v>
      </c>
      <c r="H26" s="9" t="str">
        <f>IF($B26="N/A","N/A",IF(G26&gt;100,"No",IF(G26&lt;95,"No","Yes")))</f>
        <v>Yes</v>
      </c>
      <c r="I26" s="10">
        <v>-0.20300000000000001</v>
      </c>
      <c r="J26" s="10">
        <v>-0.97299999999999998</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9.1870945682999992</v>
      </c>
      <c r="D28" s="9" t="str">
        <f>IF($B28="N/A","N/A",IF(C28&gt;30,"No",IF(C28&lt;5,"No","Yes")))</f>
        <v>Yes</v>
      </c>
      <c r="E28" s="9">
        <v>9.1636326342000007</v>
      </c>
      <c r="F28" s="9" t="str">
        <f>IF($B28="N/A","N/A",IF(E28&gt;30,"No",IF(E28&lt;5,"No","Yes")))</f>
        <v>Yes</v>
      </c>
      <c r="G28" s="9">
        <v>9.0245775730000002</v>
      </c>
      <c r="H28" s="9" t="str">
        <f>IF($B28="N/A","N/A",IF(G28&gt;30,"No",IF(G28&lt;5,"No","Yes")))</f>
        <v>Yes</v>
      </c>
      <c r="I28" s="10">
        <v>-0.255</v>
      </c>
      <c r="J28" s="10">
        <v>-1.52</v>
      </c>
      <c r="K28" s="9" t="str">
        <f t="shared" si="2"/>
        <v>Yes</v>
      </c>
    </row>
    <row r="29" spans="1:11" x14ac:dyDescent="0.2">
      <c r="A29" s="89" t="s">
        <v>852</v>
      </c>
      <c r="B29" s="35" t="s">
        <v>227</v>
      </c>
      <c r="C29" s="9">
        <v>42.663526103999999</v>
      </c>
      <c r="D29" s="9" t="str">
        <f>IF($B29="N/A","N/A",IF(C29&gt;75,"No",IF(C29&lt;15,"No","Yes")))</f>
        <v>Yes</v>
      </c>
      <c r="E29" s="9">
        <v>44.935131532</v>
      </c>
      <c r="F29" s="9" t="str">
        <f>IF($B29="N/A","N/A",IF(E29&gt;75,"No",IF(E29&lt;15,"No","Yes")))</f>
        <v>Yes</v>
      </c>
      <c r="G29" s="9">
        <v>45.521595734999998</v>
      </c>
      <c r="H29" s="9" t="str">
        <f>IF($B29="N/A","N/A",IF(G29&gt;75,"No",IF(G29&lt;15,"No","Yes")))</f>
        <v>Yes</v>
      </c>
      <c r="I29" s="10">
        <v>5.3239999999999998</v>
      </c>
      <c r="J29" s="10">
        <v>1.3049999999999999</v>
      </c>
      <c r="K29" s="9" t="str">
        <f t="shared" si="2"/>
        <v>Yes</v>
      </c>
    </row>
    <row r="30" spans="1:11" x14ac:dyDescent="0.2">
      <c r="A30" s="89" t="s">
        <v>853</v>
      </c>
      <c r="B30" s="35" t="s">
        <v>228</v>
      </c>
      <c r="C30" s="9">
        <v>48.149379326999998</v>
      </c>
      <c r="D30" s="9" t="str">
        <f>IF($B30="N/A","N/A",IF(C30&gt;70,"No",IF(C30&lt;25,"No","Yes")))</f>
        <v>Yes</v>
      </c>
      <c r="E30" s="9">
        <v>45.901235833999998</v>
      </c>
      <c r="F30" s="9" t="str">
        <f>IF($B30="N/A","N/A",IF(E30&gt;70,"No",IF(E30&lt;25,"No","Yes")))</f>
        <v>Yes</v>
      </c>
      <c r="G30" s="9">
        <v>45.453826692</v>
      </c>
      <c r="H30" s="9" t="str">
        <f>IF($B30="N/A","N/A",IF(G30&gt;70,"No",IF(G30&lt;25,"No","Yes")))</f>
        <v>Yes</v>
      </c>
      <c r="I30" s="10">
        <v>-4.67</v>
      </c>
      <c r="J30" s="10">
        <v>-0.97499999999999998</v>
      </c>
      <c r="K30" s="9" t="str">
        <f t="shared" si="2"/>
        <v>Yes</v>
      </c>
    </row>
    <row r="31" spans="1:11" x14ac:dyDescent="0.2">
      <c r="A31" s="89" t="s">
        <v>160</v>
      </c>
      <c r="B31" s="35" t="s">
        <v>214</v>
      </c>
      <c r="C31" s="9">
        <v>98.769102184999994</v>
      </c>
      <c r="D31" s="9" t="str">
        <f>IF($B31="N/A","N/A",IF(C31&gt;100,"No",IF(C31&lt;95,"No","Yes")))</f>
        <v>Yes</v>
      </c>
      <c r="E31" s="9">
        <v>98.654427978000001</v>
      </c>
      <c r="F31" s="9" t="str">
        <f>IF($B31="N/A","N/A",IF(E31&gt;100,"No",IF(E31&lt;95,"No","Yes")))</f>
        <v>Yes</v>
      </c>
      <c r="G31" s="9">
        <v>99.347158218000004</v>
      </c>
      <c r="H31" s="9" t="str">
        <f>IF($B31="N/A","N/A",IF(G31&gt;100,"No",IF(G31&lt;95,"No","Yes")))</f>
        <v>Yes</v>
      </c>
      <c r="I31" s="10">
        <v>-0.11600000000000001</v>
      </c>
      <c r="J31" s="10">
        <v>0.70220000000000005</v>
      </c>
      <c r="K31" s="9" t="str">
        <f t="shared" si="2"/>
        <v>Yes</v>
      </c>
    </row>
    <row r="32" spans="1:11" x14ac:dyDescent="0.2">
      <c r="A32" s="29" t="s">
        <v>374</v>
      </c>
      <c r="B32" s="35" t="s">
        <v>241</v>
      </c>
      <c r="C32" s="9">
        <v>0.66768608309999999</v>
      </c>
      <c r="D32" s="9" t="str">
        <f>IF($B32="N/A","N/A",IF(C32&gt;5,"No",IF(C32&lt;1,"No","Yes")))</f>
        <v>No</v>
      </c>
      <c r="E32" s="9">
        <v>0.62355776630000004</v>
      </c>
      <c r="F32" s="9" t="str">
        <f>IF($B32="N/A","N/A",IF(E32&gt;5,"No",IF(E32&lt;1,"No","Yes")))</f>
        <v>No</v>
      </c>
      <c r="G32" s="9">
        <v>0.85050149090000005</v>
      </c>
      <c r="H32" s="9" t="str">
        <f>IF($B32="N/A","N/A",IF(G32&gt;5,"No",IF(G32&lt;1,"No","Yes")))</f>
        <v>No</v>
      </c>
      <c r="I32" s="10">
        <v>-6.61</v>
      </c>
      <c r="J32" s="10">
        <v>36.39</v>
      </c>
      <c r="K32" s="9" t="str">
        <f t="shared" si="2"/>
        <v>No</v>
      </c>
    </row>
    <row r="33" spans="1:11" x14ac:dyDescent="0.2">
      <c r="A33" s="29" t="s">
        <v>376</v>
      </c>
      <c r="B33" s="35" t="s">
        <v>242</v>
      </c>
      <c r="C33" s="9">
        <v>96.903760126999998</v>
      </c>
      <c r="D33" s="9" t="str">
        <f>IF($B33="N/A","N/A",IF(C33&gt;98,"No",IF(C33&lt;8,"No","Yes")))</f>
        <v>Yes</v>
      </c>
      <c r="E33" s="9">
        <v>96.788882620999999</v>
      </c>
      <c r="F33" s="9" t="str">
        <f>IF($B33="N/A","N/A",IF(E33&gt;98,"No",IF(E33&lt;8,"No","Yes")))</f>
        <v>Yes</v>
      </c>
      <c r="G33" s="9">
        <v>97.193232132000006</v>
      </c>
      <c r="H33" s="9" t="str">
        <f>IF($B33="N/A","N/A",IF(G33&gt;98,"No",IF(G33&lt;8,"No","Yes")))</f>
        <v>Yes</v>
      </c>
      <c r="I33" s="10">
        <v>-0.11899999999999999</v>
      </c>
      <c r="J33" s="10">
        <v>0.4178</v>
      </c>
      <c r="K33" s="9" t="str">
        <f t="shared" si="2"/>
        <v>Yes</v>
      </c>
    </row>
    <row r="34" spans="1:11" x14ac:dyDescent="0.2">
      <c r="A34" s="29" t="s">
        <v>377</v>
      </c>
      <c r="B34" s="60" t="s">
        <v>224</v>
      </c>
      <c r="C34" s="9">
        <v>0.85384038220000003</v>
      </c>
      <c r="D34" s="9" t="str">
        <f>IF($B34="N/A","N/A",IF(C34&gt;5,"No",IF(C34&lt;=0,"No","Yes")))</f>
        <v>Yes</v>
      </c>
      <c r="E34" s="9">
        <v>0.92200399980000003</v>
      </c>
      <c r="F34" s="9" t="str">
        <f>IF($B34="N/A","N/A",IF(E34&gt;5,"No",IF(E34&lt;=0,"No","Yes")))</f>
        <v>Yes</v>
      </c>
      <c r="G34" s="9">
        <v>0.85953736329999997</v>
      </c>
      <c r="H34" s="9" t="str">
        <f>IF($B34="N/A","N/A",IF(G34&gt;5,"No",IF(G34&lt;=0,"No","Yes")))</f>
        <v>Yes</v>
      </c>
      <c r="I34" s="10">
        <v>7.9829999999999997</v>
      </c>
      <c r="J34" s="10">
        <v>-6.78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2550</v>
      </c>
      <c r="D6" s="9" t="str">
        <f>IF($B6="N/A","N/A",IF(C6&gt;15,"No",IF(C6&lt;-15,"No","Yes")))</f>
        <v>N/A</v>
      </c>
      <c r="E6" s="36">
        <v>698</v>
      </c>
      <c r="F6" s="9" t="str">
        <f>IF($B6="N/A","N/A",IF(E6&gt;15,"No",IF(E6&lt;-15,"No","Yes")))</f>
        <v>N/A</v>
      </c>
      <c r="G6" s="36">
        <v>798</v>
      </c>
      <c r="H6" s="9" t="str">
        <f>IF($B6="N/A","N/A",IF(G6&gt;15,"No",IF(G6&lt;-15,"No","Yes")))</f>
        <v>N/A</v>
      </c>
      <c r="I6" s="10">
        <v>-72.599999999999994</v>
      </c>
      <c r="J6" s="10">
        <v>14.33</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1551.8690196</v>
      </c>
      <c r="D9" s="9" t="str">
        <f>IF($B9="N/A","N/A",IF(C9&gt;15,"No",IF(C9&lt;-15,"No","Yes")))</f>
        <v>N/A</v>
      </c>
      <c r="E9" s="37">
        <v>933.01432665000004</v>
      </c>
      <c r="F9" s="9" t="str">
        <f>IF($B9="N/A","N/A",IF(E9&gt;15,"No",IF(E9&lt;-15,"No","Yes")))</f>
        <v>N/A</v>
      </c>
      <c r="G9" s="37">
        <v>837.41729323000004</v>
      </c>
      <c r="H9" s="9" t="str">
        <f>IF($B9="N/A","N/A",IF(G9&gt;15,"No",IF(G9&lt;-15,"No","Yes")))</f>
        <v>N/A</v>
      </c>
      <c r="I9" s="10">
        <v>-39.9</v>
      </c>
      <c r="J9" s="10">
        <v>-10.199999999999999</v>
      </c>
      <c r="K9" s="9" t="str">
        <f t="shared" si="0"/>
        <v>Yes</v>
      </c>
    </row>
    <row r="10" spans="1:11" x14ac:dyDescent="0.2">
      <c r="A10" s="89" t="s">
        <v>655</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89" t="s">
        <v>658</v>
      </c>
      <c r="B13" s="60"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11.294117647</v>
      </c>
      <c r="D16" s="9" t="str">
        <f>IF($B16="N/A","N/A",IF(C16&gt;30,"No",IF(C16&lt;5,"No","Yes")))</f>
        <v>Yes</v>
      </c>
      <c r="E16" s="9">
        <v>9.7421203437999999</v>
      </c>
      <c r="F16" s="9" t="str">
        <f>IF($B16="N/A","N/A",IF(E16&gt;30,"No",IF(E16&lt;5,"No","Yes")))</f>
        <v>Yes</v>
      </c>
      <c r="G16" s="9">
        <v>9.8997493734000006</v>
      </c>
      <c r="H16" s="9" t="str">
        <f>IF($B16="N/A","N/A",IF(G16&gt;30,"No",IF(G16&lt;5,"No","Yes")))</f>
        <v>Yes</v>
      </c>
      <c r="I16" s="10">
        <v>-13.7</v>
      </c>
      <c r="J16" s="10">
        <v>1.6180000000000001</v>
      </c>
      <c r="K16" s="9" t="str">
        <f t="shared" si="0"/>
        <v>Yes</v>
      </c>
    </row>
    <row r="17" spans="1:11" x14ac:dyDescent="0.2">
      <c r="A17" s="89" t="s">
        <v>852</v>
      </c>
      <c r="B17" s="35" t="s">
        <v>227</v>
      </c>
      <c r="C17" s="9">
        <v>36.705882353</v>
      </c>
      <c r="D17" s="9" t="str">
        <f>IF($B17="N/A","N/A",IF(C17&gt;75,"No",IF(C17&lt;15,"No","Yes")))</f>
        <v>Yes</v>
      </c>
      <c r="E17" s="9">
        <v>31.232091691000001</v>
      </c>
      <c r="F17" s="9" t="str">
        <f>IF($B17="N/A","N/A",IF(E17&gt;75,"No",IF(E17&lt;15,"No","Yes")))</f>
        <v>Yes</v>
      </c>
      <c r="G17" s="9">
        <v>32.456140351000002</v>
      </c>
      <c r="H17" s="9" t="str">
        <f>IF($B17="N/A","N/A",IF(G17&gt;75,"No",IF(G17&lt;15,"No","Yes")))</f>
        <v>Yes</v>
      </c>
      <c r="I17" s="10">
        <v>-14.9</v>
      </c>
      <c r="J17" s="10">
        <v>3.919</v>
      </c>
      <c r="K17" s="9" t="str">
        <f t="shared" si="0"/>
        <v>Yes</v>
      </c>
    </row>
    <row r="18" spans="1:11" x14ac:dyDescent="0.2">
      <c r="A18" s="89" t="s">
        <v>853</v>
      </c>
      <c r="B18" s="35" t="s">
        <v>228</v>
      </c>
      <c r="C18" s="9">
        <v>52</v>
      </c>
      <c r="D18" s="9" t="str">
        <f>IF($B18="N/A","N/A",IF(C18&gt;70,"No",IF(C18&lt;25,"No","Yes")))</f>
        <v>Yes</v>
      </c>
      <c r="E18" s="9">
        <v>59.025787966000003</v>
      </c>
      <c r="F18" s="9" t="str">
        <f>IF($B18="N/A","N/A",IF(E18&gt;70,"No",IF(E18&lt;25,"No","Yes")))</f>
        <v>Yes</v>
      </c>
      <c r="G18" s="9">
        <v>57.644110275999999</v>
      </c>
      <c r="H18" s="9" t="str">
        <f>IF($B18="N/A","N/A",IF(G18&gt;70,"No",IF(G18&lt;25,"No","Yes")))</f>
        <v>Yes</v>
      </c>
      <c r="I18" s="10">
        <v>13.51</v>
      </c>
      <c r="J18" s="10">
        <v>-2.34</v>
      </c>
      <c r="K18" s="9" t="str">
        <f t="shared" si="0"/>
        <v>Yes</v>
      </c>
    </row>
    <row r="19" spans="1:11" x14ac:dyDescent="0.2">
      <c r="A19" s="89" t="s">
        <v>160</v>
      </c>
      <c r="B19" s="35" t="s">
        <v>214</v>
      </c>
      <c r="C19" s="9">
        <v>99.411764706</v>
      </c>
      <c r="D19" s="9" t="str">
        <f>IF($B19="N/A","N/A",IF(C19&gt;100,"No",IF(C19&lt;95,"No","Yes")))</f>
        <v>Yes</v>
      </c>
      <c r="E19" s="9">
        <v>99.283667621999996</v>
      </c>
      <c r="F19" s="9" t="str">
        <f>IF($B19="N/A","N/A",IF(E19&gt;100,"No",IF(E19&lt;95,"No","Yes")))</f>
        <v>Yes</v>
      </c>
      <c r="G19" s="9">
        <v>99.624060150000005</v>
      </c>
      <c r="H19" s="9" t="str">
        <f>IF($B19="N/A","N/A",IF(G19&gt;100,"No",IF(G19&lt;95,"No","Yes")))</f>
        <v>Yes</v>
      </c>
      <c r="I19" s="10">
        <v>-0.129</v>
      </c>
      <c r="J19" s="10">
        <v>0.34279999999999999</v>
      </c>
      <c r="K19" s="9" t="str">
        <f t="shared" si="0"/>
        <v>Yes</v>
      </c>
    </row>
    <row r="20" spans="1:11" x14ac:dyDescent="0.2">
      <c r="A20" s="29" t="s">
        <v>374</v>
      </c>
      <c r="B20" s="35" t="s">
        <v>241</v>
      </c>
      <c r="C20" s="9">
        <v>10.352941176</v>
      </c>
      <c r="D20" s="9" t="str">
        <f>IF($B20="N/A","N/A",IF(C20&gt;5,"No",IF(C20&lt;1,"No","Yes")))</f>
        <v>No</v>
      </c>
      <c r="E20" s="9">
        <v>12.17765043</v>
      </c>
      <c r="F20" s="9" t="str">
        <f>IF($B20="N/A","N/A",IF(E20&gt;5,"No",IF(E20&lt;1,"No","Yes")))</f>
        <v>No</v>
      </c>
      <c r="G20" s="9">
        <v>15.162907268</v>
      </c>
      <c r="H20" s="9" t="str">
        <f>IF($B20="N/A","N/A",IF(G20&gt;5,"No",IF(G20&lt;1,"No","Yes")))</f>
        <v>No</v>
      </c>
      <c r="I20" s="10">
        <v>17.63</v>
      </c>
      <c r="J20" s="10">
        <v>24.51</v>
      </c>
      <c r="K20" s="9" t="str">
        <f t="shared" si="0"/>
        <v>Yes</v>
      </c>
    </row>
    <row r="21" spans="1:11" x14ac:dyDescent="0.2">
      <c r="A21" s="29" t="s">
        <v>376</v>
      </c>
      <c r="B21" s="35" t="s">
        <v>242</v>
      </c>
      <c r="C21" s="9">
        <v>69.176470588000001</v>
      </c>
      <c r="D21" s="9" t="str">
        <f>IF($B21="N/A","N/A",IF(C21&gt;98,"No",IF(C21&lt;8,"No","Yes")))</f>
        <v>Yes</v>
      </c>
      <c r="E21" s="9">
        <v>63.753581662000002</v>
      </c>
      <c r="F21" s="9" t="str">
        <f>IF($B21="N/A","N/A",IF(E21&gt;98,"No",IF(E21&lt;8,"No","Yes")))</f>
        <v>Yes</v>
      </c>
      <c r="G21" s="9">
        <v>60.776942355999999</v>
      </c>
      <c r="H21" s="9" t="str">
        <f>IF($B21="N/A","N/A",IF(G21&gt;98,"No",IF(G21&lt;8,"No","Yes")))</f>
        <v>Yes</v>
      </c>
      <c r="I21" s="10">
        <v>-7.84</v>
      </c>
      <c r="J21" s="10">
        <v>-4.67</v>
      </c>
      <c r="K21" s="9" t="str">
        <f t="shared" si="0"/>
        <v>Yes</v>
      </c>
    </row>
    <row r="22" spans="1:11" x14ac:dyDescent="0.2">
      <c r="A22" s="29" t="s">
        <v>377</v>
      </c>
      <c r="B22" s="60" t="s">
        <v>224</v>
      </c>
      <c r="C22" s="9">
        <v>1.2941176471</v>
      </c>
      <c r="D22" s="9" t="str">
        <f>IF($B22="N/A","N/A",IF(C22&gt;5,"No",IF(C22&lt;=0,"No","Yes")))</f>
        <v>Yes</v>
      </c>
      <c r="E22" s="9">
        <v>1.8624641834</v>
      </c>
      <c r="F22" s="9" t="str">
        <f>IF($B22="N/A","N/A",IF(E22&gt;5,"No",IF(E22&lt;=0,"No","Yes")))</f>
        <v>Yes</v>
      </c>
      <c r="G22" s="9">
        <v>1.8796992481000001</v>
      </c>
      <c r="H22" s="9" t="str">
        <f>IF($B22="N/A","N/A",IF(G22&gt;5,"No",IF(G22&lt;=0,"No","Yes")))</f>
        <v>Yes</v>
      </c>
      <c r="I22" s="10">
        <v>43.92</v>
      </c>
      <c r="J22" s="10">
        <v>0.9254</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2017-05-15T19:57:41Z</dcterms:modified>
  <dc:language>English</dc:language>
</cp:coreProperties>
</file>