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N:\Project\06190_MAX\MA1\MAX 2011\Deliverables\2017-06-23 - Validation Tables Reissue\Validation Tables\State Specific Validation Tables\"/>
    </mc:Choice>
  </mc:AlternateContent>
  <bookViews>
    <workbookView xWindow="2160" yWindow="2295" windowWidth="13875" windowHeight="8940" tabRatio="669" firstSheet="17" activeTab="18"/>
  </bookViews>
  <sheets>
    <sheet name="CoverPage" sheetId="37" r:id="rId1"/>
    <sheet name="Abbreviations and Acronyms" sheetId="36" r:id="rId2"/>
    <sheet name="IP All Stays" sheetId="25" r:id="rId3"/>
    <sheet name="IP FFS Non-Crossover" sheetId="3" r:id="rId4"/>
    <sheet name="IP FFS Crossover" sheetId="26" r:id="rId5"/>
    <sheet name="IP Encounter" sheetId="27" r:id="rId6"/>
    <sheet name="LT All Claims" sheetId="8" r:id="rId7"/>
    <sheet name="LT FFS Non-Crossover" sheetId="28" r:id="rId8"/>
    <sheet name="LT FFS Crossover" sheetId="30" r:id="rId9"/>
    <sheet name="LT Encounter" sheetId="29" r:id="rId10"/>
    <sheet name="OT All Claims" sheetId="6" r:id="rId11"/>
    <sheet name="OT FFS Non-Crossover" sheetId="31" r:id="rId12"/>
    <sheet name="OT FFS Crossover" sheetId="33" r:id="rId13"/>
    <sheet name="OT Encounter" sheetId="32" r:id="rId14"/>
    <sheet name="RX All Claims" sheetId="11" r:id="rId15"/>
    <sheet name="RX FFS Claims" sheetId="34" r:id="rId16"/>
    <sheet name="RX Encounter Claims" sheetId="35" r:id="rId17"/>
    <sheet name="PS All Recs" sheetId="17" r:id="rId18"/>
    <sheet name="PS Enrolled" sheetId="18" r:id="rId19"/>
    <sheet name="PS Enrolled $" sheetId="19" r:id="rId20"/>
    <sheet name="PS Full Benefits" sheetId="20" r:id="rId21"/>
    <sheet name="PS FFS Non-Duals" sheetId="21" r:id="rId22"/>
    <sheet name="PS FFS Duals" sheetId="22" r:id="rId23"/>
    <sheet name="PS FFS All" sheetId="23" r:id="rId24"/>
  </sheets>
  <definedNames>
    <definedName name="ColumnTitleregion1.A3.A7.2">'Abbreviations and Acronyms'!$A$3</definedName>
    <definedName name="ColumnTitleregion2.A9.A78.2">'Abbreviations and Acronyms'!$A$9</definedName>
    <definedName name="_xlnm.Print_Area" localSheetId="0">CoverPage!$A$1:$A$12</definedName>
    <definedName name="_xlnm.Print_Area" localSheetId="2">'IP All Stays'!$A$1:$K$27</definedName>
    <definedName name="_xlnm.Print_Area" localSheetId="5">'IP Encounter'!$A$1:$K$42</definedName>
    <definedName name="_xlnm.Print_Area" localSheetId="4">'IP FFS Crossover'!$A$1:$K$34</definedName>
    <definedName name="_xlnm.Print_Area" localSheetId="3">'IP FFS Non-Crossover'!$A$1:$K$43</definedName>
    <definedName name="_xlnm.Print_Area" localSheetId="6">'LT All Claims'!$A$1:$K$27</definedName>
    <definedName name="_xlnm.Print_Area" localSheetId="9">'LT Encounter'!$A$1:$K$33</definedName>
    <definedName name="_xlnm.Print_Area" localSheetId="8">'LT FFS Crossover'!$A$1:$K$25</definedName>
    <definedName name="_xlnm.Print_Area" localSheetId="7">'LT FFS Non-Crossover'!$A$1:$K$37</definedName>
    <definedName name="_xlnm.Print_Area" localSheetId="10">'OT All Claims'!$A$1:$K$57</definedName>
    <definedName name="_xlnm.Print_Area" localSheetId="13">'OT Encounter'!$A$1:$K$60</definedName>
    <definedName name="_xlnm.Print_Area" localSheetId="12">'OT FFS Crossover'!$A$1:$K$50</definedName>
    <definedName name="_xlnm.Print_Area" localSheetId="11">'OT FFS Non-Crossover'!$A$1:$K$133</definedName>
    <definedName name="_xlnm.Print_Area" localSheetId="17">'PS All Recs'!$A$1:$L$34</definedName>
    <definedName name="_xlnm.Print_Area" localSheetId="18">'PS Enrolled'!$A$1:$L$342</definedName>
    <definedName name="_xlnm.Print_Area" localSheetId="19">'PS Enrolled $'!$A$1:$L$174</definedName>
    <definedName name="_xlnm.Print_Area" localSheetId="23">'PS FFS All'!$A$1:$L$256</definedName>
    <definedName name="_xlnm.Print_Area" localSheetId="22">'PS FFS Duals'!$A$1:$L$206</definedName>
    <definedName name="_xlnm.Print_Area" localSheetId="21">'PS FFS Non-Duals'!$A$1:$L$255</definedName>
    <definedName name="_xlnm.Print_Area" localSheetId="20">'PS Full Benefits'!$A$1:$L$216</definedName>
    <definedName name="_xlnm.Print_Area" localSheetId="14">'RX All Claims'!$A$1:$K$25</definedName>
    <definedName name="_xlnm.Print_Area" localSheetId="16">'RX Encounter Claims'!$A$1:$K$34</definedName>
    <definedName name="_xlnm.Print_Area" localSheetId="15">'RX FFS Claims'!$A$1:$K$34</definedName>
    <definedName name="_xlnm.Print_Titles" localSheetId="2">'IP All Stays'!$1:$5</definedName>
    <definedName name="_xlnm.Print_Titles" localSheetId="5">'IP Encounter'!$1:$5</definedName>
    <definedName name="_xlnm.Print_Titles" localSheetId="4">'IP FFS Crossover'!$1:$5</definedName>
    <definedName name="_xlnm.Print_Titles" localSheetId="3">'IP FFS Non-Crossover'!$1:$5</definedName>
    <definedName name="_xlnm.Print_Titles" localSheetId="6">'LT All Claims'!$1:$5</definedName>
    <definedName name="_xlnm.Print_Titles" localSheetId="9">'LT Encounter'!$1:$5</definedName>
    <definedName name="_xlnm.Print_Titles" localSheetId="8">'LT FFS Crossover'!$1:$5</definedName>
    <definedName name="_xlnm.Print_Titles" localSheetId="7">'LT FFS Non-Crossover'!$1:$5</definedName>
    <definedName name="_xlnm.Print_Titles" localSheetId="10">'OT All Claims'!$1:$5</definedName>
    <definedName name="_xlnm.Print_Titles" localSheetId="13">'OT Encounter'!$1:$5</definedName>
    <definedName name="_xlnm.Print_Titles" localSheetId="12">'OT FFS Crossover'!$1:$5</definedName>
    <definedName name="_xlnm.Print_Titles" localSheetId="11">'OT FFS Non-Crossover'!$1:$5</definedName>
    <definedName name="_xlnm.Print_Titles" localSheetId="17">'PS All Recs'!$1:$5</definedName>
    <definedName name="_xlnm.Print_Titles" localSheetId="18">'PS Enrolled'!$1:$5</definedName>
    <definedName name="_xlnm.Print_Titles" localSheetId="19">'PS Enrolled $'!$1:$5</definedName>
    <definedName name="_xlnm.Print_Titles" localSheetId="23">'PS FFS All'!$1:$5</definedName>
    <definedName name="_xlnm.Print_Titles" localSheetId="22">'PS FFS Duals'!$1:$5</definedName>
    <definedName name="_xlnm.Print_Titles" localSheetId="21">'PS FFS Non-Duals'!$1:$5</definedName>
    <definedName name="_xlnm.Print_Titles" localSheetId="20">'PS Full Benefits'!$1:$5</definedName>
    <definedName name="_xlnm.Print_Titles" localSheetId="14">'RX All Claims'!$1:$5</definedName>
    <definedName name="_xlnm.Print_Titles" localSheetId="16">'RX Encounter Claims'!$1:$5</definedName>
    <definedName name="_xlnm.Print_Titles" localSheetId="15">'RX FFS Claims'!$1:$5</definedName>
    <definedName name="TitleRegion1.A5.K130.12">'OT FFS Non-Crossover'!$A$5</definedName>
    <definedName name="TitleRegion1.A5.K22.15">'RX All Claims'!$A$5</definedName>
    <definedName name="TitleRegion1.A5.K22.9">'LT FFS Crossover'!$A$5</definedName>
    <definedName name="TitleRegion1.A5.K24.3">'IP All Stays'!$A$5</definedName>
    <definedName name="TitleRegion1.A5.K24.7">'LT All Claims'!$A$5</definedName>
    <definedName name="TitleRegion1.A5.K30.10">'LT Encounter'!$A$5</definedName>
    <definedName name="TitleRegion1.A5.K31.16">'RX FFS Claims'!$A$5</definedName>
    <definedName name="TitleRegion1.A5.K31.17">'RX Encounter Claims'!$A$5</definedName>
    <definedName name="TitleRegion1.A5.K31.5">'IP FFS Crossover'!$A$5</definedName>
    <definedName name="TitleRegion1.A5.K34.8">'LT FFS Non-Crossover'!$A$5</definedName>
    <definedName name="TitleRegion1.A5.K39.6">'IP Encounter'!$A$5</definedName>
    <definedName name="TitleRegion1.A5.K40.4">'IP FFS Non-Crossover'!$A$5</definedName>
    <definedName name="TitleRegion1.A5.K47.13">'OT FFS Crossover'!$A$5</definedName>
    <definedName name="TitleRegion1.A5.K54.11">'OT All Claims'!$A$5</definedName>
    <definedName name="TitleRegion1.A5.K57.14">'OT Encounter'!$A$5</definedName>
    <definedName name="TitleRegion1.A5.L171.20">'PS Enrolled $'!$A$5</definedName>
    <definedName name="TitleRegion1.A5.L203.23">'PS FFS Duals'!$A$5</definedName>
    <definedName name="TitleRegion1.A5.L213.21">'PS Full Benefits'!$A$5</definedName>
    <definedName name="TitleRegion1.A5.L252.22">'PS FFS Non-Duals'!$A$5</definedName>
    <definedName name="TitleRegion1.A5.L253.24">'PS FFS All'!$A$5</definedName>
    <definedName name="TitleRegion1.A5.L31.18">'PS All Recs'!$A$5</definedName>
    <definedName name="TitleRegion1.A5.L339.19">'PS Enrolled'!$A$5</definedName>
  </definedNames>
  <calcPr calcId="152511"/>
</workbook>
</file>

<file path=xl/calcChain.xml><?xml version="1.0" encoding="utf-8"?>
<calcChain xmlns="http://schemas.openxmlformats.org/spreadsheetml/2006/main">
  <c r="D6" i="18" l="1"/>
  <c r="L186" i="20" l="1"/>
  <c r="L167" i="19"/>
  <c r="H186" i="20" l="1"/>
  <c r="F186" i="20"/>
  <c r="D186" i="20"/>
  <c r="L182" i="20" l="1"/>
  <c r="H182" i="20"/>
  <c r="F182" i="20"/>
  <c r="D182" i="20"/>
  <c r="L173" i="20"/>
  <c r="H173" i="20"/>
  <c r="F173" i="20"/>
  <c r="D173" i="20"/>
  <c r="L164" i="19" l="1"/>
  <c r="H164" i="19"/>
  <c r="F164" i="19"/>
  <c r="D164" i="19"/>
  <c r="K36" i="3" l="1"/>
  <c r="H36" i="3"/>
  <c r="F36" i="3"/>
  <c r="D36" i="3"/>
  <c r="K35" i="3"/>
  <c r="H35" i="3"/>
  <c r="F35" i="3"/>
  <c r="D35" i="3"/>
  <c r="K34" i="3"/>
  <c r="H34" i="3"/>
  <c r="F34" i="3"/>
  <c r="D34" i="3"/>
  <c r="K33" i="3"/>
  <c r="H33" i="3"/>
  <c r="F33" i="3"/>
  <c r="D33" i="3"/>
  <c r="K32" i="3"/>
  <c r="H32" i="3"/>
  <c r="F32" i="3"/>
  <c r="D32" i="3"/>
  <c r="K31" i="3"/>
  <c r="H31" i="3"/>
  <c r="F31" i="3"/>
  <c r="D31" i="3"/>
  <c r="K30" i="3"/>
  <c r="H30" i="3"/>
  <c r="F30" i="3"/>
  <c r="D30" i="3"/>
  <c r="K29" i="3"/>
  <c r="H29" i="3"/>
  <c r="F29" i="3"/>
  <c r="D29" i="3"/>
  <c r="K28" i="3"/>
  <c r="H28" i="3"/>
  <c r="F28" i="3"/>
  <c r="D28" i="3"/>
  <c r="K27" i="3"/>
  <c r="H27" i="3"/>
  <c r="F27" i="3"/>
  <c r="D27" i="3"/>
  <c r="K26" i="3"/>
  <c r="H26" i="3"/>
  <c r="F26" i="3"/>
  <c r="D26" i="3"/>
  <c r="K25" i="3"/>
  <c r="H25" i="3"/>
  <c r="F25" i="3"/>
  <c r="D25" i="3"/>
  <c r="K24" i="3"/>
  <c r="H24" i="3"/>
  <c r="F24" i="3"/>
  <c r="D24" i="3"/>
  <c r="K23" i="3"/>
  <c r="H23" i="3"/>
  <c r="F23" i="3"/>
  <c r="D23" i="3"/>
  <c r="K22" i="3"/>
  <c r="H22" i="3"/>
  <c r="F22" i="3"/>
  <c r="D22" i="3"/>
  <c r="K21" i="3"/>
  <c r="H21" i="3"/>
  <c r="F21" i="3"/>
  <c r="D21" i="3"/>
  <c r="K20" i="3"/>
  <c r="H20" i="3"/>
  <c r="F20" i="3"/>
  <c r="D20" i="3"/>
  <c r="K19" i="3"/>
  <c r="H19" i="3"/>
  <c r="F19" i="3"/>
  <c r="D19" i="3"/>
  <c r="K18" i="3"/>
  <c r="H18" i="3"/>
  <c r="F18" i="3"/>
  <c r="D18" i="3"/>
  <c r="K17" i="3"/>
  <c r="H17" i="3"/>
  <c r="F17" i="3"/>
  <c r="D17" i="3"/>
  <c r="K16" i="3"/>
  <c r="H16" i="3"/>
  <c r="F16" i="3"/>
  <c r="D16" i="3"/>
  <c r="K15" i="3"/>
  <c r="H15" i="3"/>
  <c r="F15" i="3"/>
  <c r="D15" i="3"/>
  <c r="K14" i="3"/>
  <c r="H14" i="3"/>
  <c r="F14" i="3"/>
  <c r="D14" i="3"/>
  <c r="K13" i="3"/>
  <c r="H13" i="3"/>
  <c r="F13" i="3"/>
  <c r="D13" i="3"/>
  <c r="K12" i="3"/>
  <c r="H12" i="3"/>
  <c r="F12" i="3"/>
  <c r="D12" i="3"/>
  <c r="K11" i="3"/>
  <c r="H11" i="3"/>
  <c r="F11" i="3"/>
  <c r="D11" i="3"/>
  <c r="K10" i="3"/>
  <c r="H10" i="3"/>
  <c r="F10" i="3"/>
  <c r="D10" i="3"/>
  <c r="K9" i="3"/>
  <c r="H9" i="3"/>
  <c r="F9" i="3"/>
  <c r="D9" i="3"/>
  <c r="K8" i="3"/>
  <c r="H8" i="3"/>
  <c r="F8" i="3"/>
  <c r="D8" i="3"/>
  <c r="K7" i="3"/>
  <c r="H7" i="3"/>
  <c r="F7" i="3"/>
  <c r="D7" i="3"/>
  <c r="K6" i="3"/>
  <c r="H6" i="3"/>
  <c r="F6" i="3"/>
  <c r="D6" i="3"/>
  <c r="K24" i="25"/>
  <c r="H24" i="25"/>
  <c r="F24" i="25"/>
  <c r="D24" i="25"/>
  <c r="K23" i="25"/>
  <c r="H23" i="25"/>
  <c r="F23" i="25"/>
  <c r="D23" i="25"/>
  <c r="K22" i="25"/>
  <c r="H22" i="25"/>
  <c r="F22" i="25"/>
  <c r="D22" i="25"/>
  <c r="K21" i="25"/>
  <c r="H21" i="25"/>
  <c r="F21" i="25"/>
  <c r="D21" i="25"/>
  <c r="K20" i="25"/>
  <c r="H20" i="25"/>
  <c r="K19" i="25"/>
  <c r="H19" i="25"/>
  <c r="K18" i="25"/>
  <c r="H18" i="25"/>
  <c r="F18" i="25"/>
  <c r="D18" i="25"/>
  <c r="K17" i="25"/>
  <c r="H17" i="25"/>
  <c r="F17" i="25"/>
  <c r="D17" i="25"/>
  <c r="K16" i="25"/>
  <c r="H16" i="25"/>
  <c r="F16" i="25"/>
  <c r="D16" i="25"/>
  <c r="K15" i="25"/>
  <c r="H15" i="25"/>
  <c r="F15" i="25"/>
  <c r="D15" i="25"/>
  <c r="K14" i="25"/>
  <c r="H14" i="25"/>
  <c r="F14" i="25"/>
  <c r="D14" i="25"/>
  <c r="K13" i="25"/>
  <c r="H13" i="25"/>
  <c r="F13" i="25"/>
  <c r="D13" i="25"/>
  <c r="K12" i="25"/>
  <c r="H12" i="25"/>
  <c r="F12" i="25"/>
  <c r="D12" i="25"/>
  <c r="K11" i="25"/>
  <c r="H11" i="25"/>
  <c r="F11" i="25"/>
  <c r="D11" i="25"/>
  <c r="K10" i="25"/>
  <c r="H10" i="25"/>
  <c r="F10" i="25"/>
  <c r="D10" i="25"/>
  <c r="K9" i="25"/>
  <c r="H9" i="25"/>
  <c r="F9" i="25"/>
  <c r="D9" i="25"/>
  <c r="K8" i="25"/>
  <c r="H8" i="25"/>
  <c r="F8" i="25"/>
  <c r="D8" i="25"/>
  <c r="K7" i="25"/>
  <c r="H7" i="25"/>
  <c r="F7" i="25"/>
  <c r="D7" i="25"/>
  <c r="L253" i="23"/>
  <c r="H253" i="23"/>
  <c r="F253" i="23"/>
  <c r="D253" i="23"/>
  <c r="L252" i="23"/>
  <c r="H252" i="23"/>
  <c r="F252" i="23"/>
  <c r="D252" i="23"/>
  <c r="L251" i="23"/>
  <c r="H251" i="23"/>
  <c r="F251" i="23"/>
  <c r="D251" i="23"/>
  <c r="L250" i="23"/>
  <c r="H250" i="23"/>
  <c r="F250" i="23"/>
  <c r="D250" i="23"/>
  <c r="L249" i="23"/>
  <c r="H249" i="23"/>
  <c r="F249" i="23"/>
  <c r="D249" i="23"/>
  <c r="L248" i="23"/>
  <c r="H248" i="23"/>
  <c r="F248" i="23"/>
  <c r="D248" i="23"/>
  <c r="L247" i="23"/>
  <c r="H247" i="23"/>
  <c r="F247" i="23"/>
  <c r="D247" i="23"/>
  <c r="L246" i="23"/>
  <c r="H246" i="23"/>
  <c r="F246" i="23"/>
  <c r="D246" i="23"/>
  <c r="L245" i="23"/>
  <c r="H245" i="23"/>
  <c r="F245" i="23"/>
  <c r="D245" i="23"/>
  <c r="L244" i="23"/>
  <c r="H244" i="23"/>
  <c r="F244" i="23"/>
  <c r="D244" i="23"/>
  <c r="L243" i="23"/>
  <c r="H243" i="23"/>
  <c r="F243" i="23"/>
  <c r="D243" i="23"/>
  <c r="L242" i="23"/>
  <c r="H242" i="23"/>
  <c r="F242" i="23"/>
  <c r="D242" i="23"/>
  <c r="L241" i="23"/>
  <c r="H241" i="23"/>
  <c r="F241" i="23"/>
  <c r="D241" i="23"/>
  <c r="L240" i="23"/>
  <c r="H240" i="23"/>
  <c r="F240" i="23"/>
  <c r="D240" i="23"/>
  <c r="L239" i="23"/>
  <c r="H239" i="23"/>
  <c r="F239" i="23"/>
  <c r="D239" i="23"/>
  <c r="L238" i="23"/>
  <c r="H238" i="23"/>
  <c r="F238" i="23"/>
  <c r="D238" i="23"/>
  <c r="L237" i="23"/>
  <c r="H237" i="23"/>
  <c r="F237" i="23"/>
  <c r="D237" i="23"/>
  <c r="L236" i="23"/>
  <c r="H236" i="23"/>
  <c r="F236" i="23"/>
  <c r="D236" i="23"/>
  <c r="L235" i="23"/>
  <c r="H235" i="23"/>
  <c r="F235" i="23"/>
  <c r="D235" i="23"/>
  <c r="L234" i="23"/>
  <c r="H234" i="23"/>
  <c r="F234" i="23"/>
  <c r="D234" i="23"/>
  <c r="L233" i="23"/>
  <c r="H233" i="23"/>
  <c r="F233" i="23"/>
  <c r="D233" i="23"/>
  <c r="L232" i="23"/>
  <c r="H232" i="23"/>
  <c r="F232" i="23"/>
  <c r="D232" i="23"/>
  <c r="L231" i="23"/>
  <c r="H231" i="23"/>
  <c r="F231" i="23"/>
  <c r="D231" i="23"/>
  <c r="L230" i="23"/>
  <c r="H230" i="23"/>
  <c r="F230" i="23"/>
  <c r="D230" i="23"/>
  <c r="L229" i="23"/>
  <c r="H229" i="23"/>
  <c r="F229" i="23"/>
  <c r="D229" i="23"/>
  <c r="L228" i="23"/>
  <c r="H228" i="23"/>
  <c r="F228" i="23"/>
  <c r="D228" i="23"/>
  <c r="L227" i="23"/>
  <c r="H227" i="23"/>
  <c r="F227" i="23"/>
  <c r="D227" i="23"/>
  <c r="L226" i="23"/>
  <c r="H226" i="23"/>
  <c r="F226" i="23"/>
  <c r="D226" i="23"/>
  <c r="L225" i="23"/>
  <c r="H225" i="23"/>
  <c r="F225" i="23"/>
  <c r="D225" i="23"/>
  <c r="L224" i="23"/>
  <c r="H224" i="23"/>
  <c r="F224" i="23"/>
  <c r="D224" i="23"/>
  <c r="L223" i="23"/>
  <c r="H223" i="23"/>
  <c r="F223" i="23"/>
  <c r="D223" i="23"/>
  <c r="L222" i="23"/>
  <c r="H222" i="23"/>
  <c r="F222" i="23"/>
  <c r="D222" i="23"/>
  <c r="L221" i="23"/>
  <c r="H221" i="23"/>
  <c r="F221" i="23"/>
  <c r="D221" i="23"/>
  <c r="L220" i="23"/>
  <c r="H220" i="23"/>
  <c r="F220" i="23"/>
  <c r="D220" i="23"/>
  <c r="L219" i="23"/>
  <c r="H219" i="23"/>
  <c r="F219" i="23"/>
  <c r="D219" i="23"/>
  <c r="L218" i="23"/>
  <c r="H218" i="23"/>
  <c r="F218" i="23"/>
  <c r="D218" i="23"/>
  <c r="L217" i="23"/>
  <c r="H217" i="23"/>
  <c r="F217" i="23"/>
  <c r="D217" i="23"/>
  <c r="L216" i="23"/>
  <c r="H216" i="23"/>
  <c r="F216" i="23"/>
  <c r="D216" i="23"/>
  <c r="L215" i="23"/>
  <c r="H215" i="23"/>
  <c r="F215" i="23"/>
  <c r="D215" i="23"/>
  <c r="L214" i="23"/>
  <c r="H214" i="23"/>
  <c r="F214" i="23"/>
  <c r="D214" i="23"/>
  <c r="L213" i="23"/>
  <c r="H213" i="23"/>
  <c r="F213" i="23"/>
  <c r="D213" i="23"/>
  <c r="L212" i="23"/>
  <c r="H212" i="23"/>
  <c r="F212" i="23"/>
  <c r="D212" i="23"/>
  <c r="L211" i="23"/>
  <c r="H211" i="23"/>
  <c r="F211" i="23"/>
  <c r="D211" i="23"/>
  <c r="L210" i="23"/>
  <c r="H210" i="23"/>
  <c r="F210" i="23"/>
  <c r="D210" i="23"/>
  <c r="L209" i="23"/>
  <c r="H209" i="23"/>
  <c r="F209" i="23"/>
  <c r="D209" i="23"/>
  <c r="L208" i="23"/>
  <c r="H208" i="23"/>
  <c r="F208" i="23"/>
  <c r="D208" i="23"/>
  <c r="L207" i="23"/>
  <c r="H207" i="23"/>
  <c r="F207" i="23"/>
  <c r="D207" i="23"/>
  <c r="L206" i="23"/>
  <c r="H206" i="23"/>
  <c r="F206" i="23"/>
  <c r="D206" i="23"/>
  <c r="L205" i="23"/>
  <c r="H205" i="23"/>
  <c r="F205" i="23"/>
  <c r="D205" i="23"/>
  <c r="L204" i="23"/>
  <c r="H204" i="23"/>
  <c r="F204" i="23"/>
  <c r="D204" i="23"/>
  <c r="L203" i="23"/>
  <c r="H203" i="23"/>
  <c r="F203" i="23"/>
  <c r="D203" i="23"/>
  <c r="L202" i="23"/>
  <c r="H202" i="23"/>
  <c r="F202" i="23"/>
  <c r="D202" i="23"/>
  <c r="L201" i="23"/>
  <c r="H201" i="23"/>
  <c r="F201" i="23"/>
  <c r="D201" i="23"/>
  <c r="L200" i="23"/>
  <c r="H200" i="23"/>
  <c r="F200" i="23"/>
  <c r="D200" i="23"/>
  <c r="L199" i="23"/>
  <c r="H199" i="23"/>
  <c r="F199" i="23"/>
  <c r="D199" i="23"/>
  <c r="L198" i="23"/>
  <c r="H198" i="23"/>
  <c r="F198" i="23"/>
  <c r="D198" i="23"/>
  <c r="L197" i="23"/>
  <c r="H197" i="23"/>
  <c r="F197" i="23"/>
  <c r="D197" i="23"/>
  <c r="L196" i="23"/>
  <c r="H196" i="23"/>
  <c r="F196" i="23"/>
  <c r="D196" i="23"/>
  <c r="L195" i="23"/>
  <c r="H195" i="23"/>
  <c r="F195" i="23"/>
  <c r="D195" i="23"/>
  <c r="L194" i="23"/>
  <c r="H194" i="23"/>
  <c r="F194" i="23"/>
  <c r="D194" i="23"/>
  <c r="L193" i="23"/>
  <c r="H193" i="23"/>
  <c r="F193" i="23"/>
  <c r="D193" i="23"/>
  <c r="L192" i="23"/>
  <c r="H192" i="23"/>
  <c r="F192" i="23"/>
  <c r="D192" i="23"/>
  <c r="L191" i="23"/>
  <c r="H191" i="23"/>
  <c r="F191" i="23"/>
  <c r="D191" i="23"/>
  <c r="L190" i="23"/>
  <c r="H190" i="23"/>
  <c r="F190" i="23"/>
  <c r="D190" i="23"/>
  <c r="L189" i="23"/>
  <c r="H189" i="23"/>
  <c r="F189" i="23"/>
  <c r="D189" i="23"/>
  <c r="L188" i="23"/>
  <c r="H188" i="23"/>
  <c r="F188" i="23"/>
  <c r="D188" i="23"/>
  <c r="L187" i="23"/>
  <c r="H187" i="23"/>
  <c r="F187" i="23"/>
  <c r="D187" i="23"/>
  <c r="L186" i="23"/>
  <c r="H186" i="23"/>
  <c r="F186" i="23"/>
  <c r="D186" i="23"/>
  <c r="L185" i="23"/>
  <c r="H185" i="23"/>
  <c r="F185" i="23"/>
  <c r="D185" i="23"/>
  <c r="L184" i="23"/>
  <c r="H184" i="23"/>
  <c r="F184" i="23"/>
  <c r="D184" i="23"/>
  <c r="L183" i="23"/>
  <c r="H183" i="23"/>
  <c r="F183" i="23"/>
  <c r="D183" i="23"/>
  <c r="L182" i="23"/>
  <c r="H182" i="23"/>
  <c r="F182" i="23"/>
  <c r="D182" i="23"/>
  <c r="L181" i="23"/>
  <c r="H181" i="23"/>
  <c r="F181" i="23"/>
  <c r="D181" i="23"/>
  <c r="L180" i="23"/>
  <c r="H180" i="23"/>
  <c r="F180" i="23"/>
  <c r="D180" i="23"/>
  <c r="L179" i="23"/>
  <c r="H179" i="23"/>
  <c r="F179" i="23"/>
  <c r="D179" i="23"/>
  <c r="L178" i="23"/>
  <c r="H178" i="23"/>
  <c r="F178" i="23"/>
  <c r="D178" i="23"/>
  <c r="L177" i="23"/>
  <c r="H177" i="23"/>
  <c r="F177" i="23"/>
  <c r="D177" i="23"/>
  <c r="L176" i="23"/>
  <c r="H176" i="23"/>
  <c r="F176" i="23"/>
  <c r="D176" i="23"/>
  <c r="L175" i="23"/>
  <c r="H175" i="23"/>
  <c r="F175" i="23"/>
  <c r="D175" i="23"/>
  <c r="L174" i="23"/>
  <c r="H174" i="23"/>
  <c r="F174" i="23"/>
  <c r="D174" i="23"/>
  <c r="L173" i="23"/>
  <c r="H173" i="23"/>
  <c r="F173" i="23"/>
  <c r="D173" i="23"/>
  <c r="L172" i="23"/>
  <c r="H172" i="23"/>
  <c r="F172" i="23"/>
  <c r="D172" i="23"/>
  <c r="L171" i="23"/>
  <c r="H171" i="23"/>
  <c r="F171" i="23"/>
  <c r="D171" i="23"/>
  <c r="L170" i="23"/>
  <c r="H170" i="23"/>
  <c r="F170" i="23"/>
  <c r="D170" i="23"/>
  <c r="L169" i="23"/>
  <c r="H169" i="23"/>
  <c r="F169" i="23"/>
  <c r="D169" i="23"/>
  <c r="L168" i="23"/>
  <c r="H168" i="23"/>
  <c r="F168" i="23"/>
  <c r="D168" i="23"/>
  <c r="L167" i="23"/>
  <c r="H167" i="23"/>
  <c r="F167" i="23"/>
  <c r="D167" i="23"/>
  <c r="L166" i="23"/>
  <c r="H166" i="23"/>
  <c r="F166" i="23"/>
  <c r="D166" i="23"/>
  <c r="L165" i="23"/>
  <c r="H165" i="23"/>
  <c r="F165" i="23"/>
  <c r="D165" i="23"/>
  <c r="L164" i="23"/>
  <c r="H164" i="23"/>
  <c r="F164" i="23"/>
  <c r="D164" i="23"/>
  <c r="L163" i="23"/>
  <c r="H163" i="23"/>
  <c r="F163" i="23"/>
  <c r="D163" i="23"/>
  <c r="L162" i="23"/>
  <c r="H162" i="23"/>
  <c r="F162" i="23"/>
  <c r="D162" i="23"/>
  <c r="L161" i="23"/>
  <c r="H161" i="23"/>
  <c r="F161" i="23"/>
  <c r="D161" i="23"/>
  <c r="L160" i="23"/>
  <c r="H160" i="23"/>
  <c r="F160" i="23"/>
  <c r="D160" i="23"/>
  <c r="L159" i="23"/>
  <c r="H159" i="23"/>
  <c r="F159" i="23"/>
  <c r="D159" i="23"/>
  <c r="L158" i="23"/>
  <c r="H158" i="23"/>
  <c r="F158" i="23"/>
  <c r="D158" i="23"/>
  <c r="L157" i="23"/>
  <c r="H157" i="23"/>
  <c r="F157" i="23"/>
  <c r="D157" i="23"/>
  <c r="L156" i="23"/>
  <c r="H156" i="23"/>
  <c r="F156" i="23"/>
  <c r="D156" i="23"/>
  <c r="L155" i="23"/>
  <c r="H155" i="23"/>
  <c r="F155" i="23"/>
  <c r="D155" i="23"/>
  <c r="L154" i="23"/>
  <c r="H154" i="23"/>
  <c r="F154" i="23"/>
  <c r="D154" i="23"/>
  <c r="L153" i="23"/>
  <c r="H153" i="23"/>
  <c r="F153" i="23"/>
  <c r="D153" i="23"/>
  <c r="L152" i="23"/>
  <c r="H152" i="23"/>
  <c r="F152" i="23"/>
  <c r="D152" i="23"/>
  <c r="L151" i="23"/>
  <c r="H151" i="23"/>
  <c r="F151" i="23"/>
  <c r="D151" i="23"/>
  <c r="L150" i="23"/>
  <c r="H150" i="23"/>
  <c r="F150" i="23"/>
  <c r="D150" i="23"/>
  <c r="L149" i="23"/>
  <c r="H149" i="23"/>
  <c r="F149" i="23"/>
  <c r="D149" i="23"/>
  <c r="L148" i="23"/>
  <c r="H148" i="23"/>
  <c r="F148" i="23"/>
  <c r="D148" i="23"/>
  <c r="L147" i="23"/>
  <c r="H147" i="23"/>
  <c r="F147" i="23"/>
  <c r="D147" i="23"/>
  <c r="L146" i="23"/>
  <c r="H146" i="23"/>
  <c r="F146" i="23"/>
  <c r="D146" i="23"/>
  <c r="L145" i="23"/>
  <c r="H145" i="23"/>
  <c r="F145" i="23"/>
  <c r="D145" i="23"/>
  <c r="L144" i="23"/>
  <c r="H144" i="23"/>
  <c r="F144" i="23"/>
  <c r="D144" i="23"/>
  <c r="L143" i="23"/>
  <c r="H143" i="23"/>
  <c r="F143" i="23"/>
  <c r="D143" i="23"/>
  <c r="L142" i="23"/>
  <c r="H142" i="23"/>
  <c r="F142" i="23"/>
  <c r="D142" i="23"/>
  <c r="L141" i="23"/>
  <c r="H141" i="23"/>
  <c r="F141" i="23"/>
  <c r="D141" i="23"/>
  <c r="L140" i="23"/>
  <c r="H140" i="23"/>
  <c r="F140" i="23"/>
  <c r="D140" i="23"/>
  <c r="L139" i="23"/>
  <c r="H139" i="23"/>
  <c r="F139" i="23"/>
  <c r="D139" i="23"/>
  <c r="L138" i="23"/>
  <c r="H138" i="23"/>
  <c r="F138" i="23"/>
  <c r="D138" i="23"/>
  <c r="L137" i="23"/>
  <c r="H137" i="23"/>
  <c r="F137" i="23"/>
  <c r="D137" i="23"/>
  <c r="L136" i="23"/>
  <c r="H136" i="23"/>
  <c r="F136" i="23"/>
  <c r="D136" i="23"/>
  <c r="L135" i="23"/>
  <c r="H135" i="23"/>
  <c r="F135" i="23"/>
  <c r="D135" i="23"/>
  <c r="L134" i="23"/>
  <c r="H134" i="23"/>
  <c r="F134" i="23"/>
  <c r="D134" i="23"/>
  <c r="L133" i="23"/>
  <c r="H133" i="23"/>
  <c r="F133" i="23"/>
  <c r="D133" i="23"/>
  <c r="L132" i="23"/>
  <c r="H132" i="23"/>
  <c r="F132" i="23"/>
  <c r="D132" i="23"/>
  <c r="L131" i="23"/>
  <c r="H131" i="23"/>
  <c r="F131" i="23"/>
  <c r="D131" i="23"/>
  <c r="L130" i="23"/>
  <c r="H130" i="23"/>
  <c r="F130" i="23"/>
  <c r="D130" i="23"/>
  <c r="L129" i="23"/>
  <c r="H129" i="23"/>
  <c r="F129" i="23"/>
  <c r="D129" i="23"/>
  <c r="L128" i="23"/>
  <c r="H128" i="23"/>
  <c r="F128" i="23"/>
  <c r="D128" i="23"/>
  <c r="L127" i="23"/>
  <c r="H127" i="23"/>
  <c r="F127" i="23"/>
  <c r="D127" i="23"/>
  <c r="L126" i="23"/>
  <c r="H126" i="23"/>
  <c r="F126" i="23"/>
  <c r="D126" i="23"/>
  <c r="L125" i="23"/>
  <c r="H125" i="23"/>
  <c r="F125" i="23"/>
  <c r="D125" i="23"/>
  <c r="L124" i="23"/>
  <c r="H124" i="23"/>
  <c r="F124" i="23"/>
  <c r="D124" i="23"/>
  <c r="L123" i="23"/>
  <c r="H123" i="23"/>
  <c r="F123" i="23"/>
  <c r="D123" i="23"/>
  <c r="L122" i="23"/>
  <c r="H122" i="23"/>
  <c r="F122" i="23"/>
  <c r="D122" i="23"/>
  <c r="L121" i="23"/>
  <c r="H121" i="23"/>
  <c r="F121" i="23"/>
  <c r="D121" i="23"/>
  <c r="L120" i="23"/>
  <c r="H120" i="23"/>
  <c r="F120" i="23"/>
  <c r="D120" i="23"/>
  <c r="L119" i="23"/>
  <c r="H119" i="23"/>
  <c r="F119" i="23"/>
  <c r="D119" i="23"/>
  <c r="L118" i="23"/>
  <c r="H118" i="23"/>
  <c r="F118" i="23"/>
  <c r="D118" i="23"/>
  <c r="L117" i="23"/>
  <c r="H117" i="23"/>
  <c r="F117" i="23"/>
  <c r="D117" i="23"/>
  <c r="L116" i="23"/>
  <c r="H116" i="23"/>
  <c r="F116" i="23"/>
  <c r="D116" i="23"/>
  <c r="L115" i="23"/>
  <c r="H115" i="23"/>
  <c r="F115" i="23"/>
  <c r="D115" i="23"/>
  <c r="L114" i="23"/>
  <c r="H114" i="23"/>
  <c r="F114" i="23"/>
  <c r="D114" i="23"/>
  <c r="L113" i="23"/>
  <c r="H113" i="23"/>
  <c r="F113" i="23"/>
  <c r="D113" i="23"/>
  <c r="L112" i="23"/>
  <c r="H112" i="23"/>
  <c r="F112" i="23"/>
  <c r="D112" i="23"/>
  <c r="L111" i="23"/>
  <c r="H111" i="23"/>
  <c r="F111" i="23"/>
  <c r="D111" i="23"/>
  <c r="L110" i="23"/>
  <c r="H110" i="23"/>
  <c r="F110" i="23"/>
  <c r="D110" i="23"/>
  <c r="L109" i="23"/>
  <c r="H109" i="23"/>
  <c r="F109" i="23"/>
  <c r="D109" i="23"/>
  <c r="L108" i="23"/>
  <c r="H108" i="23"/>
  <c r="F108" i="23"/>
  <c r="D108" i="23"/>
  <c r="L107" i="23"/>
  <c r="H107" i="23"/>
  <c r="F107" i="23"/>
  <c r="D107" i="23"/>
  <c r="L106" i="23"/>
  <c r="H106" i="23"/>
  <c r="F106" i="23"/>
  <c r="D106" i="23"/>
  <c r="L105" i="23"/>
  <c r="H105" i="23"/>
  <c r="F105" i="23"/>
  <c r="D105" i="23"/>
  <c r="L104" i="23"/>
  <c r="H104" i="23"/>
  <c r="F104" i="23"/>
  <c r="D104" i="23"/>
  <c r="L103" i="23"/>
  <c r="H103" i="23"/>
  <c r="F103" i="23"/>
  <c r="D103" i="23"/>
  <c r="L102" i="23"/>
  <c r="H102" i="23"/>
  <c r="F102" i="23"/>
  <c r="D102" i="23"/>
  <c r="L101" i="23"/>
  <c r="H101" i="23"/>
  <c r="F101" i="23"/>
  <c r="D101" i="23"/>
  <c r="L100" i="23"/>
  <c r="H100" i="23"/>
  <c r="F100" i="23"/>
  <c r="D100" i="23"/>
  <c r="L99" i="23"/>
  <c r="H99" i="23"/>
  <c r="F99" i="23"/>
  <c r="D99" i="23"/>
  <c r="L98" i="23"/>
  <c r="H98" i="23"/>
  <c r="F98" i="23"/>
  <c r="D98" i="23"/>
  <c r="L97" i="23"/>
  <c r="H97" i="23"/>
  <c r="F97" i="23"/>
  <c r="D97" i="23"/>
  <c r="L96" i="23"/>
  <c r="H96" i="23"/>
  <c r="F96" i="23"/>
  <c r="D96" i="23"/>
  <c r="L95" i="23"/>
  <c r="H95" i="23"/>
  <c r="F95" i="23"/>
  <c r="D95" i="23"/>
  <c r="L94" i="23"/>
  <c r="H94" i="23"/>
  <c r="F94" i="23"/>
  <c r="D94" i="23"/>
  <c r="L93" i="23"/>
  <c r="H93" i="23"/>
  <c r="F93" i="23"/>
  <c r="D93" i="23"/>
  <c r="L92" i="23"/>
  <c r="H92" i="23"/>
  <c r="F92" i="23"/>
  <c r="D92" i="23"/>
  <c r="L91" i="23"/>
  <c r="H91" i="23"/>
  <c r="F91" i="23"/>
  <c r="D91" i="23"/>
  <c r="L90" i="23"/>
  <c r="H90" i="23"/>
  <c r="F90" i="23"/>
  <c r="D90" i="23"/>
  <c r="L89" i="23"/>
  <c r="H89" i="23"/>
  <c r="F89" i="23"/>
  <c r="D89" i="23"/>
  <c r="L88" i="23"/>
  <c r="H88" i="23"/>
  <c r="F88" i="23"/>
  <c r="D88" i="23"/>
  <c r="L87" i="23"/>
  <c r="H87" i="23"/>
  <c r="F87" i="23"/>
  <c r="D87" i="23"/>
  <c r="L86" i="23"/>
  <c r="H86" i="23"/>
  <c r="F86" i="23"/>
  <c r="D86" i="23"/>
  <c r="L85" i="23"/>
  <c r="H85" i="23"/>
  <c r="F85" i="23"/>
  <c r="D85" i="23"/>
  <c r="L84" i="23"/>
  <c r="H84" i="23"/>
  <c r="F84" i="23"/>
  <c r="D84" i="23"/>
  <c r="L83" i="23"/>
  <c r="H83" i="23"/>
  <c r="F83" i="23"/>
  <c r="D83" i="23"/>
  <c r="L82" i="23"/>
  <c r="H82" i="23"/>
  <c r="F82" i="23"/>
  <c r="D82" i="23"/>
  <c r="L81" i="23"/>
  <c r="H81" i="23"/>
  <c r="F81" i="23"/>
  <c r="D81" i="23"/>
  <c r="L80" i="23"/>
  <c r="H80" i="23"/>
  <c r="F80" i="23"/>
  <c r="D80" i="23"/>
  <c r="L79" i="23"/>
  <c r="H79" i="23"/>
  <c r="F79" i="23"/>
  <c r="D79" i="23"/>
  <c r="L78" i="23"/>
  <c r="H78" i="23"/>
  <c r="F78" i="23"/>
  <c r="D78" i="23"/>
  <c r="L77" i="23"/>
  <c r="H77" i="23"/>
  <c r="F77" i="23"/>
  <c r="D77" i="23"/>
  <c r="L76" i="23"/>
  <c r="H76" i="23"/>
  <c r="F76" i="23"/>
  <c r="D76" i="23"/>
  <c r="L75" i="23"/>
  <c r="H75" i="23"/>
  <c r="F75" i="23"/>
  <c r="D75" i="23"/>
  <c r="L74" i="23"/>
  <c r="H74" i="23"/>
  <c r="F74" i="23"/>
  <c r="D74" i="23"/>
  <c r="L73" i="23"/>
  <c r="H73" i="23"/>
  <c r="F73" i="23"/>
  <c r="D73" i="23"/>
  <c r="L72" i="23"/>
  <c r="H72" i="23"/>
  <c r="F72" i="23"/>
  <c r="D72" i="23"/>
  <c r="L71" i="23"/>
  <c r="H71" i="23"/>
  <c r="F71" i="23"/>
  <c r="D71" i="23"/>
  <c r="L70" i="23"/>
  <c r="H70" i="23"/>
  <c r="F70" i="23"/>
  <c r="D70" i="23"/>
  <c r="L69" i="23"/>
  <c r="H69" i="23"/>
  <c r="F69" i="23"/>
  <c r="D69" i="23"/>
  <c r="L68" i="23"/>
  <c r="H68" i="23"/>
  <c r="F68" i="23"/>
  <c r="D68" i="23"/>
  <c r="L67" i="23"/>
  <c r="H67" i="23"/>
  <c r="F67" i="23"/>
  <c r="D67" i="23"/>
  <c r="L66" i="23"/>
  <c r="H66" i="23"/>
  <c r="F66" i="23"/>
  <c r="D66" i="23"/>
  <c r="L65" i="23"/>
  <c r="H65" i="23"/>
  <c r="F65" i="23"/>
  <c r="D65" i="23"/>
  <c r="L64" i="23"/>
  <c r="H64" i="23"/>
  <c r="F64" i="23"/>
  <c r="D64" i="23"/>
  <c r="L63" i="23"/>
  <c r="H63" i="23"/>
  <c r="F63" i="23"/>
  <c r="D63" i="23"/>
  <c r="L62" i="23"/>
  <c r="H62" i="23"/>
  <c r="F62" i="23"/>
  <c r="D62" i="23"/>
  <c r="L61" i="23"/>
  <c r="H61" i="23"/>
  <c r="F61" i="23"/>
  <c r="D61" i="23"/>
  <c r="L60" i="23"/>
  <c r="H60" i="23"/>
  <c r="F60" i="23"/>
  <c r="D60" i="23"/>
  <c r="L59" i="23"/>
  <c r="H59" i="23"/>
  <c r="F59" i="23"/>
  <c r="D59" i="23"/>
  <c r="L58" i="23"/>
  <c r="H58" i="23"/>
  <c r="F58" i="23"/>
  <c r="D58" i="23"/>
  <c r="L57" i="23"/>
  <c r="H57" i="23"/>
  <c r="F57" i="23"/>
  <c r="D57" i="23"/>
  <c r="L56" i="23"/>
  <c r="H56" i="23"/>
  <c r="F56" i="23"/>
  <c r="D56" i="23"/>
  <c r="L55" i="23"/>
  <c r="H55" i="23"/>
  <c r="F55" i="23"/>
  <c r="D55" i="23"/>
  <c r="L54" i="23"/>
  <c r="H54" i="23"/>
  <c r="F54" i="23"/>
  <c r="D54" i="23"/>
  <c r="L53" i="23"/>
  <c r="H53" i="23"/>
  <c r="F53" i="23"/>
  <c r="D53" i="23"/>
  <c r="L52" i="23"/>
  <c r="H52" i="23"/>
  <c r="F52" i="23"/>
  <c r="D52" i="23"/>
  <c r="L51" i="23"/>
  <c r="H51" i="23"/>
  <c r="F51" i="23"/>
  <c r="D51" i="23"/>
  <c r="L50" i="23"/>
  <c r="H50" i="23"/>
  <c r="F50" i="23"/>
  <c r="D50" i="23"/>
  <c r="L49" i="23"/>
  <c r="H49" i="23"/>
  <c r="F49" i="23"/>
  <c r="D49" i="23"/>
  <c r="L48" i="23"/>
  <c r="H48" i="23"/>
  <c r="F48" i="23"/>
  <c r="D48" i="23"/>
  <c r="L47" i="23"/>
  <c r="H47" i="23"/>
  <c r="F47" i="23"/>
  <c r="D47" i="23"/>
  <c r="L46" i="23"/>
  <c r="H46" i="23"/>
  <c r="F46" i="23"/>
  <c r="D46" i="23"/>
  <c r="L45" i="23"/>
  <c r="H45" i="23"/>
  <c r="F45" i="23"/>
  <c r="D45" i="23"/>
  <c r="L44" i="23"/>
  <c r="H44" i="23"/>
  <c r="F44" i="23"/>
  <c r="D44" i="23"/>
  <c r="L43" i="23"/>
  <c r="H43" i="23"/>
  <c r="F43" i="23"/>
  <c r="D43" i="23"/>
  <c r="L42" i="23"/>
  <c r="H42" i="23"/>
  <c r="F42" i="23"/>
  <c r="D42" i="23"/>
  <c r="L41" i="23"/>
  <c r="H41" i="23"/>
  <c r="F41" i="23"/>
  <c r="D41" i="23"/>
  <c r="L40" i="23"/>
  <c r="H40" i="23"/>
  <c r="F40" i="23"/>
  <c r="D40" i="23"/>
  <c r="L39" i="23"/>
  <c r="H39" i="23"/>
  <c r="F39" i="23"/>
  <c r="D39" i="23"/>
  <c r="L38" i="23"/>
  <c r="H38" i="23"/>
  <c r="F38" i="23"/>
  <c r="D38" i="23"/>
  <c r="L37" i="23"/>
  <c r="H37" i="23"/>
  <c r="F37" i="23"/>
  <c r="D37" i="23"/>
  <c r="L36" i="23"/>
  <c r="H36" i="23"/>
  <c r="F36" i="23"/>
  <c r="D36" i="23"/>
  <c r="L35" i="23"/>
  <c r="H35" i="23"/>
  <c r="F35" i="23"/>
  <c r="D35" i="23"/>
  <c r="L34" i="23"/>
  <c r="H34" i="23"/>
  <c r="F34" i="23"/>
  <c r="D34" i="23"/>
  <c r="L33" i="23"/>
  <c r="H33" i="23"/>
  <c r="F33" i="23"/>
  <c r="D33" i="23"/>
  <c r="L32" i="23"/>
  <c r="H32" i="23"/>
  <c r="F32" i="23"/>
  <c r="D32" i="23"/>
  <c r="L31" i="23"/>
  <c r="H31" i="23"/>
  <c r="F31" i="23"/>
  <c r="D31" i="23"/>
  <c r="L30" i="23"/>
  <c r="H30" i="23"/>
  <c r="F30" i="23"/>
  <c r="D30" i="23"/>
  <c r="L29" i="23"/>
  <c r="H29" i="23"/>
  <c r="F29" i="23"/>
  <c r="D29" i="23"/>
  <c r="L28" i="23"/>
  <c r="H28" i="23"/>
  <c r="F28" i="23"/>
  <c r="D28" i="23"/>
  <c r="L27" i="23"/>
  <c r="H27" i="23"/>
  <c r="F27" i="23"/>
  <c r="D27" i="23"/>
  <c r="L26" i="23"/>
  <c r="H26" i="23"/>
  <c r="F26" i="23"/>
  <c r="D26" i="23"/>
  <c r="L25" i="23"/>
  <c r="H25" i="23"/>
  <c r="F25" i="23"/>
  <c r="D25" i="23"/>
  <c r="L24" i="23"/>
  <c r="H24" i="23"/>
  <c r="F24" i="23"/>
  <c r="D24" i="23"/>
  <c r="L23" i="23"/>
  <c r="H23" i="23"/>
  <c r="F23" i="23"/>
  <c r="D23" i="23"/>
  <c r="L22" i="23"/>
  <c r="H22" i="23"/>
  <c r="F22" i="23"/>
  <c r="D22" i="23"/>
  <c r="L21" i="23"/>
  <c r="H21" i="23"/>
  <c r="F21" i="23"/>
  <c r="D21" i="23"/>
  <c r="L20" i="23"/>
  <c r="H20" i="23"/>
  <c r="F20" i="23"/>
  <c r="D20" i="23"/>
  <c r="L19" i="23"/>
  <c r="H19" i="23"/>
  <c r="F19" i="23"/>
  <c r="D19" i="23"/>
  <c r="L18" i="23"/>
  <c r="H18" i="23"/>
  <c r="F18" i="23"/>
  <c r="D18" i="23"/>
  <c r="L17" i="23"/>
  <c r="H17" i="23"/>
  <c r="F17" i="23"/>
  <c r="D17" i="23"/>
  <c r="L16" i="23"/>
  <c r="H16" i="23"/>
  <c r="F16" i="23"/>
  <c r="D16" i="23"/>
  <c r="L15" i="23"/>
  <c r="H15" i="23"/>
  <c r="F15" i="23"/>
  <c r="D15" i="23"/>
  <c r="L14" i="23"/>
  <c r="H14" i="23"/>
  <c r="F14" i="23"/>
  <c r="D14" i="23"/>
  <c r="L13" i="23"/>
  <c r="H13" i="23"/>
  <c r="F13" i="23"/>
  <c r="D13" i="23"/>
  <c r="L12" i="23"/>
  <c r="H12" i="23"/>
  <c r="F12" i="23"/>
  <c r="D12" i="23"/>
  <c r="L11" i="23"/>
  <c r="H11" i="23"/>
  <c r="F11" i="23"/>
  <c r="D11" i="23"/>
  <c r="L10" i="23"/>
  <c r="H10" i="23"/>
  <c r="F10" i="23"/>
  <c r="D10" i="23"/>
  <c r="L9" i="23"/>
  <c r="H9" i="23"/>
  <c r="F9" i="23"/>
  <c r="D9" i="23"/>
  <c r="L8" i="23"/>
  <c r="H8" i="23"/>
  <c r="F8" i="23"/>
  <c r="D8" i="23"/>
  <c r="L7" i="23"/>
  <c r="H7" i="23"/>
  <c r="F7" i="23"/>
  <c r="D7" i="23"/>
  <c r="L6" i="23"/>
  <c r="H6" i="23"/>
  <c r="F6" i="23"/>
  <c r="D6" i="23"/>
  <c r="L203" i="22"/>
  <c r="H203" i="22"/>
  <c r="F203" i="22"/>
  <c r="D203" i="22"/>
  <c r="L202" i="22"/>
  <c r="H202" i="22"/>
  <c r="F202" i="22"/>
  <c r="D202" i="22"/>
  <c r="L201" i="22"/>
  <c r="H201" i="22"/>
  <c r="F201" i="22"/>
  <c r="D201" i="22"/>
  <c r="L200" i="22"/>
  <c r="H200" i="22"/>
  <c r="F200" i="22"/>
  <c r="D200" i="22"/>
  <c r="L199" i="22"/>
  <c r="H199" i="22"/>
  <c r="F199" i="22"/>
  <c r="D199" i="22"/>
  <c r="L198" i="22"/>
  <c r="H198" i="22"/>
  <c r="F198" i="22"/>
  <c r="D198" i="22"/>
  <c r="L197" i="22"/>
  <c r="H197" i="22"/>
  <c r="F197" i="22"/>
  <c r="D197" i="22"/>
  <c r="L196" i="22"/>
  <c r="H196" i="22"/>
  <c r="F196" i="22"/>
  <c r="D196" i="22"/>
  <c r="L195" i="22"/>
  <c r="H195" i="22"/>
  <c r="F195" i="22"/>
  <c r="D195" i="22"/>
  <c r="L194" i="22"/>
  <c r="H194" i="22"/>
  <c r="F194" i="22"/>
  <c r="D194" i="22"/>
  <c r="L193" i="22"/>
  <c r="H193" i="22"/>
  <c r="F193" i="22"/>
  <c r="D193" i="22"/>
  <c r="L192" i="22"/>
  <c r="H192" i="22"/>
  <c r="F192" i="22"/>
  <c r="D192" i="22"/>
  <c r="L191" i="22"/>
  <c r="H191" i="22"/>
  <c r="F191" i="22"/>
  <c r="D191" i="22"/>
  <c r="L190" i="22"/>
  <c r="H190" i="22"/>
  <c r="F190" i="22"/>
  <c r="D190" i="22"/>
  <c r="L189" i="22"/>
  <c r="H189" i="22"/>
  <c r="F189" i="22"/>
  <c r="D189" i="22"/>
  <c r="L188" i="22"/>
  <c r="H188" i="22"/>
  <c r="F188" i="22"/>
  <c r="D188" i="22"/>
  <c r="L187" i="22"/>
  <c r="H187" i="22"/>
  <c r="F187" i="22"/>
  <c r="D187" i="22"/>
  <c r="L186" i="22"/>
  <c r="H186" i="22"/>
  <c r="F186" i="22"/>
  <c r="D186" i="22"/>
  <c r="L185" i="22"/>
  <c r="H185" i="22"/>
  <c r="F185" i="22"/>
  <c r="D185" i="22"/>
  <c r="L184" i="22"/>
  <c r="H184" i="22"/>
  <c r="F184" i="22"/>
  <c r="D184" i="22"/>
  <c r="L183" i="22"/>
  <c r="H183" i="22"/>
  <c r="F183" i="22"/>
  <c r="D183" i="22"/>
  <c r="L182" i="22"/>
  <c r="H182" i="22"/>
  <c r="F182" i="22"/>
  <c r="D182" i="22"/>
  <c r="L181" i="22"/>
  <c r="H181" i="22"/>
  <c r="F181" i="22"/>
  <c r="D181" i="22"/>
  <c r="L180" i="22"/>
  <c r="H180" i="22"/>
  <c r="F180" i="22"/>
  <c r="D180" i="22"/>
  <c r="L179" i="22"/>
  <c r="H179" i="22"/>
  <c r="F179" i="22"/>
  <c r="D179" i="22"/>
  <c r="L178" i="22"/>
  <c r="H178" i="22"/>
  <c r="F178" i="22"/>
  <c r="D178" i="22"/>
  <c r="L177" i="22"/>
  <c r="H177" i="22"/>
  <c r="F177" i="22"/>
  <c r="D177" i="22"/>
  <c r="L176" i="22"/>
  <c r="H176" i="22"/>
  <c r="F176" i="22"/>
  <c r="D176" i="22"/>
  <c r="L175" i="22"/>
  <c r="H175" i="22"/>
  <c r="F175" i="22"/>
  <c r="D175" i="22"/>
  <c r="L174" i="22"/>
  <c r="H174" i="22"/>
  <c r="F174" i="22"/>
  <c r="D174" i="22"/>
  <c r="L173" i="22"/>
  <c r="H173" i="22"/>
  <c r="F173" i="22"/>
  <c r="D173" i="22"/>
  <c r="L172" i="22"/>
  <c r="H172" i="22"/>
  <c r="F172" i="22"/>
  <c r="D172" i="22"/>
  <c r="L171" i="22"/>
  <c r="H171" i="22"/>
  <c r="F171" i="22"/>
  <c r="D171" i="22"/>
  <c r="L170" i="22"/>
  <c r="H170" i="22"/>
  <c r="F170" i="22"/>
  <c r="D170" i="22"/>
  <c r="L169" i="22"/>
  <c r="H169" i="22"/>
  <c r="F169" i="22"/>
  <c r="D169" i="22"/>
  <c r="L168" i="22"/>
  <c r="H168" i="22"/>
  <c r="F168" i="22"/>
  <c r="D168" i="22"/>
  <c r="L167" i="22"/>
  <c r="H167" i="22"/>
  <c r="F167" i="22"/>
  <c r="D167" i="22"/>
  <c r="L166" i="22"/>
  <c r="H166" i="22"/>
  <c r="F166" i="22"/>
  <c r="D166" i="22"/>
  <c r="L165" i="22"/>
  <c r="H165" i="22"/>
  <c r="F165" i="22"/>
  <c r="D165" i="22"/>
  <c r="L164" i="22"/>
  <c r="H164" i="22"/>
  <c r="F164" i="22"/>
  <c r="D164" i="22"/>
  <c r="L163" i="22"/>
  <c r="H163" i="22"/>
  <c r="F163" i="22"/>
  <c r="D163" i="22"/>
  <c r="L162" i="22"/>
  <c r="H162" i="22"/>
  <c r="F162" i="22"/>
  <c r="D162" i="22"/>
  <c r="L161" i="22"/>
  <c r="H161" i="22"/>
  <c r="F161" i="22"/>
  <c r="D161" i="22"/>
  <c r="L160" i="22"/>
  <c r="H160" i="22"/>
  <c r="F160" i="22"/>
  <c r="D160" i="22"/>
  <c r="L159" i="22"/>
  <c r="H159" i="22"/>
  <c r="F159" i="22"/>
  <c r="D159" i="22"/>
  <c r="L158" i="22"/>
  <c r="H158" i="22"/>
  <c r="F158" i="22"/>
  <c r="D158" i="22"/>
  <c r="L157" i="22"/>
  <c r="H157" i="22"/>
  <c r="F157" i="22"/>
  <c r="D157" i="22"/>
  <c r="L156" i="22"/>
  <c r="H156" i="22"/>
  <c r="F156" i="22"/>
  <c r="D156" i="22"/>
  <c r="L155" i="22"/>
  <c r="H155" i="22"/>
  <c r="F155" i="22"/>
  <c r="D155" i="22"/>
  <c r="L154" i="22"/>
  <c r="H154" i="22"/>
  <c r="F154" i="22"/>
  <c r="D154" i="22"/>
  <c r="L153" i="22"/>
  <c r="H153" i="22"/>
  <c r="F153" i="22"/>
  <c r="D153" i="22"/>
  <c r="L152" i="22"/>
  <c r="H152" i="22"/>
  <c r="F152" i="22"/>
  <c r="D152" i="22"/>
  <c r="L151" i="22"/>
  <c r="H151" i="22"/>
  <c r="F151" i="22"/>
  <c r="D151" i="22"/>
  <c r="L150" i="22"/>
  <c r="H150" i="22"/>
  <c r="F150" i="22"/>
  <c r="D150" i="22"/>
  <c r="L149" i="22"/>
  <c r="H149" i="22"/>
  <c r="F149" i="22"/>
  <c r="D149" i="22"/>
  <c r="L148" i="22"/>
  <c r="H148" i="22"/>
  <c r="F148" i="22"/>
  <c r="D148" i="22"/>
  <c r="L147" i="22"/>
  <c r="H147" i="22"/>
  <c r="F147" i="22"/>
  <c r="D147" i="22"/>
  <c r="L146" i="22"/>
  <c r="H146" i="22"/>
  <c r="F146" i="22"/>
  <c r="D146" i="22"/>
  <c r="L145" i="22"/>
  <c r="H145" i="22"/>
  <c r="F145" i="22"/>
  <c r="D145" i="22"/>
  <c r="L144" i="22"/>
  <c r="H144" i="22"/>
  <c r="F144" i="22"/>
  <c r="D144" i="22"/>
  <c r="L143" i="22"/>
  <c r="H143" i="22"/>
  <c r="F143" i="22"/>
  <c r="D143" i="22"/>
  <c r="L142" i="22"/>
  <c r="H142" i="22"/>
  <c r="F142" i="22"/>
  <c r="D142" i="22"/>
  <c r="L141" i="22"/>
  <c r="H141" i="22"/>
  <c r="F141" i="22"/>
  <c r="D141" i="22"/>
  <c r="L140" i="22"/>
  <c r="H140" i="22"/>
  <c r="F140" i="22"/>
  <c r="D140" i="22"/>
  <c r="L139" i="22"/>
  <c r="H139" i="22"/>
  <c r="F139" i="22"/>
  <c r="D139" i="22"/>
  <c r="L138" i="22"/>
  <c r="H138" i="22"/>
  <c r="F138" i="22"/>
  <c r="D138" i="22"/>
  <c r="L137" i="22"/>
  <c r="H137" i="22"/>
  <c r="F137" i="22"/>
  <c r="D137" i="22"/>
  <c r="L136" i="22"/>
  <c r="H136" i="22"/>
  <c r="F136" i="22"/>
  <c r="D136" i="22"/>
  <c r="L135" i="22"/>
  <c r="H135" i="22"/>
  <c r="F135" i="22"/>
  <c r="D135" i="22"/>
  <c r="L134" i="22"/>
  <c r="H134" i="22"/>
  <c r="F134" i="22"/>
  <c r="D134" i="22"/>
  <c r="L133" i="22"/>
  <c r="H133" i="22"/>
  <c r="F133" i="22"/>
  <c r="D133" i="22"/>
  <c r="L132" i="22"/>
  <c r="H132" i="22"/>
  <c r="F132" i="22"/>
  <c r="D132" i="22"/>
  <c r="L131" i="22"/>
  <c r="H131" i="22"/>
  <c r="F131" i="22"/>
  <c r="D131" i="22"/>
  <c r="L130" i="22"/>
  <c r="H130" i="22"/>
  <c r="F130" i="22"/>
  <c r="D130" i="22"/>
  <c r="L129" i="22"/>
  <c r="H129" i="22"/>
  <c r="F129" i="22"/>
  <c r="D129" i="22"/>
  <c r="L128" i="22"/>
  <c r="H128" i="22"/>
  <c r="F128" i="22"/>
  <c r="D128" i="22"/>
  <c r="L127" i="22"/>
  <c r="H127" i="22"/>
  <c r="F127" i="22"/>
  <c r="D127" i="22"/>
  <c r="L126" i="22"/>
  <c r="H126" i="22"/>
  <c r="F126" i="22"/>
  <c r="D126" i="22"/>
  <c r="L125" i="22"/>
  <c r="H125" i="22"/>
  <c r="F125" i="22"/>
  <c r="D125" i="22"/>
  <c r="L124" i="22"/>
  <c r="H124" i="22"/>
  <c r="F124" i="22"/>
  <c r="D124" i="22"/>
  <c r="L123" i="22"/>
  <c r="H123" i="22"/>
  <c r="F123" i="22"/>
  <c r="D123" i="22"/>
  <c r="L122" i="22"/>
  <c r="H122" i="22"/>
  <c r="F122" i="22"/>
  <c r="D122" i="22"/>
  <c r="L121" i="22"/>
  <c r="H121" i="22"/>
  <c r="F121" i="22"/>
  <c r="D121" i="22"/>
  <c r="L120" i="22"/>
  <c r="H120" i="22"/>
  <c r="F120" i="22"/>
  <c r="D120" i="22"/>
  <c r="L119" i="22"/>
  <c r="H119" i="22"/>
  <c r="F119" i="22"/>
  <c r="D119" i="22"/>
  <c r="L118" i="22"/>
  <c r="H118" i="22"/>
  <c r="F118" i="22"/>
  <c r="D118" i="22"/>
  <c r="L117" i="22"/>
  <c r="H117" i="22"/>
  <c r="F117" i="22"/>
  <c r="D117" i="22"/>
  <c r="L116" i="22"/>
  <c r="H116" i="22"/>
  <c r="F116" i="22"/>
  <c r="D116" i="22"/>
  <c r="L115" i="22"/>
  <c r="H115" i="22"/>
  <c r="F115" i="22"/>
  <c r="D115" i="22"/>
  <c r="L114" i="22"/>
  <c r="H114" i="22"/>
  <c r="F114" i="22"/>
  <c r="D114" i="22"/>
  <c r="L113" i="22"/>
  <c r="H113" i="22"/>
  <c r="F113" i="22"/>
  <c r="D113" i="22"/>
  <c r="L112" i="22"/>
  <c r="H112" i="22"/>
  <c r="F112" i="22"/>
  <c r="D112" i="22"/>
  <c r="L111" i="22"/>
  <c r="H111" i="22"/>
  <c r="F111" i="22"/>
  <c r="D111" i="22"/>
  <c r="L110" i="22"/>
  <c r="H110" i="22"/>
  <c r="F110" i="22"/>
  <c r="D110" i="22"/>
  <c r="L109" i="22"/>
  <c r="H109" i="22"/>
  <c r="F109" i="22"/>
  <c r="D109" i="22"/>
  <c r="L108" i="22"/>
  <c r="H108" i="22"/>
  <c r="F108" i="22"/>
  <c r="D108" i="22"/>
  <c r="L107" i="22"/>
  <c r="H107" i="22"/>
  <c r="F107" i="22"/>
  <c r="D107" i="22"/>
  <c r="L106" i="22"/>
  <c r="H106" i="22"/>
  <c r="F106" i="22"/>
  <c r="D106" i="22"/>
  <c r="L105" i="22"/>
  <c r="H105" i="22"/>
  <c r="F105" i="22"/>
  <c r="D105" i="22"/>
  <c r="L104" i="22"/>
  <c r="H104" i="22"/>
  <c r="F104" i="22"/>
  <c r="D104" i="22"/>
  <c r="L103" i="22"/>
  <c r="H103" i="22"/>
  <c r="F103" i="22"/>
  <c r="D103" i="22"/>
  <c r="L102" i="22"/>
  <c r="H102" i="22"/>
  <c r="F102" i="22"/>
  <c r="D102" i="22"/>
  <c r="L101" i="22"/>
  <c r="H101" i="22"/>
  <c r="F101" i="22"/>
  <c r="D101" i="22"/>
  <c r="L100" i="22"/>
  <c r="H100" i="22"/>
  <c r="F100" i="22"/>
  <c r="D100" i="22"/>
  <c r="L99" i="22"/>
  <c r="H99" i="22"/>
  <c r="F99" i="22"/>
  <c r="D99" i="22"/>
  <c r="L98" i="22"/>
  <c r="H98" i="22"/>
  <c r="F98" i="22"/>
  <c r="D98" i="22"/>
  <c r="L97" i="22"/>
  <c r="H97" i="22"/>
  <c r="F97" i="22"/>
  <c r="D97" i="22"/>
  <c r="L96" i="22"/>
  <c r="H96" i="22"/>
  <c r="F96" i="22"/>
  <c r="D96" i="22"/>
  <c r="L95" i="22"/>
  <c r="H95" i="22"/>
  <c r="F95" i="22"/>
  <c r="D95" i="22"/>
  <c r="L94" i="22"/>
  <c r="H94" i="22"/>
  <c r="F94" i="22"/>
  <c r="D94" i="22"/>
  <c r="L93" i="22"/>
  <c r="H93" i="22"/>
  <c r="F93" i="22"/>
  <c r="D93" i="22"/>
  <c r="L92" i="22"/>
  <c r="H92" i="22"/>
  <c r="F92" i="22"/>
  <c r="D92" i="22"/>
  <c r="L91" i="22"/>
  <c r="H91" i="22"/>
  <c r="F91" i="22"/>
  <c r="D91" i="22"/>
  <c r="L90" i="22"/>
  <c r="H90" i="22"/>
  <c r="F90" i="22"/>
  <c r="D90" i="22"/>
  <c r="L89" i="22"/>
  <c r="H89" i="22"/>
  <c r="F89" i="22"/>
  <c r="D89" i="22"/>
  <c r="L88" i="22"/>
  <c r="H88" i="22"/>
  <c r="F88" i="22"/>
  <c r="D88" i="22"/>
  <c r="L87" i="22"/>
  <c r="H87" i="22"/>
  <c r="F87" i="22"/>
  <c r="D87" i="22"/>
  <c r="L86" i="22"/>
  <c r="H86" i="22"/>
  <c r="F86" i="22"/>
  <c r="D86" i="22"/>
  <c r="L85" i="22"/>
  <c r="H85" i="22"/>
  <c r="F85" i="22"/>
  <c r="D85" i="22"/>
  <c r="L84" i="22"/>
  <c r="H84" i="22"/>
  <c r="F84" i="22"/>
  <c r="D84" i="22"/>
  <c r="L83" i="22"/>
  <c r="H83" i="22"/>
  <c r="F83" i="22"/>
  <c r="D83" i="22"/>
  <c r="L82" i="22"/>
  <c r="H82" i="22"/>
  <c r="F82" i="22"/>
  <c r="D82" i="22"/>
  <c r="L81" i="22"/>
  <c r="H81" i="22"/>
  <c r="F81" i="22"/>
  <c r="D81" i="22"/>
  <c r="L80" i="22"/>
  <c r="H80" i="22"/>
  <c r="F80" i="22"/>
  <c r="D80" i="22"/>
  <c r="L79" i="22"/>
  <c r="H79" i="22"/>
  <c r="F79" i="22"/>
  <c r="D79" i="22"/>
  <c r="L78" i="22"/>
  <c r="H78" i="22"/>
  <c r="F78" i="22"/>
  <c r="D78" i="22"/>
  <c r="L77" i="22"/>
  <c r="H77" i="22"/>
  <c r="F77" i="22"/>
  <c r="D77" i="22"/>
  <c r="L76" i="22"/>
  <c r="H76" i="22"/>
  <c r="F76" i="22"/>
  <c r="D76" i="22"/>
  <c r="L75" i="22"/>
  <c r="H75" i="22"/>
  <c r="F75" i="22"/>
  <c r="D75" i="22"/>
  <c r="L74" i="22"/>
  <c r="H74" i="22"/>
  <c r="F74" i="22"/>
  <c r="D74" i="22"/>
  <c r="L73" i="22"/>
  <c r="H73" i="22"/>
  <c r="F73" i="22"/>
  <c r="D73" i="22"/>
  <c r="L72" i="22"/>
  <c r="H72" i="22"/>
  <c r="F72" i="22"/>
  <c r="D72" i="22"/>
  <c r="L71" i="22"/>
  <c r="H71" i="22"/>
  <c r="F71" i="22"/>
  <c r="D71" i="22"/>
  <c r="L70" i="22"/>
  <c r="H70" i="22"/>
  <c r="F70" i="22"/>
  <c r="D70" i="22"/>
  <c r="L69" i="22"/>
  <c r="H69" i="22"/>
  <c r="F69" i="22"/>
  <c r="D69" i="22"/>
  <c r="L68" i="22"/>
  <c r="H68" i="22"/>
  <c r="F68" i="22"/>
  <c r="D68" i="22"/>
  <c r="L67" i="22"/>
  <c r="H67" i="22"/>
  <c r="F67" i="22"/>
  <c r="D67" i="22"/>
  <c r="L66" i="22"/>
  <c r="H66" i="22"/>
  <c r="F66" i="22"/>
  <c r="D66" i="22"/>
  <c r="L65" i="22"/>
  <c r="H65" i="22"/>
  <c r="F65" i="22"/>
  <c r="D65" i="22"/>
  <c r="L64" i="22"/>
  <c r="H64" i="22"/>
  <c r="F64" i="22"/>
  <c r="D64" i="22"/>
  <c r="L63" i="22"/>
  <c r="H63" i="22"/>
  <c r="F63" i="22"/>
  <c r="D63" i="22"/>
  <c r="L62" i="22"/>
  <c r="H62" i="22"/>
  <c r="F62" i="22"/>
  <c r="D62" i="22"/>
  <c r="L61" i="22"/>
  <c r="H61" i="22"/>
  <c r="F61" i="22"/>
  <c r="D61" i="22"/>
  <c r="L60" i="22"/>
  <c r="H60" i="22"/>
  <c r="F60" i="22"/>
  <c r="D60" i="22"/>
  <c r="L59" i="22"/>
  <c r="H59" i="22"/>
  <c r="F59" i="22"/>
  <c r="D59" i="22"/>
  <c r="L58" i="22"/>
  <c r="H58" i="22"/>
  <c r="F58" i="22"/>
  <c r="D58" i="22"/>
  <c r="L57" i="22"/>
  <c r="H57" i="22"/>
  <c r="F57" i="22"/>
  <c r="D57" i="22"/>
  <c r="L56" i="22"/>
  <c r="H56" i="22"/>
  <c r="F56" i="22"/>
  <c r="D56" i="22"/>
  <c r="L55" i="22"/>
  <c r="H55" i="22"/>
  <c r="F55" i="22"/>
  <c r="D55" i="22"/>
  <c r="L54" i="22"/>
  <c r="H54" i="22"/>
  <c r="F54" i="22"/>
  <c r="D54" i="22"/>
  <c r="L53" i="22"/>
  <c r="H53" i="22"/>
  <c r="F53" i="22"/>
  <c r="D53" i="22"/>
  <c r="L52" i="22"/>
  <c r="H52" i="22"/>
  <c r="F52" i="22"/>
  <c r="D52" i="22"/>
  <c r="L51" i="22"/>
  <c r="H51" i="22"/>
  <c r="F51" i="22"/>
  <c r="D51" i="22"/>
  <c r="L50" i="22"/>
  <c r="H50" i="22"/>
  <c r="F50" i="22"/>
  <c r="D50" i="22"/>
  <c r="L49" i="22"/>
  <c r="H49" i="22"/>
  <c r="F49" i="22"/>
  <c r="D49" i="22"/>
  <c r="L48" i="22"/>
  <c r="H48" i="22"/>
  <c r="F48" i="22"/>
  <c r="D48" i="22"/>
  <c r="L47" i="22"/>
  <c r="H47" i="22"/>
  <c r="F47" i="22"/>
  <c r="D47" i="22"/>
  <c r="L46" i="22"/>
  <c r="H46" i="22"/>
  <c r="F46" i="22"/>
  <c r="D46" i="22"/>
  <c r="L45" i="22"/>
  <c r="H45" i="22"/>
  <c r="F45" i="22"/>
  <c r="D45" i="22"/>
  <c r="L44" i="22"/>
  <c r="H44" i="22"/>
  <c r="F44" i="22"/>
  <c r="D44" i="22"/>
  <c r="L43" i="22"/>
  <c r="H43" i="22"/>
  <c r="F43" i="22"/>
  <c r="D43" i="22"/>
  <c r="L42" i="22"/>
  <c r="H42" i="22"/>
  <c r="F42" i="22"/>
  <c r="D42" i="22"/>
  <c r="L41" i="22"/>
  <c r="H41" i="22"/>
  <c r="F41" i="22"/>
  <c r="D41" i="22"/>
  <c r="L40" i="22"/>
  <c r="H40" i="22"/>
  <c r="F40" i="22"/>
  <c r="D40" i="22"/>
  <c r="L39" i="22"/>
  <c r="H39" i="22"/>
  <c r="F39" i="22"/>
  <c r="D39" i="22"/>
  <c r="L38" i="22"/>
  <c r="H38" i="22"/>
  <c r="F38" i="22"/>
  <c r="D38" i="22"/>
  <c r="L37" i="22"/>
  <c r="H37" i="22"/>
  <c r="F37" i="22"/>
  <c r="D37" i="22"/>
  <c r="L36" i="22"/>
  <c r="H36" i="22"/>
  <c r="F36" i="22"/>
  <c r="D36" i="22"/>
  <c r="L35" i="22"/>
  <c r="H35" i="22"/>
  <c r="F35" i="22"/>
  <c r="D35" i="22"/>
  <c r="L34" i="22"/>
  <c r="H34" i="22"/>
  <c r="F34" i="22"/>
  <c r="D34" i="22"/>
  <c r="L33" i="22"/>
  <c r="H33" i="22"/>
  <c r="F33" i="22"/>
  <c r="D33" i="22"/>
  <c r="L32" i="22"/>
  <c r="H32" i="22"/>
  <c r="F32" i="22"/>
  <c r="D32" i="22"/>
  <c r="L31" i="22"/>
  <c r="H31" i="22"/>
  <c r="F31" i="22"/>
  <c r="D31" i="22"/>
  <c r="L30" i="22"/>
  <c r="H30" i="22"/>
  <c r="F30" i="22"/>
  <c r="D30" i="22"/>
  <c r="L29" i="22"/>
  <c r="H29" i="22"/>
  <c r="F29" i="22"/>
  <c r="D29" i="22"/>
  <c r="L28" i="22"/>
  <c r="H28" i="22"/>
  <c r="F28" i="22"/>
  <c r="D28" i="22"/>
  <c r="L27" i="22"/>
  <c r="H27" i="22"/>
  <c r="F27" i="22"/>
  <c r="D27" i="22"/>
  <c r="L26" i="22"/>
  <c r="H26" i="22"/>
  <c r="F26" i="22"/>
  <c r="D26" i="22"/>
  <c r="L25" i="22"/>
  <c r="H25" i="22"/>
  <c r="F25" i="22"/>
  <c r="D25" i="22"/>
  <c r="L24" i="22"/>
  <c r="H24" i="22"/>
  <c r="F24" i="22"/>
  <c r="D24" i="22"/>
  <c r="L23" i="22"/>
  <c r="H23" i="22"/>
  <c r="F23" i="22"/>
  <c r="D23" i="22"/>
  <c r="L22" i="22"/>
  <c r="H22" i="22"/>
  <c r="F22" i="22"/>
  <c r="D22" i="22"/>
  <c r="L21" i="22"/>
  <c r="H21" i="22"/>
  <c r="F21" i="22"/>
  <c r="D21" i="22"/>
  <c r="L20" i="22"/>
  <c r="H20" i="22"/>
  <c r="F20" i="22"/>
  <c r="D20" i="22"/>
  <c r="L19" i="22"/>
  <c r="H19" i="22"/>
  <c r="F19" i="22"/>
  <c r="D19" i="22"/>
  <c r="L18" i="22"/>
  <c r="H18" i="22"/>
  <c r="F18" i="22"/>
  <c r="D18" i="22"/>
  <c r="L17" i="22"/>
  <c r="H17" i="22"/>
  <c r="F17" i="22"/>
  <c r="D17" i="22"/>
  <c r="L16" i="22"/>
  <c r="H16" i="22"/>
  <c r="F16" i="22"/>
  <c r="D16" i="22"/>
  <c r="L15" i="22"/>
  <c r="H15" i="22"/>
  <c r="F15" i="22"/>
  <c r="D15" i="22"/>
  <c r="L14" i="22"/>
  <c r="H14" i="22"/>
  <c r="F14" i="22"/>
  <c r="D14" i="22"/>
  <c r="L13" i="22"/>
  <c r="H13" i="22"/>
  <c r="F13" i="22"/>
  <c r="D13" i="22"/>
  <c r="L12" i="22"/>
  <c r="H12" i="22"/>
  <c r="F12" i="22"/>
  <c r="D12" i="22"/>
  <c r="L11" i="22"/>
  <c r="H11" i="22"/>
  <c r="F11" i="22"/>
  <c r="D11" i="22"/>
  <c r="L10" i="22"/>
  <c r="H10" i="22"/>
  <c r="F10" i="22"/>
  <c r="D10" i="22"/>
  <c r="L9" i="22"/>
  <c r="H9" i="22"/>
  <c r="F9" i="22"/>
  <c r="D9" i="22"/>
  <c r="L8" i="22"/>
  <c r="H8" i="22"/>
  <c r="F8" i="22"/>
  <c r="D8" i="22"/>
  <c r="L7" i="22"/>
  <c r="H7" i="22"/>
  <c r="F7" i="22"/>
  <c r="D7" i="22"/>
  <c r="L6" i="22"/>
  <c r="H6" i="22"/>
  <c r="F6" i="22"/>
  <c r="D6" i="22"/>
  <c r="L252" i="21"/>
  <c r="H252" i="21"/>
  <c r="F252" i="21"/>
  <c r="D252" i="21"/>
  <c r="L251" i="21"/>
  <c r="H251" i="21"/>
  <c r="F251" i="21"/>
  <c r="D251" i="21"/>
  <c r="L250" i="21"/>
  <c r="H250" i="21"/>
  <c r="F250" i="21"/>
  <c r="D250" i="21"/>
  <c r="L249" i="21"/>
  <c r="H249" i="21"/>
  <c r="F249" i="21"/>
  <c r="D249" i="21"/>
  <c r="L248" i="21"/>
  <c r="H248" i="21"/>
  <c r="F248" i="21"/>
  <c r="D248" i="21"/>
  <c r="L247" i="21"/>
  <c r="H247" i="21"/>
  <c r="F247" i="21"/>
  <c r="D247" i="21"/>
  <c r="L246" i="21"/>
  <c r="H246" i="21"/>
  <c r="F246" i="21"/>
  <c r="D246" i="21"/>
  <c r="L245" i="21"/>
  <c r="H245" i="21"/>
  <c r="F245" i="21"/>
  <c r="D245" i="21"/>
  <c r="L244" i="21"/>
  <c r="H244" i="21"/>
  <c r="F244" i="21"/>
  <c r="D244" i="21"/>
  <c r="L243" i="21"/>
  <c r="H243" i="21"/>
  <c r="F243" i="21"/>
  <c r="D243" i="21"/>
  <c r="L242" i="21"/>
  <c r="H242" i="21"/>
  <c r="F242" i="21"/>
  <c r="D242" i="21"/>
  <c r="L241" i="21"/>
  <c r="H241" i="21"/>
  <c r="F241" i="21"/>
  <c r="D241" i="21"/>
  <c r="L240" i="21"/>
  <c r="H240" i="21"/>
  <c r="F240" i="21"/>
  <c r="D240" i="21"/>
  <c r="L239" i="21"/>
  <c r="H239" i="21"/>
  <c r="F239" i="21"/>
  <c r="D239" i="21"/>
  <c r="L238" i="21"/>
  <c r="H238" i="21"/>
  <c r="F238" i="21"/>
  <c r="D238" i="21"/>
  <c r="L237" i="21"/>
  <c r="H237" i="21"/>
  <c r="F237" i="21"/>
  <c r="D237" i="21"/>
  <c r="L236" i="21"/>
  <c r="H236" i="21"/>
  <c r="F236" i="21"/>
  <c r="D236" i="21"/>
  <c r="L235" i="21"/>
  <c r="H235" i="21"/>
  <c r="F235" i="21"/>
  <c r="D235" i="21"/>
  <c r="L234" i="21"/>
  <c r="H234" i="21"/>
  <c r="F234" i="21"/>
  <c r="D234" i="21"/>
  <c r="L233" i="21"/>
  <c r="H233" i="21"/>
  <c r="F233" i="21"/>
  <c r="D233" i="21"/>
  <c r="L232" i="21"/>
  <c r="H232" i="21"/>
  <c r="F232" i="21"/>
  <c r="D232" i="21"/>
  <c r="L231" i="21"/>
  <c r="H231" i="21"/>
  <c r="F231" i="21"/>
  <c r="D231" i="21"/>
  <c r="L230" i="21"/>
  <c r="H230" i="21"/>
  <c r="F230" i="21"/>
  <c r="D230" i="21"/>
  <c r="L229" i="21"/>
  <c r="H229" i="21"/>
  <c r="F229" i="21"/>
  <c r="D229" i="21"/>
  <c r="L228" i="21"/>
  <c r="H228" i="21"/>
  <c r="F228" i="21"/>
  <c r="D228" i="21"/>
  <c r="L227" i="21"/>
  <c r="H227" i="21"/>
  <c r="F227" i="21"/>
  <c r="D227" i="21"/>
  <c r="L226" i="21"/>
  <c r="H226" i="21"/>
  <c r="F226" i="21"/>
  <c r="D226" i="21"/>
  <c r="L225" i="21"/>
  <c r="H225" i="21"/>
  <c r="F225" i="21"/>
  <c r="D225" i="21"/>
  <c r="L224" i="21"/>
  <c r="H224" i="21"/>
  <c r="F224" i="21"/>
  <c r="D224" i="21"/>
  <c r="L223" i="21"/>
  <c r="H223" i="21"/>
  <c r="F223" i="21"/>
  <c r="D223" i="21"/>
  <c r="L222" i="21"/>
  <c r="H222" i="21"/>
  <c r="F222" i="21"/>
  <c r="D222" i="21"/>
  <c r="L221" i="21"/>
  <c r="H221" i="21"/>
  <c r="F221" i="21"/>
  <c r="D221" i="21"/>
  <c r="L220" i="21"/>
  <c r="H220" i="21"/>
  <c r="F220" i="21"/>
  <c r="D220" i="21"/>
  <c r="L219" i="21"/>
  <c r="H219" i="21"/>
  <c r="F219" i="21"/>
  <c r="D219" i="21"/>
  <c r="L218" i="21"/>
  <c r="H218" i="21"/>
  <c r="F218" i="21"/>
  <c r="D218" i="21"/>
  <c r="L217" i="21"/>
  <c r="H217" i="21"/>
  <c r="F217" i="21"/>
  <c r="D217" i="21"/>
  <c r="L216" i="21"/>
  <c r="H216" i="21"/>
  <c r="F216" i="21"/>
  <c r="D216" i="21"/>
  <c r="L215" i="21"/>
  <c r="H215" i="21"/>
  <c r="F215" i="21"/>
  <c r="D215" i="21"/>
  <c r="L214" i="21"/>
  <c r="H214" i="21"/>
  <c r="F214" i="21"/>
  <c r="D214" i="21"/>
  <c r="L213" i="21"/>
  <c r="H213" i="21"/>
  <c r="F213" i="21"/>
  <c r="D213" i="21"/>
  <c r="L212" i="21"/>
  <c r="H212" i="21"/>
  <c r="F212" i="21"/>
  <c r="D212" i="21"/>
  <c r="L211" i="21"/>
  <c r="H211" i="21"/>
  <c r="F211" i="21"/>
  <c r="D211" i="21"/>
  <c r="L210" i="21"/>
  <c r="H210" i="21"/>
  <c r="F210" i="21"/>
  <c r="D210" i="21"/>
  <c r="L209" i="21"/>
  <c r="H209" i="21"/>
  <c r="F209" i="21"/>
  <c r="D209" i="21"/>
  <c r="L208" i="21"/>
  <c r="H208" i="21"/>
  <c r="F208" i="21"/>
  <c r="D208" i="21"/>
  <c r="L207" i="21"/>
  <c r="H207" i="21"/>
  <c r="F207" i="21"/>
  <c r="D207" i="21"/>
  <c r="L206" i="21"/>
  <c r="H206" i="21"/>
  <c r="F206" i="21"/>
  <c r="D206" i="21"/>
  <c r="L205" i="21"/>
  <c r="H205" i="21"/>
  <c r="F205" i="21"/>
  <c r="D205" i="21"/>
  <c r="L204" i="21"/>
  <c r="H204" i="21"/>
  <c r="F204" i="21"/>
  <c r="D204" i="21"/>
  <c r="L203" i="21"/>
  <c r="H203" i="21"/>
  <c r="F203" i="21"/>
  <c r="D203" i="21"/>
  <c r="L202" i="21"/>
  <c r="H202" i="21"/>
  <c r="F202" i="21"/>
  <c r="D202" i="21"/>
  <c r="L201" i="21"/>
  <c r="H201" i="21"/>
  <c r="F201" i="21"/>
  <c r="D201" i="21"/>
  <c r="L200" i="21"/>
  <c r="H200" i="21"/>
  <c r="F200" i="21"/>
  <c r="D200" i="21"/>
  <c r="L199" i="21"/>
  <c r="H199" i="21"/>
  <c r="F199" i="21"/>
  <c r="D199" i="21"/>
  <c r="L198" i="21"/>
  <c r="H198" i="21"/>
  <c r="F198" i="21"/>
  <c r="D198" i="21"/>
  <c r="L197" i="21"/>
  <c r="H197" i="21"/>
  <c r="F197" i="21"/>
  <c r="D197" i="21"/>
  <c r="L196" i="21"/>
  <c r="H196" i="21"/>
  <c r="F196" i="21"/>
  <c r="D196" i="21"/>
  <c r="L195" i="21"/>
  <c r="H195" i="21"/>
  <c r="F195" i="21"/>
  <c r="D195" i="21"/>
  <c r="L194" i="21"/>
  <c r="H194" i="21"/>
  <c r="F194" i="21"/>
  <c r="D194" i="21"/>
  <c r="L193" i="21"/>
  <c r="H193" i="21"/>
  <c r="F193" i="21"/>
  <c r="D193" i="21"/>
  <c r="L192" i="21"/>
  <c r="H192" i="21"/>
  <c r="F192" i="21"/>
  <c r="D192" i="21"/>
  <c r="L191" i="21"/>
  <c r="H191" i="21"/>
  <c r="F191" i="21"/>
  <c r="D191" i="21"/>
  <c r="L190" i="21"/>
  <c r="H190" i="21"/>
  <c r="F190" i="21"/>
  <c r="D190" i="21"/>
  <c r="L189" i="21"/>
  <c r="H189" i="21"/>
  <c r="F189" i="21"/>
  <c r="D189" i="21"/>
  <c r="L188" i="21"/>
  <c r="H188" i="21"/>
  <c r="F188" i="21"/>
  <c r="D188" i="21"/>
  <c r="L187" i="21"/>
  <c r="H187" i="21"/>
  <c r="F187" i="21"/>
  <c r="D187" i="21"/>
  <c r="L186" i="21"/>
  <c r="H186" i="21"/>
  <c r="F186" i="21"/>
  <c r="D186" i="21"/>
  <c r="L185" i="21"/>
  <c r="H185" i="21"/>
  <c r="F185" i="21"/>
  <c r="D185" i="21"/>
  <c r="L184" i="21"/>
  <c r="H184" i="21"/>
  <c r="F184" i="21"/>
  <c r="D184" i="21"/>
  <c r="L183" i="21"/>
  <c r="H183" i="21"/>
  <c r="F183" i="21"/>
  <c r="D183" i="21"/>
  <c r="L182" i="21"/>
  <c r="H182" i="21"/>
  <c r="F182" i="21"/>
  <c r="D182" i="21"/>
  <c r="L181" i="21"/>
  <c r="H181" i="21"/>
  <c r="F181" i="21"/>
  <c r="D181" i="21"/>
  <c r="L180" i="21"/>
  <c r="H180" i="21"/>
  <c r="F180" i="21"/>
  <c r="D180" i="21"/>
  <c r="L179" i="21"/>
  <c r="H179" i="21"/>
  <c r="F179" i="21"/>
  <c r="D179" i="21"/>
  <c r="L178" i="21"/>
  <c r="H178" i="21"/>
  <c r="F178" i="21"/>
  <c r="D178" i="21"/>
  <c r="L177" i="21"/>
  <c r="H177" i="21"/>
  <c r="F177" i="21"/>
  <c r="D177" i="21"/>
  <c r="L176" i="21"/>
  <c r="H176" i="21"/>
  <c r="F176" i="21"/>
  <c r="D176" i="21"/>
  <c r="L175" i="21"/>
  <c r="H175" i="21"/>
  <c r="F175" i="21"/>
  <c r="D175" i="21"/>
  <c r="L174" i="21"/>
  <c r="H174" i="21"/>
  <c r="F174" i="21"/>
  <c r="D174" i="21"/>
  <c r="L173" i="21"/>
  <c r="H173" i="21"/>
  <c r="F173" i="21"/>
  <c r="D173" i="21"/>
  <c r="L172" i="21"/>
  <c r="H172" i="21"/>
  <c r="F172" i="21"/>
  <c r="D172" i="21"/>
  <c r="L171" i="21"/>
  <c r="H171" i="21"/>
  <c r="F171" i="21"/>
  <c r="D171" i="21"/>
  <c r="L170" i="21"/>
  <c r="H170" i="21"/>
  <c r="F170" i="21"/>
  <c r="D170" i="21"/>
  <c r="L169" i="21"/>
  <c r="H169" i="21"/>
  <c r="F169" i="21"/>
  <c r="D169" i="21"/>
  <c r="L168" i="21"/>
  <c r="H168" i="21"/>
  <c r="F168" i="21"/>
  <c r="D168" i="21"/>
  <c r="L167" i="21"/>
  <c r="H167" i="21"/>
  <c r="F167" i="21"/>
  <c r="D167" i="21"/>
  <c r="L166" i="21"/>
  <c r="H166" i="21"/>
  <c r="F166" i="21"/>
  <c r="D166" i="21"/>
  <c r="L165" i="21"/>
  <c r="H165" i="21"/>
  <c r="F165" i="21"/>
  <c r="D165" i="21"/>
  <c r="L164" i="21"/>
  <c r="H164" i="21"/>
  <c r="F164" i="21"/>
  <c r="D164" i="21"/>
  <c r="L163" i="21"/>
  <c r="H163" i="21"/>
  <c r="F163" i="21"/>
  <c r="D163" i="21"/>
  <c r="L162" i="21"/>
  <c r="H162" i="21"/>
  <c r="F162" i="21"/>
  <c r="D162" i="21"/>
  <c r="L161" i="21"/>
  <c r="H161" i="21"/>
  <c r="F161" i="21"/>
  <c r="D161" i="21"/>
  <c r="L160" i="21"/>
  <c r="H160" i="21"/>
  <c r="F160" i="21"/>
  <c r="D160" i="21"/>
  <c r="L159" i="21"/>
  <c r="H159" i="21"/>
  <c r="F159" i="21"/>
  <c r="D159" i="21"/>
  <c r="L158" i="21"/>
  <c r="H158" i="21"/>
  <c r="F158" i="21"/>
  <c r="D158" i="21"/>
  <c r="L157" i="21"/>
  <c r="H157" i="21"/>
  <c r="F157" i="21"/>
  <c r="D157" i="21"/>
  <c r="L156" i="21"/>
  <c r="H156" i="21"/>
  <c r="F156" i="21"/>
  <c r="D156" i="21"/>
  <c r="L155" i="21"/>
  <c r="H155" i="21"/>
  <c r="F155" i="21"/>
  <c r="D155" i="21"/>
  <c r="L154" i="21"/>
  <c r="H154" i="21"/>
  <c r="F154" i="21"/>
  <c r="D154" i="21"/>
  <c r="L153" i="21"/>
  <c r="H153" i="21"/>
  <c r="F153" i="21"/>
  <c r="D153" i="21"/>
  <c r="L152" i="21"/>
  <c r="H152" i="21"/>
  <c r="F152" i="21"/>
  <c r="D152" i="21"/>
  <c r="L151" i="21"/>
  <c r="H151" i="21"/>
  <c r="F151" i="21"/>
  <c r="D151" i="21"/>
  <c r="L150" i="21"/>
  <c r="H150" i="21"/>
  <c r="F150" i="21"/>
  <c r="D150" i="21"/>
  <c r="L149" i="21"/>
  <c r="H149" i="21"/>
  <c r="F149" i="21"/>
  <c r="D149" i="21"/>
  <c r="L148" i="21"/>
  <c r="H148" i="21"/>
  <c r="F148" i="21"/>
  <c r="D148" i="21"/>
  <c r="L147" i="21"/>
  <c r="H147" i="21"/>
  <c r="F147" i="21"/>
  <c r="D147" i="21"/>
  <c r="L146" i="21"/>
  <c r="H146" i="21"/>
  <c r="F146" i="21"/>
  <c r="D146" i="21"/>
  <c r="L145" i="21"/>
  <c r="H145" i="21"/>
  <c r="F145" i="21"/>
  <c r="D145" i="21"/>
  <c r="L144" i="21"/>
  <c r="H144" i="21"/>
  <c r="F144" i="21"/>
  <c r="D144" i="21"/>
  <c r="L143" i="21"/>
  <c r="H143" i="21"/>
  <c r="F143" i="21"/>
  <c r="D143" i="21"/>
  <c r="L142" i="21"/>
  <c r="H142" i="21"/>
  <c r="F142" i="21"/>
  <c r="D142" i="21"/>
  <c r="L141" i="21"/>
  <c r="H141" i="21"/>
  <c r="F141" i="21"/>
  <c r="D141" i="21"/>
  <c r="L140" i="21"/>
  <c r="H140" i="21"/>
  <c r="F140" i="21"/>
  <c r="D140" i="21"/>
  <c r="L139" i="21"/>
  <c r="H139" i="21"/>
  <c r="F139" i="21"/>
  <c r="D139" i="21"/>
  <c r="L138" i="21"/>
  <c r="H138" i="21"/>
  <c r="F138" i="21"/>
  <c r="D138" i="21"/>
  <c r="L137" i="21"/>
  <c r="H137" i="21"/>
  <c r="F137" i="21"/>
  <c r="D137" i="21"/>
  <c r="L136" i="21"/>
  <c r="H136" i="21"/>
  <c r="F136" i="21"/>
  <c r="D136" i="21"/>
  <c r="L135" i="21"/>
  <c r="H135" i="21"/>
  <c r="F135" i="21"/>
  <c r="D135" i="21"/>
  <c r="L134" i="21"/>
  <c r="H134" i="21"/>
  <c r="F134" i="21"/>
  <c r="D134" i="21"/>
  <c r="L133" i="21"/>
  <c r="H133" i="21"/>
  <c r="F133" i="21"/>
  <c r="D133" i="21"/>
  <c r="L132" i="21"/>
  <c r="H132" i="21"/>
  <c r="F132" i="21"/>
  <c r="D132" i="21"/>
  <c r="L131" i="21"/>
  <c r="H131" i="21"/>
  <c r="F131" i="21"/>
  <c r="D131" i="21"/>
  <c r="L130" i="21"/>
  <c r="H130" i="21"/>
  <c r="F130" i="21"/>
  <c r="D130" i="21"/>
  <c r="L129" i="21"/>
  <c r="H129" i="21"/>
  <c r="F129" i="21"/>
  <c r="D129" i="21"/>
  <c r="L128" i="21"/>
  <c r="H128" i="21"/>
  <c r="F128" i="21"/>
  <c r="D128" i="21"/>
  <c r="L127" i="21"/>
  <c r="H127" i="21"/>
  <c r="F127" i="21"/>
  <c r="D127" i="21"/>
  <c r="L126" i="21"/>
  <c r="H126" i="21"/>
  <c r="F126" i="21"/>
  <c r="D126" i="21"/>
  <c r="L125" i="21"/>
  <c r="H125" i="21"/>
  <c r="F125" i="21"/>
  <c r="D125" i="21"/>
  <c r="L124" i="21"/>
  <c r="H124" i="21"/>
  <c r="F124" i="21"/>
  <c r="D124" i="21"/>
  <c r="L123" i="21"/>
  <c r="H123" i="21"/>
  <c r="F123" i="21"/>
  <c r="D123" i="21"/>
  <c r="L122" i="21"/>
  <c r="H122" i="21"/>
  <c r="F122" i="21"/>
  <c r="D122" i="21"/>
  <c r="L121" i="21"/>
  <c r="H121" i="21"/>
  <c r="F121" i="21"/>
  <c r="D121" i="21"/>
  <c r="L120" i="21"/>
  <c r="H120" i="21"/>
  <c r="F120" i="21"/>
  <c r="D120" i="21"/>
  <c r="L119" i="21"/>
  <c r="H119" i="21"/>
  <c r="F119" i="21"/>
  <c r="D119" i="21"/>
  <c r="L118" i="21"/>
  <c r="H118" i="21"/>
  <c r="F118" i="21"/>
  <c r="D118" i="21"/>
  <c r="L117" i="21"/>
  <c r="H117" i="21"/>
  <c r="F117" i="21"/>
  <c r="D117" i="21"/>
  <c r="L116" i="21"/>
  <c r="H116" i="21"/>
  <c r="F116" i="21"/>
  <c r="D116" i="21"/>
  <c r="L115" i="21"/>
  <c r="H115" i="21"/>
  <c r="F115" i="21"/>
  <c r="D115" i="21"/>
  <c r="L114" i="21"/>
  <c r="H114" i="21"/>
  <c r="F114" i="21"/>
  <c r="D114" i="21"/>
  <c r="L113" i="21"/>
  <c r="H113" i="21"/>
  <c r="F113" i="21"/>
  <c r="D113" i="21"/>
  <c r="L112" i="21"/>
  <c r="H112" i="21"/>
  <c r="F112" i="21"/>
  <c r="D112" i="21"/>
  <c r="L111" i="21"/>
  <c r="H111" i="21"/>
  <c r="F111" i="21"/>
  <c r="D111" i="21"/>
  <c r="L110" i="21"/>
  <c r="H110" i="21"/>
  <c r="F110" i="21"/>
  <c r="D110" i="21"/>
  <c r="L109" i="21"/>
  <c r="H109" i="21"/>
  <c r="F109" i="21"/>
  <c r="D109" i="21"/>
  <c r="L108" i="21"/>
  <c r="H108" i="21"/>
  <c r="F108" i="21"/>
  <c r="D108" i="21"/>
  <c r="L107" i="21"/>
  <c r="H107" i="21"/>
  <c r="F107" i="21"/>
  <c r="D107" i="21"/>
  <c r="L106" i="21"/>
  <c r="H106" i="21"/>
  <c r="F106" i="21"/>
  <c r="D106" i="21"/>
  <c r="L105" i="21"/>
  <c r="H105" i="21"/>
  <c r="F105" i="21"/>
  <c r="D105" i="21"/>
  <c r="L104" i="21"/>
  <c r="H104" i="21"/>
  <c r="F104" i="21"/>
  <c r="D104" i="21"/>
  <c r="L103" i="21"/>
  <c r="H103" i="21"/>
  <c r="F103" i="21"/>
  <c r="D103" i="21"/>
  <c r="L102" i="21"/>
  <c r="H102" i="21"/>
  <c r="F102" i="21"/>
  <c r="D102" i="21"/>
  <c r="L101" i="21"/>
  <c r="H101" i="21"/>
  <c r="F101" i="21"/>
  <c r="D101" i="21"/>
  <c r="L100" i="21"/>
  <c r="H100" i="21"/>
  <c r="F100" i="21"/>
  <c r="D100" i="21"/>
  <c r="L99" i="21"/>
  <c r="H99" i="21"/>
  <c r="F99" i="21"/>
  <c r="D99" i="21"/>
  <c r="L98" i="21"/>
  <c r="H98" i="21"/>
  <c r="F98" i="21"/>
  <c r="D98" i="21"/>
  <c r="L97" i="21"/>
  <c r="H97" i="21"/>
  <c r="F97" i="21"/>
  <c r="D97" i="21"/>
  <c r="L96" i="21"/>
  <c r="H96" i="21"/>
  <c r="F96" i="21"/>
  <c r="D96" i="21"/>
  <c r="L95" i="21"/>
  <c r="H95" i="21"/>
  <c r="F95" i="21"/>
  <c r="D95" i="21"/>
  <c r="L94" i="21"/>
  <c r="H94" i="21"/>
  <c r="F94" i="21"/>
  <c r="D94" i="21"/>
  <c r="L93" i="21"/>
  <c r="H93" i="21"/>
  <c r="F93" i="21"/>
  <c r="D93" i="21"/>
  <c r="L92" i="21"/>
  <c r="H92" i="21"/>
  <c r="F92" i="21"/>
  <c r="D92" i="21"/>
  <c r="L91" i="21"/>
  <c r="H91" i="21"/>
  <c r="F91" i="21"/>
  <c r="D91" i="21"/>
  <c r="L90" i="21"/>
  <c r="H90" i="21"/>
  <c r="F90" i="21"/>
  <c r="D90" i="21"/>
  <c r="L89" i="21"/>
  <c r="H89" i="21"/>
  <c r="F89" i="21"/>
  <c r="D89" i="21"/>
  <c r="L88" i="21"/>
  <c r="H88" i="21"/>
  <c r="F88" i="21"/>
  <c r="D88" i="21"/>
  <c r="L87" i="21"/>
  <c r="H87" i="21"/>
  <c r="F87" i="21"/>
  <c r="D87" i="21"/>
  <c r="L86" i="21"/>
  <c r="H86" i="21"/>
  <c r="F86" i="21"/>
  <c r="D86" i="21"/>
  <c r="L85" i="21"/>
  <c r="H85" i="21"/>
  <c r="F85" i="21"/>
  <c r="D85" i="21"/>
  <c r="L84" i="21"/>
  <c r="H84" i="21"/>
  <c r="F84" i="21"/>
  <c r="D84" i="21"/>
  <c r="L83" i="21"/>
  <c r="H83" i="21"/>
  <c r="F83" i="21"/>
  <c r="D83" i="21"/>
  <c r="L82" i="21"/>
  <c r="H82" i="21"/>
  <c r="F82" i="21"/>
  <c r="D82" i="21"/>
  <c r="L81" i="21"/>
  <c r="H81" i="21"/>
  <c r="F81" i="21"/>
  <c r="D81" i="21"/>
  <c r="L80" i="21"/>
  <c r="H80" i="21"/>
  <c r="F80" i="21"/>
  <c r="D80" i="21"/>
  <c r="L79" i="21"/>
  <c r="H79" i="21"/>
  <c r="F79" i="21"/>
  <c r="D79" i="21"/>
  <c r="L78" i="21"/>
  <c r="H78" i="21"/>
  <c r="F78" i="21"/>
  <c r="D78" i="21"/>
  <c r="L77" i="21"/>
  <c r="H77" i="21"/>
  <c r="F77" i="21"/>
  <c r="D77" i="21"/>
  <c r="L76" i="21"/>
  <c r="H76" i="21"/>
  <c r="F76" i="21"/>
  <c r="D76" i="21"/>
  <c r="L75" i="21"/>
  <c r="H75" i="21"/>
  <c r="F75" i="21"/>
  <c r="D75" i="21"/>
  <c r="L74" i="21"/>
  <c r="H74" i="21"/>
  <c r="F74" i="21"/>
  <c r="D74" i="21"/>
  <c r="L73" i="21"/>
  <c r="H73" i="21"/>
  <c r="F73" i="21"/>
  <c r="D73" i="21"/>
  <c r="L72" i="21"/>
  <c r="H72" i="21"/>
  <c r="F72" i="21"/>
  <c r="D72" i="21"/>
  <c r="L71" i="21"/>
  <c r="H71" i="21"/>
  <c r="F71" i="21"/>
  <c r="D71" i="21"/>
  <c r="L70" i="21"/>
  <c r="H70" i="21"/>
  <c r="F70" i="21"/>
  <c r="D70" i="21"/>
  <c r="L69" i="21"/>
  <c r="H69" i="21"/>
  <c r="F69" i="21"/>
  <c r="D69" i="21"/>
  <c r="L68" i="21"/>
  <c r="H68" i="21"/>
  <c r="F68" i="21"/>
  <c r="D68" i="21"/>
  <c r="L67" i="21"/>
  <c r="H67" i="21"/>
  <c r="F67" i="21"/>
  <c r="D67" i="21"/>
  <c r="L66" i="21"/>
  <c r="H66" i="21"/>
  <c r="F66" i="21"/>
  <c r="D66" i="21"/>
  <c r="L65" i="21"/>
  <c r="H65" i="21"/>
  <c r="F65" i="21"/>
  <c r="D65" i="21"/>
  <c r="L64" i="21"/>
  <c r="H64" i="21"/>
  <c r="F64" i="21"/>
  <c r="D64" i="21"/>
  <c r="L63" i="21"/>
  <c r="H63" i="21"/>
  <c r="F63" i="21"/>
  <c r="D63" i="21"/>
  <c r="L62" i="21"/>
  <c r="H62" i="21"/>
  <c r="F62" i="21"/>
  <c r="D62" i="21"/>
  <c r="L61" i="21"/>
  <c r="H61" i="21"/>
  <c r="F61" i="21"/>
  <c r="D61" i="21"/>
  <c r="L60" i="21"/>
  <c r="H60" i="21"/>
  <c r="F60" i="21"/>
  <c r="D60" i="21"/>
  <c r="L59" i="21"/>
  <c r="H59" i="21"/>
  <c r="F59" i="21"/>
  <c r="D59" i="21"/>
  <c r="L58" i="21"/>
  <c r="H58" i="21"/>
  <c r="F58" i="21"/>
  <c r="D58" i="21"/>
  <c r="L57" i="21"/>
  <c r="H57" i="21"/>
  <c r="F57" i="21"/>
  <c r="D57" i="21"/>
  <c r="L56" i="21"/>
  <c r="H56" i="21"/>
  <c r="F56" i="21"/>
  <c r="D56" i="21"/>
  <c r="L55" i="21"/>
  <c r="H55" i="21"/>
  <c r="F55" i="21"/>
  <c r="D55" i="21"/>
  <c r="L54" i="21"/>
  <c r="H54" i="21"/>
  <c r="F54" i="21"/>
  <c r="D54" i="21"/>
  <c r="L53" i="21"/>
  <c r="H53" i="21"/>
  <c r="F53" i="21"/>
  <c r="D53" i="21"/>
  <c r="L52" i="21"/>
  <c r="H52" i="21"/>
  <c r="F52" i="21"/>
  <c r="D52" i="21"/>
  <c r="L51" i="21"/>
  <c r="H51" i="21"/>
  <c r="F51" i="21"/>
  <c r="D51" i="21"/>
  <c r="L50" i="21"/>
  <c r="H50" i="21"/>
  <c r="F50" i="21"/>
  <c r="D50" i="21"/>
  <c r="L49" i="21"/>
  <c r="H49" i="21"/>
  <c r="F49" i="21"/>
  <c r="D49" i="21"/>
  <c r="L48" i="21"/>
  <c r="H48" i="21"/>
  <c r="F48" i="21"/>
  <c r="D48" i="21"/>
  <c r="L47" i="21"/>
  <c r="H47" i="21"/>
  <c r="F47" i="21"/>
  <c r="D47" i="21"/>
  <c r="L46" i="21"/>
  <c r="H46" i="21"/>
  <c r="F46" i="21"/>
  <c r="D46" i="21"/>
  <c r="L45" i="21"/>
  <c r="H45" i="21"/>
  <c r="F45" i="21"/>
  <c r="D45" i="21"/>
  <c r="L44" i="21"/>
  <c r="H44" i="21"/>
  <c r="F44" i="21"/>
  <c r="D44" i="21"/>
  <c r="L43" i="21"/>
  <c r="H43" i="21"/>
  <c r="F43" i="21"/>
  <c r="D43" i="21"/>
  <c r="L42" i="21"/>
  <c r="H42" i="21"/>
  <c r="F42" i="21"/>
  <c r="D42" i="21"/>
  <c r="L41" i="21"/>
  <c r="H41" i="21"/>
  <c r="F41" i="21"/>
  <c r="D41" i="21"/>
  <c r="L40" i="21"/>
  <c r="H40" i="21"/>
  <c r="F40" i="21"/>
  <c r="D40" i="21"/>
  <c r="L39" i="21"/>
  <c r="H39" i="21"/>
  <c r="F39" i="21"/>
  <c r="D39" i="21"/>
  <c r="L38" i="21"/>
  <c r="H38" i="21"/>
  <c r="F38" i="21"/>
  <c r="D38" i="21"/>
  <c r="L37" i="21"/>
  <c r="H37" i="21"/>
  <c r="F37" i="21"/>
  <c r="D37" i="21"/>
  <c r="L36" i="21"/>
  <c r="H36" i="21"/>
  <c r="F36" i="21"/>
  <c r="D36" i="21"/>
  <c r="L35" i="21"/>
  <c r="H35" i="21"/>
  <c r="F35" i="21"/>
  <c r="D35" i="21"/>
  <c r="L34" i="21"/>
  <c r="H34" i="21"/>
  <c r="F34" i="21"/>
  <c r="D34" i="21"/>
  <c r="L33" i="21"/>
  <c r="H33" i="21"/>
  <c r="F33" i="21"/>
  <c r="D33" i="21"/>
  <c r="L32" i="21"/>
  <c r="H32" i="21"/>
  <c r="F32" i="21"/>
  <c r="D32" i="21"/>
  <c r="L31" i="21"/>
  <c r="H31" i="21"/>
  <c r="F31" i="21"/>
  <c r="D31" i="21"/>
  <c r="L30" i="21"/>
  <c r="H30" i="21"/>
  <c r="F30" i="21"/>
  <c r="D30" i="21"/>
  <c r="L29" i="21"/>
  <c r="H29" i="21"/>
  <c r="F29" i="21"/>
  <c r="D29" i="21"/>
  <c r="L28" i="21"/>
  <c r="H28" i="21"/>
  <c r="F28" i="21"/>
  <c r="D28" i="21"/>
  <c r="L27" i="21"/>
  <c r="H27" i="21"/>
  <c r="F27" i="21"/>
  <c r="D27" i="21"/>
  <c r="L26" i="21"/>
  <c r="H26" i="21"/>
  <c r="F26" i="21"/>
  <c r="D26" i="21"/>
  <c r="L25" i="21"/>
  <c r="H25" i="21"/>
  <c r="F25" i="21"/>
  <c r="D25" i="21"/>
  <c r="L24" i="21"/>
  <c r="H24" i="21"/>
  <c r="F24" i="21"/>
  <c r="D24" i="21"/>
  <c r="L23" i="21"/>
  <c r="H23" i="21"/>
  <c r="F23" i="21"/>
  <c r="D23" i="21"/>
  <c r="L22" i="21"/>
  <c r="H22" i="21"/>
  <c r="F22" i="21"/>
  <c r="D22" i="21"/>
  <c r="L21" i="21"/>
  <c r="H21" i="21"/>
  <c r="F21" i="21"/>
  <c r="D21" i="21"/>
  <c r="L20" i="21"/>
  <c r="H20" i="21"/>
  <c r="F20" i="21"/>
  <c r="D20" i="21"/>
  <c r="L19" i="21"/>
  <c r="H19" i="21"/>
  <c r="F19" i="21"/>
  <c r="D19" i="21"/>
  <c r="L18" i="21"/>
  <c r="H18" i="21"/>
  <c r="F18" i="21"/>
  <c r="D18" i="21"/>
  <c r="L17" i="21"/>
  <c r="H17" i="21"/>
  <c r="F17" i="21"/>
  <c r="D17" i="21"/>
  <c r="L16" i="21"/>
  <c r="H16" i="21"/>
  <c r="F16" i="21"/>
  <c r="D16" i="21"/>
  <c r="L15" i="21"/>
  <c r="H15" i="21"/>
  <c r="F15" i="21"/>
  <c r="D15" i="21"/>
  <c r="L14" i="21"/>
  <c r="H14" i="21"/>
  <c r="F14" i="21"/>
  <c r="D14" i="21"/>
  <c r="L13" i="21"/>
  <c r="H13" i="21"/>
  <c r="F13" i="21"/>
  <c r="D13" i="21"/>
  <c r="L12" i="21"/>
  <c r="H12" i="21"/>
  <c r="F12" i="21"/>
  <c r="D12" i="21"/>
  <c r="L11" i="21"/>
  <c r="H11" i="21"/>
  <c r="F11" i="21"/>
  <c r="D11" i="21"/>
  <c r="L10" i="21"/>
  <c r="H10" i="21"/>
  <c r="F10" i="21"/>
  <c r="D10" i="21"/>
  <c r="L9" i="21"/>
  <c r="H9" i="21"/>
  <c r="F9" i="21"/>
  <c r="D9" i="21"/>
  <c r="L8" i="21"/>
  <c r="H8" i="21"/>
  <c r="F8" i="21"/>
  <c r="D8" i="21"/>
  <c r="L7" i="21"/>
  <c r="H7" i="21"/>
  <c r="F7" i="21"/>
  <c r="D7" i="21"/>
  <c r="L6" i="21"/>
  <c r="H6" i="21"/>
  <c r="F6" i="21"/>
  <c r="D6" i="21"/>
  <c r="L213" i="20"/>
  <c r="H213" i="20"/>
  <c r="F213" i="20"/>
  <c r="D213" i="20"/>
  <c r="L212" i="20"/>
  <c r="H212" i="20"/>
  <c r="F212" i="20"/>
  <c r="D212" i="20"/>
  <c r="L211" i="20"/>
  <c r="H211" i="20"/>
  <c r="F211" i="20"/>
  <c r="D211" i="20"/>
  <c r="L210" i="20"/>
  <c r="H210" i="20"/>
  <c r="F210" i="20"/>
  <c r="D210" i="20"/>
  <c r="L209" i="20"/>
  <c r="H209" i="20"/>
  <c r="F209" i="20"/>
  <c r="D209" i="20"/>
  <c r="L208" i="20"/>
  <c r="H208" i="20"/>
  <c r="F208" i="20"/>
  <c r="D208" i="20"/>
  <c r="L207" i="20"/>
  <c r="H207" i="20"/>
  <c r="F207" i="20"/>
  <c r="D207" i="20"/>
  <c r="L206" i="20"/>
  <c r="H206" i="20"/>
  <c r="F206" i="20"/>
  <c r="D206" i="20"/>
  <c r="L205" i="20"/>
  <c r="H205" i="20"/>
  <c r="F205" i="20"/>
  <c r="D205" i="20"/>
  <c r="L204" i="20"/>
  <c r="H204" i="20"/>
  <c r="F204" i="20"/>
  <c r="D204" i="20"/>
  <c r="L203" i="20"/>
  <c r="H203" i="20"/>
  <c r="F203" i="20"/>
  <c r="D203" i="20"/>
  <c r="L202" i="20"/>
  <c r="H202" i="20"/>
  <c r="F202" i="20"/>
  <c r="D202" i="20"/>
  <c r="L201" i="20"/>
  <c r="H201" i="20"/>
  <c r="F201" i="20"/>
  <c r="D201" i="20"/>
  <c r="L200" i="20"/>
  <c r="H200" i="20"/>
  <c r="F200" i="20"/>
  <c r="D200" i="20"/>
  <c r="L199" i="20"/>
  <c r="H199" i="20"/>
  <c r="F199" i="20"/>
  <c r="D199" i="20"/>
  <c r="L198" i="20"/>
  <c r="H198" i="20"/>
  <c r="F198" i="20"/>
  <c r="D198" i="20"/>
  <c r="L197" i="20"/>
  <c r="H197" i="20"/>
  <c r="F197" i="20"/>
  <c r="D197" i="20"/>
  <c r="L196" i="20"/>
  <c r="H196" i="20"/>
  <c r="F196" i="20"/>
  <c r="D196" i="20"/>
  <c r="L195" i="20"/>
  <c r="H195" i="20"/>
  <c r="F195" i="20"/>
  <c r="D195" i="20"/>
  <c r="L194" i="20"/>
  <c r="H194" i="20"/>
  <c r="F194" i="20"/>
  <c r="D194" i="20"/>
  <c r="L193" i="20"/>
  <c r="H193" i="20"/>
  <c r="F193" i="20"/>
  <c r="D193" i="20"/>
  <c r="L192" i="20"/>
  <c r="H192" i="20"/>
  <c r="F192" i="20"/>
  <c r="D192" i="20"/>
  <c r="L191" i="20"/>
  <c r="H191" i="20"/>
  <c r="F191" i="20"/>
  <c r="D191" i="20"/>
  <c r="L190" i="20"/>
  <c r="H190" i="20"/>
  <c r="F190" i="20"/>
  <c r="D190" i="20"/>
  <c r="L189" i="20"/>
  <c r="H189" i="20"/>
  <c r="F189" i="20"/>
  <c r="D189" i="20"/>
  <c r="L188" i="20"/>
  <c r="H188" i="20"/>
  <c r="F188" i="20"/>
  <c r="D188" i="20"/>
  <c r="L187" i="20"/>
  <c r="H187" i="20"/>
  <c r="F187" i="20"/>
  <c r="D187" i="20"/>
  <c r="L185" i="20"/>
  <c r="H185" i="20"/>
  <c r="F185" i="20"/>
  <c r="D185" i="20"/>
  <c r="L184" i="20"/>
  <c r="H184" i="20"/>
  <c r="F184" i="20"/>
  <c r="D184" i="20"/>
  <c r="L183" i="20"/>
  <c r="H183" i="20"/>
  <c r="F183" i="20"/>
  <c r="D183" i="20"/>
  <c r="L181" i="20"/>
  <c r="H181" i="20"/>
  <c r="F181" i="20"/>
  <c r="D181" i="20"/>
  <c r="L180" i="20"/>
  <c r="H180" i="20"/>
  <c r="F180" i="20"/>
  <c r="D180" i="20"/>
  <c r="L179" i="20"/>
  <c r="H179" i="20"/>
  <c r="F179" i="20"/>
  <c r="D179" i="20"/>
  <c r="L178" i="20"/>
  <c r="H178" i="20"/>
  <c r="F178" i="20"/>
  <c r="D178" i="20"/>
  <c r="L177" i="20"/>
  <c r="H177" i="20"/>
  <c r="F177" i="20"/>
  <c r="D177" i="20"/>
  <c r="L176" i="20"/>
  <c r="H176" i="20"/>
  <c r="F176" i="20"/>
  <c r="D176" i="20"/>
  <c r="L175" i="20"/>
  <c r="H175" i="20"/>
  <c r="F175" i="20"/>
  <c r="D175" i="20"/>
  <c r="L174" i="20"/>
  <c r="H174" i="20"/>
  <c r="F174" i="20"/>
  <c r="D174" i="20"/>
  <c r="L172" i="20"/>
  <c r="H172" i="20"/>
  <c r="F172" i="20"/>
  <c r="D172" i="20"/>
  <c r="L171" i="20"/>
  <c r="H171" i="20"/>
  <c r="F171" i="20"/>
  <c r="D171" i="20"/>
  <c r="L170" i="20"/>
  <c r="H170" i="20"/>
  <c r="F170" i="20"/>
  <c r="D170" i="20"/>
  <c r="L169" i="20"/>
  <c r="H169" i="20"/>
  <c r="F169" i="20"/>
  <c r="D169" i="20"/>
  <c r="L168" i="20"/>
  <c r="H168" i="20"/>
  <c r="F168" i="20"/>
  <c r="D168" i="20"/>
  <c r="L167" i="20"/>
  <c r="H167" i="20"/>
  <c r="F167" i="20"/>
  <c r="D167" i="20"/>
  <c r="L166" i="20"/>
  <c r="H166" i="20"/>
  <c r="F166" i="20"/>
  <c r="D166" i="20"/>
  <c r="L165" i="20"/>
  <c r="H165" i="20"/>
  <c r="F165" i="20"/>
  <c r="D165" i="20"/>
  <c r="L164" i="20"/>
  <c r="H164" i="20"/>
  <c r="F164" i="20"/>
  <c r="D164" i="20"/>
  <c r="L163" i="20"/>
  <c r="H163" i="20"/>
  <c r="F163" i="20"/>
  <c r="D163" i="20"/>
  <c r="L162" i="20"/>
  <c r="H162" i="20"/>
  <c r="F162" i="20"/>
  <c r="D162" i="20"/>
  <c r="L161" i="20"/>
  <c r="H161" i="20"/>
  <c r="F161" i="20"/>
  <c r="D161" i="20"/>
  <c r="L160" i="20"/>
  <c r="H160" i="20"/>
  <c r="F160" i="20"/>
  <c r="D160" i="20"/>
  <c r="L159" i="20"/>
  <c r="H159" i="20"/>
  <c r="F159" i="20"/>
  <c r="D159" i="20"/>
  <c r="L158" i="20"/>
  <c r="H158" i="20"/>
  <c r="F158" i="20"/>
  <c r="D158" i="20"/>
  <c r="L157" i="20"/>
  <c r="H157" i="20"/>
  <c r="F157" i="20"/>
  <c r="D157" i="20"/>
  <c r="L156" i="20"/>
  <c r="H156" i="20"/>
  <c r="F156" i="20"/>
  <c r="D156" i="20"/>
  <c r="L155" i="20"/>
  <c r="H155" i="20"/>
  <c r="F155" i="20"/>
  <c r="D155" i="20"/>
  <c r="L154" i="20"/>
  <c r="H154" i="20"/>
  <c r="F154" i="20"/>
  <c r="D154" i="20"/>
  <c r="L153" i="20"/>
  <c r="H153" i="20"/>
  <c r="F153" i="20"/>
  <c r="D153" i="20"/>
  <c r="L152" i="20"/>
  <c r="H152" i="20"/>
  <c r="F152" i="20"/>
  <c r="D152" i="20"/>
  <c r="L151" i="20"/>
  <c r="H151" i="20"/>
  <c r="F151" i="20"/>
  <c r="D151" i="20"/>
  <c r="L150" i="20"/>
  <c r="H150" i="20"/>
  <c r="F150" i="20"/>
  <c r="D150" i="20"/>
  <c r="L149" i="20"/>
  <c r="H149" i="20"/>
  <c r="F149" i="20"/>
  <c r="D149" i="20"/>
  <c r="L148" i="20"/>
  <c r="H148" i="20"/>
  <c r="F148" i="20"/>
  <c r="D148" i="20"/>
  <c r="L147" i="20"/>
  <c r="H147" i="20"/>
  <c r="F147" i="20"/>
  <c r="D147" i="20"/>
  <c r="L146" i="20"/>
  <c r="H146" i="20"/>
  <c r="F146" i="20"/>
  <c r="D146" i="20"/>
  <c r="L145" i="20"/>
  <c r="H145" i="20"/>
  <c r="F145" i="20"/>
  <c r="D145" i="20"/>
  <c r="L144" i="20"/>
  <c r="H144" i="20"/>
  <c r="F144" i="20"/>
  <c r="D144" i="20"/>
  <c r="L143" i="20"/>
  <c r="H143" i="20"/>
  <c r="F143" i="20"/>
  <c r="D143" i="20"/>
  <c r="L142" i="20"/>
  <c r="H142" i="20"/>
  <c r="F142" i="20"/>
  <c r="D142" i="20"/>
  <c r="L141" i="20"/>
  <c r="H141" i="20"/>
  <c r="F141" i="20"/>
  <c r="D141" i="20"/>
  <c r="L140" i="20"/>
  <c r="H140" i="20"/>
  <c r="F140" i="20"/>
  <c r="D140" i="20"/>
  <c r="L139" i="20"/>
  <c r="H139" i="20"/>
  <c r="F139" i="20"/>
  <c r="D139" i="20"/>
  <c r="L138" i="20"/>
  <c r="H138" i="20"/>
  <c r="F138" i="20"/>
  <c r="D138" i="20"/>
  <c r="L137" i="20"/>
  <c r="H137" i="20"/>
  <c r="F137" i="20"/>
  <c r="D137" i="20"/>
  <c r="L136" i="20"/>
  <c r="H136" i="20"/>
  <c r="F136" i="20"/>
  <c r="D136" i="20"/>
  <c r="L135" i="20"/>
  <c r="H135" i="20"/>
  <c r="F135" i="20"/>
  <c r="D135" i="20"/>
  <c r="L134" i="20"/>
  <c r="H134" i="20"/>
  <c r="F134" i="20"/>
  <c r="D134" i="20"/>
  <c r="L133" i="20"/>
  <c r="H133" i="20"/>
  <c r="F133" i="20"/>
  <c r="D133" i="20"/>
  <c r="L132" i="20"/>
  <c r="H132" i="20"/>
  <c r="F132" i="20"/>
  <c r="D132" i="20"/>
  <c r="L131" i="20"/>
  <c r="H131" i="20"/>
  <c r="F131" i="20"/>
  <c r="D131" i="20"/>
  <c r="L130" i="20"/>
  <c r="H130" i="20"/>
  <c r="F130" i="20"/>
  <c r="D130" i="20"/>
  <c r="L129" i="20"/>
  <c r="H129" i="20"/>
  <c r="F129" i="20"/>
  <c r="D129" i="20"/>
  <c r="L128" i="20"/>
  <c r="H128" i="20"/>
  <c r="F128" i="20"/>
  <c r="D128" i="20"/>
  <c r="L127" i="20"/>
  <c r="H127" i="20"/>
  <c r="F127" i="20"/>
  <c r="D127" i="20"/>
  <c r="L126" i="20"/>
  <c r="H126" i="20"/>
  <c r="F126" i="20"/>
  <c r="D126" i="20"/>
  <c r="L125" i="20"/>
  <c r="H125" i="20"/>
  <c r="F125" i="20"/>
  <c r="D125" i="20"/>
  <c r="L124" i="20"/>
  <c r="H124" i="20"/>
  <c r="F124" i="20"/>
  <c r="D124" i="20"/>
  <c r="L123" i="20"/>
  <c r="H123" i="20"/>
  <c r="F123" i="20"/>
  <c r="D123" i="20"/>
  <c r="L122" i="20"/>
  <c r="H122" i="20"/>
  <c r="F122" i="20"/>
  <c r="D122" i="20"/>
  <c r="L121" i="20"/>
  <c r="H121" i="20"/>
  <c r="F121" i="20"/>
  <c r="D121" i="20"/>
  <c r="L120" i="20"/>
  <c r="H120" i="20"/>
  <c r="F120" i="20"/>
  <c r="D120" i="20"/>
  <c r="L119" i="20"/>
  <c r="H119" i="20"/>
  <c r="F119" i="20"/>
  <c r="D119" i="20"/>
  <c r="L118" i="20"/>
  <c r="H118" i="20"/>
  <c r="F118" i="20"/>
  <c r="D118" i="20"/>
  <c r="L117" i="20"/>
  <c r="H117" i="20"/>
  <c r="F117" i="20"/>
  <c r="D117" i="20"/>
  <c r="L116" i="20"/>
  <c r="H116" i="20"/>
  <c r="F116" i="20"/>
  <c r="D116" i="20"/>
  <c r="L115" i="20"/>
  <c r="H115" i="20"/>
  <c r="F115" i="20"/>
  <c r="D115" i="20"/>
  <c r="L114" i="20"/>
  <c r="H114" i="20"/>
  <c r="F114" i="20"/>
  <c r="D114" i="20"/>
  <c r="L113" i="20"/>
  <c r="H113" i="20"/>
  <c r="F113" i="20"/>
  <c r="D113" i="20"/>
  <c r="L112" i="20"/>
  <c r="H112" i="20"/>
  <c r="F112" i="20"/>
  <c r="D112" i="20"/>
  <c r="L111" i="20"/>
  <c r="H111" i="20"/>
  <c r="F111" i="20"/>
  <c r="D111" i="20"/>
  <c r="L110" i="20"/>
  <c r="H110" i="20"/>
  <c r="F110" i="20"/>
  <c r="D110" i="20"/>
  <c r="L109" i="20"/>
  <c r="H109" i="20"/>
  <c r="F109" i="20"/>
  <c r="D109" i="20"/>
  <c r="L108" i="20"/>
  <c r="H108" i="20"/>
  <c r="F108" i="20"/>
  <c r="D108" i="20"/>
  <c r="L107" i="20"/>
  <c r="H107" i="20"/>
  <c r="F107" i="20"/>
  <c r="D107" i="20"/>
  <c r="L106" i="20"/>
  <c r="H106" i="20"/>
  <c r="F106" i="20"/>
  <c r="D106" i="20"/>
  <c r="L105" i="20"/>
  <c r="H105" i="20"/>
  <c r="F105" i="20"/>
  <c r="D105" i="20"/>
  <c r="L104" i="20"/>
  <c r="H104" i="20"/>
  <c r="F104" i="20"/>
  <c r="D104" i="20"/>
  <c r="L103" i="20"/>
  <c r="H103" i="20"/>
  <c r="F103" i="20"/>
  <c r="D103" i="20"/>
  <c r="L102" i="20"/>
  <c r="H102" i="20"/>
  <c r="F102" i="20"/>
  <c r="D102" i="20"/>
  <c r="L101" i="20"/>
  <c r="H101" i="20"/>
  <c r="F101" i="20"/>
  <c r="D101" i="20"/>
  <c r="L100" i="20"/>
  <c r="H100" i="20"/>
  <c r="F100" i="20"/>
  <c r="D100" i="20"/>
  <c r="L99" i="20"/>
  <c r="H99" i="20"/>
  <c r="F99" i="20"/>
  <c r="D99" i="20"/>
  <c r="L98" i="20"/>
  <c r="H98" i="20"/>
  <c r="F98" i="20"/>
  <c r="D98" i="20"/>
  <c r="L97" i="20"/>
  <c r="H97" i="20"/>
  <c r="F97" i="20"/>
  <c r="D97" i="20"/>
  <c r="L96" i="20"/>
  <c r="H96" i="20"/>
  <c r="F96" i="20"/>
  <c r="D96" i="20"/>
  <c r="L95" i="20"/>
  <c r="H95" i="20"/>
  <c r="F95" i="20"/>
  <c r="D95" i="20"/>
  <c r="L94" i="20"/>
  <c r="H94" i="20"/>
  <c r="F94" i="20"/>
  <c r="D94" i="20"/>
  <c r="L93" i="20"/>
  <c r="H93" i="20"/>
  <c r="F93" i="20"/>
  <c r="D93" i="20"/>
  <c r="L92" i="20"/>
  <c r="H92" i="20"/>
  <c r="F92" i="20"/>
  <c r="D92" i="20"/>
  <c r="L91" i="20"/>
  <c r="H91" i="20"/>
  <c r="F91" i="20"/>
  <c r="D91" i="20"/>
  <c r="L90" i="20"/>
  <c r="H90" i="20"/>
  <c r="F90" i="20"/>
  <c r="D90" i="20"/>
  <c r="L89" i="20"/>
  <c r="H89" i="20"/>
  <c r="F89" i="20"/>
  <c r="D89" i="20"/>
  <c r="L88" i="20"/>
  <c r="H88" i="20"/>
  <c r="F88" i="20"/>
  <c r="D88" i="20"/>
  <c r="L87" i="20"/>
  <c r="H87" i="20"/>
  <c r="F87" i="20"/>
  <c r="D87" i="20"/>
  <c r="L86" i="20"/>
  <c r="H86" i="20"/>
  <c r="F86" i="20"/>
  <c r="D86" i="20"/>
  <c r="L85" i="20"/>
  <c r="H85" i="20"/>
  <c r="F85" i="20"/>
  <c r="D85" i="20"/>
  <c r="L84" i="20"/>
  <c r="H84" i="20"/>
  <c r="F84" i="20"/>
  <c r="D84" i="20"/>
  <c r="L83" i="20"/>
  <c r="H83" i="20"/>
  <c r="F83" i="20"/>
  <c r="D83" i="20"/>
  <c r="L82" i="20"/>
  <c r="H82" i="20"/>
  <c r="F82" i="20"/>
  <c r="D82" i="20"/>
  <c r="L81" i="20"/>
  <c r="H81" i="20"/>
  <c r="F81" i="20"/>
  <c r="D81" i="20"/>
  <c r="L80" i="20"/>
  <c r="H80" i="20"/>
  <c r="F80" i="20"/>
  <c r="D80" i="20"/>
  <c r="L79" i="20"/>
  <c r="H79" i="20"/>
  <c r="F79" i="20"/>
  <c r="D79" i="20"/>
  <c r="L78" i="20"/>
  <c r="H78" i="20"/>
  <c r="F78" i="20"/>
  <c r="D78" i="20"/>
  <c r="L77" i="20"/>
  <c r="H77" i="20"/>
  <c r="F77" i="20"/>
  <c r="D77" i="20"/>
  <c r="L76" i="20"/>
  <c r="H76" i="20"/>
  <c r="F76" i="20"/>
  <c r="D76" i="20"/>
  <c r="L75" i="20"/>
  <c r="H75" i="20"/>
  <c r="F75" i="20"/>
  <c r="D75" i="20"/>
  <c r="L74" i="20"/>
  <c r="H74" i="20"/>
  <c r="F74" i="20"/>
  <c r="D74" i="20"/>
  <c r="L73" i="20"/>
  <c r="H73" i="20"/>
  <c r="F73" i="20"/>
  <c r="D73" i="20"/>
  <c r="L72" i="20"/>
  <c r="H72" i="20"/>
  <c r="F72" i="20"/>
  <c r="D72" i="20"/>
  <c r="L71" i="20"/>
  <c r="H71" i="20"/>
  <c r="F71" i="20"/>
  <c r="D71" i="20"/>
  <c r="L70" i="20"/>
  <c r="H70" i="20"/>
  <c r="F70" i="20"/>
  <c r="D70" i="20"/>
  <c r="L69" i="20"/>
  <c r="H69" i="20"/>
  <c r="F69" i="20"/>
  <c r="D69" i="20"/>
  <c r="L68" i="20"/>
  <c r="H68" i="20"/>
  <c r="F68" i="20"/>
  <c r="D68" i="20"/>
  <c r="L67" i="20"/>
  <c r="H67" i="20"/>
  <c r="F67" i="20"/>
  <c r="D67" i="20"/>
  <c r="L66" i="20"/>
  <c r="H66" i="20"/>
  <c r="F66" i="20"/>
  <c r="D66" i="20"/>
  <c r="L65" i="20"/>
  <c r="H65" i="20"/>
  <c r="F65" i="20"/>
  <c r="D65" i="20"/>
  <c r="L64" i="20"/>
  <c r="H64" i="20"/>
  <c r="F64" i="20"/>
  <c r="D64" i="20"/>
  <c r="L63" i="20"/>
  <c r="H63" i="20"/>
  <c r="F63" i="20"/>
  <c r="D63" i="20"/>
  <c r="L62" i="20"/>
  <c r="H62" i="20"/>
  <c r="F62" i="20"/>
  <c r="D62" i="20"/>
  <c r="L61" i="20"/>
  <c r="H61" i="20"/>
  <c r="F61" i="20"/>
  <c r="D61" i="20"/>
  <c r="L60" i="20"/>
  <c r="H60" i="20"/>
  <c r="F60" i="20"/>
  <c r="D60" i="20"/>
  <c r="L59" i="20"/>
  <c r="H59" i="20"/>
  <c r="F59" i="20"/>
  <c r="D59" i="20"/>
  <c r="L58" i="20"/>
  <c r="H58" i="20"/>
  <c r="F58" i="20"/>
  <c r="D58" i="20"/>
  <c r="L57" i="20"/>
  <c r="H57" i="20"/>
  <c r="F57" i="20"/>
  <c r="D57" i="20"/>
  <c r="L56" i="20"/>
  <c r="H56" i="20"/>
  <c r="F56" i="20"/>
  <c r="D56" i="20"/>
  <c r="L55" i="20"/>
  <c r="H55" i="20"/>
  <c r="F55" i="20"/>
  <c r="D55" i="20"/>
  <c r="L54" i="20"/>
  <c r="H54" i="20"/>
  <c r="F54" i="20"/>
  <c r="D54" i="20"/>
  <c r="L53" i="20"/>
  <c r="H53" i="20"/>
  <c r="F53" i="20"/>
  <c r="D53" i="20"/>
  <c r="L52" i="20"/>
  <c r="H52" i="20"/>
  <c r="F52" i="20"/>
  <c r="D52" i="20"/>
  <c r="L51" i="20"/>
  <c r="H51" i="20"/>
  <c r="F51" i="20"/>
  <c r="D51" i="20"/>
  <c r="L50" i="20"/>
  <c r="H50" i="20"/>
  <c r="F50" i="20"/>
  <c r="D50" i="20"/>
  <c r="L49" i="20"/>
  <c r="H49" i="20"/>
  <c r="F49" i="20"/>
  <c r="D49" i="20"/>
  <c r="L48" i="20"/>
  <c r="H48" i="20"/>
  <c r="F48" i="20"/>
  <c r="D48" i="20"/>
  <c r="L47" i="20"/>
  <c r="H47" i="20"/>
  <c r="F47" i="20"/>
  <c r="D47" i="20"/>
  <c r="L46" i="20"/>
  <c r="H46" i="20"/>
  <c r="F46" i="20"/>
  <c r="D46" i="20"/>
  <c r="L45" i="20"/>
  <c r="H45" i="20"/>
  <c r="F45" i="20"/>
  <c r="D45" i="20"/>
  <c r="L44" i="20"/>
  <c r="H44" i="20"/>
  <c r="F44" i="20"/>
  <c r="D44" i="20"/>
  <c r="L43" i="20"/>
  <c r="H43" i="20"/>
  <c r="F43" i="20"/>
  <c r="D43" i="20"/>
  <c r="L42" i="20"/>
  <c r="H42" i="20"/>
  <c r="F42" i="20"/>
  <c r="D42" i="20"/>
  <c r="L41" i="20"/>
  <c r="H41" i="20"/>
  <c r="F41" i="20"/>
  <c r="D41" i="20"/>
  <c r="L40" i="20"/>
  <c r="H40" i="20"/>
  <c r="F40" i="20"/>
  <c r="D40" i="20"/>
  <c r="L39" i="20"/>
  <c r="H39" i="20"/>
  <c r="F39" i="20"/>
  <c r="D39" i="20"/>
  <c r="L38" i="20"/>
  <c r="H38" i="20"/>
  <c r="F38" i="20"/>
  <c r="D38" i="20"/>
  <c r="L37" i="20"/>
  <c r="H37" i="20"/>
  <c r="F37" i="20"/>
  <c r="D37" i="20"/>
  <c r="L36" i="20"/>
  <c r="H36" i="20"/>
  <c r="F36" i="20"/>
  <c r="D36" i="20"/>
  <c r="L35" i="20"/>
  <c r="H35" i="20"/>
  <c r="F35" i="20"/>
  <c r="D35" i="20"/>
  <c r="L34" i="20"/>
  <c r="H34" i="20"/>
  <c r="F34" i="20"/>
  <c r="D34" i="20"/>
  <c r="L33" i="20"/>
  <c r="H33" i="20"/>
  <c r="F33" i="20"/>
  <c r="D33" i="20"/>
  <c r="L32" i="20"/>
  <c r="H32" i="20"/>
  <c r="F32" i="20"/>
  <c r="D32" i="20"/>
  <c r="L31" i="20"/>
  <c r="H31" i="20"/>
  <c r="F31" i="20"/>
  <c r="D31" i="20"/>
  <c r="L30" i="20"/>
  <c r="H30" i="20"/>
  <c r="F30" i="20"/>
  <c r="D30" i="20"/>
  <c r="L29" i="20"/>
  <c r="H29" i="20"/>
  <c r="F29" i="20"/>
  <c r="D29" i="20"/>
  <c r="L28" i="20"/>
  <c r="H28" i="20"/>
  <c r="F28" i="20"/>
  <c r="D28" i="20"/>
  <c r="L27" i="20"/>
  <c r="H27" i="20"/>
  <c r="F27" i="20"/>
  <c r="D27" i="20"/>
  <c r="L26" i="20"/>
  <c r="H26" i="20"/>
  <c r="F26" i="20"/>
  <c r="D26" i="20"/>
  <c r="L25" i="20"/>
  <c r="H25" i="20"/>
  <c r="F25" i="20"/>
  <c r="D25" i="20"/>
  <c r="L24" i="20"/>
  <c r="H24" i="20"/>
  <c r="F24" i="20"/>
  <c r="D24" i="20"/>
  <c r="L23" i="20"/>
  <c r="H23" i="20"/>
  <c r="F23" i="20"/>
  <c r="D23" i="20"/>
  <c r="L22" i="20"/>
  <c r="H22" i="20"/>
  <c r="F22" i="20"/>
  <c r="D22" i="20"/>
  <c r="L21" i="20"/>
  <c r="H21" i="20"/>
  <c r="F21" i="20"/>
  <c r="D21" i="20"/>
  <c r="L20" i="20"/>
  <c r="H20" i="20"/>
  <c r="F20" i="20"/>
  <c r="D20" i="20"/>
  <c r="L19" i="20"/>
  <c r="H19" i="20"/>
  <c r="F19" i="20"/>
  <c r="D19" i="20"/>
  <c r="L18" i="20"/>
  <c r="H18" i="20"/>
  <c r="F18" i="20"/>
  <c r="D18" i="20"/>
  <c r="L17" i="20"/>
  <c r="H17" i="20"/>
  <c r="F17" i="20"/>
  <c r="D17" i="20"/>
  <c r="L16" i="20"/>
  <c r="H16" i="20"/>
  <c r="F16" i="20"/>
  <c r="D16" i="20"/>
  <c r="L15" i="20"/>
  <c r="H15" i="20"/>
  <c r="F15" i="20"/>
  <c r="D15" i="20"/>
  <c r="L14" i="20"/>
  <c r="L13" i="20"/>
  <c r="L12" i="20"/>
  <c r="L11" i="20"/>
  <c r="H11" i="20"/>
  <c r="F11" i="20"/>
  <c r="D11" i="20"/>
  <c r="L10" i="20"/>
  <c r="H10" i="20"/>
  <c r="F10" i="20"/>
  <c r="D10" i="20"/>
  <c r="L9" i="20"/>
  <c r="H9" i="20"/>
  <c r="F9" i="20"/>
  <c r="D9" i="20"/>
  <c r="L8" i="20"/>
  <c r="H8" i="20"/>
  <c r="F8" i="20"/>
  <c r="D8" i="20"/>
  <c r="L7" i="20"/>
  <c r="H7" i="20"/>
  <c r="F7" i="20"/>
  <c r="D7" i="20"/>
  <c r="L6" i="20"/>
  <c r="H6" i="20"/>
  <c r="F6" i="20"/>
  <c r="D6" i="20"/>
  <c r="L171" i="19"/>
  <c r="H171" i="19"/>
  <c r="F171" i="19"/>
  <c r="D171" i="19"/>
  <c r="L170" i="19"/>
  <c r="H170" i="19"/>
  <c r="F170" i="19"/>
  <c r="D170" i="19"/>
  <c r="L169" i="19"/>
  <c r="H169" i="19"/>
  <c r="F169" i="19"/>
  <c r="D169" i="19"/>
  <c r="L168" i="19"/>
  <c r="H168" i="19"/>
  <c r="F168" i="19"/>
  <c r="D168" i="19"/>
  <c r="H167" i="19"/>
  <c r="F167" i="19"/>
  <c r="D167" i="19"/>
  <c r="L166" i="19"/>
  <c r="H166" i="19"/>
  <c r="F166" i="19"/>
  <c r="D166" i="19"/>
  <c r="L165" i="19"/>
  <c r="H165" i="19"/>
  <c r="F165" i="19"/>
  <c r="D165" i="19"/>
  <c r="L163" i="19"/>
  <c r="L162" i="19"/>
  <c r="L161" i="19"/>
  <c r="L160" i="19"/>
  <c r="H160" i="19"/>
  <c r="F160" i="19"/>
  <c r="D160" i="19"/>
  <c r="L159" i="19"/>
  <c r="H159" i="19"/>
  <c r="F159" i="19"/>
  <c r="D159" i="19"/>
  <c r="L158" i="19"/>
  <c r="H158" i="19"/>
  <c r="F158" i="19"/>
  <c r="D158" i="19"/>
  <c r="L157" i="19"/>
  <c r="H157" i="19"/>
  <c r="F157" i="19"/>
  <c r="D157" i="19"/>
  <c r="L156" i="19"/>
  <c r="H156" i="19"/>
  <c r="F156" i="19"/>
  <c r="D156" i="19"/>
  <c r="L155" i="19"/>
  <c r="H155" i="19"/>
  <c r="F155" i="19"/>
  <c r="D155" i="19"/>
  <c r="L154" i="19"/>
  <c r="H154" i="19"/>
  <c r="F154" i="19"/>
  <c r="D154" i="19"/>
  <c r="L153" i="19"/>
  <c r="H153" i="19"/>
  <c r="F153" i="19"/>
  <c r="D153" i="19"/>
  <c r="L152" i="19"/>
  <c r="H152" i="19"/>
  <c r="F152" i="19"/>
  <c r="D152" i="19"/>
  <c r="L151" i="19"/>
  <c r="H151" i="19"/>
  <c r="F151" i="19"/>
  <c r="D151" i="19"/>
  <c r="L150" i="19"/>
  <c r="H150" i="19"/>
  <c r="F150" i="19"/>
  <c r="D150" i="19"/>
  <c r="L149" i="19"/>
  <c r="H149" i="19"/>
  <c r="F149" i="19"/>
  <c r="D149" i="19"/>
  <c r="L148" i="19"/>
  <c r="H148" i="19"/>
  <c r="F148" i="19"/>
  <c r="D148" i="19"/>
  <c r="L147" i="19"/>
  <c r="H147" i="19"/>
  <c r="F147" i="19"/>
  <c r="D147" i="19"/>
  <c r="L146" i="19"/>
  <c r="H146" i="19"/>
  <c r="F146" i="19"/>
  <c r="D146" i="19"/>
  <c r="L145" i="19"/>
  <c r="H145" i="19"/>
  <c r="F145" i="19"/>
  <c r="D145" i="19"/>
  <c r="L144" i="19"/>
  <c r="H144" i="19"/>
  <c r="F144" i="19"/>
  <c r="D144" i="19"/>
  <c r="L143" i="19"/>
  <c r="H143" i="19"/>
  <c r="F143" i="19"/>
  <c r="D143" i="19"/>
  <c r="L142" i="19"/>
  <c r="H142" i="19"/>
  <c r="F142" i="19"/>
  <c r="D142" i="19"/>
  <c r="L141" i="19"/>
  <c r="H141" i="19"/>
  <c r="F141" i="19"/>
  <c r="D141" i="19"/>
  <c r="L140" i="19"/>
  <c r="H140" i="19"/>
  <c r="F140" i="19"/>
  <c r="D140" i="19"/>
  <c r="L139" i="19"/>
  <c r="H139" i="19"/>
  <c r="F139" i="19"/>
  <c r="D139" i="19"/>
  <c r="L138" i="19"/>
  <c r="H138" i="19"/>
  <c r="F138" i="19"/>
  <c r="D138" i="19"/>
  <c r="L137" i="19"/>
  <c r="H137" i="19"/>
  <c r="F137" i="19"/>
  <c r="D137" i="19"/>
  <c r="L136" i="19"/>
  <c r="H136" i="19"/>
  <c r="F136" i="19"/>
  <c r="D136" i="19"/>
  <c r="L135" i="19"/>
  <c r="H135" i="19"/>
  <c r="F135" i="19"/>
  <c r="D135" i="19"/>
  <c r="L134" i="19"/>
  <c r="H134" i="19"/>
  <c r="F134" i="19"/>
  <c r="D134" i="19"/>
  <c r="L133" i="19"/>
  <c r="H133" i="19"/>
  <c r="F133" i="19"/>
  <c r="D133" i="19"/>
  <c r="L132" i="19"/>
  <c r="H132" i="19"/>
  <c r="F132" i="19"/>
  <c r="D132" i="19"/>
  <c r="L131" i="19"/>
  <c r="H131" i="19"/>
  <c r="F131" i="19"/>
  <c r="D131" i="19"/>
  <c r="L130" i="19"/>
  <c r="H130" i="19"/>
  <c r="F130" i="19"/>
  <c r="D130" i="19"/>
  <c r="L129" i="19"/>
  <c r="H129" i="19"/>
  <c r="F129" i="19"/>
  <c r="D129" i="19"/>
  <c r="L128" i="19"/>
  <c r="H128" i="19"/>
  <c r="F128" i="19"/>
  <c r="D128" i="19"/>
  <c r="L127" i="19"/>
  <c r="H127" i="19"/>
  <c r="F127" i="19"/>
  <c r="D127" i="19"/>
  <c r="L126" i="19"/>
  <c r="H126" i="19"/>
  <c r="F126" i="19"/>
  <c r="D126" i="19"/>
  <c r="L125" i="19"/>
  <c r="H125" i="19"/>
  <c r="F125" i="19"/>
  <c r="D125" i="19"/>
  <c r="L124" i="19"/>
  <c r="H124" i="19"/>
  <c r="F124" i="19"/>
  <c r="D124" i="19"/>
  <c r="L123" i="19"/>
  <c r="H123" i="19"/>
  <c r="F123" i="19"/>
  <c r="D123" i="19"/>
  <c r="L122" i="19"/>
  <c r="H122" i="19"/>
  <c r="F122" i="19"/>
  <c r="D122" i="19"/>
  <c r="L121" i="19"/>
  <c r="H121" i="19"/>
  <c r="F121" i="19"/>
  <c r="D121" i="19"/>
  <c r="L120" i="19"/>
  <c r="H120" i="19"/>
  <c r="F120" i="19"/>
  <c r="D120" i="19"/>
  <c r="L119" i="19"/>
  <c r="H119" i="19"/>
  <c r="F119" i="19"/>
  <c r="D119" i="19"/>
  <c r="L118" i="19"/>
  <c r="H118" i="19"/>
  <c r="F118" i="19"/>
  <c r="D118" i="19"/>
  <c r="L117" i="19"/>
  <c r="H117" i="19"/>
  <c r="F117" i="19"/>
  <c r="D117" i="19"/>
  <c r="L116" i="19"/>
  <c r="H116" i="19"/>
  <c r="F116" i="19"/>
  <c r="D116" i="19"/>
  <c r="L115" i="19"/>
  <c r="H115" i="19"/>
  <c r="F115" i="19"/>
  <c r="D115" i="19"/>
  <c r="L114" i="19"/>
  <c r="H114" i="19"/>
  <c r="F114" i="19"/>
  <c r="D114" i="19"/>
  <c r="L113" i="19"/>
  <c r="H113" i="19"/>
  <c r="F113" i="19"/>
  <c r="D113" i="19"/>
  <c r="L112" i="19"/>
  <c r="H112" i="19"/>
  <c r="F112" i="19"/>
  <c r="D112" i="19"/>
  <c r="L111" i="19"/>
  <c r="H111" i="19"/>
  <c r="F111" i="19"/>
  <c r="D111" i="19"/>
  <c r="L110" i="19"/>
  <c r="H110" i="19"/>
  <c r="F110" i="19"/>
  <c r="D110" i="19"/>
  <c r="L109" i="19"/>
  <c r="H109" i="19"/>
  <c r="F109" i="19"/>
  <c r="D109" i="19"/>
  <c r="L108" i="19"/>
  <c r="H108" i="19"/>
  <c r="F108" i="19"/>
  <c r="D108" i="19"/>
  <c r="L107" i="19"/>
  <c r="H107" i="19"/>
  <c r="F107" i="19"/>
  <c r="D107" i="19"/>
  <c r="L106" i="19"/>
  <c r="H106" i="19"/>
  <c r="F106" i="19"/>
  <c r="D106" i="19"/>
  <c r="L105" i="19"/>
  <c r="H105" i="19"/>
  <c r="F105" i="19"/>
  <c r="D105" i="19"/>
  <c r="L104" i="19"/>
  <c r="H104" i="19"/>
  <c r="F104" i="19"/>
  <c r="D104" i="19"/>
  <c r="L103" i="19"/>
  <c r="H103" i="19"/>
  <c r="F103" i="19"/>
  <c r="D103" i="19"/>
  <c r="L102" i="19"/>
  <c r="H102" i="19"/>
  <c r="F102" i="19"/>
  <c r="D102" i="19"/>
  <c r="L101" i="19"/>
  <c r="H101" i="19"/>
  <c r="F101" i="19"/>
  <c r="D101" i="19"/>
  <c r="L100" i="19"/>
  <c r="H100" i="19"/>
  <c r="F100" i="19"/>
  <c r="D100" i="19"/>
  <c r="L99" i="19"/>
  <c r="H99" i="19"/>
  <c r="F99" i="19"/>
  <c r="D99" i="19"/>
  <c r="L98" i="19"/>
  <c r="H98" i="19"/>
  <c r="F98" i="19"/>
  <c r="D98" i="19"/>
  <c r="L97" i="19"/>
  <c r="H97" i="19"/>
  <c r="F97" i="19"/>
  <c r="D97" i="19"/>
  <c r="L96" i="19"/>
  <c r="H96" i="19"/>
  <c r="F96" i="19"/>
  <c r="D96" i="19"/>
  <c r="L95" i="19"/>
  <c r="H95" i="19"/>
  <c r="F95" i="19"/>
  <c r="D95" i="19"/>
  <c r="L94" i="19"/>
  <c r="H94" i="19"/>
  <c r="F94" i="19"/>
  <c r="D94" i="19"/>
  <c r="L93" i="19"/>
  <c r="H93" i="19"/>
  <c r="F93" i="19"/>
  <c r="D93" i="19"/>
  <c r="L92" i="19"/>
  <c r="H92" i="19"/>
  <c r="F92" i="19"/>
  <c r="D92" i="19"/>
  <c r="L91" i="19"/>
  <c r="H91" i="19"/>
  <c r="F91" i="19"/>
  <c r="D91" i="19"/>
  <c r="L90" i="19"/>
  <c r="H90" i="19"/>
  <c r="F90" i="19"/>
  <c r="D90" i="19"/>
  <c r="L89" i="19"/>
  <c r="H89" i="19"/>
  <c r="F89" i="19"/>
  <c r="D89" i="19"/>
  <c r="L88" i="19"/>
  <c r="H88" i="19"/>
  <c r="F88" i="19"/>
  <c r="D88" i="19"/>
  <c r="L87" i="19"/>
  <c r="H87" i="19"/>
  <c r="F87" i="19"/>
  <c r="D87" i="19"/>
  <c r="L86" i="19"/>
  <c r="H86" i="19"/>
  <c r="F86" i="19"/>
  <c r="D86" i="19"/>
  <c r="L85" i="19"/>
  <c r="H85" i="19"/>
  <c r="F85" i="19"/>
  <c r="D85" i="19"/>
  <c r="L84" i="19"/>
  <c r="H84" i="19"/>
  <c r="F84" i="19"/>
  <c r="D84" i="19"/>
  <c r="L83" i="19"/>
  <c r="H83" i="19"/>
  <c r="F83" i="19"/>
  <c r="D83" i="19"/>
  <c r="L82" i="19"/>
  <c r="H82" i="19"/>
  <c r="F82" i="19"/>
  <c r="D82" i="19"/>
  <c r="L81" i="19"/>
  <c r="H81" i="19"/>
  <c r="F81" i="19"/>
  <c r="D81" i="19"/>
  <c r="L80" i="19"/>
  <c r="H80" i="19"/>
  <c r="F80" i="19"/>
  <c r="D80" i="19"/>
  <c r="L79" i="19"/>
  <c r="H79" i="19"/>
  <c r="F79" i="19"/>
  <c r="D79" i="19"/>
  <c r="L78" i="19"/>
  <c r="H78" i="19"/>
  <c r="F78" i="19"/>
  <c r="D78" i="19"/>
  <c r="L77" i="19"/>
  <c r="H77" i="19"/>
  <c r="F77" i="19"/>
  <c r="D77" i="19"/>
  <c r="L76" i="19"/>
  <c r="H76" i="19"/>
  <c r="F76" i="19"/>
  <c r="D76" i="19"/>
  <c r="L75" i="19"/>
  <c r="H75" i="19"/>
  <c r="F75" i="19"/>
  <c r="D75" i="19"/>
  <c r="L74" i="19"/>
  <c r="H74" i="19"/>
  <c r="F74" i="19"/>
  <c r="D74" i="19"/>
  <c r="L73" i="19"/>
  <c r="H73" i="19"/>
  <c r="F73" i="19"/>
  <c r="D73" i="19"/>
  <c r="L72" i="19"/>
  <c r="H72" i="19"/>
  <c r="F72" i="19"/>
  <c r="D72" i="19"/>
  <c r="L71" i="19"/>
  <c r="H71" i="19"/>
  <c r="F71" i="19"/>
  <c r="D71" i="19"/>
  <c r="L70" i="19"/>
  <c r="H70" i="19"/>
  <c r="F70" i="19"/>
  <c r="D70" i="19"/>
  <c r="L69" i="19"/>
  <c r="H69" i="19"/>
  <c r="F69" i="19"/>
  <c r="D69" i="19"/>
  <c r="L68" i="19"/>
  <c r="H68" i="19"/>
  <c r="F68" i="19"/>
  <c r="D68" i="19"/>
  <c r="L67" i="19"/>
  <c r="H67" i="19"/>
  <c r="F67" i="19"/>
  <c r="D67" i="19"/>
  <c r="L66" i="19"/>
  <c r="H66" i="19"/>
  <c r="F66" i="19"/>
  <c r="D66" i="19"/>
  <c r="L65" i="19"/>
  <c r="H65" i="19"/>
  <c r="F65" i="19"/>
  <c r="D65" i="19"/>
  <c r="L64" i="19"/>
  <c r="H64" i="19"/>
  <c r="F64" i="19"/>
  <c r="D64" i="19"/>
  <c r="L63" i="19"/>
  <c r="H63" i="19"/>
  <c r="F63" i="19"/>
  <c r="D63" i="19"/>
  <c r="L62" i="19"/>
  <c r="H62" i="19"/>
  <c r="F62" i="19"/>
  <c r="D62" i="19"/>
  <c r="L61" i="19"/>
  <c r="H61" i="19"/>
  <c r="F61" i="19"/>
  <c r="D61" i="19"/>
  <c r="L60" i="19"/>
  <c r="H60" i="19"/>
  <c r="F60" i="19"/>
  <c r="D60" i="19"/>
  <c r="L59" i="19"/>
  <c r="H59" i="19"/>
  <c r="F59" i="19"/>
  <c r="D59" i="19"/>
  <c r="L58" i="19"/>
  <c r="H58" i="19"/>
  <c r="F58" i="19"/>
  <c r="D58" i="19"/>
  <c r="L57" i="19"/>
  <c r="H57" i="19"/>
  <c r="F57" i="19"/>
  <c r="D57" i="19"/>
  <c r="L56" i="19"/>
  <c r="H56" i="19"/>
  <c r="F56" i="19"/>
  <c r="D56" i="19"/>
  <c r="L55" i="19"/>
  <c r="H55" i="19"/>
  <c r="F55" i="19"/>
  <c r="D55" i="19"/>
  <c r="L54" i="19"/>
  <c r="H54" i="19"/>
  <c r="F54" i="19"/>
  <c r="D54" i="19"/>
  <c r="L53" i="19"/>
  <c r="H53" i="19"/>
  <c r="F53" i="19"/>
  <c r="D53" i="19"/>
  <c r="L52" i="19"/>
  <c r="H52" i="19"/>
  <c r="F52" i="19"/>
  <c r="D52" i="19"/>
  <c r="L51" i="19"/>
  <c r="H51" i="19"/>
  <c r="F51" i="19"/>
  <c r="D51" i="19"/>
  <c r="L50" i="19"/>
  <c r="H50" i="19"/>
  <c r="F50" i="19"/>
  <c r="D50" i="19"/>
  <c r="L49" i="19"/>
  <c r="H49" i="19"/>
  <c r="F49" i="19"/>
  <c r="D49" i="19"/>
  <c r="L48" i="19"/>
  <c r="H48" i="19"/>
  <c r="F48" i="19"/>
  <c r="D48" i="19"/>
  <c r="L47" i="19"/>
  <c r="H47" i="19"/>
  <c r="F47" i="19"/>
  <c r="D47" i="19"/>
  <c r="L46" i="19"/>
  <c r="H46" i="19"/>
  <c r="F46" i="19"/>
  <c r="D46" i="19"/>
  <c r="L45" i="19"/>
  <c r="H45" i="19"/>
  <c r="F45" i="19"/>
  <c r="D45" i="19"/>
  <c r="L44" i="19"/>
  <c r="H44" i="19"/>
  <c r="F44" i="19"/>
  <c r="D44" i="19"/>
  <c r="L43" i="19"/>
  <c r="H43" i="19"/>
  <c r="F43" i="19"/>
  <c r="D43" i="19"/>
  <c r="L42" i="19"/>
  <c r="H42" i="19"/>
  <c r="F42" i="19"/>
  <c r="D42" i="19"/>
  <c r="L41" i="19"/>
  <c r="H41" i="19"/>
  <c r="F41" i="19"/>
  <c r="D41" i="19"/>
  <c r="L40" i="19"/>
  <c r="H40" i="19"/>
  <c r="F40" i="19"/>
  <c r="D40" i="19"/>
  <c r="L39" i="19"/>
  <c r="H39" i="19"/>
  <c r="F39" i="19"/>
  <c r="D39" i="19"/>
  <c r="L38" i="19"/>
  <c r="H38" i="19"/>
  <c r="F38" i="19"/>
  <c r="D38" i="19"/>
  <c r="L37" i="19"/>
  <c r="H37" i="19"/>
  <c r="F37" i="19"/>
  <c r="D37" i="19"/>
  <c r="L36" i="19"/>
  <c r="H36" i="19"/>
  <c r="F36" i="19"/>
  <c r="D36" i="19"/>
  <c r="L35" i="19"/>
  <c r="H35" i="19"/>
  <c r="F35" i="19"/>
  <c r="D35" i="19"/>
  <c r="L34" i="19"/>
  <c r="H34" i="19"/>
  <c r="F34" i="19"/>
  <c r="D34" i="19"/>
  <c r="L33" i="19"/>
  <c r="H33" i="19"/>
  <c r="F33" i="19"/>
  <c r="D33" i="19"/>
  <c r="L32" i="19"/>
  <c r="H32" i="19"/>
  <c r="F32" i="19"/>
  <c r="D32" i="19"/>
  <c r="L31" i="19"/>
  <c r="H31" i="19"/>
  <c r="F31" i="19"/>
  <c r="D31" i="19"/>
  <c r="L30" i="19"/>
  <c r="H30" i="19"/>
  <c r="F30" i="19"/>
  <c r="D30" i="19"/>
  <c r="L29" i="19"/>
  <c r="H29" i="19"/>
  <c r="F29" i="19"/>
  <c r="D29" i="19"/>
  <c r="L28" i="19"/>
  <c r="H28" i="19"/>
  <c r="F28" i="19"/>
  <c r="D28" i="19"/>
  <c r="L27" i="19"/>
  <c r="H27" i="19"/>
  <c r="F27" i="19"/>
  <c r="D27" i="19"/>
  <c r="L26" i="19"/>
  <c r="H26" i="19"/>
  <c r="F26" i="19"/>
  <c r="D26" i="19"/>
  <c r="L25" i="19"/>
  <c r="H25" i="19"/>
  <c r="F25" i="19"/>
  <c r="D25" i="19"/>
  <c r="L24" i="19"/>
  <c r="H24" i="19"/>
  <c r="F24" i="19"/>
  <c r="D24" i="19"/>
  <c r="L23" i="19"/>
  <c r="H23" i="19"/>
  <c r="F23" i="19"/>
  <c r="D23" i="19"/>
  <c r="L22" i="19"/>
  <c r="H22" i="19"/>
  <c r="F22" i="19"/>
  <c r="D22" i="19"/>
  <c r="L21" i="19"/>
  <c r="H21" i="19"/>
  <c r="F21" i="19"/>
  <c r="D21" i="19"/>
  <c r="L20" i="19"/>
  <c r="H20" i="19"/>
  <c r="F20" i="19"/>
  <c r="D20" i="19"/>
  <c r="L19" i="19"/>
  <c r="H19" i="19"/>
  <c r="F19" i="19"/>
  <c r="D19" i="19"/>
  <c r="L18" i="19"/>
  <c r="H18" i="19"/>
  <c r="F18" i="19"/>
  <c r="D18" i="19"/>
  <c r="L17" i="19"/>
  <c r="H17" i="19"/>
  <c r="F17" i="19"/>
  <c r="D17" i="19"/>
  <c r="L16" i="19"/>
  <c r="H16" i="19"/>
  <c r="F16" i="19"/>
  <c r="D16" i="19"/>
  <c r="L15" i="19"/>
  <c r="H15" i="19"/>
  <c r="F15" i="19"/>
  <c r="D15" i="19"/>
  <c r="L14" i="19"/>
  <c r="H14" i="19"/>
  <c r="F14" i="19"/>
  <c r="D14" i="19"/>
  <c r="L13" i="19"/>
  <c r="H13" i="19"/>
  <c r="F13" i="19"/>
  <c r="D13" i="19"/>
  <c r="L12" i="19"/>
  <c r="H12" i="19"/>
  <c r="F12" i="19"/>
  <c r="D12" i="19"/>
  <c r="L11" i="19"/>
  <c r="H11" i="19"/>
  <c r="F11" i="19"/>
  <c r="D11" i="19"/>
  <c r="L10" i="19"/>
  <c r="H10" i="19"/>
  <c r="F10" i="19"/>
  <c r="D10" i="19"/>
  <c r="L9" i="19"/>
  <c r="H9" i="19"/>
  <c r="F9" i="19"/>
  <c r="D9" i="19"/>
  <c r="L8" i="19"/>
  <c r="H8" i="19"/>
  <c r="F8" i="19"/>
  <c r="D8" i="19"/>
  <c r="L7" i="19"/>
  <c r="H7" i="19"/>
  <c r="F7" i="19"/>
  <c r="D7" i="19"/>
  <c r="L6" i="19"/>
  <c r="H6" i="19"/>
  <c r="F6" i="19"/>
  <c r="D6" i="19"/>
  <c r="L339" i="18"/>
  <c r="H339" i="18"/>
  <c r="F339" i="18"/>
  <c r="D339" i="18"/>
  <c r="L338" i="18"/>
  <c r="H338" i="18"/>
  <c r="F338" i="18"/>
  <c r="D338" i="18"/>
  <c r="L337" i="18"/>
  <c r="H337" i="18"/>
  <c r="F337" i="18"/>
  <c r="D337" i="18"/>
  <c r="L336" i="18"/>
  <c r="H336" i="18"/>
  <c r="F336" i="18"/>
  <c r="D336" i="18"/>
  <c r="L335" i="18"/>
  <c r="H335" i="18"/>
  <c r="F335" i="18"/>
  <c r="D335" i="18"/>
  <c r="L334" i="18"/>
  <c r="H334" i="18"/>
  <c r="F334" i="18"/>
  <c r="D334" i="18"/>
  <c r="L333" i="18"/>
  <c r="H333" i="18"/>
  <c r="F333" i="18"/>
  <c r="D333" i="18"/>
  <c r="L332" i="18"/>
  <c r="H332" i="18"/>
  <c r="F332" i="18"/>
  <c r="D332" i="18"/>
  <c r="L331" i="18"/>
  <c r="H331" i="18"/>
  <c r="F331" i="18"/>
  <c r="D331" i="18"/>
  <c r="L330" i="18"/>
  <c r="H330" i="18"/>
  <c r="F330" i="18"/>
  <c r="D330" i="18"/>
  <c r="L329" i="18"/>
  <c r="H329" i="18"/>
  <c r="F329" i="18"/>
  <c r="D329" i="18"/>
  <c r="L328" i="18"/>
  <c r="H328" i="18"/>
  <c r="F328" i="18"/>
  <c r="D328" i="18"/>
  <c r="L327" i="18"/>
  <c r="H327" i="18"/>
  <c r="F327" i="18"/>
  <c r="D327" i="18"/>
  <c r="L326" i="18"/>
  <c r="H326" i="18"/>
  <c r="F326" i="18"/>
  <c r="D326" i="18"/>
  <c r="L325" i="18"/>
  <c r="H325" i="18"/>
  <c r="F325" i="18"/>
  <c r="D325" i="18"/>
  <c r="L324" i="18"/>
  <c r="H324" i="18"/>
  <c r="F324" i="18"/>
  <c r="D324" i="18"/>
  <c r="L323" i="18"/>
  <c r="H323" i="18"/>
  <c r="F323" i="18"/>
  <c r="D323" i="18"/>
  <c r="L322" i="18"/>
  <c r="H322" i="18"/>
  <c r="F322" i="18"/>
  <c r="D322" i="18"/>
  <c r="L321" i="18"/>
  <c r="H321" i="18"/>
  <c r="F321" i="18"/>
  <c r="D321" i="18"/>
  <c r="L320" i="18"/>
  <c r="H320" i="18"/>
  <c r="F320" i="18"/>
  <c r="D320" i="18"/>
  <c r="L319" i="18"/>
  <c r="H319" i="18"/>
  <c r="F319" i="18"/>
  <c r="D319" i="18"/>
  <c r="L318" i="18"/>
  <c r="H318" i="18"/>
  <c r="F318" i="18"/>
  <c r="D318" i="18"/>
  <c r="L317" i="18"/>
  <c r="H317" i="18"/>
  <c r="F317" i="18"/>
  <c r="D317" i="18"/>
  <c r="L316" i="18"/>
  <c r="H316" i="18"/>
  <c r="F316" i="18"/>
  <c r="D316" i="18"/>
  <c r="L315" i="18"/>
  <c r="H315" i="18"/>
  <c r="F315" i="18"/>
  <c r="D315" i="18"/>
  <c r="L314" i="18"/>
  <c r="H314" i="18"/>
  <c r="F314" i="18"/>
  <c r="D314" i="18"/>
  <c r="L313" i="18"/>
  <c r="H313" i="18"/>
  <c r="F313" i="18"/>
  <c r="D313" i="18"/>
  <c r="L312" i="18"/>
  <c r="H312" i="18"/>
  <c r="F312" i="18"/>
  <c r="D312" i="18"/>
  <c r="L311" i="18"/>
  <c r="H311" i="18"/>
  <c r="F311" i="18"/>
  <c r="D311" i="18"/>
  <c r="L310" i="18"/>
  <c r="H310" i="18"/>
  <c r="F310" i="18"/>
  <c r="D310" i="18"/>
  <c r="L309" i="18"/>
  <c r="L308" i="18"/>
  <c r="L307" i="18"/>
  <c r="L306" i="18"/>
  <c r="L305" i="18"/>
  <c r="L304" i="18"/>
  <c r="H304" i="18"/>
  <c r="F304" i="18"/>
  <c r="D304" i="18"/>
  <c r="L303" i="18"/>
  <c r="H303" i="18"/>
  <c r="F303" i="18"/>
  <c r="D303" i="18"/>
  <c r="L302" i="18"/>
  <c r="H302" i="18"/>
  <c r="F302" i="18"/>
  <c r="D302" i="18"/>
  <c r="L301" i="18"/>
  <c r="H301" i="18"/>
  <c r="F301" i="18"/>
  <c r="D301" i="18"/>
  <c r="L300" i="18"/>
  <c r="H300" i="18"/>
  <c r="F300" i="18"/>
  <c r="D300" i="18"/>
  <c r="L299" i="18"/>
  <c r="H299" i="18"/>
  <c r="F299" i="18"/>
  <c r="D299" i="18"/>
  <c r="L298" i="18"/>
  <c r="H298" i="18"/>
  <c r="F298" i="18"/>
  <c r="D298" i="18"/>
  <c r="L297" i="18"/>
  <c r="H297" i="18"/>
  <c r="F297" i="18"/>
  <c r="D297" i="18"/>
  <c r="L296" i="18"/>
  <c r="H296" i="18"/>
  <c r="F296" i="18"/>
  <c r="D296" i="18"/>
  <c r="L295" i="18"/>
  <c r="H295" i="18"/>
  <c r="F295" i="18"/>
  <c r="D295" i="18"/>
  <c r="L294" i="18"/>
  <c r="H294" i="18"/>
  <c r="F294" i="18"/>
  <c r="D294" i="18"/>
  <c r="L293" i="18"/>
  <c r="H293" i="18"/>
  <c r="F293" i="18"/>
  <c r="D293" i="18"/>
  <c r="L292" i="18"/>
  <c r="H292" i="18"/>
  <c r="F292" i="18"/>
  <c r="D292" i="18"/>
  <c r="L291" i="18"/>
  <c r="H291" i="18"/>
  <c r="F291" i="18"/>
  <c r="D291" i="18"/>
  <c r="L290" i="18"/>
  <c r="H290" i="18"/>
  <c r="F290" i="18"/>
  <c r="D290" i="18"/>
  <c r="L289" i="18"/>
  <c r="H289" i="18"/>
  <c r="F289" i="18"/>
  <c r="D289" i="18"/>
  <c r="L288" i="18"/>
  <c r="H288" i="18"/>
  <c r="F288" i="18"/>
  <c r="D288" i="18"/>
  <c r="L287" i="18"/>
  <c r="H287" i="18"/>
  <c r="F287" i="18"/>
  <c r="D287" i="18"/>
  <c r="L286" i="18"/>
  <c r="H286" i="18"/>
  <c r="F286" i="18"/>
  <c r="D286" i="18"/>
  <c r="L285" i="18"/>
  <c r="H285" i="18"/>
  <c r="F285" i="18"/>
  <c r="D285" i="18"/>
  <c r="L284" i="18"/>
  <c r="H284" i="18"/>
  <c r="F284" i="18"/>
  <c r="D284" i="18"/>
  <c r="L283" i="18"/>
  <c r="H283" i="18"/>
  <c r="F283" i="18"/>
  <c r="D283" i="18"/>
  <c r="L282" i="18"/>
  <c r="H282" i="18"/>
  <c r="F282" i="18"/>
  <c r="D282" i="18"/>
  <c r="L281" i="18"/>
  <c r="H281" i="18"/>
  <c r="F281" i="18"/>
  <c r="D281" i="18"/>
  <c r="L280" i="18"/>
  <c r="H280" i="18"/>
  <c r="F280" i="18"/>
  <c r="D280" i="18"/>
  <c r="L279" i="18"/>
  <c r="H279" i="18"/>
  <c r="F279" i="18"/>
  <c r="D279" i="18"/>
  <c r="L278" i="18"/>
  <c r="H278" i="18"/>
  <c r="F278" i="18"/>
  <c r="D278" i="18"/>
  <c r="L277" i="18"/>
  <c r="H277" i="18"/>
  <c r="F277" i="18"/>
  <c r="D277" i="18"/>
  <c r="L276" i="18"/>
  <c r="H276" i="18"/>
  <c r="F276" i="18"/>
  <c r="D276" i="18"/>
  <c r="L275" i="18"/>
  <c r="H275" i="18"/>
  <c r="F275" i="18"/>
  <c r="D275" i="18"/>
  <c r="L274" i="18"/>
  <c r="H274" i="18"/>
  <c r="F274" i="18"/>
  <c r="D274" i="18"/>
  <c r="L273" i="18"/>
  <c r="H273" i="18"/>
  <c r="F273" i="18"/>
  <c r="D273" i="18"/>
  <c r="L272" i="18"/>
  <c r="H272" i="18"/>
  <c r="F272" i="18"/>
  <c r="D272" i="18"/>
  <c r="L271" i="18"/>
  <c r="H271" i="18"/>
  <c r="F271" i="18"/>
  <c r="D271" i="18"/>
  <c r="L270" i="18"/>
  <c r="H270" i="18"/>
  <c r="F270" i="18"/>
  <c r="D270" i="18"/>
  <c r="L269" i="18"/>
  <c r="H269" i="18"/>
  <c r="F269" i="18"/>
  <c r="D269" i="18"/>
  <c r="L268" i="18"/>
  <c r="H268" i="18"/>
  <c r="F268" i="18"/>
  <c r="D268" i="18"/>
  <c r="L267" i="18"/>
  <c r="H267" i="18"/>
  <c r="F267" i="18"/>
  <c r="D267" i="18"/>
  <c r="L266" i="18"/>
  <c r="H266" i="18"/>
  <c r="F266" i="18"/>
  <c r="D266" i="18"/>
  <c r="L265" i="18"/>
  <c r="H265" i="18"/>
  <c r="F265" i="18"/>
  <c r="D265" i="18"/>
  <c r="L264" i="18"/>
  <c r="H264" i="18"/>
  <c r="F264" i="18"/>
  <c r="D264" i="18"/>
  <c r="L263" i="18"/>
  <c r="H263" i="18"/>
  <c r="F263" i="18"/>
  <c r="D263" i="18"/>
  <c r="L262" i="18"/>
  <c r="H262" i="18"/>
  <c r="F262" i="18"/>
  <c r="D262" i="18"/>
  <c r="L261" i="18"/>
  <c r="H261" i="18"/>
  <c r="F261" i="18"/>
  <c r="D261" i="18"/>
  <c r="L260" i="18"/>
  <c r="H260" i="18"/>
  <c r="F260" i="18"/>
  <c r="D260" i="18"/>
  <c r="L259" i="18"/>
  <c r="H259" i="18"/>
  <c r="F259" i="18"/>
  <c r="D259" i="18"/>
  <c r="L258" i="18"/>
  <c r="H258" i="18"/>
  <c r="F258" i="18"/>
  <c r="D258" i="18"/>
  <c r="L257" i="18"/>
  <c r="H257" i="18"/>
  <c r="F257" i="18"/>
  <c r="D257" i="18"/>
  <c r="L256" i="18"/>
  <c r="H256" i="18"/>
  <c r="F256" i="18"/>
  <c r="D256" i="18"/>
  <c r="L255" i="18"/>
  <c r="H255" i="18"/>
  <c r="F255" i="18"/>
  <c r="D255" i="18"/>
  <c r="L254" i="18"/>
  <c r="H254" i="18"/>
  <c r="F254" i="18"/>
  <c r="D254" i="18"/>
  <c r="L253" i="18"/>
  <c r="H253" i="18"/>
  <c r="F253" i="18"/>
  <c r="D253" i="18"/>
  <c r="L252" i="18"/>
  <c r="H252" i="18"/>
  <c r="F252" i="18"/>
  <c r="D252" i="18"/>
  <c r="L251" i="18"/>
  <c r="H251" i="18"/>
  <c r="F251" i="18"/>
  <c r="D251" i="18"/>
  <c r="L250" i="18"/>
  <c r="H250" i="18"/>
  <c r="F250" i="18"/>
  <c r="D250" i="18"/>
  <c r="L249" i="18"/>
  <c r="H249" i="18"/>
  <c r="F249" i="18"/>
  <c r="D249" i="18"/>
  <c r="L248" i="18"/>
  <c r="H248" i="18"/>
  <c r="F248" i="18"/>
  <c r="D248" i="18"/>
  <c r="L247" i="18"/>
  <c r="H247" i="18"/>
  <c r="F247" i="18"/>
  <c r="D247" i="18"/>
  <c r="L246" i="18"/>
  <c r="H246" i="18"/>
  <c r="F246" i="18"/>
  <c r="D246" i="18"/>
  <c r="L245" i="18"/>
  <c r="H245" i="18"/>
  <c r="F245" i="18"/>
  <c r="D245" i="18"/>
  <c r="L244" i="18"/>
  <c r="H244" i="18"/>
  <c r="F244" i="18"/>
  <c r="D244" i="18"/>
  <c r="L243" i="18"/>
  <c r="H243" i="18"/>
  <c r="F243" i="18"/>
  <c r="D243" i="18"/>
  <c r="L242" i="18"/>
  <c r="H242" i="18"/>
  <c r="F242" i="18"/>
  <c r="D242" i="18"/>
  <c r="L241" i="18"/>
  <c r="H241" i="18"/>
  <c r="F241" i="18"/>
  <c r="D241" i="18"/>
  <c r="L240" i="18"/>
  <c r="H240" i="18"/>
  <c r="F240" i="18"/>
  <c r="D240" i="18"/>
  <c r="L239" i="18"/>
  <c r="H239" i="18"/>
  <c r="F239" i="18"/>
  <c r="D239" i="18"/>
  <c r="L238" i="18"/>
  <c r="H238" i="18"/>
  <c r="F238" i="18"/>
  <c r="D238" i="18"/>
  <c r="L237" i="18"/>
  <c r="H237" i="18"/>
  <c r="F237" i="18"/>
  <c r="D237" i="18"/>
  <c r="L236" i="18"/>
  <c r="H236" i="18"/>
  <c r="F236" i="18"/>
  <c r="D236" i="18"/>
  <c r="L235" i="18"/>
  <c r="H235" i="18"/>
  <c r="F235" i="18"/>
  <c r="D235" i="18"/>
  <c r="L234" i="18"/>
  <c r="H234" i="18"/>
  <c r="F234" i="18"/>
  <c r="D234" i="18"/>
  <c r="L233" i="18"/>
  <c r="H233" i="18"/>
  <c r="F233" i="18"/>
  <c r="D233" i="18"/>
  <c r="L232" i="18"/>
  <c r="H232" i="18"/>
  <c r="F232" i="18"/>
  <c r="D232" i="18"/>
  <c r="L231" i="18"/>
  <c r="H231" i="18"/>
  <c r="F231" i="18"/>
  <c r="D231" i="18"/>
  <c r="L230" i="18"/>
  <c r="H230" i="18"/>
  <c r="F230" i="18"/>
  <c r="D230" i="18"/>
  <c r="L229" i="18"/>
  <c r="H229" i="18"/>
  <c r="F229" i="18"/>
  <c r="D229" i="18"/>
  <c r="L228" i="18"/>
  <c r="H228" i="18"/>
  <c r="F228" i="18"/>
  <c r="D228" i="18"/>
  <c r="L227" i="18"/>
  <c r="H227" i="18"/>
  <c r="F227" i="18"/>
  <c r="D227" i="18"/>
  <c r="L226" i="18"/>
  <c r="H226" i="18"/>
  <c r="F226" i="18"/>
  <c r="D226" i="18"/>
  <c r="L225" i="18"/>
  <c r="H225" i="18"/>
  <c r="F225" i="18"/>
  <c r="D225" i="18"/>
  <c r="L224" i="18"/>
  <c r="H224" i="18"/>
  <c r="F224" i="18"/>
  <c r="D224" i="18"/>
  <c r="L223" i="18"/>
  <c r="H223" i="18"/>
  <c r="F223" i="18"/>
  <c r="D223" i="18"/>
  <c r="L222" i="18"/>
  <c r="H222" i="18"/>
  <c r="F222" i="18"/>
  <c r="D222" i="18"/>
  <c r="L221" i="18"/>
  <c r="H221" i="18"/>
  <c r="F221" i="18"/>
  <c r="D221" i="18"/>
  <c r="L220" i="18"/>
  <c r="H220" i="18"/>
  <c r="F220" i="18"/>
  <c r="D220" i="18"/>
  <c r="L219" i="18"/>
  <c r="H219" i="18"/>
  <c r="F219" i="18"/>
  <c r="D219" i="18"/>
  <c r="L218" i="18"/>
  <c r="H218" i="18"/>
  <c r="F218" i="18"/>
  <c r="D218" i="18"/>
  <c r="L217" i="18"/>
  <c r="H217" i="18"/>
  <c r="F217" i="18"/>
  <c r="D217" i="18"/>
  <c r="L216" i="18"/>
  <c r="H216" i="18"/>
  <c r="F216" i="18"/>
  <c r="D216" i="18"/>
  <c r="L215" i="18"/>
  <c r="H215" i="18"/>
  <c r="F215" i="18"/>
  <c r="D215" i="18"/>
  <c r="L214" i="18"/>
  <c r="H214" i="18"/>
  <c r="F214" i="18"/>
  <c r="D214" i="18"/>
  <c r="L213" i="18"/>
  <c r="H213" i="18"/>
  <c r="F213" i="18"/>
  <c r="D213" i="18"/>
  <c r="L212" i="18"/>
  <c r="H212" i="18"/>
  <c r="F212" i="18"/>
  <c r="D212" i="18"/>
  <c r="L211" i="18"/>
  <c r="H211" i="18"/>
  <c r="F211" i="18"/>
  <c r="D211" i="18"/>
  <c r="L210" i="18"/>
  <c r="H210" i="18"/>
  <c r="F210" i="18"/>
  <c r="D210" i="18"/>
  <c r="L209" i="18"/>
  <c r="H209" i="18"/>
  <c r="F209" i="18"/>
  <c r="D209" i="18"/>
  <c r="L208" i="18"/>
  <c r="H208" i="18"/>
  <c r="F208" i="18"/>
  <c r="D208" i="18"/>
  <c r="L207" i="18"/>
  <c r="H207" i="18"/>
  <c r="F207" i="18"/>
  <c r="D207" i="18"/>
  <c r="L206" i="18"/>
  <c r="H206" i="18"/>
  <c r="F206" i="18"/>
  <c r="D206" i="18"/>
  <c r="L205" i="18"/>
  <c r="H205" i="18"/>
  <c r="F205" i="18"/>
  <c r="D205" i="18"/>
  <c r="L204" i="18"/>
  <c r="H204" i="18"/>
  <c r="F204" i="18"/>
  <c r="D204" i="18"/>
  <c r="L203" i="18"/>
  <c r="H203" i="18"/>
  <c r="F203" i="18"/>
  <c r="D203" i="18"/>
  <c r="L202" i="18"/>
  <c r="H202" i="18"/>
  <c r="F202" i="18"/>
  <c r="D202" i="18"/>
  <c r="L201" i="18"/>
  <c r="H201" i="18"/>
  <c r="F201" i="18"/>
  <c r="D201" i="18"/>
  <c r="L200" i="18"/>
  <c r="H200" i="18"/>
  <c r="F200" i="18"/>
  <c r="D200" i="18"/>
  <c r="L199" i="18"/>
  <c r="H199" i="18"/>
  <c r="F199" i="18"/>
  <c r="D199" i="18"/>
  <c r="L198" i="18"/>
  <c r="H198" i="18"/>
  <c r="F198" i="18"/>
  <c r="D198" i="18"/>
  <c r="L197" i="18"/>
  <c r="H197" i="18"/>
  <c r="F197" i="18"/>
  <c r="D197" i="18"/>
  <c r="L196" i="18"/>
  <c r="H196" i="18"/>
  <c r="F196" i="18"/>
  <c r="D196" i="18"/>
  <c r="L195" i="18"/>
  <c r="H195" i="18"/>
  <c r="F195" i="18"/>
  <c r="D195" i="18"/>
  <c r="L194" i="18"/>
  <c r="H194" i="18"/>
  <c r="F194" i="18"/>
  <c r="D194" i="18"/>
  <c r="L193" i="18"/>
  <c r="H193" i="18"/>
  <c r="F193" i="18"/>
  <c r="D193" i="18"/>
  <c r="L192" i="18"/>
  <c r="H192" i="18"/>
  <c r="F192" i="18"/>
  <c r="D192" i="18"/>
  <c r="L191" i="18"/>
  <c r="H191" i="18"/>
  <c r="F191" i="18"/>
  <c r="D191" i="18"/>
  <c r="L190" i="18"/>
  <c r="H190" i="18"/>
  <c r="F190" i="18"/>
  <c r="D190" i="18"/>
  <c r="L189" i="18"/>
  <c r="H189" i="18"/>
  <c r="F189" i="18"/>
  <c r="D189" i="18"/>
  <c r="L188" i="18"/>
  <c r="H188" i="18"/>
  <c r="F188" i="18"/>
  <c r="D188" i="18"/>
  <c r="L187" i="18"/>
  <c r="H187" i="18"/>
  <c r="F187" i="18"/>
  <c r="D187" i="18"/>
  <c r="L186" i="18"/>
  <c r="H186" i="18"/>
  <c r="F186" i="18"/>
  <c r="D186" i="18"/>
  <c r="L185" i="18"/>
  <c r="H185" i="18"/>
  <c r="F185" i="18"/>
  <c r="D185" i="18"/>
  <c r="L184" i="18"/>
  <c r="H184" i="18"/>
  <c r="F184" i="18"/>
  <c r="D184" i="18"/>
  <c r="L183" i="18"/>
  <c r="H183" i="18"/>
  <c r="F183" i="18"/>
  <c r="D183" i="18"/>
  <c r="L182" i="18"/>
  <c r="H182" i="18"/>
  <c r="F182" i="18"/>
  <c r="D182" i="18"/>
  <c r="L181" i="18"/>
  <c r="H181" i="18"/>
  <c r="F181" i="18"/>
  <c r="D181" i="18"/>
  <c r="L180" i="18"/>
  <c r="H180" i="18"/>
  <c r="F180" i="18"/>
  <c r="D180" i="18"/>
  <c r="L179" i="18"/>
  <c r="H179" i="18"/>
  <c r="F179" i="18"/>
  <c r="D179" i="18"/>
  <c r="L178" i="18"/>
  <c r="H178" i="18"/>
  <c r="F178" i="18"/>
  <c r="D178" i="18"/>
  <c r="L177" i="18"/>
  <c r="H177" i="18"/>
  <c r="F177" i="18"/>
  <c r="D177" i="18"/>
  <c r="L176" i="18"/>
  <c r="H176" i="18"/>
  <c r="F176" i="18"/>
  <c r="D176" i="18"/>
  <c r="L175" i="18"/>
  <c r="H175" i="18"/>
  <c r="F175" i="18"/>
  <c r="D175" i="18"/>
  <c r="L174" i="18"/>
  <c r="H174" i="18"/>
  <c r="F174" i="18"/>
  <c r="D174" i="18"/>
  <c r="L173" i="18"/>
  <c r="H173" i="18"/>
  <c r="F173" i="18"/>
  <c r="D173" i="18"/>
  <c r="L172" i="18"/>
  <c r="H172" i="18"/>
  <c r="F172" i="18"/>
  <c r="D172" i="18"/>
  <c r="L171" i="18"/>
  <c r="H171" i="18"/>
  <c r="F171" i="18"/>
  <c r="D171" i="18"/>
  <c r="L170" i="18"/>
  <c r="H170" i="18"/>
  <c r="F170" i="18"/>
  <c r="D170" i="18"/>
  <c r="L169" i="18"/>
  <c r="H169" i="18"/>
  <c r="F169" i="18"/>
  <c r="D169" i="18"/>
  <c r="L168" i="18"/>
  <c r="H168" i="18"/>
  <c r="F168" i="18"/>
  <c r="D168" i="18"/>
  <c r="L167" i="18"/>
  <c r="H167" i="18"/>
  <c r="F167" i="18"/>
  <c r="D167" i="18"/>
  <c r="L166" i="18"/>
  <c r="H166" i="18"/>
  <c r="F166" i="18"/>
  <c r="D166" i="18"/>
  <c r="L165" i="18"/>
  <c r="H165" i="18"/>
  <c r="F165" i="18"/>
  <c r="D165" i="18"/>
  <c r="L164" i="18"/>
  <c r="H164" i="18"/>
  <c r="F164" i="18"/>
  <c r="D164" i="18"/>
  <c r="L163" i="18"/>
  <c r="H163" i="18"/>
  <c r="F163" i="18"/>
  <c r="D163" i="18"/>
  <c r="L162" i="18"/>
  <c r="H162" i="18"/>
  <c r="F162" i="18"/>
  <c r="D162" i="18"/>
  <c r="L161" i="18"/>
  <c r="H161" i="18"/>
  <c r="F161" i="18"/>
  <c r="D161" i="18"/>
  <c r="L160" i="18"/>
  <c r="H160" i="18"/>
  <c r="F160" i="18"/>
  <c r="D160" i="18"/>
  <c r="L159" i="18"/>
  <c r="H159" i="18"/>
  <c r="F159" i="18"/>
  <c r="D159" i="18"/>
  <c r="L158" i="18"/>
  <c r="H158" i="18"/>
  <c r="F158" i="18"/>
  <c r="D158" i="18"/>
  <c r="L157" i="18"/>
  <c r="H157" i="18"/>
  <c r="F157" i="18"/>
  <c r="D157" i="18"/>
  <c r="L156" i="18"/>
  <c r="H156" i="18"/>
  <c r="F156" i="18"/>
  <c r="D156" i="18"/>
  <c r="L155" i="18"/>
  <c r="H155" i="18"/>
  <c r="F155" i="18"/>
  <c r="D155" i="18"/>
  <c r="L154" i="18"/>
  <c r="H154" i="18"/>
  <c r="F154" i="18"/>
  <c r="D154" i="18"/>
  <c r="L153" i="18"/>
  <c r="H153" i="18"/>
  <c r="F153" i="18"/>
  <c r="D153" i="18"/>
  <c r="L152" i="18"/>
  <c r="H152" i="18"/>
  <c r="F152" i="18"/>
  <c r="D152" i="18"/>
  <c r="L151" i="18"/>
  <c r="H151" i="18"/>
  <c r="F151" i="18"/>
  <c r="D151" i="18"/>
  <c r="L150" i="18"/>
  <c r="H150" i="18"/>
  <c r="F150" i="18"/>
  <c r="D150" i="18"/>
  <c r="L149" i="18"/>
  <c r="H149" i="18"/>
  <c r="F149" i="18"/>
  <c r="D149" i="18"/>
  <c r="L148" i="18"/>
  <c r="H148" i="18"/>
  <c r="F148" i="18"/>
  <c r="D148" i="18"/>
  <c r="L147" i="18"/>
  <c r="H147" i="18"/>
  <c r="F147" i="18"/>
  <c r="D147" i="18"/>
  <c r="L146" i="18"/>
  <c r="H146" i="18"/>
  <c r="F146" i="18"/>
  <c r="D146" i="18"/>
  <c r="L145" i="18"/>
  <c r="H145" i="18"/>
  <c r="F145" i="18"/>
  <c r="D145" i="18"/>
  <c r="L144" i="18"/>
  <c r="H144" i="18"/>
  <c r="F144" i="18"/>
  <c r="D144" i="18"/>
  <c r="L143" i="18"/>
  <c r="H143" i="18"/>
  <c r="F143" i="18"/>
  <c r="D143" i="18"/>
  <c r="L142" i="18"/>
  <c r="H142" i="18"/>
  <c r="F142" i="18"/>
  <c r="D142" i="18"/>
  <c r="L141" i="18"/>
  <c r="H141" i="18"/>
  <c r="F141" i="18"/>
  <c r="D141" i="18"/>
  <c r="L140" i="18"/>
  <c r="H140" i="18"/>
  <c r="F140" i="18"/>
  <c r="D140" i="18"/>
  <c r="L139" i="18"/>
  <c r="H139" i="18"/>
  <c r="F139" i="18"/>
  <c r="D139" i="18"/>
  <c r="L138" i="18"/>
  <c r="H138" i="18"/>
  <c r="F138" i="18"/>
  <c r="D138" i="18"/>
  <c r="L137" i="18"/>
  <c r="H137" i="18"/>
  <c r="F137" i="18"/>
  <c r="D137" i="18"/>
  <c r="L136" i="18"/>
  <c r="H136" i="18"/>
  <c r="F136" i="18"/>
  <c r="D136" i="18"/>
  <c r="L135" i="18"/>
  <c r="H135" i="18"/>
  <c r="F135" i="18"/>
  <c r="D135" i="18"/>
  <c r="L134" i="18"/>
  <c r="H134" i="18"/>
  <c r="F134" i="18"/>
  <c r="D134" i="18"/>
  <c r="L133" i="18"/>
  <c r="H133" i="18"/>
  <c r="F133" i="18"/>
  <c r="D133" i="18"/>
  <c r="L132" i="18"/>
  <c r="H132" i="18"/>
  <c r="F132" i="18"/>
  <c r="D132" i="18"/>
  <c r="L131" i="18"/>
  <c r="H131" i="18"/>
  <c r="F131" i="18"/>
  <c r="D131" i="18"/>
  <c r="L130" i="18"/>
  <c r="H130" i="18"/>
  <c r="F130" i="18"/>
  <c r="D130" i="18"/>
  <c r="L129" i="18"/>
  <c r="H129" i="18"/>
  <c r="F129" i="18"/>
  <c r="D129" i="18"/>
  <c r="L128" i="18"/>
  <c r="H128" i="18"/>
  <c r="F128" i="18"/>
  <c r="D128" i="18"/>
  <c r="L127" i="18"/>
  <c r="H127" i="18"/>
  <c r="F127" i="18"/>
  <c r="D127" i="18"/>
  <c r="L126" i="18"/>
  <c r="H126" i="18"/>
  <c r="F126" i="18"/>
  <c r="D126" i="18"/>
  <c r="L125" i="18"/>
  <c r="H125" i="18"/>
  <c r="F125" i="18"/>
  <c r="D125" i="18"/>
  <c r="L124" i="18"/>
  <c r="H124" i="18"/>
  <c r="F124" i="18"/>
  <c r="D124" i="18"/>
  <c r="L123" i="18"/>
  <c r="H123" i="18"/>
  <c r="F123" i="18"/>
  <c r="D123" i="18"/>
  <c r="L122" i="18"/>
  <c r="H122" i="18"/>
  <c r="F122" i="18"/>
  <c r="D122" i="18"/>
  <c r="L121" i="18"/>
  <c r="H121" i="18"/>
  <c r="F121" i="18"/>
  <c r="D121" i="18"/>
  <c r="L120" i="18"/>
  <c r="H120" i="18"/>
  <c r="F120" i="18"/>
  <c r="D120" i="18"/>
  <c r="L119" i="18"/>
  <c r="H119" i="18"/>
  <c r="F119" i="18"/>
  <c r="D119" i="18"/>
  <c r="L118" i="18"/>
  <c r="H118" i="18"/>
  <c r="F118" i="18"/>
  <c r="D118" i="18"/>
  <c r="L117" i="18"/>
  <c r="H117" i="18"/>
  <c r="L116" i="18"/>
  <c r="H116" i="18"/>
  <c r="F116" i="18"/>
  <c r="D116" i="18"/>
  <c r="L115" i="18"/>
  <c r="H115" i="18"/>
  <c r="F115" i="18"/>
  <c r="D115" i="18"/>
  <c r="L114" i="18"/>
  <c r="H114" i="18"/>
  <c r="F114" i="18"/>
  <c r="D114" i="18"/>
  <c r="L113" i="18"/>
  <c r="H113" i="18"/>
  <c r="F113" i="18"/>
  <c r="D113" i="18"/>
  <c r="L112" i="18"/>
  <c r="H112" i="18"/>
  <c r="F112" i="18"/>
  <c r="D112" i="18"/>
  <c r="L111" i="18"/>
  <c r="H111" i="18"/>
  <c r="F111" i="18"/>
  <c r="D111" i="18"/>
  <c r="L110" i="18"/>
  <c r="H110" i="18"/>
  <c r="F110" i="18"/>
  <c r="D110" i="18"/>
  <c r="L109" i="18"/>
  <c r="H109" i="18"/>
  <c r="F109" i="18"/>
  <c r="D109" i="18"/>
  <c r="L108" i="18"/>
  <c r="H108" i="18"/>
  <c r="F108" i="18"/>
  <c r="D108" i="18"/>
  <c r="L107" i="18"/>
  <c r="H107" i="18"/>
  <c r="F107" i="18"/>
  <c r="D107" i="18"/>
  <c r="L106" i="18"/>
  <c r="H106" i="18"/>
  <c r="F106" i="18"/>
  <c r="D106" i="18"/>
  <c r="L105" i="18"/>
  <c r="H105" i="18"/>
  <c r="F105" i="18"/>
  <c r="D105" i="18"/>
  <c r="L104" i="18"/>
  <c r="H104" i="18"/>
  <c r="F104" i="18"/>
  <c r="D104" i="18"/>
  <c r="L103" i="18"/>
  <c r="H103" i="18"/>
  <c r="F103" i="18"/>
  <c r="D103" i="18"/>
  <c r="L102" i="18"/>
  <c r="H102" i="18"/>
  <c r="F102" i="18"/>
  <c r="D102" i="18"/>
  <c r="L101" i="18"/>
  <c r="H101" i="18"/>
  <c r="F101" i="18"/>
  <c r="D101" i="18"/>
  <c r="L100" i="18"/>
  <c r="H100" i="18"/>
  <c r="F100" i="18"/>
  <c r="D100" i="18"/>
  <c r="L99" i="18"/>
  <c r="H99" i="18"/>
  <c r="F99" i="18"/>
  <c r="D99" i="18"/>
  <c r="L98" i="18"/>
  <c r="H98" i="18"/>
  <c r="F98" i="18"/>
  <c r="D98" i="18"/>
  <c r="L97" i="18"/>
  <c r="H97" i="18"/>
  <c r="F97" i="18"/>
  <c r="D97" i="18"/>
  <c r="L96" i="18"/>
  <c r="H96" i="18"/>
  <c r="F96" i="18"/>
  <c r="D96" i="18"/>
  <c r="L95" i="18"/>
  <c r="H95" i="18"/>
  <c r="F95" i="18"/>
  <c r="D95" i="18"/>
  <c r="L94" i="18"/>
  <c r="H94" i="18"/>
  <c r="F94" i="18"/>
  <c r="D94" i="18"/>
  <c r="L93" i="18"/>
  <c r="H93" i="18"/>
  <c r="F93" i="18"/>
  <c r="D93" i="18"/>
  <c r="L92" i="18"/>
  <c r="H92" i="18"/>
  <c r="F92" i="18"/>
  <c r="D92" i="18"/>
  <c r="L91" i="18"/>
  <c r="H91" i="18"/>
  <c r="F91" i="18"/>
  <c r="D91" i="18"/>
  <c r="L90" i="18"/>
  <c r="H90" i="18"/>
  <c r="F90" i="18"/>
  <c r="D90" i="18"/>
  <c r="L89" i="18"/>
  <c r="H89" i="18"/>
  <c r="F89" i="18"/>
  <c r="D89" i="18"/>
  <c r="L88" i="18"/>
  <c r="L87" i="18"/>
  <c r="L86" i="18"/>
  <c r="L85" i="18"/>
  <c r="L84" i="18"/>
  <c r="L83" i="18"/>
  <c r="L82" i="18"/>
  <c r="L81" i="18"/>
  <c r="L80" i="18"/>
  <c r="L79" i="18"/>
  <c r="L78" i="18"/>
  <c r="L77" i="18"/>
  <c r="L76" i="18"/>
  <c r="H76" i="18"/>
  <c r="F76" i="18"/>
  <c r="D76" i="18"/>
  <c r="L75" i="18"/>
  <c r="H75" i="18"/>
  <c r="F75" i="18"/>
  <c r="D75" i="18"/>
  <c r="L74" i="18"/>
  <c r="H74" i="18"/>
  <c r="F74" i="18"/>
  <c r="D74" i="18"/>
  <c r="L73" i="18"/>
  <c r="H73" i="18"/>
  <c r="F73" i="18"/>
  <c r="D73" i="18"/>
  <c r="L72" i="18"/>
  <c r="H72" i="18"/>
  <c r="F72" i="18"/>
  <c r="D72" i="18"/>
  <c r="L71" i="18"/>
  <c r="H71" i="18"/>
  <c r="F71" i="18"/>
  <c r="D71" i="18"/>
  <c r="L70" i="18"/>
  <c r="H70" i="18"/>
  <c r="F70" i="18"/>
  <c r="D70" i="18"/>
  <c r="L69" i="18"/>
  <c r="H69" i="18"/>
  <c r="F69" i="18"/>
  <c r="D69" i="18"/>
  <c r="L68" i="18"/>
  <c r="H68" i="18"/>
  <c r="F68" i="18"/>
  <c r="D68" i="18"/>
  <c r="L67" i="18"/>
  <c r="H67" i="18"/>
  <c r="F67" i="18"/>
  <c r="D67" i="18"/>
  <c r="L66" i="18"/>
  <c r="H66" i="18"/>
  <c r="F66" i="18"/>
  <c r="D66" i="18"/>
  <c r="L65" i="18"/>
  <c r="H65" i="18"/>
  <c r="F65" i="18"/>
  <c r="D65" i="18"/>
  <c r="L64" i="18"/>
  <c r="H64" i="18"/>
  <c r="F64" i="18"/>
  <c r="D64" i="18"/>
  <c r="L63" i="18"/>
  <c r="H63" i="18"/>
  <c r="F63" i="18"/>
  <c r="D63" i="18"/>
  <c r="L62" i="18"/>
  <c r="H62" i="18"/>
  <c r="F62" i="18"/>
  <c r="D62" i="18"/>
  <c r="L61" i="18"/>
  <c r="H61" i="18"/>
  <c r="F61" i="18"/>
  <c r="D61" i="18"/>
  <c r="L60" i="18"/>
  <c r="H60" i="18"/>
  <c r="F60" i="18"/>
  <c r="D60" i="18"/>
  <c r="L59" i="18"/>
  <c r="H59" i="18"/>
  <c r="F59" i="18"/>
  <c r="D59" i="18"/>
  <c r="L58" i="18"/>
  <c r="H58" i="18"/>
  <c r="F58" i="18"/>
  <c r="D58" i="18"/>
  <c r="L57" i="18"/>
  <c r="H57" i="18"/>
  <c r="F57" i="18"/>
  <c r="D57" i="18"/>
  <c r="L56" i="18"/>
  <c r="H56" i="18"/>
  <c r="F56" i="18"/>
  <c r="D56" i="18"/>
  <c r="L55" i="18"/>
  <c r="H55" i="18"/>
  <c r="F55" i="18"/>
  <c r="D55" i="18"/>
  <c r="L54" i="18"/>
  <c r="H54" i="18"/>
  <c r="F54" i="18"/>
  <c r="D54" i="18"/>
  <c r="L53" i="18"/>
  <c r="H53" i="18"/>
  <c r="F53" i="18"/>
  <c r="D53" i="18"/>
  <c r="L52" i="18"/>
  <c r="H52" i="18"/>
  <c r="F52" i="18"/>
  <c r="D52" i="18"/>
  <c r="L51" i="18"/>
  <c r="H51" i="18"/>
  <c r="F51" i="18"/>
  <c r="D51" i="18"/>
  <c r="L50" i="18"/>
  <c r="H50" i="18"/>
  <c r="F50" i="18"/>
  <c r="D50" i="18"/>
  <c r="L49" i="18"/>
  <c r="H49" i="18"/>
  <c r="F49" i="18"/>
  <c r="D49" i="18"/>
  <c r="L48" i="18"/>
  <c r="H48" i="18"/>
  <c r="F48" i="18"/>
  <c r="D48" i="18"/>
  <c r="L47" i="18"/>
  <c r="H47" i="18"/>
  <c r="F47" i="18"/>
  <c r="D47" i="18"/>
  <c r="L46" i="18"/>
  <c r="H46" i="18"/>
  <c r="F46" i="18"/>
  <c r="D46" i="18"/>
  <c r="L45" i="18"/>
  <c r="H45" i="18"/>
  <c r="F45" i="18"/>
  <c r="D45" i="18"/>
  <c r="L44" i="18"/>
  <c r="H44" i="18"/>
  <c r="F44" i="18"/>
  <c r="D44" i="18"/>
  <c r="L43" i="18"/>
  <c r="H43" i="18"/>
  <c r="F43" i="18"/>
  <c r="D43" i="18"/>
  <c r="L42" i="18"/>
  <c r="H42" i="18"/>
  <c r="F42" i="18"/>
  <c r="D42" i="18"/>
  <c r="L41" i="18"/>
  <c r="H41" i="18"/>
  <c r="F41" i="18"/>
  <c r="D41" i="18"/>
  <c r="L40" i="18"/>
  <c r="H40" i="18"/>
  <c r="F40" i="18"/>
  <c r="D40" i="18"/>
  <c r="L39" i="18"/>
  <c r="H39" i="18"/>
  <c r="F39" i="18"/>
  <c r="D39" i="18"/>
  <c r="L38" i="18"/>
  <c r="H38" i="18"/>
  <c r="F38" i="18"/>
  <c r="D38" i="18"/>
  <c r="L37" i="18"/>
  <c r="H37" i="18"/>
  <c r="F37" i="18"/>
  <c r="D37" i="18"/>
  <c r="L36" i="18"/>
  <c r="H36" i="18"/>
  <c r="F36" i="18"/>
  <c r="D36" i="18"/>
  <c r="L35" i="18"/>
  <c r="H35" i="18"/>
  <c r="F35" i="18"/>
  <c r="D35" i="18"/>
  <c r="L34" i="18"/>
  <c r="H34" i="18"/>
  <c r="F34" i="18"/>
  <c r="D34" i="18"/>
  <c r="L33" i="18"/>
  <c r="H33" i="18"/>
  <c r="F33" i="18"/>
  <c r="D33" i="18"/>
  <c r="L32" i="18"/>
  <c r="H32" i="18"/>
  <c r="F32" i="18"/>
  <c r="D32" i="18"/>
  <c r="L31" i="18"/>
  <c r="H31" i="18"/>
  <c r="F31" i="18"/>
  <c r="D31" i="18"/>
  <c r="L30" i="18"/>
  <c r="H30" i="18"/>
  <c r="F30" i="18"/>
  <c r="D30" i="18"/>
  <c r="L29" i="18"/>
  <c r="H29" i="18"/>
  <c r="F29" i="18"/>
  <c r="D29" i="18"/>
  <c r="L28" i="18"/>
  <c r="H28" i="18"/>
  <c r="F28" i="18"/>
  <c r="D28" i="18"/>
  <c r="L27" i="18"/>
  <c r="H27" i="18"/>
  <c r="F27" i="18"/>
  <c r="D27" i="18"/>
  <c r="L26" i="18"/>
  <c r="H26" i="18"/>
  <c r="F26" i="18"/>
  <c r="D26" i="18"/>
  <c r="L25" i="18"/>
  <c r="H25" i="18"/>
  <c r="F25" i="18"/>
  <c r="D25" i="18"/>
  <c r="L24" i="18"/>
  <c r="H24" i="18"/>
  <c r="F24" i="18"/>
  <c r="D24" i="18"/>
  <c r="L23" i="18"/>
  <c r="H23" i="18"/>
  <c r="F23" i="18"/>
  <c r="D23" i="18"/>
  <c r="L22" i="18"/>
  <c r="H22" i="18"/>
  <c r="F22" i="18"/>
  <c r="D22" i="18"/>
  <c r="L21" i="18"/>
  <c r="H21" i="18"/>
  <c r="F21" i="18"/>
  <c r="D21" i="18"/>
  <c r="L20" i="18"/>
  <c r="H20" i="18"/>
  <c r="F20" i="18"/>
  <c r="D20" i="18"/>
  <c r="L19" i="18"/>
  <c r="H19" i="18"/>
  <c r="F19" i="18"/>
  <c r="D19" i="18"/>
  <c r="L18" i="18"/>
  <c r="H18" i="18"/>
  <c r="F18" i="18"/>
  <c r="D18" i="18"/>
  <c r="L17" i="18"/>
  <c r="H17" i="18"/>
  <c r="F17" i="18"/>
  <c r="D17" i="18"/>
  <c r="L16" i="18"/>
  <c r="H16" i="18"/>
  <c r="F16" i="18"/>
  <c r="D16" i="18"/>
  <c r="L15" i="18"/>
  <c r="H15" i="18"/>
  <c r="F15" i="18"/>
  <c r="D15" i="18"/>
  <c r="L14" i="18"/>
  <c r="H14" i="18"/>
  <c r="F14" i="18"/>
  <c r="D14" i="18"/>
  <c r="L13" i="18"/>
  <c r="H13" i="18"/>
  <c r="F13" i="18"/>
  <c r="D13" i="18"/>
  <c r="L12" i="18"/>
  <c r="H12" i="18"/>
  <c r="F12" i="18"/>
  <c r="D12" i="18"/>
  <c r="L11" i="18"/>
  <c r="H11" i="18"/>
  <c r="F11" i="18"/>
  <c r="D11" i="18"/>
  <c r="L10" i="18"/>
  <c r="H10" i="18"/>
  <c r="F10" i="18"/>
  <c r="D10" i="18"/>
  <c r="L9" i="18"/>
  <c r="H9" i="18"/>
  <c r="F9" i="18"/>
  <c r="D9" i="18"/>
  <c r="L8" i="18"/>
  <c r="H8" i="18"/>
  <c r="F8" i="18"/>
  <c r="D8" i="18"/>
  <c r="L7" i="18"/>
  <c r="H7" i="18"/>
  <c r="F7" i="18"/>
  <c r="D7" i="18"/>
  <c r="L6" i="18"/>
  <c r="H6" i="18"/>
  <c r="F6" i="18"/>
  <c r="L31" i="17"/>
  <c r="H31" i="17"/>
  <c r="F31" i="17"/>
  <c r="D31" i="17"/>
  <c r="L30" i="17"/>
  <c r="H30" i="17"/>
  <c r="F30" i="17"/>
  <c r="D30" i="17"/>
  <c r="L29" i="17"/>
  <c r="H29" i="17"/>
  <c r="F29" i="17"/>
  <c r="D29" i="17"/>
  <c r="L28" i="17"/>
  <c r="H28" i="17"/>
  <c r="F28" i="17"/>
  <c r="D28" i="17"/>
  <c r="L27" i="17"/>
  <c r="H27" i="17"/>
  <c r="F27" i="17"/>
  <c r="D27" i="17"/>
  <c r="L26" i="17"/>
  <c r="H26" i="17"/>
  <c r="F26" i="17"/>
  <c r="D26" i="17"/>
  <c r="L25" i="17"/>
  <c r="H25" i="17"/>
  <c r="F25" i="17"/>
  <c r="D25" i="17"/>
  <c r="L24" i="17"/>
  <c r="H24" i="17"/>
  <c r="F24" i="17"/>
  <c r="D24" i="17"/>
  <c r="L23" i="17"/>
  <c r="H23" i="17"/>
  <c r="F23" i="17"/>
  <c r="D23" i="17"/>
  <c r="L22" i="17"/>
  <c r="H22" i="17"/>
  <c r="F22" i="17"/>
  <c r="D22" i="17"/>
  <c r="L21" i="17"/>
  <c r="H21" i="17"/>
  <c r="F21" i="17"/>
  <c r="D21" i="17"/>
  <c r="L20" i="17"/>
  <c r="H20" i="17"/>
  <c r="F20" i="17"/>
  <c r="D20" i="17"/>
  <c r="L19" i="17"/>
  <c r="H19" i="17"/>
  <c r="F19" i="17"/>
  <c r="D19" i="17"/>
  <c r="L18" i="17"/>
  <c r="H18" i="17"/>
  <c r="F18" i="17"/>
  <c r="D18" i="17"/>
  <c r="L17" i="17"/>
  <c r="H17" i="17"/>
  <c r="F17" i="17"/>
  <c r="D17" i="17"/>
  <c r="L16" i="17"/>
  <c r="H16" i="17"/>
  <c r="F16" i="17"/>
  <c r="D16" i="17"/>
  <c r="L15" i="17"/>
  <c r="H15" i="17"/>
  <c r="F15" i="17"/>
  <c r="D15" i="17"/>
  <c r="L14" i="17"/>
  <c r="H14" i="17"/>
  <c r="F14" i="17"/>
  <c r="D14" i="17"/>
  <c r="L13" i="17"/>
  <c r="H13" i="17"/>
  <c r="F13" i="17"/>
  <c r="D13" i="17"/>
  <c r="L12" i="17"/>
  <c r="H12" i="17"/>
  <c r="F12" i="17"/>
  <c r="D12" i="17"/>
  <c r="L11" i="17"/>
  <c r="H11" i="17"/>
  <c r="F11" i="17"/>
  <c r="D11" i="17"/>
  <c r="L10" i="17"/>
  <c r="H10" i="17"/>
  <c r="F10" i="17"/>
  <c r="D10" i="17"/>
  <c r="L9" i="17"/>
  <c r="H9" i="17"/>
  <c r="F9" i="17"/>
  <c r="D9" i="17"/>
  <c r="L8" i="17"/>
  <c r="H8" i="17"/>
  <c r="F8" i="17"/>
  <c r="D8" i="17"/>
  <c r="L7" i="17"/>
  <c r="H7" i="17"/>
  <c r="F7" i="17"/>
  <c r="D7" i="17"/>
  <c r="K31" i="35"/>
  <c r="H31" i="35"/>
  <c r="F31" i="35"/>
  <c r="D31" i="35"/>
  <c r="K30" i="35"/>
  <c r="H30" i="35"/>
  <c r="F30" i="35"/>
  <c r="D30" i="35"/>
  <c r="K29" i="35"/>
  <c r="H29" i="35"/>
  <c r="F29" i="35"/>
  <c r="D29" i="35"/>
  <c r="K28" i="35"/>
  <c r="H28" i="35"/>
  <c r="F28" i="35"/>
  <c r="D28" i="35"/>
  <c r="K27" i="35"/>
  <c r="H27" i="35"/>
  <c r="F27" i="35"/>
  <c r="D27" i="35"/>
  <c r="K26" i="35"/>
  <c r="H26" i="35"/>
  <c r="F26" i="35"/>
  <c r="D26" i="35"/>
  <c r="K25" i="35"/>
  <c r="H25" i="35"/>
  <c r="F25" i="35"/>
  <c r="D25" i="35"/>
  <c r="K24" i="35"/>
  <c r="H24" i="35"/>
  <c r="F24" i="35"/>
  <c r="D24" i="35"/>
  <c r="K23" i="35"/>
  <c r="H23" i="35"/>
  <c r="F23" i="35"/>
  <c r="D23" i="35"/>
  <c r="K22" i="35"/>
  <c r="F22" i="35"/>
  <c r="D22" i="35"/>
  <c r="K21" i="35"/>
  <c r="H21" i="35"/>
  <c r="F21" i="35"/>
  <c r="D21" i="35"/>
  <c r="K20" i="35"/>
  <c r="H20" i="35"/>
  <c r="F20" i="35"/>
  <c r="D20" i="35"/>
  <c r="K19" i="35"/>
  <c r="H19" i="35"/>
  <c r="F19" i="35"/>
  <c r="D19" i="35"/>
  <c r="K18" i="35"/>
  <c r="H18" i="35"/>
  <c r="F18" i="35"/>
  <c r="D18" i="35"/>
  <c r="K17" i="35"/>
  <c r="H17" i="35"/>
  <c r="F17" i="35"/>
  <c r="D17" i="35"/>
  <c r="K16" i="35"/>
  <c r="H16" i="35"/>
  <c r="F16" i="35"/>
  <c r="D16" i="35"/>
  <c r="K15" i="35"/>
  <c r="H15" i="35"/>
  <c r="F15" i="35"/>
  <c r="D15" i="35"/>
  <c r="K14" i="35"/>
  <c r="H14" i="35"/>
  <c r="F14" i="35"/>
  <c r="D14" i="35"/>
  <c r="K13" i="35"/>
  <c r="H13" i="35"/>
  <c r="F13" i="35"/>
  <c r="D13" i="35"/>
  <c r="K12" i="35"/>
  <c r="H12" i="35"/>
  <c r="F12" i="35"/>
  <c r="D12" i="35"/>
  <c r="K11" i="35"/>
  <c r="H11" i="35"/>
  <c r="F11" i="35"/>
  <c r="D11" i="35"/>
  <c r="K10" i="35"/>
  <c r="H10" i="35"/>
  <c r="F10" i="35"/>
  <c r="D10" i="35"/>
  <c r="K9" i="35"/>
  <c r="H9" i="35"/>
  <c r="F9" i="35"/>
  <c r="D9" i="35"/>
  <c r="K8" i="35"/>
  <c r="H8" i="35"/>
  <c r="F8" i="35"/>
  <c r="D8" i="35"/>
  <c r="K7" i="35"/>
  <c r="H7" i="35"/>
  <c r="F7" i="35"/>
  <c r="D7" i="35"/>
  <c r="K6" i="35"/>
  <c r="H6" i="35"/>
  <c r="F6" i="35"/>
  <c r="D6" i="35"/>
  <c r="K31" i="34"/>
  <c r="H31" i="34"/>
  <c r="F31" i="34"/>
  <c r="D31" i="34"/>
  <c r="K30" i="34"/>
  <c r="H30" i="34"/>
  <c r="F30" i="34"/>
  <c r="D30" i="34"/>
  <c r="K29" i="34"/>
  <c r="H29" i="34"/>
  <c r="F29" i="34"/>
  <c r="D29" i="34"/>
  <c r="K28" i="34"/>
  <c r="H28" i="34"/>
  <c r="F28" i="34"/>
  <c r="D28" i="34"/>
  <c r="K27" i="34"/>
  <c r="H27" i="34"/>
  <c r="F27" i="34"/>
  <c r="D27" i="34"/>
  <c r="K26" i="34"/>
  <c r="H26" i="34"/>
  <c r="F26" i="34"/>
  <c r="D26" i="34"/>
  <c r="K25" i="34"/>
  <c r="H25" i="34"/>
  <c r="F25" i="34"/>
  <c r="D25" i="34"/>
  <c r="K24" i="34"/>
  <c r="H24" i="34"/>
  <c r="F24" i="34"/>
  <c r="D24" i="34"/>
  <c r="K23" i="34"/>
  <c r="H23" i="34"/>
  <c r="F23" i="34"/>
  <c r="D23" i="34"/>
  <c r="K22" i="34"/>
  <c r="H22" i="34"/>
  <c r="F22" i="34"/>
  <c r="D22" i="34"/>
  <c r="K21" i="34"/>
  <c r="H21" i="34"/>
  <c r="F21" i="34"/>
  <c r="D21" i="34"/>
  <c r="K20" i="34"/>
  <c r="H20" i="34"/>
  <c r="F20" i="34"/>
  <c r="D20" i="34"/>
  <c r="K19" i="34"/>
  <c r="H19" i="34"/>
  <c r="F19" i="34"/>
  <c r="D19" i="34"/>
  <c r="K18" i="34"/>
  <c r="H18" i="34"/>
  <c r="F18" i="34"/>
  <c r="D18" i="34"/>
  <c r="K17" i="34"/>
  <c r="H17" i="34"/>
  <c r="F17" i="34"/>
  <c r="D17" i="34"/>
  <c r="K16" i="34"/>
  <c r="H16" i="34"/>
  <c r="F16" i="34"/>
  <c r="D16" i="34"/>
  <c r="K15" i="34"/>
  <c r="H15" i="34"/>
  <c r="F15" i="34"/>
  <c r="D15" i="34"/>
  <c r="K14" i="34"/>
  <c r="H14" i="34"/>
  <c r="F14" i="34"/>
  <c r="D14" i="34"/>
  <c r="K13" i="34"/>
  <c r="H13" i="34"/>
  <c r="F13" i="34"/>
  <c r="D13" i="34"/>
  <c r="K12" i="34"/>
  <c r="H12" i="34"/>
  <c r="F12" i="34"/>
  <c r="D12" i="34"/>
  <c r="K11" i="34"/>
  <c r="H11" i="34"/>
  <c r="F11" i="34"/>
  <c r="D11" i="34"/>
  <c r="K10" i="34"/>
  <c r="H10" i="34"/>
  <c r="F10" i="34"/>
  <c r="D10" i="34"/>
  <c r="K9" i="34"/>
  <c r="H9" i="34"/>
  <c r="F9" i="34"/>
  <c r="D9" i="34"/>
  <c r="K8" i="34"/>
  <c r="H8" i="34"/>
  <c r="F8" i="34"/>
  <c r="D8" i="34"/>
  <c r="K7" i="34"/>
  <c r="H7" i="34"/>
  <c r="F7" i="34"/>
  <c r="D7" i="34"/>
  <c r="K6" i="34"/>
  <c r="H6" i="34"/>
  <c r="F6" i="34"/>
  <c r="D6" i="34"/>
  <c r="K22" i="11"/>
  <c r="H22" i="11"/>
  <c r="F22" i="11"/>
  <c r="D22" i="11"/>
  <c r="K21" i="11"/>
  <c r="H21" i="11"/>
  <c r="F21" i="11"/>
  <c r="D21" i="11"/>
  <c r="K20" i="11"/>
  <c r="H20" i="11"/>
  <c r="F20" i="11"/>
  <c r="D20" i="11"/>
  <c r="K19" i="11"/>
  <c r="H19" i="11"/>
  <c r="F19" i="11"/>
  <c r="D19" i="11"/>
  <c r="K18" i="11"/>
  <c r="H18" i="11"/>
  <c r="F18" i="11"/>
  <c r="D18" i="11"/>
  <c r="K17" i="11"/>
  <c r="H17" i="11"/>
  <c r="F17" i="11"/>
  <c r="D17" i="11"/>
  <c r="K16" i="11"/>
  <c r="H16" i="11"/>
  <c r="F16" i="11"/>
  <c r="D16" i="11"/>
  <c r="K15" i="11"/>
  <c r="H15" i="11"/>
  <c r="F15" i="11"/>
  <c r="D15" i="11"/>
  <c r="K14" i="11"/>
  <c r="H14" i="11"/>
  <c r="F14" i="11"/>
  <c r="D14" i="11"/>
  <c r="K13" i="11"/>
  <c r="H13" i="11"/>
  <c r="F13" i="11"/>
  <c r="D13" i="11"/>
  <c r="K12" i="11"/>
  <c r="H12" i="11"/>
  <c r="F12" i="11"/>
  <c r="D12" i="11"/>
  <c r="K11" i="11"/>
  <c r="H11" i="11"/>
  <c r="F11" i="11"/>
  <c r="D11" i="11"/>
  <c r="K10" i="11"/>
  <c r="H10" i="11"/>
  <c r="F10" i="11"/>
  <c r="D10" i="11"/>
  <c r="K9" i="11"/>
  <c r="H9" i="11"/>
  <c r="F9" i="11"/>
  <c r="D9" i="11"/>
  <c r="K8" i="11"/>
  <c r="H8" i="11"/>
  <c r="F8" i="11"/>
  <c r="D8" i="11"/>
  <c r="K7" i="11"/>
  <c r="H7" i="11"/>
  <c r="F7" i="11"/>
  <c r="D7" i="11"/>
  <c r="K57" i="32"/>
  <c r="H57" i="32"/>
  <c r="F57" i="32"/>
  <c r="D57" i="32"/>
  <c r="K56" i="32"/>
  <c r="H56" i="32"/>
  <c r="F56" i="32"/>
  <c r="D56" i="32"/>
  <c r="K55" i="32"/>
  <c r="H55" i="32"/>
  <c r="F55" i="32"/>
  <c r="D55" i="32"/>
  <c r="K54" i="32"/>
  <c r="H54" i="32"/>
  <c r="F54" i="32"/>
  <c r="D54" i="32"/>
  <c r="K53" i="32"/>
  <c r="H53" i="32"/>
  <c r="F53" i="32"/>
  <c r="D53" i="32"/>
  <c r="K52" i="32"/>
  <c r="H52" i="32"/>
  <c r="F52" i="32"/>
  <c r="D52" i="32"/>
  <c r="K51" i="32"/>
  <c r="H51" i="32"/>
  <c r="F51" i="32"/>
  <c r="D51" i="32"/>
  <c r="K50" i="32"/>
  <c r="H50" i="32"/>
  <c r="F50" i="32"/>
  <c r="D50" i="32"/>
  <c r="K49" i="32"/>
  <c r="H49" i="32"/>
  <c r="F49" i="32"/>
  <c r="D49" i="32"/>
  <c r="K48" i="32"/>
  <c r="H48" i="32"/>
  <c r="F48" i="32"/>
  <c r="D48" i="32"/>
  <c r="K47" i="32"/>
  <c r="H47" i="32"/>
  <c r="F47" i="32"/>
  <c r="D47" i="32"/>
  <c r="K46" i="32"/>
  <c r="H46" i="32"/>
  <c r="F46" i="32"/>
  <c r="D46" i="32"/>
  <c r="K45" i="32"/>
  <c r="H45" i="32"/>
  <c r="F45" i="32"/>
  <c r="D45" i="32"/>
  <c r="K44" i="32"/>
  <c r="H44" i="32"/>
  <c r="F44" i="32"/>
  <c r="D44" i="32"/>
  <c r="K43" i="32"/>
  <c r="H43" i="32"/>
  <c r="F43" i="32"/>
  <c r="D43" i="32"/>
  <c r="K42" i="32"/>
  <c r="H42" i="32"/>
  <c r="F42" i="32"/>
  <c r="D42" i="32"/>
  <c r="K41" i="32"/>
  <c r="H41" i="32"/>
  <c r="F41" i="32"/>
  <c r="D41" i="32"/>
  <c r="K40" i="32"/>
  <c r="H40" i="32"/>
  <c r="F40" i="32"/>
  <c r="D40" i="32"/>
  <c r="K39" i="32"/>
  <c r="H39" i="32"/>
  <c r="F39" i="32"/>
  <c r="D39" i="32"/>
  <c r="K38" i="32"/>
  <c r="H38" i="32"/>
  <c r="F38" i="32"/>
  <c r="D38" i="32"/>
  <c r="K37" i="32"/>
  <c r="H37" i="32"/>
  <c r="F37" i="32"/>
  <c r="D37" i="32"/>
  <c r="K36" i="32"/>
  <c r="H36" i="32"/>
  <c r="F36" i="32"/>
  <c r="D36" i="32"/>
  <c r="K35" i="32"/>
  <c r="H35" i="32"/>
  <c r="F35" i="32"/>
  <c r="D35" i="32"/>
  <c r="K34" i="32"/>
  <c r="H34" i="32"/>
  <c r="F34" i="32"/>
  <c r="D34" i="32"/>
  <c r="K33" i="32"/>
  <c r="H33" i="32"/>
  <c r="F33" i="32"/>
  <c r="D33" i="32"/>
  <c r="K32" i="32"/>
  <c r="H32" i="32"/>
  <c r="F32" i="32"/>
  <c r="D32" i="32"/>
  <c r="K31" i="32"/>
  <c r="H31" i="32"/>
  <c r="F31" i="32"/>
  <c r="D31" i="32"/>
  <c r="K30" i="32"/>
  <c r="H30" i="32"/>
  <c r="F30" i="32"/>
  <c r="D30" i="32"/>
  <c r="K29" i="32"/>
  <c r="H29" i="32"/>
  <c r="F29" i="32"/>
  <c r="D29" i="32"/>
  <c r="K28" i="32"/>
  <c r="H28" i="32"/>
  <c r="F28" i="32"/>
  <c r="D28" i="32"/>
  <c r="K27" i="32"/>
  <c r="H27" i="32"/>
  <c r="F27" i="32"/>
  <c r="D27" i="32"/>
  <c r="K26" i="32"/>
  <c r="H26" i="32"/>
  <c r="F26" i="32"/>
  <c r="D26" i="32"/>
  <c r="K25" i="32"/>
  <c r="H25" i="32"/>
  <c r="F25" i="32"/>
  <c r="D25" i="32"/>
  <c r="K24" i="32"/>
  <c r="H24" i="32"/>
  <c r="F24" i="32"/>
  <c r="D24" i="32"/>
  <c r="K23" i="32"/>
  <c r="H23" i="32"/>
  <c r="F23" i="32"/>
  <c r="D23" i="32"/>
  <c r="K22" i="32"/>
  <c r="H22" i="32"/>
  <c r="F22" i="32"/>
  <c r="D22" i="32"/>
  <c r="K21" i="32"/>
  <c r="H21" i="32"/>
  <c r="F21" i="32"/>
  <c r="D21" i="32"/>
  <c r="K20" i="32"/>
  <c r="H20" i="32"/>
  <c r="F20" i="32"/>
  <c r="D20" i="32"/>
  <c r="K19" i="32"/>
  <c r="H19" i="32"/>
  <c r="F19" i="32"/>
  <c r="D19" i="32"/>
  <c r="K18" i="32"/>
  <c r="H18" i="32"/>
  <c r="F18" i="32"/>
  <c r="D18" i="32"/>
  <c r="K17" i="32"/>
  <c r="H17" i="32"/>
  <c r="F17" i="32"/>
  <c r="D17" i="32"/>
  <c r="K16" i="32"/>
  <c r="H16" i="32"/>
  <c r="F16" i="32"/>
  <c r="D16" i="32"/>
  <c r="K15" i="32"/>
  <c r="H15" i="32"/>
  <c r="F15" i="32"/>
  <c r="D15" i="32"/>
  <c r="K14" i="32"/>
  <c r="H14" i="32"/>
  <c r="F14" i="32"/>
  <c r="D14" i="32"/>
  <c r="K13" i="32"/>
  <c r="H13" i="32"/>
  <c r="F13" i="32"/>
  <c r="D13" i="32"/>
  <c r="K12" i="32"/>
  <c r="H12" i="32"/>
  <c r="F12" i="32"/>
  <c r="D12" i="32"/>
  <c r="K11" i="32"/>
  <c r="H11" i="32"/>
  <c r="F11" i="32"/>
  <c r="D11" i="32"/>
  <c r="K10" i="32"/>
  <c r="H10" i="32"/>
  <c r="F10" i="32"/>
  <c r="D10" i="32"/>
  <c r="K9" i="32"/>
  <c r="H9" i="32"/>
  <c r="F9" i="32"/>
  <c r="D9" i="32"/>
  <c r="K8" i="32"/>
  <c r="H8" i="32"/>
  <c r="F8" i="32"/>
  <c r="D8" i="32"/>
  <c r="K7" i="32"/>
  <c r="H7" i="32"/>
  <c r="F7" i="32"/>
  <c r="D7" i="32"/>
  <c r="K6" i="32"/>
  <c r="H6" i="32"/>
  <c r="F6" i="32"/>
  <c r="D6" i="32"/>
  <c r="K47" i="33"/>
  <c r="H47" i="33"/>
  <c r="F47" i="33"/>
  <c r="D47" i="33"/>
  <c r="K46" i="33"/>
  <c r="H46" i="33"/>
  <c r="F46" i="33"/>
  <c r="D46" i="33"/>
  <c r="K45" i="33"/>
  <c r="H45" i="33"/>
  <c r="F45" i="33"/>
  <c r="D45" i="33"/>
  <c r="K44" i="33"/>
  <c r="H44" i="33"/>
  <c r="F44" i="33"/>
  <c r="D44" i="33"/>
  <c r="K43" i="33"/>
  <c r="H43" i="33"/>
  <c r="F43" i="33"/>
  <c r="D43" i="33"/>
  <c r="K42" i="33"/>
  <c r="H42" i="33"/>
  <c r="F42" i="33"/>
  <c r="D42" i="33"/>
  <c r="K41" i="33"/>
  <c r="H41" i="33"/>
  <c r="F41" i="33"/>
  <c r="D41" i="33"/>
  <c r="K40" i="33"/>
  <c r="H40" i="33"/>
  <c r="F40" i="33"/>
  <c r="D40" i="33"/>
  <c r="K39" i="33"/>
  <c r="H39" i="33"/>
  <c r="F39" i="33"/>
  <c r="D39" i="33"/>
  <c r="K38" i="33"/>
  <c r="H38" i="33"/>
  <c r="F38" i="33"/>
  <c r="D38" i="33"/>
  <c r="K37" i="33"/>
  <c r="H37" i="33"/>
  <c r="F37" i="33"/>
  <c r="D37" i="33"/>
  <c r="K36" i="33"/>
  <c r="H36" i="33"/>
  <c r="F36" i="33"/>
  <c r="D36" i="33"/>
  <c r="K35" i="33"/>
  <c r="H35" i="33"/>
  <c r="F35" i="33"/>
  <c r="D35" i="33"/>
  <c r="K34" i="33"/>
  <c r="H34" i="33"/>
  <c r="F34" i="33"/>
  <c r="D34" i="33"/>
  <c r="K33" i="33"/>
  <c r="H33" i="33"/>
  <c r="F33" i="33"/>
  <c r="D33" i="33"/>
  <c r="K32" i="33"/>
  <c r="H32" i="33"/>
  <c r="F32" i="33"/>
  <c r="D32" i="33"/>
  <c r="K31" i="33"/>
  <c r="H31" i="33"/>
  <c r="F31" i="33"/>
  <c r="D31" i="33"/>
  <c r="K30" i="33"/>
  <c r="H30" i="33"/>
  <c r="F30" i="33"/>
  <c r="D30" i="33"/>
  <c r="K29" i="33"/>
  <c r="H29" i="33"/>
  <c r="F29" i="33"/>
  <c r="D29" i="33"/>
  <c r="K28" i="33"/>
  <c r="H28" i="33"/>
  <c r="F28" i="33"/>
  <c r="D28" i="33"/>
  <c r="K27" i="33"/>
  <c r="H27" i="33"/>
  <c r="F27" i="33"/>
  <c r="D27" i="33"/>
  <c r="K26" i="33"/>
  <c r="H26" i="33"/>
  <c r="F26" i="33"/>
  <c r="D26" i="33"/>
  <c r="K25" i="33"/>
  <c r="H25" i="33"/>
  <c r="F25" i="33"/>
  <c r="D25" i="33"/>
  <c r="K24" i="33"/>
  <c r="H24" i="33"/>
  <c r="F24" i="33"/>
  <c r="D24" i="33"/>
  <c r="K23" i="33"/>
  <c r="H23" i="33"/>
  <c r="F23" i="33"/>
  <c r="D23" i="33"/>
  <c r="K22" i="33"/>
  <c r="H22" i="33"/>
  <c r="F22" i="33"/>
  <c r="D22" i="33"/>
  <c r="K21" i="33"/>
  <c r="H21" i="33"/>
  <c r="F21" i="33"/>
  <c r="D21" i="33"/>
  <c r="K20" i="33"/>
  <c r="H20" i="33"/>
  <c r="F20" i="33"/>
  <c r="D20" i="33"/>
  <c r="K19" i="33"/>
  <c r="H19" i="33"/>
  <c r="F19" i="33"/>
  <c r="D19" i="33"/>
  <c r="K18" i="33"/>
  <c r="H18" i="33"/>
  <c r="F18" i="33"/>
  <c r="D18" i="33"/>
  <c r="K17" i="33"/>
  <c r="H17" i="33"/>
  <c r="F17" i="33"/>
  <c r="D17" i="33"/>
  <c r="K16" i="33"/>
  <c r="H16" i="33"/>
  <c r="F16" i="33"/>
  <c r="D16" i="33"/>
  <c r="K15" i="33"/>
  <c r="H15" i="33"/>
  <c r="F15" i="33"/>
  <c r="D15" i="33"/>
  <c r="K14" i="33"/>
  <c r="H14" i="33"/>
  <c r="F14" i="33"/>
  <c r="D14" i="33"/>
  <c r="K13" i="33"/>
  <c r="H13" i="33"/>
  <c r="F13" i="33"/>
  <c r="D13" i="33"/>
  <c r="K12" i="33"/>
  <c r="H12" i="33"/>
  <c r="F12" i="33"/>
  <c r="D12" i="33"/>
  <c r="K11" i="33"/>
  <c r="H11" i="33"/>
  <c r="F11" i="33"/>
  <c r="D11" i="33"/>
  <c r="K10" i="33"/>
  <c r="H10" i="33"/>
  <c r="F10" i="33"/>
  <c r="D10" i="33"/>
  <c r="K9" i="33"/>
  <c r="H9" i="33"/>
  <c r="F9" i="33"/>
  <c r="D9" i="33"/>
  <c r="K8" i="33"/>
  <c r="H8" i="33"/>
  <c r="F8" i="33"/>
  <c r="D8" i="33"/>
  <c r="K7" i="33"/>
  <c r="H7" i="33"/>
  <c r="F7" i="33"/>
  <c r="D7" i="33"/>
  <c r="K6" i="33"/>
  <c r="H6" i="33"/>
  <c r="F6" i="33"/>
  <c r="D6" i="33"/>
  <c r="K130" i="31"/>
  <c r="H130" i="31"/>
  <c r="F130" i="31"/>
  <c r="D130" i="31"/>
  <c r="K129" i="31"/>
  <c r="H129" i="31"/>
  <c r="F129" i="31"/>
  <c r="D129" i="31"/>
  <c r="K128" i="31"/>
  <c r="H128" i="31"/>
  <c r="F128" i="31"/>
  <c r="D128" i="31"/>
  <c r="K127" i="31"/>
  <c r="H127" i="31"/>
  <c r="F127" i="31"/>
  <c r="D127" i="31"/>
  <c r="K126" i="31"/>
  <c r="H126" i="31"/>
  <c r="F126" i="31"/>
  <c r="D126" i="31"/>
  <c r="K125" i="31"/>
  <c r="H125" i="31"/>
  <c r="F125" i="31"/>
  <c r="D125" i="31"/>
  <c r="K124" i="31"/>
  <c r="H124" i="31"/>
  <c r="F124" i="31"/>
  <c r="D124" i="31"/>
  <c r="K123" i="31"/>
  <c r="H123" i="31"/>
  <c r="F123" i="31"/>
  <c r="D123" i="31"/>
  <c r="K122" i="31"/>
  <c r="H122" i="31"/>
  <c r="F122" i="31"/>
  <c r="D122" i="31"/>
  <c r="K121" i="31"/>
  <c r="H121" i="31"/>
  <c r="F121" i="31"/>
  <c r="D121" i="31"/>
  <c r="K120" i="31"/>
  <c r="H120" i="31"/>
  <c r="F120" i="31"/>
  <c r="D120" i="31"/>
  <c r="K119" i="31"/>
  <c r="H119" i="31"/>
  <c r="F119" i="31"/>
  <c r="D119" i="31"/>
  <c r="K118" i="31"/>
  <c r="H118" i="31"/>
  <c r="F118" i="31"/>
  <c r="D118" i="31"/>
  <c r="K117" i="31"/>
  <c r="H117" i="31"/>
  <c r="F117" i="31"/>
  <c r="D117" i="31"/>
  <c r="K116" i="31"/>
  <c r="H116" i="31"/>
  <c r="F116" i="31"/>
  <c r="D116" i="31"/>
  <c r="K115" i="31"/>
  <c r="H115" i="31"/>
  <c r="F115" i="31"/>
  <c r="D115" i="31"/>
  <c r="K114" i="31"/>
  <c r="H114" i="31"/>
  <c r="F114" i="31"/>
  <c r="D114" i="31"/>
  <c r="K113" i="31"/>
  <c r="H113" i="31"/>
  <c r="F113" i="31"/>
  <c r="D113" i="31"/>
  <c r="K112" i="31"/>
  <c r="H112" i="31"/>
  <c r="F112" i="31"/>
  <c r="D112" i="31"/>
  <c r="K111" i="31"/>
  <c r="H111" i="31"/>
  <c r="F111" i="31"/>
  <c r="D111" i="31"/>
  <c r="K110" i="31"/>
  <c r="H110" i="31"/>
  <c r="F110" i="31"/>
  <c r="D110" i="31"/>
  <c r="K109" i="31"/>
  <c r="H109" i="31"/>
  <c r="F109" i="31"/>
  <c r="D109" i="31"/>
  <c r="K108" i="31"/>
  <c r="K107" i="31"/>
  <c r="H107" i="31"/>
  <c r="F107" i="31"/>
  <c r="D107" i="31"/>
  <c r="K106" i="31"/>
  <c r="H106" i="31"/>
  <c r="F106" i="31"/>
  <c r="D106" i="31"/>
  <c r="K105" i="31"/>
  <c r="H105" i="31"/>
  <c r="F105" i="31"/>
  <c r="D105" i="31"/>
  <c r="K104" i="31"/>
  <c r="H104" i="31"/>
  <c r="F104" i="31"/>
  <c r="D104" i="31"/>
  <c r="K103" i="31"/>
  <c r="H103" i="31"/>
  <c r="F103" i="31"/>
  <c r="D103" i="31"/>
  <c r="K102" i="31"/>
  <c r="H102" i="31"/>
  <c r="F102" i="31"/>
  <c r="D102" i="31"/>
  <c r="K101" i="31"/>
  <c r="H101" i="31"/>
  <c r="F101" i="31"/>
  <c r="D101" i="31"/>
  <c r="K100" i="31"/>
  <c r="H100" i="31"/>
  <c r="F100" i="31"/>
  <c r="D100" i="31"/>
  <c r="K99" i="31"/>
  <c r="H99" i="31"/>
  <c r="F99" i="31"/>
  <c r="D99" i="31"/>
  <c r="K98" i="31"/>
  <c r="H98" i="31"/>
  <c r="F98" i="31"/>
  <c r="D98" i="31"/>
  <c r="K97" i="31"/>
  <c r="H97" i="31"/>
  <c r="F97" i="31"/>
  <c r="D97" i="31"/>
  <c r="K96" i="31"/>
  <c r="H96" i="31"/>
  <c r="F96" i="31"/>
  <c r="D96" i="31"/>
  <c r="K95" i="31"/>
  <c r="H95" i="31"/>
  <c r="F95" i="31"/>
  <c r="D95" i="31"/>
  <c r="K94" i="31"/>
  <c r="H94" i="31"/>
  <c r="F94" i="31"/>
  <c r="D94" i="31"/>
  <c r="K93" i="31"/>
  <c r="H93" i="31"/>
  <c r="F93" i="31"/>
  <c r="D93" i="31"/>
  <c r="K92" i="31"/>
  <c r="H92" i="31"/>
  <c r="F92" i="31"/>
  <c r="D92" i="31"/>
  <c r="K91" i="31"/>
  <c r="H91" i="31"/>
  <c r="F91" i="31"/>
  <c r="D91" i="31"/>
  <c r="K90" i="31"/>
  <c r="H90" i="31"/>
  <c r="F90" i="31"/>
  <c r="D90" i="31"/>
  <c r="K89" i="31"/>
  <c r="H89" i="31"/>
  <c r="F89" i="31"/>
  <c r="D89" i="31"/>
  <c r="K88" i="31"/>
  <c r="H88" i="31"/>
  <c r="F88" i="31"/>
  <c r="D88" i="31"/>
  <c r="K87" i="31"/>
  <c r="H87" i="31"/>
  <c r="F87" i="31"/>
  <c r="D87" i="31"/>
  <c r="K86" i="31"/>
  <c r="H86" i="31"/>
  <c r="F86" i="31"/>
  <c r="D86" i="31"/>
  <c r="K85" i="31"/>
  <c r="H85" i="31"/>
  <c r="F85" i="31"/>
  <c r="D85" i="31"/>
  <c r="K84" i="31"/>
  <c r="H84" i="31"/>
  <c r="F84" i="31"/>
  <c r="D84" i="31"/>
  <c r="K83" i="31"/>
  <c r="H83" i="31"/>
  <c r="F83" i="31"/>
  <c r="D83" i="31"/>
  <c r="K82" i="31"/>
  <c r="H82" i="31"/>
  <c r="F82" i="31"/>
  <c r="D82" i="31"/>
  <c r="K81" i="31"/>
  <c r="H81" i="31"/>
  <c r="F81" i="31"/>
  <c r="D81" i="31"/>
  <c r="K80" i="31"/>
  <c r="H80" i="31"/>
  <c r="F80" i="31"/>
  <c r="D80" i="31"/>
  <c r="K79" i="31"/>
  <c r="H79" i="31"/>
  <c r="F79" i="31"/>
  <c r="D79" i="31"/>
  <c r="K78" i="31"/>
  <c r="H78" i="31"/>
  <c r="F78" i="31"/>
  <c r="D78" i="31"/>
  <c r="K77" i="31"/>
  <c r="H77" i="31"/>
  <c r="F77" i="31"/>
  <c r="D77" i="31"/>
  <c r="K76" i="31"/>
  <c r="H76" i="31"/>
  <c r="F76" i="31"/>
  <c r="D76" i="31"/>
  <c r="K75" i="31"/>
  <c r="H75" i="31"/>
  <c r="F75" i="31"/>
  <c r="D75" i="31"/>
  <c r="K74" i="31"/>
  <c r="H74" i="31"/>
  <c r="F74" i="31"/>
  <c r="D74" i="31"/>
  <c r="K73" i="31"/>
  <c r="H73" i="31"/>
  <c r="F73" i="31"/>
  <c r="D73" i="31"/>
  <c r="K72" i="31"/>
  <c r="H72" i="31"/>
  <c r="F72" i="31"/>
  <c r="D72" i="31"/>
  <c r="K71" i="31"/>
  <c r="H71" i="31"/>
  <c r="F71" i="31"/>
  <c r="D71" i="31"/>
  <c r="K70" i="31"/>
  <c r="H70" i="31"/>
  <c r="F70" i="31"/>
  <c r="D70" i="31"/>
  <c r="K69" i="31"/>
  <c r="H69" i="31"/>
  <c r="F69" i="31"/>
  <c r="D69" i="31"/>
  <c r="K68" i="31"/>
  <c r="H68" i="31"/>
  <c r="F68" i="31"/>
  <c r="D68" i="31"/>
  <c r="K67" i="31"/>
  <c r="H67" i="31"/>
  <c r="F67" i="31"/>
  <c r="D67" i="31"/>
  <c r="K66" i="31"/>
  <c r="H66" i="31"/>
  <c r="F66" i="31"/>
  <c r="D66" i="31"/>
  <c r="K65" i="31"/>
  <c r="H65" i="31"/>
  <c r="F65" i="31"/>
  <c r="D65" i="31"/>
  <c r="K64" i="31"/>
  <c r="H64" i="31"/>
  <c r="F64" i="31"/>
  <c r="D64" i="31"/>
  <c r="K63" i="31"/>
  <c r="H63" i="31"/>
  <c r="F63" i="31"/>
  <c r="D63" i="31"/>
  <c r="K62" i="31"/>
  <c r="H62" i="31"/>
  <c r="F62" i="31"/>
  <c r="D62" i="31"/>
  <c r="K61" i="31"/>
  <c r="H61" i="31"/>
  <c r="F61" i="31"/>
  <c r="D61" i="31"/>
  <c r="K60" i="31"/>
  <c r="H60" i="31"/>
  <c r="F60" i="31"/>
  <c r="D60" i="31"/>
  <c r="K59" i="31"/>
  <c r="H59" i="31"/>
  <c r="F59" i="31"/>
  <c r="D59" i="31"/>
  <c r="K58" i="31"/>
  <c r="H58" i="31"/>
  <c r="F58" i="31"/>
  <c r="D58" i="31"/>
  <c r="K57" i="31"/>
  <c r="H57" i="31"/>
  <c r="F57" i="31"/>
  <c r="D57" i="31"/>
  <c r="K56" i="31"/>
  <c r="H56" i="31"/>
  <c r="F56" i="31"/>
  <c r="D56" i="31"/>
  <c r="K55" i="31"/>
  <c r="H55" i="31"/>
  <c r="F55" i="31"/>
  <c r="D55" i="31"/>
  <c r="K54" i="31"/>
  <c r="H54" i="31"/>
  <c r="F54" i="31"/>
  <c r="D54" i="31"/>
  <c r="K53" i="31"/>
  <c r="H53" i="31"/>
  <c r="F53" i="31"/>
  <c r="D53" i="31"/>
  <c r="K52" i="31"/>
  <c r="H52" i="31"/>
  <c r="F52" i="31"/>
  <c r="D52" i="31"/>
  <c r="K51" i="31"/>
  <c r="H51" i="31"/>
  <c r="F51" i="31"/>
  <c r="D51" i="31"/>
  <c r="K50" i="31"/>
  <c r="H50" i="31"/>
  <c r="F50" i="31"/>
  <c r="D50" i="31"/>
  <c r="K49" i="31"/>
  <c r="H49" i="31"/>
  <c r="F49" i="31"/>
  <c r="D49" i="31"/>
  <c r="K48" i="31"/>
  <c r="H48" i="31"/>
  <c r="F48" i="31"/>
  <c r="D48" i="31"/>
  <c r="K47" i="31"/>
  <c r="H47" i="31"/>
  <c r="F47" i="31"/>
  <c r="D47" i="31"/>
  <c r="K46" i="31"/>
  <c r="H46" i="31"/>
  <c r="F46" i="31"/>
  <c r="D46" i="31"/>
  <c r="K45" i="31"/>
  <c r="H45" i="31"/>
  <c r="F45" i="31"/>
  <c r="D45" i="31"/>
  <c r="K44" i="31"/>
  <c r="H44" i="31"/>
  <c r="F44" i="31"/>
  <c r="D44" i="31"/>
  <c r="K43" i="31"/>
  <c r="H43" i="31"/>
  <c r="F43" i="31"/>
  <c r="D43" i="31"/>
  <c r="K42" i="31"/>
  <c r="H42" i="31"/>
  <c r="F42" i="31"/>
  <c r="D42" i="31"/>
  <c r="K41" i="31"/>
  <c r="H41" i="31"/>
  <c r="F41" i="31"/>
  <c r="D41" i="31"/>
  <c r="K40" i="31"/>
  <c r="H40" i="31"/>
  <c r="F40" i="31"/>
  <c r="D40" i="31"/>
  <c r="K39" i="31"/>
  <c r="H39" i="31"/>
  <c r="F39" i="31"/>
  <c r="D39" i="31"/>
  <c r="K38" i="31"/>
  <c r="H38" i="31"/>
  <c r="F38" i="31"/>
  <c r="D38" i="31"/>
  <c r="K37" i="31"/>
  <c r="H37" i="31"/>
  <c r="F37" i="31"/>
  <c r="D37" i="31"/>
  <c r="K36" i="31"/>
  <c r="H36" i="31"/>
  <c r="F36" i="31"/>
  <c r="D36" i="31"/>
  <c r="K35" i="31"/>
  <c r="H35" i="31"/>
  <c r="F35" i="31"/>
  <c r="D35" i="31"/>
  <c r="K34" i="31"/>
  <c r="H34" i="31"/>
  <c r="F34" i="31"/>
  <c r="D34" i="31"/>
  <c r="K33" i="31"/>
  <c r="H33" i="31"/>
  <c r="F33" i="31"/>
  <c r="D33" i="31"/>
  <c r="K32" i="31"/>
  <c r="H32" i="31"/>
  <c r="F32" i="31"/>
  <c r="D32" i="31"/>
  <c r="K31" i="31"/>
  <c r="H31" i="31"/>
  <c r="F31" i="31"/>
  <c r="D31" i="31"/>
  <c r="K30" i="31"/>
  <c r="H30" i="31"/>
  <c r="F30" i="31"/>
  <c r="D30" i="31"/>
  <c r="K29" i="31"/>
  <c r="H29" i="31"/>
  <c r="F29" i="31"/>
  <c r="D29" i="31"/>
  <c r="K28" i="31"/>
  <c r="H28" i="31"/>
  <c r="F28" i="31"/>
  <c r="D28" i="31"/>
  <c r="K27" i="31"/>
  <c r="H27" i="31"/>
  <c r="F27" i="31"/>
  <c r="D27" i="31"/>
  <c r="K26" i="31"/>
  <c r="H26" i="31"/>
  <c r="F26" i="31"/>
  <c r="D26" i="31"/>
  <c r="K25" i="31"/>
  <c r="H25" i="31"/>
  <c r="F25" i="31"/>
  <c r="D25" i="31"/>
  <c r="K24" i="31"/>
  <c r="H24" i="31"/>
  <c r="F24" i="31"/>
  <c r="D24" i="31"/>
  <c r="K23" i="31"/>
  <c r="H23" i="31"/>
  <c r="F23" i="31"/>
  <c r="D23" i="31"/>
  <c r="K22" i="31"/>
  <c r="H22" i="31"/>
  <c r="F22" i="31"/>
  <c r="D22" i="31"/>
  <c r="K21" i="31"/>
  <c r="H21" i="31"/>
  <c r="F21" i="31"/>
  <c r="D21" i="31"/>
  <c r="K20" i="31"/>
  <c r="H20" i="31"/>
  <c r="F20" i="31"/>
  <c r="D20" i="31"/>
  <c r="K19" i="31"/>
  <c r="H19" i="31"/>
  <c r="F19" i="31"/>
  <c r="D19" i="31"/>
  <c r="K18" i="31"/>
  <c r="H18" i="31"/>
  <c r="F18" i="31"/>
  <c r="D18" i="31"/>
  <c r="K17" i="31"/>
  <c r="H17" i="31"/>
  <c r="F17" i="31"/>
  <c r="D17" i="31"/>
  <c r="K16" i="31"/>
  <c r="H16" i="31"/>
  <c r="F16" i="31"/>
  <c r="D16" i="31"/>
  <c r="K15" i="31"/>
  <c r="H15" i="31"/>
  <c r="F15" i="31"/>
  <c r="D15" i="31"/>
  <c r="K14" i="31"/>
  <c r="H14" i="31"/>
  <c r="F14" i="31"/>
  <c r="D14" i="31"/>
  <c r="K13" i="31"/>
  <c r="H13" i="31"/>
  <c r="F13" i="31"/>
  <c r="D13" i="31"/>
  <c r="K12" i="31"/>
  <c r="H12" i="31"/>
  <c r="F12" i="31"/>
  <c r="D12" i="31"/>
  <c r="K11" i="31"/>
  <c r="H11" i="31"/>
  <c r="F11" i="31"/>
  <c r="D11" i="31"/>
  <c r="K10" i="31"/>
  <c r="H10" i="31"/>
  <c r="F10" i="31"/>
  <c r="D10" i="31"/>
  <c r="K9" i="31"/>
  <c r="H9" i="31"/>
  <c r="F9" i="31"/>
  <c r="D9" i="31"/>
  <c r="K8" i="31"/>
  <c r="H8" i="31"/>
  <c r="F8" i="31"/>
  <c r="D8" i="31"/>
  <c r="K7" i="31"/>
  <c r="H7" i="31"/>
  <c r="F7" i="31"/>
  <c r="D7" i="31"/>
  <c r="K6" i="31"/>
  <c r="H6" i="31"/>
  <c r="F6" i="31"/>
  <c r="D6" i="31"/>
  <c r="K54" i="6"/>
  <c r="H54" i="6"/>
  <c r="F54" i="6"/>
  <c r="D54" i="6"/>
  <c r="K53" i="6"/>
  <c r="H53" i="6"/>
  <c r="F53" i="6"/>
  <c r="D53" i="6"/>
  <c r="K52" i="6"/>
  <c r="H52" i="6"/>
  <c r="F52" i="6"/>
  <c r="D52" i="6"/>
  <c r="K51" i="6"/>
  <c r="K50" i="6"/>
  <c r="H50" i="6"/>
  <c r="F50" i="6"/>
  <c r="D50" i="6"/>
  <c r="K49" i="6"/>
  <c r="H49" i="6"/>
  <c r="F49" i="6"/>
  <c r="D49" i="6"/>
  <c r="K48" i="6"/>
  <c r="H48" i="6"/>
  <c r="F48" i="6"/>
  <c r="D48" i="6"/>
  <c r="K47" i="6"/>
  <c r="H47" i="6"/>
  <c r="F47" i="6"/>
  <c r="D47" i="6"/>
  <c r="K46" i="6"/>
  <c r="H46" i="6"/>
  <c r="F46" i="6"/>
  <c r="D46" i="6"/>
  <c r="K45" i="6"/>
  <c r="H45" i="6"/>
  <c r="F45" i="6"/>
  <c r="D45" i="6"/>
  <c r="K44" i="6"/>
  <c r="H44" i="6"/>
  <c r="F44" i="6"/>
  <c r="D44" i="6"/>
  <c r="K43" i="6"/>
  <c r="H43" i="6"/>
  <c r="F43" i="6"/>
  <c r="D43" i="6"/>
  <c r="K42" i="6"/>
  <c r="H42" i="6"/>
  <c r="F42" i="6"/>
  <c r="D42" i="6"/>
  <c r="K41" i="6"/>
  <c r="H41" i="6"/>
  <c r="F41" i="6"/>
  <c r="D41" i="6"/>
  <c r="K40" i="6"/>
  <c r="H40" i="6"/>
  <c r="F40" i="6"/>
  <c r="D40" i="6"/>
  <c r="K39" i="6"/>
  <c r="H39" i="6"/>
  <c r="F39" i="6"/>
  <c r="D39" i="6"/>
  <c r="K38" i="6"/>
  <c r="H38" i="6"/>
  <c r="F38" i="6"/>
  <c r="D38" i="6"/>
  <c r="K37" i="6"/>
  <c r="H37" i="6"/>
  <c r="F37" i="6"/>
  <c r="D37" i="6"/>
  <c r="K36" i="6"/>
  <c r="H36" i="6"/>
  <c r="F36" i="6"/>
  <c r="D36" i="6"/>
  <c r="K35" i="6"/>
  <c r="H35" i="6"/>
  <c r="F35" i="6"/>
  <c r="D35" i="6"/>
  <c r="K34" i="6"/>
  <c r="H34" i="6"/>
  <c r="F34" i="6"/>
  <c r="D34" i="6"/>
  <c r="K33" i="6"/>
  <c r="H33" i="6"/>
  <c r="F33" i="6"/>
  <c r="D33" i="6"/>
  <c r="K32" i="6"/>
  <c r="H32" i="6"/>
  <c r="F32" i="6"/>
  <c r="D32" i="6"/>
  <c r="K31" i="6"/>
  <c r="H31" i="6"/>
  <c r="F31" i="6"/>
  <c r="D31" i="6"/>
  <c r="K30" i="6"/>
  <c r="H30" i="6"/>
  <c r="F30" i="6"/>
  <c r="D30" i="6"/>
  <c r="K29" i="6"/>
  <c r="K28" i="6"/>
  <c r="H28" i="6"/>
  <c r="K27" i="6"/>
  <c r="H27" i="6"/>
  <c r="K26" i="6"/>
  <c r="H26" i="6"/>
  <c r="F26" i="6"/>
  <c r="D26" i="6"/>
  <c r="K25" i="6"/>
  <c r="H25" i="6"/>
  <c r="F25" i="6"/>
  <c r="D25" i="6"/>
  <c r="K24" i="6"/>
  <c r="H24" i="6"/>
  <c r="F24" i="6"/>
  <c r="D24" i="6"/>
  <c r="K23" i="6"/>
  <c r="H23" i="6"/>
  <c r="F23" i="6"/>
  <c r="D23" i="6"/>
  <c r="K22" i="6"/>
  <c r="H22" i="6"/>
  <c r="F22" i="6"/>
  <c r="D22" i="6"/>
  <c r="K21" i="6"/>
  <c r="H21" i="6"/>
  <c r="F21" i="6"/>
  <c r="D21" i="6"/>
  <c r="K20" i="6"/>
  <c r="H20" i="6"/>
  <c r="F20" i="6"/>
  <c r="D20" i="6"/>
  <c r="K19" i="6"/>
  <c r="H19" i="6"/>
  <c r="F19" i="6"/>
  <c r="D19" i="6"/>
  <c r="K18" i="6"/>
  <c r="H18" i="6"/>
  <c r="F18" i="6"/>
  <c r="D18" i="6"/>
  <c r="K17" i="6"/>
  <c r="H17" i="6"/>
  <c r="F17" i="6"/>
  <c r="D17" i="6"/>
  <c r="K16" i="6"/>
  <c r="H16" i="6"/>
  <c r="F16" i="6"/>
  <c r="D16" i="6"/>
  <c r="K15" i="6"/>
  <c r="H15" i="6"/>
  <c r="F15" i="6"/>
  <c r="D15" i="6"/>
  <c r="K14" i="6"/>
  <c r="H14" i="6"/>
  <c r="F14" i="6"/>
  <c r="D14" i="6"/>
  <c r="K13" i="6"/>
  <c r="H13" i="6"/>
  <c r="F13" i="6"/>
  <c r="D13" i="6"/>
  <c r="K12" i="6"/>
  <c r="H12" i="6"/>
  <c r="F12" i="6"/>
  <c r="D12" i="6"/>
  <c r="K11" i="6"/>
  <c r="H11" i="6"/>
  <c r="F11" i="6"/>
  <c r="D11" i="6"/>
  <c r="K10" i="6"/>
  <c r="H10" i="6"/>
  <c r="F10" i="6"/>
  <c r="D10" i="6"/>
  <c r="K9" i="6"/>
  <c r="H9" i="6"/>
  <c r="F9" i="6"/>
  <c r="D9" i="6"/>
  <c r="K8" i="6"/>
  <c r="H8" i="6"/>
  <c r="F8" i="6"/>
  <c r="D8" i="6"/>
  <c r="K7" i="6"/>
  <c r="H7" i="6"/>
  <c r="F7" i="6"/>
  <c r="D7" i="6"/>
  <c r="K30" i="29"/>
  <c r="H30" i="29"/>
  <c r="F30" i="29"/>
  <c r="D30" i="29"/>
  <c r="K29" i="29"/>
  <c r="H29" i="29"/>
  <c r="F29" i="29"/>
  <c r="D29" i="29"/>
  <c r="K28" i="29"/>
  <c r="H28" i="29"/>
  <c r="F28" i="29"/>
  <c r="D28" i="29"/>
  <c r="K27" i="29"/>
  <c r="H27" i="29"/>
  <c r="F27" i="29"/>
  <c r="D27" i="29"/>
  <c r="K26" i="29"/>
  <c r="H26" i="29"/>
  <c r="F26" i="29"/>
  <c r="D26" i="29"/>
  <c r="K25" i="29"/>
  <c r="H25" i="29"/>
  <c r="F25" i="29"/>
  <c r="D25" i="29"/>
  <c r="K24" i="29"/>
  <c r="H24" i="29"/>
  <c r="F24" i="29"/>
  <c r="D24" i="29"/>
  <c r="K23" i="29"/>
  <c r="H23" i="29"/>
  <c r="F23" i="29"/>
  <c r="D23" i="29"/>
  <c r="K22" i="29"/>
  <c r="H22" i="29"/>
  <c r="F22" i="29"/>
  <c r="D22" i="29"/>
  <c r="K21" i="29"/>
  <c r="H21" i="29"/>
  <c r="F21" i="29"/>
  <c r="D21" i="29"/>
  <c r="K20" i="29"/>
  <c r="H20" i="29"/>
  <c r="F20" i="29"/>
  <c r="D20" i="29"/>
  <c r="K19" i="29"/>
  <c r="H19" i="29"/>
  <c r="F19" i="29"/>
  <c r="D19" i="29"/>
  <c r="K18" i="29"/>
  <c r="H18" i="29"/>
  <c r="F18" i="29"/>
  <c r="D18" i="29"/>
  <c r="K17" i="29"/>
  <c r="H17" i="29"/>
  <c r="F17" i="29"/>
  <c r="D17" i="29"/>
  <c r="K16" i="29"/>
  <c r="H16" i="29"/>
  <c r="F16" i="29"/>
  <c r="D16" i="29"/>
  <c r="K15" i="29"/>
  <c r="H15" i="29"/>
  <c r="F15" i="29"/>
  <c r="D15" i="29"/>
  <c r="K14" i="29"/>
  <c r="H14" i="29"/>
  <c r="F14" i="29"/>
  <c r="D14" i="29"/>
  <c r="K13" i="29"/>
  <c r="H13" i="29"/>
  <c r="F13" i="29"/>
  <c r="D13" i="29"/>
  <c r="K12" i="29"/>
  <c r="H12" i="29"/>
  <c r="F12" i="29"/>
  <c r="D12" i="29"/>
  <c r="K11" i="29"/>
  <c r="H11" i="29"/>
  <c r="F11" i="29"/>
  <c r="D11" i="29"/>
  <c r="K10" i="29"/>
  <c r="H10" i="29"/>
  <c r="F10" i="29"/>
  <c r="D10" i="29"/>
  <c r="K9" i="29"/>
  <c r="H9" i="29"/>
  <c r="F9" i="29"/>
  <c r="D9" i="29"/>
  <c r="K8" i="29"/>
  <c r="H8" i="29"/>
  <c r="F8" i="29"/>
  <c r="D8" i="29"/>
  <c r="K7" i="29"/>
  <c r="H7" i="29"/>
  <c r="F7" i="29"/>
  <c r="D7" i="29"/>
  <c r="K6" i="29"/>
  <c r="H6" i="29"/>
  <c r="F6" i="29"/>
  <c r="D6" i="29"/>
  <c r="K22" i="30"/>
  <c r="H22" i="30"/>
  <c r="F22" i="30"/>
  <c r="D22" i="30"/>
  <c r="K21" i="30"/>
  <c r="H21" i="30"/>
  <c r="F21" i="30"/>
  <c r="D21" i="30"/>
  <c r="K20" i="30"/>
  <c r="H20" i="30"/>
  <c r="F20" i="30"/>
  <c r="D20" i="30"/>
  <c r="K19" i="30"/>
  <c r="H19" i="30"/>
  <c r="F19" i="30"/>
  <c r="D19" i="30"/>
  <c r="K18" i="30"/>
  <c r="H18" i="30"/>
  <c r="F18" i="30"/>
  <c r="D18" i="30"/>
  <c r="K17" i="30"/>
  <c r="H17" i="30"/>
  <c r="F17" i="30"/>
  <c r="D17" i="30"/>
  <c r="K16" i="30"/>
  <c r="H16" i="30"/>
  <c r="F16" i="30"/>
  <c r="D16" i="30"/>
  <c r="K15" i="30"/>
  <c r="H15" i="30"/>
  <c r="F15" i="30"/>
  <c r="D15" i="30"/>
  <c r="K14" i="30"/>
  <c r="H14" i="30"/>
  <c r="F14" i="30"/>
  <c r="D14" i="30"/>
  <c r="K13" i="30"/>
  <c r="H13" i="30"/>
  <c r="F13" i="30"/>
  <c r="D13" i="30"/>
  <c r="K12" i="30"/>
  <c r="H12" i="30"/>
  <c r="F12" i="30"/>
  <c r="D12" i="30"/>
  <c r="K11" i="30"/>
  <c r="H11" i="30"/>
  <c r="F11" i="30"/>
  <c r="D11" i="30"/>
  <c r="K10" i="30"/>
  <c r="H10" i="30"/>
  <c r="F10" i="30"/>
  <c r="D10" i="30"/>
  <c r="K9" i="30"/>
  <c r="H9" i="30"/>
  <c r="F9" i="30"/>
  <c r="D9" i="30"/>
  <c r="K8" i="30"/>
  <c r="H8" i="30"/>
  <c r="F8" i="30"/>
  <c r="D8" i="30"/>
  <c r="K7" i="30"/>
  <c r="H7" i="30"/>
  <c r="F7" i="30"/>
  <c r="D7" i="30"/>
  <c r="K6" i="30"/>
  <c r="H6" i="30"/>
  <c r="F6" i="30"/>
  <c r="D6" i="30"/>
  <c r="K34" i="28"/>
  <c r="H34" i="28"/>
  <c r="F34" i="28"/>
  <c r="D34" i="28"/>
  <c r="K33" i="28"/>
  <c r="H33" i="28"/>
  <c r="F33" i="28"/>
  <c r="D33" i="28"/>
  <c r="K32" i="28"/>
  <c r="H32" i="28"/>
  <c r="F32" i="28"/>
  <c r="D32" i="28"/>
  <c r="K31" i="28"/>
  <c r="H31" i="28"/>
  <c r="F31" i="28"/>
  <c r="D31" i="28"/>
  <c r="K30" i="28"/>
  <c r="H30" i="28"/>
  <c r="F30" i="28"/>
  <c r="D30" i="28"/>
  <c r="K29" i="28"/>
  <c r="H29" i="28"/>
  <c r="F29" i="28"/>
  <c r="D29" i="28"/>
  <c r="K28" i="28"/>
  <c r="H28" i="28"/>
  <c r="F28" i="28"/>
  <c r="D28" i="28"/>
  <c r="K27" i="28"/>
  <c r="H27" i="28"/>
  <c r="F27" i="28"/>
  <c r="D27" i="28"/>
  <c r="K26" i="28"/>
  <c r="H26" i="28"/>
  <c r="F26" i="28"/>
  <c r="D26" i="28"/>
  <c r="K25" i="28"/>
  <c r="H25" i="28"/>
  <c r="F25" i="28"/>
  <c r="D25" i="28"/>
  <c r="K24" i="28"/>
  <c r="H24" i="28"/>
  <c r="F24" i="28"/>
  <c r="D24" i="28"/>
  <c r="K23" i="28"/>
  <c r="H23" i="28"/>
  <c r="F23" i="28"/>
  <c r="D23" i="28"/>
  <c r="K22" i="28"/>
  <c r="H22" i="28"/>
  <c r="F22" i="28"/>
  <c r="D22" i="28"/>
  <c r="K21" i="28"/>
  <c r="H21" i="28"/>
  <c r="F21" i="28"/>
  <c r="D21" i="28"/>
  <c r="K20" i="28"/>
  <c r="H20" i="28"/>
  <c r="F20" i="28"/>
  <c r="D20" i="28"/>
  <c r="K19" i="28"/>
  <c r="H19" i="28"/>
  <c r="F19" i="28"/>
  <c r="D19" i="28"/>
  <c r="K18" i="28"/>
  <c r="H18" i="28"/>
  <c r="F18" i="28"/>
  <c r="D18" i="28"/>
  <c r="K17" i="28"/>
  <c r="H17" i="28"/>
  <c r="F17" i="28"/>
  <c r="D17" i="28"/>
  <c r="K16" i="28"/>
  <c r="H16" i="28"/>
  <c r="F16" i="28"/>
  <c r="D16" i="28"/>
  <c r="K15" i="28"/>
  <c r="H15" i="28"/>
  <c r="F15" i="28"/>
  <c r="D15" i="28"/>
  <c r="K14" i="28"/>
  <c r="H14" i="28"/>
  <c r="F14" i="28"/>
  <c r="D14" i="28"/>
  <c r="K13" i="28"/>
  <c r="H13" i="28"/>
  <c r="F13" i="28"/>
  <c r="D13" i="28"/>
  <c r="K12" i="28"/>
  <c r="H12" i="28"/>
  <c r="F12" i="28"/>
  <c r="D12" i="28"/>
  <c r="K11" i="28"/>
  <c r="H11" i="28"/>
  <c r="F11" i="28"/>
  <c r="D11" i="28"/>
  <c r="K10" i="28"/>
  <c r="H10" i="28"/>
  <c r="F10" i="28"/>
  <c r="D10" i="28"/>
  <c r="K9" i="28"/>
  <c r="H9" i="28"/>
  <c r="F9" i="28"/>
  <c r="D9" i="28"/>
  <c r="K8" i="28"/>
  <c r="H8" i="28"/>
  <c r="F8" i="28"/>
  <c r="D8" i="28"/>
  <c r="K7" i="28"/>
  <c r="H7" i="28"/>
  <c r="F7" i="28"/>
  <c r="D7" i="28"/>
  <c r="K6" i="28"/>
  <c r="H6" i="28"/>
  <c r="F6" i="28"/>
  <c r="D6" i="28"/>
  <c r="K24" i="8"/>
  <c r="H24" i="8"/>
  <c r="F24" i="8"/>
  <c r="D24" i="8"/>
  <c r="K23" i="8"/>
  <c r="H23" i="8"/>
  <c r="F23" i="8"/>
  <c r="D23" i="8"/>
  <c r="K22" i="8"/>
  <c r="H22" i="8"/>
  <c r="F22" i="8"/>
  <c r="D22" i="8"/>
  <c r="K21" i="8"/>
  <c r="H21" i="8"/>
  <c r="F21" i="8"/>
  <c r="D21" i="8"/>
  <c r="K20" i="8"/>
  <c r="H20" i="8"/>
  <c r="K19" i="8"/>
  <c r="H19" i="8"/>
  <c r="K18" i="8"/>
  <c r="H18" i="8"/>
  <c r="F18" i="8"/>
  <c r="D18" i="8"/>
  <c r="K17" i="8"/>
  <c r="H17" i="8"/>
  <c r="F17" i="8"/>
  <c r="D17" i="8"/>
  <c r="K16" i="8"/>
  <c r="H16" i="8"/>
  <c r="F16" i="8"/>
  <c r="D16" i="8"/>
  <c r="K15" i="8"/>
  <c r="H15" i="8"/>
  <c r="F15" i="8"/>
  <c r="D15" i="8"/>
  <c r="K14" i="8"/>
  <c r="H14" i="8"/>
  <c r="F14" i="8"/>
  <c r="D14" i="8"/>
  <c r="K13" i="8"/>
  <c r="H13" i="8"/>
  <c r="F13" i="8"/>
  <c r="D13" i="8"/>
  <c r="K12" i="8"/>
  <c r="H12" i="8"/>
  <c r="F12" i="8"/>
  <c r="D12" i="8"/>
  <c r="K11" i="8"/>
  <c r="H11" i="8"/>
  <c r="F11" i="8"/>
  <c r="D11" i="8"/>
  <c r="K10" i="8"/>
  <c r="H10" i="8"/>
  <c r="F10" i="8"/>
  <c r="D10" i="8"/>
  <c r="K9" i="8"/>
  <c r="H9" i="8"/>
  <c r="F9" i="8"/>
  <c r="D9" i="8"/>
  <c r="K8" i="8"/>
  <c r="H8" i="8"/>
  <c r="F8" i="8"/>
  <c r="D8" i="8"/>
  <c r="K7" i="8"/>
  <c r="H7" i="8"/>
  <c r="F7" i="8"/>
  <c r="D7" i="8"/>
  <c r="K39" i="27"/>
  <c r="H39" i="27"/>
  <c r="F39" i="27"/>
  <c r="D39" i="27"/>
  <c r="K38" i="27"/>
  <c r="H38" i="27"/>
  <c r="F38" i="27"/>
  <c r="D38" i="27"/>
  <c r="K37" i="27"/>
  <c r="H37" i="27"/>
  <c r="F37" i="27"/>
  <c r="D37" i="27"/>
  <c r="K36" i="27"/>
  <c r="H36" i="27"/>
  <c r="F36" i="27"/>
  <c r="D36" i="27"/>
  <c r="K35" i="27"/>
  <c r="H35" i="27"/>
  <c r="F35" i="27"/>
  <c r="D35" i="27"/>
  <c r="K34" i="27"/>
  <c r="H34" i="27"/>
  <c r="F34" i="27"/>
  <c r="D34" i="27"/>
  <c r="K33" i="27"/>
  <c r="H33" i="27"/>
  <c r="F33" i="27"/>
  <c r="D33" i="27"/>
  <c r="K32" i="27"/>
  <c r="H32" i="27"/>
  <c r="F32" i="27"/>
  <c r="D32" i="27"/>
  <c r="K31" i="27"/>
  <c r="H31" i="27"/>
  <c r="F31" i="27"/>
  <c r="D31" i="27"/>
  <c r="K30" i="27"/>
  <c r="H30" i="27"/>
  <c r="F30" i="27"/>
  <c r="D30" i="27"/>
  <c r="K29" i="27"/>
  <c r="H29" i="27"/>
  <c r="F29" i="27"/>
  <c r="D29" i="27"/>
  <c r="K28" i="27"/>
  <c r="H28" i="27"/>
  <c r="F28" i="27"/>
  <c r="D28" i="27"/>
  <c r="K27" i="27"/>
  <c r="H27" i="27"/>
  <c r="F27" i="27"/>
  <c r="D27" i="27"/>
  <c r="K26" i="27"/>
  <c r="H26" i="27"/>
  <c r="F26" i="27"/>
  <c r="D26" i="27"/>
  <c r="K25" i="27"/>
  <c r="H25" i="27"/>
  <c r="F25" i="27"/>
  <c r="D25" i="27"/>
  <c r="K24" i="27"/>
  <c r="H24" i="27"/>
  <c r="F24" i="27"/>
  <c r="D24" i="27"/>
  <c r="K23" i="27"/>
  <c r="H23" i="27"/>
  <c r="F23" i="27"/>
  <c r="D23" i="27"/>
  <c r="K22" i="27"/>
  <c r="H22" i="27"/>
  <c r="F22" i="27"/>
  <c r="D22" i="27"/>
  <c r="K21" i="27"/>
  <c r="H21" i="27"/>
  <c r="F21" i="27"/>
  <c r="D21" i="27"/>
  <c r="K20" i="27"/>
  <c r="H20" i="27"/>
  <c r="F20" i="27"/>
  <c r="D20" i="27"/>
  <c r="K19" i="27"/>
  <c r="H19" i="27"/>
  <c r="F19" i="27"/>
  <c r="D19" i="27"/>
  <c r="K18" i="27"/>
  <c r="H18" i="27"/>
  <c r="F18" i="27"/>
  <c r="D18" i="27"/>
  <c r="K17" i="27"/>
  <c r="H17" i="27"/>
  <c r="F17" i="27"/>
  <c r="D17" i="27"/>
  <c r="K16" i="27"/>
  <c r="H16" i="27"/>
  <c r="F16" i="27"/>
  <c r="D16" i="27"/>
  <c r="K15" i="27"/>
  <c r="H15" i="27"/>
  <c r="F15" i="27"/>
  <c r="D15" i="27"/>
  <c r="K14" i="27"/>
  <c r="H14" i="27"/>
  <c r="F14" i="27"/>
  <c r="D14" i="27"/>
  <c r="K13" i="27"/>
  <c r="H13" i="27"/>
  <c r="F13" i="27"/>
  <c r="D13" i="27"/>
  <c r="K12" i="27"/>
  <c r="H12" i="27"/>
  <c r="F12" i="27"/>
  <c r="D12" i="27"/>
  <c r="K11" i="27"/>
  <c r="H11" i="27"/>
  <c r="F11" i="27"/>
  <c r="D11" i="27"/>
  <c r="K10" i="27"/>
  <c r="H10" i="27"/>
  <c r="F10" i="27"/>
  <c r="D10" i="27"/>
  <c r="K9" i="27"/>
  <c r="H9" i="27"/>
  <c r="F9" i="27"/>
  <c r="D9" i="27"/>
  <c r="K8" i="27"/>
  <c r="H8" i="27"/>
  <c r="F8" i="27"/>
  <c r="D8" i="27"/>
  <c r="K7" i="27"/>
  <c r="H7" i="27"/>
  <c r="F7" i="27"/>
  <c r="D7" i="27"/>
  <c r="K6" i="27"/>
  <c r="H6" i="27"/>
  <c r="F6" i="27"/>
  <c r="D6" i="27"/>
  <c r="K31" i="26"/>
  <c r="H31" i="26"/>
  <c r="F31" i="26"/>
  <c r="D31" i="26"/>
  <c r="K30" i="26"/>
  <c r="H30" i="26"/>
  <c r="F30" i="26"/>
  <c r="D30" i="26"/>
  <c r="K29" i="26"/>
  <c r="H29" i="26"/>
  <c r="F29" i="26"/>
  <c r="D29" i="26"/>
  <c r="K28" i="26"/>
  <c r="H28" i="26"/>
  <c r="F28" i="26"/>
  <c r="D28" i="26"/>
  <c r="K27" i="26"/>
  <c r="H27" i="26"/>
  <c r="F27" i="26"/>
  <c r="D27" i="26"/>
  <c r="K26" i="26"/>
  <c r="H26" i="26"/>
  <c r="F26" i="26"/>
  <c r="D26" i="26"/>
  <c r="K25" i="26"/>
  <c r="H25" i="26"/>
  <c r="F25" i="26"/>
  <c r="D25" i="26"/>
  <c r="K24" i="26"/>
  <c r="H24" i="26"/>
  <c r="F24" i="26"/>
  <c r="D24" i="26"/>
  <c r="K23" i="26"/>
  <c r="H23" i="26"/>
  <c r="F23" i="26"/>
  <c r="D23" i="26"/>
  <c r="K22" i="26"/>
  <c r="H22" i="26"/>
  <c r="F22" i="26"/>
  <c r="D22" i="26"/>
  <c r="K21" i="26"/>
  <c r="H21" i="26"/>
  <c r="F21" i="26"/>
  <c r="D21" i="26"/>
  <c r="K20" i="26"/>
  <c r="H20" i="26"/>
  <c r="F20" i="26"/>
  <c r="D20" i="26"/>
  <c r="K19" i="26"/>
  <c r="H19" i="26"/>
  <c r="F19" i="26"/>
  <c r="D19" i="26"/>
  <c r="K18" i="26"/>
  <c r="H18" i="26"/>
  <c r="F18" i="26"/>
  <c r="D18" i="26"/>
  <c r="K17" i="26"/>
  <c r="H17" i="26"/>
  <c r="F17" i="26"/>
  <c r="D17" i="26"/>
  <c r="K16" i="26"/>
  <c r="H16" i="26"/>
  <c r="F16" i="26"/>
  <c r="D16" i="26"/>
  <c r="K15" i="26"/>
  <c r="H15" i="26"/>
  <c r="F15" i="26"/>
  <c r="D15" i="26"/>
  <c r="K14" i="26"/>
  <c r="H14" i="26"/>
  <c r="F14" i="26"/>
  <c r="D14" i="26"/>
  <c r="K13" i="26"/>
  <c r="H13" i="26"/>
  <c r="F13" i="26"/>
  <c r="D13" i="26"/>
  <c r="K12" i="26"/>
  <c r="H12" i="26"/>
  <c r="F12" i="26"/>
  <c r="D12" i="26"/>
  <c r="K11" i="26"/>
  <c r="H11" i="26"/>
  <c r="F11" i="26"/>
  <c r="D11" i="26"/>
  <c r="K10" i="26"/>
  <c r="H10" i="26"/>
  <c r="F10" i="26"/>
  <c r="D10" i="26"/>
  <c r="K9" i="26"/>
  <c r="H9" i="26"/>
  <c r="F9" i="26"/>
  <c r="D9" i="26"/>
  <c r="K8" i="26"/>
  <c r="H8" i="26"/>
  <c r="F8" i="26"/>
  <c r="D8" i="26"/>
  <c r="K7" i="26"/>
  <c r="H7" i="26"/>
  <c r="F7" i="26"/>
  <c r="D7" i="26"/>
  <c r="K6" i="26"/>
  <c r="H6" i="26"/>
  <c r="F6" i="26"/>
  <c r="D6" i="26"/>
  <c r="K40" i="3"/>
  <c r="H40" i="3"/>
  <c r="F40" i="3"/>
  <c r="D40" i="3"/>
  <c r="K39" i="3"/>
  <c r="H39" i="3"/>
  <c r="F39" i="3"/>
  <c r="D39" i="3"/>
  <c r="K38" i="3"/>
  <c r="H38" i="3"/>
  <c r="F38" i="3"/>
  <c r="D38" i="3"/>
  <c r="K37" i="3"/>
  <c r="H37" i="3"/>
  <c r="F37" i="3"/>
  <c r="D37" i="3"/>
</calcChain>
</file>

<file path=xl/sharedStrings.xml><?xml version="1.0" encoding="utf-8"?>
<sst xmlns="http://schemas.openxmlformats.org/spreadsheetml/2006/main" count="7605" uniqueCount="1749">
  <si>
    <t>Total Medicaid Enrollees</t>
  </si>
  <si>
    <t>% EDB Duals with Medicaid Reported HIC</t>
  </si>
  <si>
    <t>% Total Enrollees in MC Anytime During Year</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</si>
  <si>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</si>
  <si>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</si>
  <si>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</si>
  <si>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</si>
  <si>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</si>
  <si>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</si>
  <si>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</si>
  <si>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</si>
  <si>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Measure</t>
  </si>
  <si>
    <t>Total Number of Claims</t>
  </si>
  <si>
    <t>Total FFS Claims</t>
  </si>
  <si>
    <t>% Claims with TPL</t>
  </si>
  <si>
    <t>% Claims with Leave Days</t>
  </si>
  <si>
    <t>% Claims with Span Bill</t>
  </si>
  <si>
    <t>Total Number of Records</t>
  </si>
  <si>
    <t>% with Valid 5 Digit Zip Code Format</t>
  </si>
  <si>
    <t>% Age 0</t>
  </si>
  <si>
    <t xml:space="preserve">% with County Code </t>
  </si>
  <si>
    <t>% Drug Claims with Quantity</t>
  </si>
  <si>
    <t xml:space="preserve">Total MC Enrollees </t>
  </si>
  <si>
    <t>% White</t>
  </si>
  <si>
    <t>% Black</t>
  </si>
  <si>
    <t>% Native American/Alaskan Native</t>
  </si>
  <si>
    <t>% Asian</t>
  </si>
  <si>
    <t># Claims with &gt; $200,000 Paid</t>
  </si>
  <si>
    <t>% Non-Dual FFS Enrollees with Maternal Delivery</t>
  </si>
  <si>
    <t>% Claims with &lt; $0 Paid</t>
  </si>
  <si>
    <t>% Claims with &gt; $0 Paid</t>
  </si>
  <si>
    <t>% Begin Date = Admission Date</t>
  </si>
  <si>
    <t>% Claims with Primary Diagnosis Code</t>
  </si>
  <si>
    <t>% CPT-4 Indicator Claims with CPT-4 Format = 5 Digits</t>
  </si>
  <si>
    <t>% Claims with HMO Capitation Payment</t>
  </si>
  <si>
    <t>% Claims with PCCM Capitation Payment</t>
  </si>
  <si>
    <t>% Outpatient Claims with Span Bill</t>
  </si>
  <si>
    <t>% Home Health Claims with Span Bill</t>
  </si>
  <si>
    <t>% Other Claims with Span Bill</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</si>
  <si>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</si>
  <si>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</si>
  <si>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</si>
  <si>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</si>
  <si>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</si>
  <si>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</si>
  <si>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</si>
  <si>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</si>
  <si>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</si>
  <si>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</si>
  <si>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</si>
  <si>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 with Procedure Code with Other Code Indicator</t>
  </si>
  <si>
    <t>% Drug Claims (MAX TOS = 16)</t>
  </si>
  <si>
    <t>% Durable Medical Equipment Claims (MAX TOS = 51)</t>
  </si>
  <si>
    <t>% Drug Claims with Days Supply</t>
  </si>
  <si>
    <t>% Claims with Over-the-Counter Drug Class</t>
  </si>
  <si>
    <t>% Claims with Prescription Drug Class</t>
  </si>
  <si>
    <t>% Claims with Multiple Sources</t>
  </si>
  <si>
    <t>% Claims with Single Source (No Generic)</t>
  </si>
  <si>
    <t>Total Medicaid Paid</t>
  </si>
  <si>
    <t xml:space="preserve">Total Medicaid Person-Years of Enrollment </t>
  </si>
  <si>
    <t>% Native Hawaiian or Other Pacific Islander</t>
  </si>
  <si>
    <t>% More Than One Race</t>
  </si>
  <si>
    <t>% Unknown Race</t>
  </si>
  <si>
    <t>% Hispanic/Latino (Included with Race Categories Prior to 2005)</t>
  </si>
  <si>
    <t>% of Hispanic/Latino with Unknown Race</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</si>
  <si>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</si>
  <si>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</si>
  <si>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</si>
  <si>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</si>
  <si>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</si>
  <si>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</si>
  <si>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 Enrolled in Any Section 1915(c) Waiver</t>
  </si>
  <si>
    <t>% of Section 1915(c) Waiver Enrollees with Any HMO/HIO Enrollment</t>
  </si>
  <si>
    <t>Total Enrollees in June</t>
  </si>
  <si>
    <t>Maximum Medicaid Paid</t>
  </si>
  <si>
    <t># of Enrollees with Total Medicaid Paid &gt; $1,000,000</t>
  </si>
  <si>
    <t># of Enrollees with Total Medicaid Paid &gt; $500,000</t>
  </si>
  <si>
    <t>Total Medicaid Person-Years of Enrollment</t>
  </si>
  <si>
    <t>% EDB Duals Ever Enrolled in HMO/HIOs</t>
  </si>
  <si>
    <t>% EDB Duals in PHP Only or PHP/PCCM Only</t>
  </si>
  <si>
    <t>% EDB Duals in PCCM Only</t>
  </si>
  <si>
    <t>% Section 1915(c) Waiver Enrollees Ever Enrolled in HMO/HIOs</t>
  </si>
  <si>
    <t>% Section 1915(c) Waiver Enrollees in PCCM Only</t>
  </si>
  <si>
    <t>Total Non-Dual FFS Person-Years of Enrollment</t>
  </si>
  <si>
    <t>Total FFS Medicaid Paid</t>
  </si>
  <si>
    <t>% Non-Dual FFS Enrollees with IP Claims (MAX TOS = 01)</t>
  </si>
  <si>
    <t>% with Ratio of ILTC Days/Enrollment Days &gt; 1</t>
  </si>
  <si>
    <t>% Non-Dual FFS Enrollees with Drug Claims (MAX TOS = 16)</t>
  </si>
  <si>
    <t>Total EDB Dual FFS Person-Years of Enrollment</t>
  </si>
  <si>
    <t>% FFS Duals with IP Claims (MAX TOS = 01)</t>
  </si>
  <si>
    <t>% FFS Duals with Drug Claims (MAX TOS = 16)</t>
  </si>
  <si>
    <t>% FFS Enrollees Who Are Recipients</t>
  </si>
  <si>
    <t>% Aged Who Are Recipients</t>
  </si>
  <si>
    <t>% Disabled Who Are Recipients</t>
  </si>
  <si>
    <t>% Child Who Are Recipients</t>
  </si>
  <si>
    <t>% Adults Who Are Recipients</t>
  </si>
  <si>
    <t>Total FFS Person-Years of Enrollment</t>
  </si>
  <si>
    <t>% FFS Enrollees with Drug Claims (MAX TOS = 16)</t>
  </si>
  <si>
    <t>June % Full Scope Benefits (RBF = 1)</t>
  </si>
  <si>
    <t>June % Unknown Benefits (RBF = 9)</t>
  </si>
  <si>
    <t>Aged Total</t>
  </si>
  <si>
    <t>Disabled Total</t>
  </si>
  <si>
    <t>Disabled</t>
  </si>
  <si>
    <t>Disabled EDB Dual FFS Total</t>
  </si>
  <si>
    <t>Child Total</t>
  </si>
  <si>
    <t xml:space="preserve">Adult Total </t>
  </si>
  <si>
    <t>Adult</t>
  </si>
  <si>
    <t>Total Capitation Payments</t>
  </si>
  <si>
    <t>Ratio of Capitation Claims to Person-Month Enrollment in MC</t>
  </si>
  <si>
    <t>% Non-EDB Duals Without Valid SSN</t>
  </si>
  <si>
    <t>% Non-EDB Duals Who Are Children/Adults</t>
  </si>
  <si>
    <t>% Aged Enrollees in Section 1915(c) Waiver</t>
  </si>
  <si>
    <t>% Disabled Enrollees in Section 1915(c) Waiver</t>
  </si>
  <si>
    <t>% Child Enrollees in Section 1915(c) Waiver</t>
  </si>
  <si>
    <t>% Adult Enrollees in Section 1915(c) Waiver</t>
  </si>
  <si>
    <t xml:space="preserve">Total EDB Duals </t>
  </si>
  <si>
    <t>% Non-Dual FFS Enrollees with All Other Claims</t>
  </si>
  <si>
    <t xml:space="preserve">% FFS Duals with All Other Claims </t>
  </si>
  <si>
    <t xml:space="preserve">% FFS Enrollees with All Other Claims </t>
  </si>
  <si>
    <t>% Encounter Claims</t>
  </si>
  <si>
    <t xml:space="preserve">% Supplemental Claims </t>
  </si>
  <si>
    <t>% Section 1915(c) Waiver Enrollees in PHP Only or PHP and PCCM Only</t>
  </si>
  <si>
    <t># Non-Dual FFS Enrollees with MSIS Dual Code but No EDB Confirmation</t>
  </si>
  <si>
    <t>Number of FFS Non-Duals with FFS Medicaid Paid &gt; $1,000,000</t>
  </si>
  <si>
    <t>Number of FFS Non-Duals with FFS Medicaid Paid &gt; $500,000</t>
  </si>
  <si>
    <t>Maximum FFS Medicaid Paid</t>
  </si>
  <si>
    <t>Number of FFS Duals with FFS Medicaid Paid &gt; $500,000</t>
  </si>
  <si>
    <t>Number of FFS Enrollees with FFS Medicaid Paid &gt; $1,000,000</t>
  </si>
  <si>
    <t>Number of FFS Enrollees with FFS Medicaid Paid &gt; $500,000</t>
  </si>
  <si>
    <t>% MH Aged claims with MH Aged Covered Days</t>
  </si>
  <si>
    <t>% IP Psych, Age &lt; 21 Claims with IP Psych Covered Days</t>
  </si>
  <si>
    <t># of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</si>
  <si>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</si>
  <si>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</si>
  <si>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</si>
  <si>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</si>
  <si>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</si>
  <si>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</si>
  <si>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 xml:space="preserve"># with ONLY S-CHIP Enrollment </t>
  </si>
  <si>
    <t xml:space="preserve">% with ONLY S-CHIP Enrollment </t>
  </si>
  <si>
    <t># with ANY S-CHIP Enrollment</t>
  </si>
  <si>
    <t>% with ANY S-CHIP Enrollment</t>
  </si>
  <si>
    <t xml:space="preserve">Total Person-Years of Enrollment with ANY S-CHIP Enrollment </t>
  </si>
  <si>
    <t># with Any M-CHIP Enrollment</t>
  </si>
  <si>
    <t>Total Person-Years of Enrollment Any M-CHIP</t>
  </si>
  <si>
    <t>% Records with Duplicated SSNs</t>
  </si>
  <si>
    <t>% Enrollees with MSIS Date of Death During Year</t>
  </si>
  <si>
    <t>% Enrollees with SSA Date of Death During Year</t>
  </si>
  <si>
    <t>% Enrollees with MSIS, SSA, or EDB Date of Death During Year</t>
  </si>
  <si>
    <t>% EDB Duals with MSIS Date of Death During Year</t>
  </si>
  <si>
    <t>% EDB Duals with SSA Date of Death During Year</t>
  </si>
  <si>
    <t>% EDB Duals with EDB, MSIS, or SSA Date of Death During Year</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</si>
  <si>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</si>
  <si>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</si>
  <si>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</si>
  <si>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</si>
  <si>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Total HMO/HIO Payments (Among People not Enrolled)</t>
  </si>
  <si>
    <t>% of Enrollees with Total Medicaid Paid = $0</t>
  </si>
  <si>
    <t># Enrollees with HMO/HIO Payments but No Enrollment in HMO/HIO or PACE</t>
  </si>
  <si>
    <t>% Claims with Admission Date</t>
  </si>
  <si>
    <t>% Claims with Patient Status</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</si>
  <si>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</si>
  <si>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</si>
  <si>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</si>
  <si>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</si>
  <si>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</si>
  <si>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</si>
  <si>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</si>
  <si>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</si>
  <si>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 with ANY M-CHIP Enrollment</t>
  </si>
  <si>
    <t>% Age 1-5</t>
  </si>
  <si>
    <t>% Age 6-18</t>
  </si>
  <si>
    <t>% Age 19-20</t>
  </si>
  <si>
    <t>% Age 21-44</t>
  </si>
  <si>
    <t>% Age 45-64</t>
  </si>
  <si>
    <t>% Age 65-74</t>
  </si>
  <si>
    <t>% Age 75-84</t>
  </si>
  <si>
    <t>% Female</t>
  </si>
  <si>
    <t>% Male</t>
  </si>
  <si>
    <t># with 0 Days but Positive Months of Enrollment</t>
  </si>
  <si>
    <t>% EDB Duals - Female</t>
  </si>
  <si>
    <t>% EDB Duals - Male</t>
  </si>
  <si>
    <t>June # Aged</t>
  </si>
  <si>
    <t>June # Disabled</t>
  </si>
  <si>
    <t>June # Child</t>
  </si>
  <si>
    <t>June # Adult</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</si>
  <si>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</si>
  <si>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</si>
  <si>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</si>
  <si>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</si>
  <si>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</si>
  <si>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</si>
  <si>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</si>
  <si>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</si>
  <si>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</si>
  <si>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</si>
  <si>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</si>
  <si>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</si>
  <si>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</si>
  <si>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</si>
  <si>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</si>
  <si>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 with MSIS Date of Death Prior to MAX CY</t>
  </si>
  <si>
    <t># with SSA Date of Death Prior to MAX CY</t>
  </si>
  <si>
    <t>% with SSA Death Prior to MAX CY Who Have $0 Medicaid Paid</t>
  </si>
  <si>
    <t>% Claims with &gt; 0 Prepaid Plan Value</t>
  </si>
  <si>
    <t xml:space="preserve">% MH Aged claims with MH Aged Covered Days  &gt; 0 </t>
  </si>
  <si>
    <t># HMO or PACE Capitation Claims</t>
  </si>
  <si>
    <t>% Claims with &gt; 0 Prepaid Plan Service Value</t>
  </si>
  <si>
    <t># Age 0-18, Excluding Instititionalized</t>
  </si>
  <si>
    <t># Age 19-20, Excluding Institutionalized</t>
  </si>
  <si>
    <t># Age 21-64, Excluding Institutionalized</t>
  </si>
  <si>
    <t>Percentage of HMO/HIO or PHP Enrollees with Encounter Records</t>
  </si>
  <si>
    <t>Expected Range</t>
  </si>
  <si>
    <t>N/A</t>
  </si>
  <si>
    <t>95-100</t>
  </si>
  <si>
    <t>5-20</t>
  </si>
  <si>
    <t>&gt;1%</t>
  </si>
  <si>
    <t>0</t>
  </si>
  <si>
    <t>$2000-$7000</t>
  </si>
  <si>
    <t>&gt;0 - 10</t>
  </si>
  <si>
    <t>&gt;1</t>
  </si>
  <si>
    <t>&gt;3</t>
  </si>
  <si>
    <t>2-&lt;8</t>
  </si>
  <si>
    <t>98-100</t>
  </si>
  <si>
    <t>&gt;0-5</t>
  </si>
  <si>
    <t>&gt;=2</t>
  </si>
  <si>
    <t>5-30</t>
  </si>
  <si>
    <t>15-75</t>
  </si>
  <si>
    <t>25-70</t>
  </si>
  <si>
    <t>35-70</t>
  </si>
  <si>
    <t>&gt;=90</t>
  </si>
  <si>
    <t>75-90</t>
  </si>
  <si>
    <t>1-10</t>
  </si>
  <si>
    <t>&gt;0-2</t>
  </si>
  <si>
    <t>&gt;0-3</t>
  </si>
  <si>
    <t>&gt; 1%</t>
  </si>
  <si>
    <t>$50-$100</t>
  </si>
  <si>
    <t>75-99</t>
  </si>
  <si>
    <t>&gt;0-20</t>
  </si>
  <si>
    <t>&gt;0-10</t>
  </si>
  <si>
    <t>1-20</t>
  </si>
  <si>
    <t>1-5</t>
  </si>
  <si>
    <t>8-98</t>
  </si>
  <si>
    <t>$75-$300</t>
  </si>
  <si>
    <t>$20-$250</t>
  </si>
  <si>
    <t>3-5</t>
  </si>
  <si>
    <t>&gt;95</t>
  </si>
  <si>
    <t>50-90</t>
  </si>
  <si>
    <t>&lt;5</t>
  </si>
  <si>
    <t>&gt;0 - 15</t>
  </si>
  <si>
    <t>10-35</t>
  </si>
  <si>
    <t>2-20</t>
  </si>
  <si>
    <t>0.5-8</t>
  </si>
  <si>
    <t>3-25</t>
  </si>
  <si>
    <t>2-25</t>
  </si>
  <si>
    <t>&gt;0-25</t>
  </si>
  <si>
    <t>4-20</t>
  </si>
  <si>
    <t>&lt;3</t>
  </si>
  <si>
    <t>&lt;25</t>
  </si>
  <si>
    <t>&gt;0</t>
  </si>
  <si>
    <t>&lt;1</t>
  </si>
  <si>
    <t>$20-90</t>
  </si>
  <si>
    <t>$10-60</t>
  </si>
  <si>
    <t>$10-100</t>
  </si>
  <si>
    <t>$20-100</t>
  </si>
  <si>
    <t>10-60</t>
  </si>
  <si>
    <t>&gt;60</t>
  </si>
  <si>
    <t>85-100</t>
  </si>
  <si>
    <t>5-25</t>
  </si>
  <si>
    <t>40-70</t>
  </si>
  <si>
    <t>20-55</t>
  </si>
  <si>
    <t>$15-$60</t>
  </si>
  <si>
    <t>&gt;0-15</t>
  </si>
  <si>
    <t>95-99</t>
  </si>
  <si>
    <t>&gt;0 - 6</t>
  </si>
  <si>
    <t>&gt;98</t>
  </si>
  <si>
    <t>&lt;2%</t>
  </si>
  <si>
    <t>&gt;=95%</t>
  </si>
  <si>
    <t>&lt;5%</t>
  </si>
  <si>
    <t>&lt;10%</t>
  </si>
  <si>
    <t>&gt;=98%</t>
  </si>
  <si>
    <t>2-8%</t>
  </si>
  <si>
    <t>40-70%</t>
  </si>
  <si>
    <t>&gt;=90%</t>
  </si>
  <si>
    <t>30-55%</t>
  </si>
  <si>
    <t>5-10%</t>
  </si>
  <si>
    <t>&gt;=99%</t>
  </si>
  <si>
    <t>&gt;=80%</t>
  </si>
  <si>
    <t>100%</t>
  </si>
  <si>
    <t>&lt;15%</t>
  </si>
  <si>
    <t>&lt;=40%</t>
  </si>
  <si>
    <t>&gt;80%</t>
  </si>
  <si>
    <t>0%</t>
  </si>
  <si>
    <t>2-15%</t>
  </si>
  <si>
    <t>&lt;20%</t>
  </si>
  <si>
    <t>.9-2</t>
  </si>
  <si>
    <t>&gt;98%</t>
  </si>
  <si>
    <t>65-90%</t>
  </si>
  <si>
    <t>90-100%</t>
  </si>
  <si>
    <t>85-100%</t>
  </si>
  <si>
    <t>80-100%</t>
  </si>
  <si>
    <t>Total Number of Stays</t>
  </si>
  <si>
    <t>% Encounter Stays</t>
  </si>
  <si>
    <t xml:space="preserve">% Supplemental Stays </t>
  </si>
  <si>
    <t>% Stays with NPI = Billing Provider ID (for Stays with NPI)</t>
  </si>
  <si>
    <t>Total FFS Stays</t>
  </si>
  <si>
    <t># of Stays with Missing Medicaid Eligibility and &gt; $0 Paid (Excludes S-CHIP Only)</t>
  </si>
  <si>
    <t>% Stays with &gt; $0 Paid</t>
  </si>
  <si>
    <t>% Stays with &lt; $0 Paid</t>
  </si>
  <si>
    <t>% Stays with TPL</t>
  </si>
  <si>
    <t>% Stays with UB-92 Accommodation Codes</t>
  </si>
  <si>
    <t>% Stays with UB-92 Ancillary Codes</t>
  </si>
  <si>
    <t>% Stays with Admission Date</t>
  </si>
  <si>
    <t>% IP Stays (MAX TOS = 01)</t>
  </si>
  <si>
    <t>% Stays with Primary Diagnosis Code</t>
  </si>
  <si>
    <t>% Primary Diagnosis Code Stays with Length = 3</t>
  </si>
  <si>
    <t>% Primary Diagnosis Code Stays with Length = 4</t>
  </si>
  <si>
    <t>% Primary Diagnosis Code Stays with Length = 5</t>
  </si>
  <si>
    <t xml:space="preserve">% Stays with a Procedure Code </t>
  </si>
  <si>
    <t xml:space="preserve">% Stays with Procedure Code with CPT-4 Indicator </t>
  </si>
  <si>
    <t>% CPT-4 Indicator Stays with CPT-4 Format = 5 Digits</t>
  </si>
  <si>
    <t>% ICD-9-CM Indicator Stays with ICD-9-CM Format = 3 or 4 Digits</t>
  </si>
  <si>
    <t>% Stays with Diagnosis Related Group</t>
  </si>
  <si>
    <t>% Stays Maternal Delivery Indicator</t>
  </si>
  <si>
    <t>% Stays with &gt; 0 Prepaid Plan Value</t>
  </si>
  <si>
    <t xml:space="preserve">Percent with Reported MC Enrollment Who Have Capitated Payments </t>
  </si>
  <si>
    <t>% Enrollees with Any ILTC FFS Claims</t>
  </si>
  <si>
    <t>% Aged Enrollees with Any ILTC FFS Claims</t>
  </si>
  <si>
    <t>% Disabled Enrollees with Any ILTC FFS Claims</t>
  </si>
  <si>
    <t>% Child Enrollees with Any ILTC FFS Claims</t>
  </si>
  <si>
    <t>% Adult Enrollees with Any ILTC FFS Claims</t>
  </si>
  <si>
    <t xml:space="preserve">Total FFS Claims </t>
  </si>
  <si>
    <t>June % Alien Benefits (RBF = 2)</t>
  </si>
  <si>
    <t xml:space="preserve">June % Pregnancy-Related Benefits (RBF = 4) </t>
  </si>
  <si>
    <t>June % Other Benefits (RBF = 5)</t>
  </si>
  <si>
    <t>June % Family Planning Benefits (RBF = 6)</t>
  </si>
  <si>
    <t>June % Benchmark-Equivalent Benefits (RBF = 7)</t>
  </si>
  <si>
    <t>June % Money Follows the Person Benefits (RBF = 8)</t>
  </si>
  <si>
    <t>June % PRTF Benefits (RBF = A)</t>
  </si>
  <si>
    <t>June % Health Opportunity Account Benefits (RBF = B)</t>
  </si>
  <si>
    <t xml:space="preserve">June % EDB Duals with Medicare Cost Sharing Benefits (RBF = 3) </t>
  </si>
  <si>
    <t>Total Number of IP MSIS Quarters</t>
  </si>
  <si>
    <t>Total Number of LT MSIS Quarters</t>
  </si>
  <si>
    <t>Total Number of OT MSIS Quarters</t>
  </si>
  <si>
    <t>Total Number of RX MSIS Quarters</t>
  </si>
  <si>
    <t>Total Number of EL MSIS Quarters</t>
  </si>
  <si>
    <t>% Missing Eligibility and &gt; $0 Paid (Excludes S-CHIP Only)</t>
  </si>
  <si>
    <t>% Claims with NPI = Servicing Provider ID (for claims with NPI)</t>
  </si>
  <si>
    <t>% Claims with NPI = Billing Provider ID (for claims with NPI)</t>
  </si>
  <si>
    <t xml:space="preserve"># PHP Capitation Claims </t>
  </si>
  <si>
    <t xml:space="preserve"># PCCM Capitation Claims </t>
  </si>
  <si>
    <t xml:space="preserve"># Encounter Claims </t>
  </si>
  <si>
    <t>% Encounter Claims for HMO or PACE and Matching Plan ID</t>
  </si>
  <si>
    <t>% Encounter Claims for PHP and Matching Plan ID</t>
  </si>
  <si>
    <t>% Encounter Claims with Unknown Enrollment (Plan IDs did not match)</t>
  </si>
  <si>
    <t>% Claims with CPT-4 or HCPCS (II &amp; III) Indicator</t>
  </si>
  <si>
    <t>Total 1915(c) Waiver Amount Paid  Among Section 1915(c) Enrollees</t>
  </si>
  <si>
    <t>Total 1915(c) Waiver Amount Paid (Program Types 6 or 7)</t>
  </si>
  <si>
    <t>Average 1915(c) Waiver Amount Paid per User (Program Types 6 or 7)</t>
  </si>
  <si>
    <t>% Non-Dual FFS Enrollees Who are Recipients</t>
  </si>
  <si>
    <t>% EDB Dual FFS Enrollees Who are Recipients</t>
  </si>
  <si>
    <t>% FFS Stays</t>
  </si>
  <si>
    <t>% FFS Claims</t>
  </si>
  <si>
    <t xml:space="preserve">Total Number of 1915(c) Waiver Users (Program Types 6 or 7) </t>
  </si>
  <si>
    <t xml:space="preserve">% Records with Valid SSN </t>
  </si>
  <si>
    <t xml:space="preserve">% Records with Missing SSN </t>
  </si>
  <si>
    <t>% Records with Invalid SSN Format</t>
  </si>
  <si>
    <t># Records With Missing or Invalid SSN Format</t>
  </si>
  <si>
    <t>% Records With Missing or Invalid SSN Format</t>
  </si>
  <si>
    <t>% Stays Newborn Delivery Indicator (Only for Separate Infant Delivery Stays
 Using Mother's ID)</t>
  </si>
  <si>
    <t>% Stays Newborn Delivery Indicator (Only for Separate Infant Delivery Stays 
Using Mother's ID)</t>
  </si>
  <si>
    <t>%  ICF/IID claims with ICF/IID Covered Days</t>
  </si>
  <si>
    <t>%  ICF/IID claims with ICF/IID Covered Days  &gt; 0</t>
  </si>
  <si>
    <t>% FFS Enrollees with IP Claims (MAX TOS = 01)</t>
  </si>
  <si>
    <t>Patient Status - % Home</t>
  </si>
  <si>
    <t>Patient Status - % Transferred</t>
  </si>
  <si>
    <t>Patient Status - % Still a Patient</t>
  </si>
  <si>
    <t>Patient Status - % Died</t>
  </si>
  <si>
    <t>% Claims with Physician Services (MAX TOS = 08)</t>
  </si>
  <si>
    <t>% Claims with Dental Services (MAX TOS = 09)</t>
  </si>
  <si>
    <t>% Claims with Other Practitioner Services (MAX TOS = 10)</t>
  </si>
  <si>
    <t>% Claims with Outpatient Services (MAX TOS = 11)</t>
  </si>
  <si>
    <t>% Claims with Clinic Services (MAX TOS = 12)</t>
  </si>
  <si>
    <t>% Claims with Home Health Services (MAX TOS = 13)</t>
  </si>
  <si>
    <t>% Claims with Lab/Xray Services (MAX TOS = 15)</t>
  </si>
  <si>
    <t>% Claims with Drugs (MAX TOS = 16)</t>
  </si>
  <si>
    <t>% Claims with Other Services (MAX TOS = 19)</t>
  </si>
  <si>
    <t>% Claims with Durable Medical Equipment (MAX TOS = 51)</t>
  </si>
  <si>
    <t>% Claims with Transportation Services (MAX TOS = 26)</t>
  </si>
  <si>
    <t>% Claims with Sterilizations (MAX TOS = 24)</t>
  </si>
  <si>
    <t>% Claims with Abortions (MAX TOS = 25)</t>
  </si>
  <si>
    <t>% Claims with Personal Care Services (MAX TOS = 30)</t>
  </si>
  <si>
    <t>% Claims with Targeted Case Management (MAX TOS = 31)</t>
  </si>
  <si>
    <t>% Claims with Rehabilitation Services (MAX TOS = 33)</t>
  </si>
  <si>
    <t>% Claims with PT/OT/Hearing/Speech Services (MAX TOS = 34)</t>
  </si>
  <si>
    <t>% Claims with Hospice Services (MAX TOS = 35)</t>
  </si>
  <si>
    <t>% Claims with Nurse Midwife Services (MAX TOS = 36)</t>
  </si>
  <si>
    <t>% Claims with Nurse Practitioner Services (MAX TOS = 37)</t>
  </si>
  <si>
    <t>% Claims with Private Nursing Services (MAX TOS = 38)</t>
  </si>
  <si>
    <t>% Claims with Religious Non-Medical Services (MAX TOS = 39)</t>
  </si>
  <si>
    <t>% Claims with Residential Care Services (MAX TOS = 52)</t>
  </si>
  <si>
    <t>% Claims with Psychiatric Services (MAX TOS = 53)</t>
  </si>
  <si>
    <t>% Claims with Adult Day Care (MAX TOS = 54)</t>
  </si>
  <si>
    <t>% Claims with Unknown Services (MAX TOS = 99)</t>
  </si>
  <si>
    <t>% EDB Duals with Medicare Cost Sharing Benefits (RBF = 3)</t>
  </si>
  <si>
    <t># with Health Opportunity Account Benefits (RBF = B)</t>
  </si>
  <si>
    <t>Total Medicaid Paid for Enrollees with Full Scope Benefits (RBF = 1)</t>
  </si>
  <si>
    <t>Total Medicaid Paid for Enrollees with ONLY Alien Benefits (RBF = 2)</t>
  </si>
  <si>
    <t>Total Medicaid Paid for EDB Duals with ONLY Medicare Cost Sharing Benefits (RBF = 3)</t>
  </si>
  <si>
    <t>Total Medicaid Paid for Enrollees with Pregnancy-Related Benefits (RBF = 4)</t>
  </si>
  <si>
    <t>Total Medicaid Paid for Enrollees with Other Benefits (RBF = 5)</t>
  </si>
  <si>
    <t>Total Medicaid Paid for Enrollees with ONLY Family Planning Only Benefits  (RBF = 6)</t>
  </si>
  <si>
    <t>Total Medicaid Paid for Enrollees with Benchmark-Equivalent Benefits  (RBF = 7)</t>
  </si>
  <si>
    <t>Total Medicaid Paid for Enrollees with Money Follows the Person Benefits  (RBF = 8)</t>
  </si>
  <si>
    <t>Total Medicaid Paid for Enrollees with PRTF Benefits (RBF = A)</t>
  </si>
  <si>
    <t>Total Medicaid Paid for Enrollees with Health Opportunity Account Benefits (RBF = B)</t>
  </si>
  <si>
    <t>Total Medicaid Paid for Enrollees with ONLY Assistance with Purchase of MC Coverage Benefits (RBF = W)</t>
  </si>
  <si>
    <t>Total Medicaid Paid for Enrollees with ONLY Prescription Drug Benefits (RBF = X, Y, or Z)</t>
  </si>
  <si>
    <t>Total Medicaid Paid for Enrollees with ONLY Prescription Drug Benefits Who Are EDB Duals  (RBF = X, Y, or Z)</t>
  </si>
  <si>
    <t>% of Enrollees with Total Medicaid Paid = $0 - Aged</t>
  </si>
  <si>
    <t>% of Enrollees with Total Medicaid Paid = $0 - Disabled</t>
  </si>
  <si>
    <t>% of Enrollees with Total Medicaid Paid = $0 - Child</t>
  </si>
  <si>
    <t>% of Enrollees with Total Medicaid Paid = $0 - Adult</t>
  </si>
  <si>
    <t>% Records with Duplicated SSNs - % Ever Aliens Eligible for Only Emergency Services</t>
  </si>
  <si>
    <t>% Records with Duplicated SSNs - % Ever Eligible for Only Family Planning Services</t>
  </si>
  <si>
    <t># Adult (Age &gt; 18 Years) with Any M-CHIP Enrollment</t>
  </si>
  <si>
    <t>% Records with Duplicated SSNs for Children Under Age 21</t>
  </si>
  <si>
    <t>% Records with Duplicated SSNs for Infants Under Age 1</t>
  </si>
  <si>
    <t># Aged, EDB Dual in Section 1915(c) Waiver</t>
  </si>
  <si>
    <t># Aged, Non-Dual in Section 1915(c) Waiver</t>
  </si>
  <si>
    <t># Disabled, EDB Dual in Section 1915(c) Waiver</t>
  </si>
  <si>
    <t># Disabled, Non-Dual in Section 1915(c) Waiver</t>
  </si>
  <si>
    <t># Other (Child or Adult) in Section 1915(c) Waiver</t>
  </si>
  <si>
    <t>June # Adult: Age 19-20, Excluding Institutionalized</t>
  </si>
  <si>
    <t>June # Adult: Age 21-64, Excluding Institutionalized</t>
  </si>
  <si>
    <t xml:space="preserve">% FFS Stays - Crossover   </t>
  </si>
  <si>
    <t xml:space="preserve">% FFS Stays - Non-Crossover   </t>
  </si>
  <si>
    <t>% FFS Stays - Adjusted Stays</t>
  </si>
  <si>
    <t>% Stays - Aged</t>
  </si>
  <si>
    <t>% Stays - Disabled</t>
  </si>
  <si>
    <t>% Stays - Child</t>
  </si>
  <si>
    <t>% Stays - Adult</t>
  </si>
  <si>
    <t xml:space="preserve">% FFS Claims - Crossover   </t>
  </si>
  <si>
    <t>% FFS Claims - Non-Crossover</t>
  </si>
  <si>
    <t>% FFS Claims - Adjusted Claims</t>
  </si>
  <si>
    <t>% Claims - Aged</t>
  </si>
  <si>
    <t>% Claims - Disabled</t>
  </si>
  <si>
    <t>% Claims - Child</t>
  </si>
  <si>
    <t>% Claims - Adult</t>
  </si>
  <si>
    <t xml:space="preserve">EDB Duals - Aged </t>
  </si>
  <si>
    <t>EDB Duals - Disabled</t>
  </si>
  <si>
    <t>Total MC Enrollees, Aged</t>
  </si>
  <si>
    <t>Total MC Enrollees, Disabled</t>
  </si>
  <si>
    <t>Total MC Enrollees, Child</t>
  </si>
  <si>
    <t>Total MC Enrollees, Adult</t>
  </si>
  <si>
    <t>HMO/HIO Capitation Payments</t>
  </si>
  <si>
    <t>PHP Capitation Payments</t>
  </si>
  <si>
    <t>PCCM Capitation Payments</t>
  </si>
  <si>
    <t>Ratio of Capitation Claims to Person-Month Enrollment in MC - HMO/HIO</t>
  </si>
  <si>
    <t>Ratio of Capitation Claims to Person-Month Enrollment in MC - PHP</t>
  </si>
  <si>
    <t>Ratio of Capitation Claims to Person-Month Enrollment in MC - PCCM</t>
  </si>
  <si>
    <t xml:space="preserve">Percent with Reported MC Enrollment Who Have Capitated Payments - HMO/HIO </t>
  </si>
  <si>
    <t xml:space="preserve">Percent with Reported MC Enrollment Who Have Capitated Payments - PHP </t>
  </si>
  <si>
    <t xml:space="preserve">Percent with Reported MC Enrollment Who Have Capitated Payments -PCCM </t>
  </si>
  <si>
    <t>Number of HMO/HIO or PHP Enrollees with Encounter Claims</t>
  </si>
  <si>
    <t>Aged, % Non-Dual FFS Enrollees with IP Claims (MAX TOS = 01)</t>
  </si>
  <si>
    <t>Disabled, % Non-Dual FFS Enrollees with IP Claims (MAX TOS = 01)</t>
  </si>
  <si>
    <t>Child, % Non-Dual FFS Enrollees with IP Claims (MAX TOS = 01)</t>
  </si>
  <si>
    <t>Adult, % Non-Dual FFS Enrollees with IP Claims (MAX TOS = 01)</t>
  </si>
  <si>
    <t>Aged, % Non-Dual FFS Enrollees with Drug Claims (MAX TOS = 16)</t>
  </si>
  <si>
    <t>Disabled, % Non-Dual FFS Enrollees with Drug Claims (MAX TOS = 16)</t>
  </si>
  <si>
    <t>Child, % Non-Dual FFS Enrollees with Drug Claims (MAX TOS = 16)</t>
  </si>
  <si>
    <t>Adult, % Non-Dual FFS Enrollees with Drug Claims (MAX TOS = 16)</t>
  </si>
  <si>
    <t>Aged, % Non-Dual FFS Enrollees with All Other Claims</t>
  </si>
  <si>
    <t>Disabled, % Non-Dual FFS Enrollees with All Other Claims</t>
  </si>
  <si>
    <t>Child, % Non-Dual FFS Enrollees with All Other Claims</t>
  </si>
  <si>
    <t>Adult, % Non-Dual FFS Enrollees with All Other Claims</t>
  </si>
  <si>
    <t>Aged, % FFS Duals with IP Claims (MAX TOS = 01)</t>
  </si>
  <si>
    <t>Disabled,% FFS Duals with IP Claims (MAX TOS = 01)</t>
  </si>
  <si>
    <t>Aged, % FFS Duals with Drug Claims (MAX TOS = 16)</t>
  </si>
  <si>
    <t>Disabled, % FFS Duals with Drug Claims (MAX TOS = 16)</t>
  </si>
  <si>
    <t xml:space="preserve">Aged, % FFS Duals with All Other Claims </t>
  </si>
  <si>
    <t xml:space="preserve">Disabled, % FFS Duals with All Other Claims </t>
  </si>
  <si>
    <t>Aged, % FFS Enrollees with IP Claims (MAX TOS = 01)</t>
  </si>
  <si>
    <t>Disabled, % FFS Enrollees with IP Claims (MAX TOS = 01)</t>
  </si>
  <si>
    <t>Child, % FFS Enrollees with IP Claims (MAX TOS = 01)</t>
  </si>
  <si>
    <t>Adult, % FFS Enrollees with IP Claims (MAX TOS = 01)</t>
  </si>
  <si>
    <t>Aged, % FFS Enrollees with Drug Claims (MAX TOS = 16)</t>
  </si>
  <si>
    <t>Disabled, % FFS Enrollees with Drug Claims (MAX TOS = 16)</t>
  </si>
  <si>
    <t>Child, % FFS Enrollees with Drug Claims (MAX TOS = 16)</t>
  </si>
  <si>
    <t>Adult, % FFS Enrollees with Drug Claims (MAX TOS = 16)</t>
  </si>
  <si>
    <t>Aged, % FFS Enrollees with All Other Claims</t>
  </si>
  <si>
    <t>Disabled, % FFS Enrollees with All Other Claims</t>
  </si>
  <si>
    <t>Child, % FFS Enrollees with All Other Claims</t>
  </si>
  <si>
    <t>Adult, % FFS Enrollees with All Other Claims</t>
  </si>
  <si>
    <t>% NF claims with NF Covered Days</t>
  </si>
  <si>
    <t>Percentage of Disabled Enrollees with Encounter Records, Persons Enrolled in PHP Only or PHP and PCCM only</t>
  </si>
  <si>
    <t>Percentage of Child Enrollees with Encounter Records, Persons Enrolled in PHP Only or PHP and PCCM only</t>
  </si>
  <si>
    <t>Percentage of Adult Enrollees with Encounter Records, Persons Enrolled in PHP Only or PHP and PCCM only</t>
  </si>
  <si>
    <t>Percentage of Dental (MAX TOS = 09) with Encounter Records, Persons Enrolled in PHP Only or PHP and PCCM only</t>
  </si>
  <si>
    <t>Percentage of Home Health (MAX TOS = 13) with Encounter Records, Persons Enrolled in PHP Only or PHP and PCCM only</t>
  </si>
  <si>
    <t>Percentage of Drugs (MAX TOS = 16) with Encounter Records, Persons Enrolled in PHP Only or PHP and PCCM only</t>
  </si>
  <si>
    <t>Percentage of Transportation (MAX TOS = 26) with Encounter Records, Persons Enrolled in PHP Only or PHP and PCCM only</t>
  </si>
  <si>
    <t>Percentage of Personal Care Services (MAX TOS = 30) with Encounter Records, Persons Enrolled in PHP Only or PHP and PCCM only</t>
  </si>
  <si>
    <t>Percentage of Psych Services (MAX TOS = 53) with Encounter Records, Persons Enrolled in PHP Only or PHP and PCCM only</t>
  </si>
  <si>
    <t>Percentage of Unknown (MAX TOS = 99) with Encounter Records, Persons Enrolled in PHP Only or PHP and PCCM only</t>
  </si>
  <si>
    <t>Percentage of All Other (All Other MAX TOS, Excluding Capitation Payments)  with Encounter Records, Persons Enrolled in PHP Only or PHP and PCCM only</t>
  </si>
  <si>
    <t>Percentage of Medicaid Enrollees, Persons Enrolled in PCCM only</t>
  </si>
  <si>
    <t>Percentage of Aged Medicaid Enrollees, Persons Enrolled in PCCM only</t>
  </si>
  <si>
    <t>Percentage of Disabled Medicaid Enrollees, Persons Enrolled in PCCM only</t>
  </si>
  <si>
    <t>Percentage of Child Medicaid Enrollees, Persons Enrolled in PCCM only</t>
  </si>
  <si>
    <t>Percentage of Adult Medicaid Enrollees, Persons Enrolled in PCCM only</t>
  </si>
  <si>
    <t>Total FFS Payments by All Other (Excluding Capitation Payments) Services, Persons Enrolled in HMO or HIO During Year</t>
  </si>
  <si>
    <t>Average FFS Payments by IP (MAX TOS = 01) Services, Persons Enrolled in HMO or HIO During Year</t>
  </si>
  <si>
    <t>Average FFS Payments by Drug (MAX TOS = 16) Services, Persons Enrolled in HMO or HIO During Year</t>
  </si>
  <si>
    <t>Average FFS Payments by All Other (Excluding Capitation Payments) Services, Persons Enrolled in HMO or HIO During Year</t>
  </si>
  <si>
    <t>FFS Expenditures and Users by MAX Program Type, RHC: Number of Users</t>
  </si>
  <si>
    <t>FFS Expenditures and Users by MAX Program Type, FQHC: Number of Users</t>
  </si>
  <si>
    <t>FFS Expenditures and Users by MAX Program Type, IHS: Number of Users</t>
  </si>
  <si>
    <t>FFS Expenditures and Users by MAX Program Type, Section 1915(c) Waiver: Number of Users</t>
  </si>
  <si>
    <t>HCBS Taxonomy Category Nursing: Number of 1915(c) Waiver Users</t>
  </si>
  <si>
    <t>HCBS Taxonomy Category Home Delivered Meals: Number of 1915(c) Waiver Users</t>
  </si>
  <si>
    <t>HCBS Taxonomy Category Rent and Food Expenses for Live-In Caregiver: Number of 1915(c) Waiver Users</t>
  </si>
  <si>
    <t>HCBS Taxonomy Category Home-Based Services: Number of 1915(c) Waiver Users</t>
  </si>
  <si>
    <t>HCBS Taxonomy Category Caregiver Support: Number of 1915(c) Waiver Users</t>
  </si>
  <si>
    <t>HCBS Taxonomy Category Other Mental Health and BHS : Number of 1915(c) Waiver Users</t>
  </si>
  <si>
    <t>HCBS Taxonomy Category Other Health and Therapeutic Services:  Number of 1915(c) Waiver Users</t>
  </si>
  <si>
    <t>HCBS Taxonomy Category Services Supporting Participant Direction: Number of 1915(c) Waiver Users</t>
  </si>
  <si>
    <t>HCBS Taxonomy Category Participant Training: Number of 1915(c) Waiver Users</t>
  </si>
  <si>
    <t>HCBS Taxonomy Category Equipment, Technology, and Modifications: Number of 1915(c) Waiver Users</t>
  </si>
  <si>
    <t>HCBS Taxonomy Category Non-Medical Transportation: Number of 1915(c) Waiver Users</t>
  </si>
  <si>
    <t>HCBS Taxonomy Category Community Transition Services: Number of 1915(c) Waiver Users</t>
  </si>
  <si>
    <t>HCBS Taxonomy Category Other Services: Number of 1915(c) Waiver Users</t>
  </si>
  <si>
    <t>HCBS Taxonomy Category Unknown: Number of 1915(c) Waiver Users</t>
  </si>
  <si>
    <t>Count of Aged Enrollees, Persons Ever Enrolled in HMO or HIO During Year</t>
  </si>
  <si>
    <t>Count of Disabled Enrollees, Persons Ever Enrolled in HMO or HIO During Year</t>
  </si>
  <si>
    <t>Count of Child Enrollees, Persons Ever Enrolled in HMO or HIO During Year</t>
  </si>
  <si>
    <t>Count of Adult Enrollees, Persons Ever Enrolled in HMO or HIO During Year</t>
  </si>
  <si>
    <t>Percentage of Medicaid Enrollees, Persons Ever Enrolled in HMO or HIO During Year</t>
  </si>
  <si>
    <t>Percentage of Aged Medicaid Enrollees, Persons Ever Enrolled in HMO or HIO During Year</t>
  </si>
  <si>
    <t>Percentage of Disabled Medicaid Enrollees, Persons Ever Enrolled in HMO or HIO During Year</t>
  </si>
  <si>
    <t>Percentage of Child Medicaid Enrollees, Persons Ever Enrolled in HMO or HIO During Year</t>
  </si>
  <si>
    <t>Percentage of Adult Medicaid Enrollees, Persons Ever Enrolled in HMO or HIO During Year</t>
  </si>
  <si>
    <t>Total Ever Enrolled in HMO/HIO Person-Years of Enrollment, Persons Ever Enrolled in HMO or HIO During Year</t>
  </si>
  <si>
    <t>Total Capitation Payments, Persons Ever Enrolled in HMO or HIO During Year</t>
  </si>
  <si>
    <t>Total FFS Payments, Persons Ever Enrolled in HMO or HIO During Year</t>
  </si>
  <si>
    <t>Total FFS Payments by IP (MAX TOS = 01) Services, Persons Ever Enrolled in HMO or HIO During Year</t>
  </si>
  <si>
    <t>Total FFS Payments by Drug (MAX TOS = 16) Services, Persons Ever Enrolled in HMO or HIO During Year</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</si>
  <si>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</si>
  <si>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</si>
  <si>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</si>
  <si>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</si>
  <si>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</si>
  <si>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</si>
  <si>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</si>
  <si>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</si>
  <si>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</si>
  <si>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</si>
  <si>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</si>
  <si>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</si>
  <si>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</si>
  <si>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</si>
  <si>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</si>
  <si>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</si>
  <si>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</si>
  <si>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</si>
  <si>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</si>
  <si>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</si>
  <si>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</si>
  <si>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</si>
  <si>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</si>
  <si>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</si>
  <si>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</si>
  <si>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</si>
  <si>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</si>
  <si>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</si>
  <si>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</si>
  <si>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</si>
  <si>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</si>
  <si>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</si>
  <si>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</si>
  <si>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</si>
  <si>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</si>
  <si>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</si>
  <si>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</si>
  <si>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</si>
  <si>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</si>
  <si>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</si>
  <si>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</si>
  <si>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</si>
  <si>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</si>
  <si>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</si>
  <si>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</si>
  <si>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</si>
  <si>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</si>
  <si>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</si>
  <si>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</si>
  <si>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</si>
  <si>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TOS, IP: Number of Users</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</si>
  <si>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</si>
  <si>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</si>
  <si>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</si>
  <si>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</si>
  <si>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</si>
  <si>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</si>
  <si>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</si>
  <si>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</si>
  <si>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</si>
  <si>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</si>
  <si>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</si>
  <si>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</si>
  <si>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</si>
  <si>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</si>
  <si>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</si>
  <si>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</si>
  <si>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</si>
  <si>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</si>
  <si>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</si>
  <si>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</si>
  <si>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</si>
  <si>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</si>
  <si>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</si>
  <si>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</si>
  <si>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</si>
  <si>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</si>
  <si>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</si>
  <si>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</si>
  <si>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</si>
  <si>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</si>
  <si>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</si>
  <si>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</si>
  <si>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</si>
  <si>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</si>
  <si>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</si>
  <si>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</si>
  <si>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</si>
  <si>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</si>
  <si>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</si>
  <si>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</si>
  <si>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</si>
  <si>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</si>
  <si>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</si>
  <si>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</si>
  <si>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</si>
  <si>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</si>
  <si>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</si>
  <si>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</si>
  <si>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</si>
  <si>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</si>
  <si>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Program Type, FP: Number of Users</t>
  </si>
  <si>
    <t>BLANK</t>
  </si>
  <si>
    <t>2010
Value</t>
  </si>
  <si>
    <t>2011
Value</t>
  </si>
  <si>
    <t>Cross Year Within Expected Range</t>
  </si>
  <si>
    <t>% NF claims with NF Covered Days &gt; 0</t>
  </si>
  <si>
    <t>% Claims with NF Services (MAX TOS = 07)</t>
  </si>
  <si>
    <t>% Claims with ICF/IID Services (MAX TOS = 05)</t>
  </si>
  <si>
    <t>% Claims with MH Aged Services (MAX TOS = 02)</t>
  </si>
  <si>
    <t>% Claims with IP Psych, Age &lt; 21 Services (MAX TOS = 04)</t>
  </si>
  <si>
    <t>% HMO or PACE Capitation Claims with HMO or PACE  Enrollment and Matching Plan ID</t>
  </si>
  <si>
    <t>% HMO or PACE Capitation Claims with PHP Enrollment and Matching Plan ID</t>
  </si>
  <si>
    <t>% HMO or PACE Capitation Claims with PCCM Enrollment and Matching Plan ID</t>
  </si>
  <si>
    <t>% HMO or PACE Capitation Claims with Unknown Enrollment (Plan IDs did not match)</t>
  </si>
  <si>
    <t>% PHP Capitation Claims with Dental PHP Enrollment and Matching Plan ID</t>
  </si>
  <si>
    <t>% PHP Capitation Claims with BHO PHP Enrollment and Matching Plan ID</t>
  </si>
  <si>
    <t>% PHP Capitation Claims with Prenatal PHP Enrollment and Matching Plan ID</t>
  </si>
  <si>
    <t>% PHP Capitation Claims with LTC PHP Enrollment and Matching Plan ID</t>
  </si>
  <si>
    <t>% PHP Capitation Claims with Other PHP Enrollment and Matching Plan ID</t>
  </si>
  <si>
    <t>% PHP Capitation Claims with PHP Enrollment and Matching Plan ID</t>
  </si>
  <si>
    <t>% PHP Capitation Claims with HMO or PACE Enrollment and Matching Plan ID</t>
  </si>
  <si>
    <t>% PHP Capitation Claims with PCCM Enrollment and Matching Plan ID</t>
  </si>
  <si>
    <t>% PHP Capitation Claims with Unknown Enrollment (Plan IDs did not match)</t>
  </si>
  <si>
    <t>% PCCM Capitation Claims with PCCM Enrollment and Matching Plan ID</t>
  </si>
  <si>
    <t>% PCCM Capitation Claims with HMO or PACE Enrollment and Matching Plan ID</t>
  </si>
  <si>
    <t>% PCCM Capitation Claims with PHP Enrollment and Matching Plan ID</t>
  </si>
  <si>
    <t>% PCCM Capitation Claims with Unknown Enrollment (Plan IDs did not match)</t>
  </si>
  <si>
    <t xml:space="preserve">% Claims with Physician Services (MAX TOS = 08) </t>
  </si>
  <si>
    <t xml:space="preserve">% Claims with Other Practitioner Services (MAX TOS = 10) </t>
  </si>
  <si>
    <t>% Claims with Medispan Drug Classification</t>
  </si>
  <si>
    <t>% Claims with Generic Therapeutic Class Drug Classification</t>
  </si>
  <si>
    <t>% Claims with Specific Therapeutic Class Drug Classification</t>
  </si>
  <si>
    <t># Child (Age &lt; 19 Years) with Any M-CHIP Enrollment</t>
  </si>
  <si>
    <t xml:space="preserve">% Records With Missing or Invalid SSN Format for Children Under Age 21  </t>
  </si>
  <si>
    <t xml:space="preserve">% Records With Missing or Invalid SSN Format for  Infants Under Age 1 </t>
  </si>
  <si>
    <t>% Records With Missing or Invalid SSN Format for Ever Aliens Eligible for Only Emergency Services</t>
  </si>
  <si>
    <t xml:space="preserve">% Records With Missing or Invalid SSN Format for Ever Eligible for Only Family Planning Services </t>
  </si>
  <si>
    <t>% Enrollees with 12 Months Enrollment</t>
  </si>
  <si>
    <t>% Aged Enrollees with 12 Months Enrollment</t>
  </si>
  <si>
    <t>% Disabled Enrollees with 12 Months Enrollment</t>
  </si>
  <si>
    <t>% Adult Enrollees with 12 Months Enrollment</t>
  </si>
  <si>
    <t>June - % EDB Duals with Part A/B Medicare</t>
  </si>
  <si>
    <t xml:space="preserve">June - % EDB Dualswith Part B Medicare only </t>
  </si>
  <si>
    <t xml:space="preserve">June - % EDB Duals with Part A Medicare only </t>
  </si>
  <si>
    <t># of Enrollees with Full Scope Benefits (RBF = 1)</t>
  </si>
  <si>
    <t># Person-Years for Enrollees with Full Scope Benefits (RBF = 1)</t>
  </si>
  <si>
    <t># of Enrollees with ONLY Alien Benefits (RBF = 2)</t>
  </si>
  <si>
    <t># of Enrollees with Alien Benefits (RBF = 2)</t>
  </si>
  <si>
    <t># Person-Years for Enrollees with Alien Benefits (RBF = 2)</t>
  </si>
  <si>
    <t># of EDB Duals Enrollees with ONLY Medicare Cost Sharing Benefits (RBF = 3)</t>
  </si>
  <si>
    <t># of EDB Duals Enrollees with Medicare Cost Sharing Benefits (RBF = 3)</t>
  </si>
  <si>
    <t># Person-Years for of EDB Duals Enrollees with Medicare Cost Sharing Benefits (RBF = 3)</t>
  </si>
  <si>
    <t># of Enrollees with Pregnancy-Related Benefits (RBF = 4)</t>
  </si>
  <si>
    <t># Person-Years for Enrollees with Pregnancy-Related Benefits (RBF = 4)</t>
  </si>
  <si>
    <t># of Enrollees with Other Benefits (RBF = 5)</t>
  </si>
  <si>
    <t># of Enrollees with ONLY Family Planning Only Benefits (RBF = 6)</t>
  </si>
  <si>
    <t># of Enrollees with Family Planning Only Benefits (RBF = 6)</t>
  </si>
  <si>
    <t># of Enrollees with Benchmark-Equivalent Benefits (RBF = 7)</t>
  </si>
  <si>
    <t># of Enrollees with Money Follows the Person Benefits (RBF = 8)</t>
  </si>
  <si>
    <t># of Enrollees with PRTF Benefits (RBF = A)</t>
  </si>
  <si>
    <t># of Enrollees with ONLY Assistance with Purchase of MC Coverage (RBF = W)</t>
  </si>
  <si>
    <t># of Enrollees with Assistance with Purchase of MC Coverage (RBF = W)</t>
  </si>
  <si>
    <t># of Enrollees with ONLY Prescription Drug Benefits (May Have a Month or More of RBF = 3) (RBF = X, Y, or Z)</t>
  </si>
  <si>
    <t># of Enrollees with Prescription Drug Benefits (RBF = X, Y, or Z)</t>
  </si>
  <si>
    <t># of Enrollees with ONLY Prescription Drug Benefits Who Are EDB Duals (RBF = X, Y, or Z)</t>
  </si>
  <si>
    <t># of Enrollees with ONLY Very Restricted Benefits (RBF = 2, 3, 6, W, X, Y, or Z)</t>
  </si>
  <si>
    <t># Person-Years for Enrollees with Other Benefits (RBF = 5)</t>
  </si>
  <si>
    <t># Person-Years for Enrollees with Family Planning Only Benefits (RBF = 6)</t>
  </si>
  <si>
    <t># Person-Years for Enrollees with Benchmark-Equivalent Benefits (RBF = 7)</t>
  </si>
  <si>
    <t># Person-Years for Enrollees with Money Follows the Person Benefits (RBF = 8)</t>
  </si>
  <si>
    <t># Person-Years for Enrollees with PRTF Benefits (RBF = A)</t>
  </si>
  <si>
    <t># Person-Years for Enrollees with Health Opportunity Account Benefits (RBF = B)</t>
  </si>
  <si>
    <t># Person-Years for Enrollees with Assistance with Purchase of MC Coverage (RBF = W)</t>
  </si>
  <si>
    <t># Person-Years for Enrollees with Prescription Drug Benefits (RBF = X, Y, or Z)</t>
  </si>
  <si>
    <t>% Enrollees with Family Planning Only Benefits Who Are Male (RBF = 6)</t>
  </si>
  <si>
    <t>Medicaid Paid - 25th Percentile</t>
  </si>
  <si>
    <t xml:space="preserve">Medicaid Paid - 50th Percentile (Median) </t>
  </si>
  <si>
    <t xml:space="preserve">Medicaid Paid - 75th Percentile </t>
  </si>
  <si>
    <t>Medicaid Paid - 95th Percentile</t>
  </si>
  <si>
    <t>Medicaid Paid - 99th Percentile</t>
  </si>
  <si>
    <t>HCBS Taxonomy Category Case Management: Number of 1915(c) Waiver Users</t>
  </si>
  <si>
    <t>HCBS Taxonomy Category Round-the-Clock Services: Number of 1915(c) Waiver Users</t>
  </si>
  <si>
    <t>HCBS Taxonomy Category Supported Employment: Number of 1915(c) Waiver Users</t>
  </si>
  <si>
    <t>HCBS Taxonomy Category Day Services: Number of 1915(c) Waiver Users</t>
  </si>
  <si>
    <t xml:space="preserve">Number of Health Insurance Premium Assistance Recipients </t>
  </si>
  <si>
    <t xml:space="preserve">Percentage of Health Insurance Premium Assistance Recipients </t>
  </si>
  <si>
    <t xml:space="preserve">Number of Health Insurance Premium Assistance Claims </t>
  </si>
  <si>
    <t>Total Capitation Payments, Persons Enrolled in PCCM only</t>
  </si>
  <si>
    <t>Count of Enrollees, Persons Enrolled in PCCM only</t>
  </si>
  <si>
    <t>Count of Enrollees, Persons Ever Enrolled in HMO or HIO During Year</t>
  </si>
  <si>
    <t>30% (+/-)</t>
  </si>
  <si>
    <t>10% (+/-)</t>
  </si>
  <si>
    <t>15% (+/-)</t>
  </si>
  <si>
    <t xml:space="preserve">N/A </t>
  </si>
  <si>
    <t>Cross Year Within Range</t>
  </si>
  <si>
    <t>Cross Year Expected Range</t>
  </si>
  <si>
    <t>Abbreviations and Acronyms in the Validation Tables</t>
  </si>
  <si>
    <t>Psych = Psychiatric</t>
  </si>
  <si>
    <t>Tech = Technologically</t>
  </si>
  <si>
    <t>Acronyms</t>
  </si>
  <si>
    <t>AAA = Social Security area number (first 3 digits of a Social Security number)</t>
  </si>
  <si>
    <t>AFDC = Aid to Families with Dependent Children</t>
  </si>
  <si>
    <t xml:space="preserve">AFDC-U = Aid to Families with Dependent Children for Unemployed parents </t>
  </si>
  <si>
    <t>ASD = Autism Spectrum Disorder</t>
  </si>
  <si>
    <t>BHO = Behavioral Health Organization</t>
  </si>
  <si>
    <t>BHS = Behavioral Health Services</t>
  </si>
  <si>
    <t>CLTC = Community Long Term Care</t>
  </si>
  <si>
    <t>CPT-4 = Current Procedural Terminology, 4th Edition</t>
  </si>
  <si>
    <t>CY = Calendar Year</t>
  </si>
  <si>
    <t>DOB = Date of Birth</t>
  </si>
  <si>
    <t>EDB = Medicare Enrollment Database</t>
  </si>
  <si>
    <t>EDB Dual = Enrollment Database Dual status (annual)</t>
  </si>
  <si>
    <t>EL = Eligibility</t>
  </si>
  <si>
    <t>FFS = Fee for Service</t>
  </si>
  <si>
    <t>FP = Family Planning</t>
  </si>
  <si>
    <t>FQHC = Federally Qualified Health Center</t>
  </si>
  <si>
    <t>GG = Social Security Group number (middle 2 digits of a Social Security number)</t>
  </si>
  <si>
    <t>HCBS = Home and Community Based Services</t>
  </si>
  <si>
    <t>HCPCS = Health Care Common Procedure Coding System</t>
  </si>
  <si>
    <t>HGT = High Group Test</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</si>
  <si>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</si>
  <si>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</si>
  <si>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</si>
  <si>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</si>
  <si>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</si>
  <si>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ICF/IID = Intermediate Care Facility for Individuals with Intellectual Disabilities</t>
  </si>
  <si>
    <t>ICD-9-CM = International Classification of Diseases, 9th Edition</t>
  </si>
  <si>
    <t>ID = Identifier</t>
  </si>
  <si>
    <t>ID/DD = Intellectual Disability/Development Disability</t>
  </si>
  <si>
    <t>IHS = Indian Health Service</t>
  </si>
  <si>
    <t>ILTC = Institutional Long Term Care</t>
  </si>
  <si>
    <t>IP = Inpatient hospital claims file; Inpatient</t>
  </si>
  <si>
    <t>LT = Institutionalized Long Term care claims file</t>
  </si>
  <si>
    <t>LTC = Long Term Care</t>
  </si>
  <si>
    <t>MAX = Medicaid Analytic Extract</t>
  </si>
  <si>
    <t>MAX TOS = Medicaid Analytic Extract Type of Service</t>
  </si>
  <si>
    <t>MC = Managed Care</t>
  </si>
  <si>
    <t>MH = Mental Hospital</t>
  </si>
  <si>
    <t>MI/SED = Mental Illness/Serious Emotional Disturbance</t>
  </si>
  <si>
    <t>MSIS = Medicaid Statistical Information System</t>
  </si>
  <si>
    <t>M-CHIP = Medicaid State Children's Health Insurance Program</t>
  </si>
  <si>
    <t>N/A = Not Applicable or Not Available</t>
  </si>
  <si>
    <t>NDC = National Drug Code</t>
  </si>
  <si>
    <t>NF = Nursing Facility</t>
  </si>
  <si>
    <t>NPI = National Provider Identifier</t>
  </si>
  <si>
    <t>OT = Other, Non-institutional claims file; Occupational Therapy</t>
  </si>
  <si>
    <t>PACE = Program of All-Inclusive Care for the Elderly</t>
  </si>
  <si>
    <t>PCCM = Primary Care Case Management</t>
  </si>
  <si>
    <t>PHP = Prepaid Health Plan</t>
  </si>
  <si>
    <t>POS = Place of Service</t>
  </si>
  <si>
    <t>PRTF = Psychiatric Residential Treatment Facilities</t>
  </si>
  <si>
    <t>PT = Physical Therapy</t>
  </si>
  <si>
    <t>RBF = Restricted Benefits Flag</t>
  </si>
  <si>
    <t>SSA = Social Security Administration</t>
  </si>
  <si>
    <t>SSN = Social Security Number</t>
  </si>
  <si>
    <t>UB-92 = Universal Billing 1992</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</si>
  <si>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</si>
  <si>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</si>
  <si>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</si>
  <si>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</si>
  <si>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</si>
  <si>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</si>
  <si>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</si>
  <si>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S-CHIP = State-financed State Children's Health Insurance Program</t>
  </si>
  <si>
    <t>SSSS = Social Security Serial number (last 4 digits of a Social Security number)</t>
  </si>
  <si>
    <t>TANF = Temporary Assistance for Needy Families</t>
  </si>
  <si>
    <t>TOS = Type of Service</t>
  </si>
  <si>
    <t>TPL = Third Party Liability</t>
  </si>
  <si>
    <t>% Stays with NPI (Not 0, 8 or 9 filled)</t>
  </si>
  <si>
    <t>% Stays with Provider Taxonomy  (Not 0, 8 or 9 filled)</t>
  </si>
  <si>
    <t>FFS Stays - Average Medicaid Paid, Adjusted Stays (Include $0)</t>
  </si>
  <si>
    <t>Average Medicaid Paid for Stays with Missing Medicaid Eligibility and &gt; $0 Paid (Excludes S-CHIP Only)</t>
  </si>
  <si>
    <t># of Stays with &gt; $1 Million Paid</t>
  </si>
  <si>
    <t>% Section 1915(c) Waiver Stays (Program Type = 6 or 7)</t>
  </si>
  <si>
    <t>Total Medicaid Paid among Section 1915(c) Waiver Claims (Program Type = 6 or 7)</t>
  </si>
  <si>
    <t>Average Medicaid Paid (Stays with &gt; $0 Paid)</t>
  </si>
  <si>
    <t>Average Medicaid Paid per Covered Day (&gt; $0 Paid and &gt; 0 Days)</t>
  </si>
  <si>
    <t>Average TPL Paid for Stays with TPL</t>
  </si>
  <si>
    <t>Average # of UB-92 Accomodation Codes (&gt; 0 codes)</t>
  </si>
  <si>
    <t>Average # of UB-92 Ancillary Codes (&gt; 0 codes)</t>
  </si>
  <si>
    <t>Average Length of Stay</t>
  </si>
  <si>
    <t>Average Covered Days (&gt; 0 Days)</t>
  </si>
  <si>
    <t>Average # of Diagnosis Codes (&gt; 0 codes)</t>
  </si>
  <si>
    <t>% Stays with Primary Diagnosis Code Length = 3</t>
  </si>
  <si>
    <t>% Stays with Primary Diagnosis Code Length = 4</t>
  </si>
  <si>
    <t>% Stays with Primary Diagnosis Code Length = 5</t>
  </si>
  <si>
    <t>Average # of Procedure Codes (&gt; 0 codes)</t>
  </si>
  <si>
    <t>% Stays with Procedure Code with ICD-9-CM Indicator</t>
  </si>
  <si>
    <t xml:space="preserve">Average Length of Stay </t>
  </si>
  <si>
    <t>% Family Planning Stays (Program Type = 2)</t>
  </si>
  <si>
    <t>% Claims with NPI (Not 0, 8 or 9 filled)</t>
  </si>
  <si>
    <t>% Claims with Provider Taxonomy  (Not 0, 8 or 9 filled)</t>
  </si>
  <si>
    <t>Average Medicaid Paid for Claims with Missing Medicaid Eligibility and &gt; $0 Paid (Excludes S-CHIP Only)</t>
  </si>
  <si>
    <t>% Section 1915(c) Waiver Claims (Program Type = 6 or 7)</t>
  </si>
  <si>
    <t>Average Medicaid Paid (Claims with &gt; $0 Paid) per Covered Day for  NF (MAX TOS = 07) Services</t>
  </si>
  <si>
    <t>Average Medicaid Paid (Claims with &gt; $0 Paid) per Covered Day for  ICF/IID (MAX TOS = 05) Services</t>
  </si>
  <si>
    <t>Average Medicaid Paid (Claims with &gt; $0 Paid) per Covered Day for  MH Aged (MAX TOS = 02) Services</t>
  </si>
  <si>
    <t>Average Medicaid Paid (Claims with &gt; $0 Paid) per Covered Day for  IP Psych, Age &lt; 21 (MAX TOS = 04) Services</t>
  </si>
  <si>
    <t>Average days for NF claims with Covered Days</t>
  </si>
  <si>
    <t>Average days for ICF/IID claims with Covered Days</t>
  </si>
  <si>
    <t>Average days for MH Aged claims with Covered Days</t>
  </si>
  <si>
    <t>Average days for IP Psych, Age &lt; 21 Claims with Covered Days</t>
  </si>
  <si>
    <t>% Claims with Primary Diagnosis Code Length = 3</t>
  </si>
  <si>
    <t>% Claims with Primary Diagnosis Code Length = 4</t>
  </si>
  <si>
    <t>% Claims with Primary Diagnosis Code Length = 5</t>
  </si>
  <si>
    <t>Average Medicaid Paid (Claims with &gt; $0 Paid)</t>
  </si>
  <si>
    <t>Average days for NF claims with Covered Days &gt; 0</t>
  </si>
  <si>
    <t>Average days for ICF/IID claims with Covered Days &gt; 0</t>
  </si>
  <si>
    <t>Average days for MH Aged claims with Covered Days  &gt; 0</t>
  </si>
  <si>
    <t>Average days for IP Psych, Age &lt; 21 Claims with Covered Days  &gt; 0</t>
  </si>
  <si>
    <t xml:space="preserve">% Capitation Claims </t>
  </si>
  <si>
    <t>% Claims with NPI (Not 0, 8, or 9 filled, Excluding Capitation Claims)</t>
  </si>
  <si>
    <t>% Claims with Provider Taxonomy  (Not 0, 8, or 9 filled, Excluding Capitation Claims)</t>
  </si>
  <si>
    <t>FFS Claims - Average Medicaid Paid, Adjusted Claims (Include $0)</t>
  </si>
  <si>
    <t>Average Medicaid Paid per HMO Capitation Claim</t>
  </si>
  <si>
    <t>Average Medicaid Paid per PHP Capitation Claim</t>
  </si>
  <si>
    <t>Average Medicaid Paid per PCCM Capitation Claim</t>
  </si>
  <si>
    <t>% Waiver Claims (Program Type = 6 or 7) with Span Bill</t>
  </si>
  <si>
    <t>% CLTC Claims (Excluding CLTC flag = 16-20) with Span Bill</t>
  </si>
  <si>
    <t>% Claims with Place of Service = Office (POS Code = 11)</t>
  </si>
  <si>
    <t>% Claims with Place of Service = Home (POS Code = 12)</t>
  </si>
  <si>
    <t>% Claims with Place of Service = Hospital (POS Code = 21)</t>
  </si>
  <si>
    <t>% Claims with Place of Service = Nursing Facility (POS Code = 32)</t>
  </si>
  <si>
    <t>% Claims with Place of Service = Inpatient Psychiatric (POS Code = 51)</t>
  </si>
  <si>
    <t>% Claims with Place of Service = Psychiatric Residential (POS Code = 56)</t>
  </si>
  <si>
    <t>% Claims with Place of Service = Emergency Room (POS Code = 23)</t>
  </si>
  <si>
    <t>% Claims with Place of Service = Outpatient (POS Code = 22)</t>
  </si>
  <si>
    <t>% Claims with Place of Service = Unknown/Other (POS Code = 99)</t>
  </si>
  <si>
    <t>Average TPL Paid for Claims with TPL</t>
  </si>
  <si>
    <t xml:space="preserve">Average Medicaid Paid (Claims with &gt; $0 Paid) </t>
  </si>
  <si>
    <t>Average Medicaid Paid (Claims with &gt; $0 Paid) for Physician Services (MAX TOS = 08 )</t>
  </si>
  <si>
    <t xml:space="preserve">Average Medicaid Paid (Claims with &gt; $0 Paid) for Dental Services (MAX TOS = 09) </t>
  </si>
  <si>
    <t>Average Medicaid Paid (Claims with &gt; $0 Paid) for Other Practitioner Services (MAX TOS = 10)</t>
  </si>
  <si>
    <t>Average Medicaid Paid (Claims with &gt; $0 Paid) for  Outpatient Services (MAX TOS = 11)</t>
  </si>
  <si>
    <t>Average Medicaid Paid (Claims with &gt; $0 Paid) for Clinic Services (MAX TOS = 12)</t>
  </si>
  <si>
    <t>Average Medicaid Paid (Claims with &gt; $0 Paid) for Home Health Services (MAX TOS = 13)</t>
  </si>
  <si>
    <t>Average Medicaid Paid (Claims with &gt; $0 Paid) for Lab/Xray Services (MAX TOS = 15)</t>
  </si>
  <si>
    <t>Average Medicaid Paid (Claims with &gt; $0 Paid) for Drugs (MAX TOS = 16)</t>
  </si>
  <si>
    <t>Average Medicaid Paid (Claims with &gt; $0 Paid) for Other Services (MAX TOS = 19)</t>
  </si>
  <si>
    <t>Average Medicaid Paid (Claims with &gt; $0 Paid) for Durable Medical Equipment (MAX TOS = 51)</t>
  </si>
  <si>
    <t>Average Medicaid Paid (Claims with &gt; $0 Paid) for Transportation Services (MAX TOS = 26)</t>
  </si>
  <si>
    <t>Average Medicaid Paid (Claims with &gt; $0 Paid) for Personal Care Services (MAX TOS = 30)</t>
  </si>
  <si>
    <t xml:space="preserve">Average Medicaid Paid (Claims with &gt; $0 Paid) for Targeted Case Management (MAX TOS = 31) </t>
  </si>
  <si>
    <t>Average Medicaid Paid (Claims with &gt; $0 Paid) for Rehabilitation Services (MAX TOS = 33)</t>
  </si>
  <si>
    <t>Average Medicaid Paid (Claims with &gt; $0 Paid) for PT/OT/Hearing/Speech Services (MAX TOS = 34)</t>
  </si>
  <si>
    <t>Average Medicaid Paid (Claims with &gt; $0 Paid) for Hospice Services (MAX TOS = 35)</t>
  </si>
  <si>
    <t>Average Medicaid Paid (Claims with &gt; $0 Paid) for Residential Care Services (MAX TOS = 52)</t>
  </si>
  <si>
    <t>Average Medicaid Paid (Claims with &gt; $0 Paid) for Psychiatric Services (MAX TOS = 53)</t>
  </si>
  <si>
    <t>Average Medicaid Paid (Claims with &gt; $0 Paid) for Adult Day Care (MAX TOS = 54)</t>
  </si>
  <si>
    <t>% Claims with Program Type = Family Planning (Program Type = 2)</t>
  </si>
  <si>
    <t>% Claims with Program Type = Rural Health Clinic (Program Type = 3)</t>
  </si>
  <si>
    <t>% Claims with Program Type = Federally Qualified Health Center (Program Type = 4)</t>
  </si>
  <si>
    <t>% Claims with Program Type = Indian Health Services (Program Type = 5)</t>
  </si>
  <si>
    <t>% Claims with Program Type = Home and Community Based Waiver (Program Type = 6 or 7)</t>
  </si>
  <si>
    <t>% Claims with Program Type =  Home and Community Based Waiver (Program Type = 6 or 7) with HCBS Taxonomy</t>
  </si>
  <si>
    <t>Average Expenditures - Family Planning  (Program Type = 2)</t>
  </si>
  <si>
    <t>Average Expenditures - Rural Health Clinic (Program Type = 3)</t>
  </si>
  <si>
    <t>Average Expenditures - Federally Qualified Health Center (Program Type = 4)</t>
  </si>
  <si>
    <t>Average Expenditures - Indian Health Services (Program Type = 5)</t>
  </si>
  <si>
    <t>Average Expenditures - Home and Community Based Waiver (Program Type = 6 or 7)</t>
  </si>
  <si>
    <t>Average Expenditures - Home and Community Based Waiver (Program Type = 6 or 7) with HCBS Taxonomy</t>
  </si>
  <si>
    <t>% Claims with Primary Diagnosis Code with Secondary Diagnosis Code</t>
  </si>
  <si>
    <t>% Waiver Claims (Program Type = 6 or 7) with Procedure Code</t>
  </si>
  <si>
    <t>% CLTC Claims (Excluding CLTC flag = 16-20) with Procedure Code</t>
  </si>
  <si>
    <t>% Claims: Not a CLTC Claim (CLTC flag = 00)</t>
  </si>
  <si>
    <t>% CLTC Non-Waiver Claims (CLTC flag = 11-20)</t>
  </si>
  <si>
    <t>% Claims with CLTC Non-Waiver Personal Care (CLTC flag = 11)</t>
  </si>
  <si>
    <t>% Claims with CLTC Non-Waiver Private Duty Nurse (CLTC flag = 12)</t>
  </si>
  <si>
    <t>% Claims with CLTC Non-Waiver Adult Day Care (CLTC flag = 13)</t>
  </si>
  <si>
    <t>% Claims with CLTC Non-Waiver Home Health (CLTC flag = 14)</t>
  </si>
  <si>
    <t>% Claims with CLTC Non-Waiver Residential Care (CLTC flag = 15)</t>
  </si>
  <si>
    <t>% Claims with CLTC Non-Waiver Rehabilitation (CLTC flag = 16)</t>
  </si>
  <si>
    <t>% Claims with CLTC Non-Waiver Targeted Case Management (CLTC flag = 17)</t>
  </si>
  <si>
    <t>% Claims with CLTC Non-Waiver Transportation (CLTC flag = 18)</t>
  </si>
  <si>
    <t>% Claims with CLTC Non-Waiver Hospice (CLTC flag = 19)</t>
  </si>
  <si>
    <t>% Claims with CLTC Non-Waiver Durable Medical Equipment (CLTC flag = 20)</t>
  </si>
  <si>
    <t>% CLTC Waiver Claims (CLTC flag = 30-40)</t>
  </si>
  <si>
    <t>% Claims with CLTC Other Waiver (CLTC flag = 30)</t>
  </si>
  <si>
    <t>% Claims with CLTC Waiver Personal Care (CLTC flag = 31)</t>
  </si>
  <si>
    <t>% Claims with CLTC Waiver Private Duty Nurse (CLTC flag = 32)</t>
  </si>
  <si>
    <t>% Claims with CLTC Waiver Adult Day Care (CLTC flag = 33)</t>
  </si>
  <si>
    <t>% Claims with CLTC Waiver Home Health (CLTC flag = 34)</t>
  </si>
  <si>
    <t>% Claims with CLTC Waiver Residential Care (CLTC flag = 35)</t>
  </si>
  <si>
    <t>% Claims with CLTC Waiver Rehabilitation (CLTC flag = 36)</t>
  </si>
  <si>
    <t>% Claims with CLTC Waiver Targeted Case Management (CLTC flag = 37)</t>
  </si>
  <si>
    <t>% Claims with CLTC Waiver Transportation (CLTC flag = 38)</t>
  </si>
  <si>
    <t>% Claims with CLTC Waiver Hospice (CLTC flag = 39)</t>
  </si>
  <si>
    <t>% Claims with CLTC Waiver Durable Medical Equipment (CLTC flag = 40)</t>
  </si>
  <si>
    <t xml:space="preserve">% CLTC Non-Waiver Claims (CLTC flag = 11-15) </t>
  </si>
  <si>
    <t>% Claims with Program Type = Home and Community Based Waiver (Program Type = 6 or 7) with HCBS Taxonomy</t>
  </si>
  <si>
    <t>% Family Planning Claims (Program Type = 2)</t>
  </si>
  <si>
    <t>% Claims with NDC Configuration Indicator = Products (NDC format indicator IND = 4-6)</t>
  </si>
  <si>
    <t>% Claims with NDC Configuration Indicator = Health Related Item (NDC format indicator IND = 7)</t>
  </si>
  <si>
    <t>% Claims with NDC Configuration Indicator = Products (NDC format indicator = 4-6)</t>
  </si>
  <si>
    <t>% Claims with NDC Configuration Indicator  = Health Related Item (NDC format indicator = 7)</t>
  </si>
  <si>
    <t>% with No Claims (Recipient Indicator = 0)</t>
  </si>
  <si>
    <t>% with FFS Only Claims (Recipient Indicator = 1)</t>
  </si>
  <si>
    <t>% with Only Capitation Claims (Recipient Indicator = 2)</t>
  </si>
  <si>
    <t>% with Only Encounter Claims (Recipient Indicator = 3)</t>
  </si>
  <si>
    <t>% with FFS and Capitation Claims (Recipient Indicator = 4)</t>
  </si>
  <si>
    <t>% with Capitation and Encounter Claims Only (Recipient Indicator = 5)</t>
  </si>
  <si>
    <t>% with FFS and Encounter Claims Only (Recipient Indicator = 6)</t>
  </si>
  <si>
    <t>% with FFS, Capitation, and Encounter Claims (Recipient Indicator = 7)</t>
  </si>
  <si>
    <t>% with Any FFS Claims (Recipient Indicator = 1,4,6 or 7)</t>
  </si>
  <si>
    <t>% with Only Non-FFS Claims (Recipient Indicator = 2,3 or 5)</t>
  </si>
  <si>
    <t>Average Medicaid Paid for People with FFS Claims and Missing Medicaid Eligibility (Excludes S-CHIP Only)</t>
  </si>
  <si>
    <t>% with External SSN from EDB (External SSN source = 1)</t>
  </si>
  <si>
    <t>% with External SSN from State-Provided Cross-Reference File (External SSN source = 2)</t>
  </si>
  <si>
    <t>% Age 85 and over</t>
  </si>
  <si>
    <t># Age 65 and over, Excluding Institutionalized</t>
  </si>
  <si>
    <t>% with Century of Birth 18, 19 or 20</t>
  </si>
  <si>
    <t>% with Gender Code M or F</t>
  </si>
  <si>
    <t># with MSIS Date of Death not equal to SSA Date of Death</t>
  </si>
  <si>
    <t>% Aged Groups (MAX Elig Code = 11,21,31,41,51) Who Are EDB Duals</t>
  </si>
  <si>
    <t>% Disabled Groups (MAX Elig Code = 12,22,32,3A,42 or 52) Who Are EDB Duals</t>
  </si>
  <si>
    <t>% Disabled Groups (MAX Elig Code = 12,22,32,3A,42 or 52) - EDB Dual Not Reported in MSIS (EDB Dual = 50)</t>
  </si>
  <si>
    <t>% Disabled Groups (MAX Elig Code = 12,22,32,3A,42 or 52) - EDB QMB Only (EDB Dual = 51)</t>
  </si>
  <si>
    <t>% Disabled Groups (MAX Elig Code = 12,22,32,3A,42 or 52) - EDB QMB Plus (EDB Dual = 52)</t>
  </si>
  <si>
    <t>% Disabled Groups (MAX Elig Code = 12,22,32,3A,42 or 52) - EDB SLMB Only (EDB Dual = 53)</t>
  </si>
  <si>
    <t>% Disabled Groups (MAX Elig Code = 12,22,32,3A,42 or 52) - EDB SLMB Plus (EDB Dual = 54)</t>
  </si>
  <si>
    <t>% Disabled Groups (MAX Elig Code = 12,22,32,3A,42 or 52) - EDB QDWI (EDB Dual = 55)</t>
  </si>
  <si>
    <t>% Disabled Groups (MAX Elig Code = 12,22,32,3A,42 or 52) - EDB QI-1 (EDB Dual = 56)</t>
  </si>
  <si>
    <t>% Disabled Groups (MAX Elig Code = 12,22,32,3A,42 or 52) - EDB QI-2 (EDB Dual = 57)</t>
  </si>
  <si>
    <t>% Disabled Groups (MAX Elig Code = 12,22,32,3A,42 or 52) - EDB Other (EDB Dual = 58)</t>
  </si>
  <si>
    <t>% Disabled Groups (MAX Elig Code = 12,22,32,3A,42 or 52) - % EDB Dual Type Unknown (EDB Dual = 59)</t>
  </si>
  <si>
    <t>% Disabled Groups (MAX Elig Code = 12,22,32,3A,42 or 52) - % EDB Dual Status Unknown (EDB Dual = 98)</t>
  </si>
  <si>
    <t>% EDB Duals with Full Benefits (EDB Dual = 50,52,54 or 58)</t>
  </si>
  <si>
    <t>% EDB Duals with Restricted Benefits (EDB Dual = 51,53,55,56 or 57)</t>
  </si>
  <si>
    <t># EDB Duals with EDB Date of Death not equal to MSIS Date of Death</t>
  </si>
  <si>
    <t># EDB Duals with EDB Date of Death not equal to SSA Date of Death</t>
  </si>
  <si>
    <t>% EDB Duals with Original Reason for Medicare Entitlement - Aged (Medicare Original Reason Code = 0)</t>
  </si>
  <si>
    <t>% EDB Duals with Original Reason for Medicare Entitlement - Disabled (Medicare Original Reason Code = 1)</t>
  </si>
  <si>
    <t>% EDB Duals with Original Reason for Medicare Entitlement - End Stage Renal Disease (Medicare Original Reason Code = 2)</t>
  </si>
  <si>
    <t>% EDB Duals with Original Reason for Medicare Entitlement - Disabled with End Stage Renal Disease (Medicare Original Reason Code = 3)</t>
  </si>
  <si>
    <t xml:space="preserve">% Aged Groups (MAX Elig Code = 11,21,31,41 or 51) Who Are &gt; 64 Years </t>
  </si>
  <si>
    <t>% Disabled Groups (MAX Elig Code = 12,22,32,3A,42 or 52) Who Are &gt; 64 Years</t>
  </si>
  <si>
    <t>% Child Groups (MAX Elig Code = 14,16, 24, 34, 44, 48 or 54) Who Are &lt; 21 Years</t>
  </si>
  <si>
    <t>%  Adult Groups (MAX Elig Code = 15,17,25,35,45 or 55) Who Are &gt; 20 Years</t>
  </si>
  <si>
    <t>%  MAX 1115 Expansion Enrollees (MAX Elig Code = 51,52,54 or 55) with 1115 Waiver Enrollment (Waiver Type = 1,5,6,A or F)</t>
  </si>
  <si>
    <t xml:space="preserve">JUNE % MAX 1115 Expansion Group (MAX Elig Code = 51,52,54 or 55) with 1115 Waiver Enrollment (Waiver Type = 1,5,6,A or F) </t>
  </si>
  <si>
    <t>% MAX 1115 Waiver Enrollees (Waiver Type = 1,5,6,A or F) in MAX 1115 Expansion Group (MAX Elig Code = 51,52,54 or 55)</t>
  </si>
  <si>
    <t>JUNE % MAX 1115 Waiver Enrollees (Waiver Type = 1,5,6,A or F) in MAX 1115 Expansion Group (MAX Elig Code = 51,52,54 or 55)</t>
  </si>
  <si>
    <t>Aged, Cash (MAX Elig Code = 11)</t>
  </si>
  <si>
    <t>Aged, Medically Needy (MAX Elig Code = 21)</t>
  </si>
  <si>
    <t>Aged, Poverty (MAX Elig Code = 31)</t>
  </si>
  <si>
    <t>Other Aged (MAX Elig Code = 41)</t>
  </si>
  <si>
    <t>1115 Aged (MAX Elig Code = 51)</t>
  </si>
  <si>
    <t>Disabled, Cash (MAX Elig Code = 12)</t>
  </si>
  <si>
    <t>Disabled, Medically Needy (MAX Elig Code = 22)</t>
  </si>
  <si>
    <t>Disabled, Poverty (MAX Elig Code = 32 or 3A)</t>
  </si>
  <si>
    <t>Other Disabled (MAX Elig Code = 42)</t>
  </si>
  <si>
    <t>1115 Disabled (MAX Elig Code = 52)</t>
  </si>
  <si>
    <t>AFDC Child, Cash (MAX Elig Code = 14)</t>
  </si>
  <si>
    <t>AFDC-U Child, Cash (MAX Elig Code = 16)</t>
  </si>
  <si>
    <t>AFDC Child, Medically Needy (MAX Elig Code = 24)</t>
  </si>
  <si>
    <t>Child Poverty (MAX Elig Code = 34)</t>
  </si>
  <si>
    <t>Other Child (MAX Elig Code = 44)</t>
  </si>
  <si>
    <t>Foster Care Child (MAX Elig Code = 48)</t>
  </si>
  <si>
    <t>1115 Child (MAX Elig Code = 54)</t>
  </si>
  <si>
    <t>AFDC Adult, Cash (MAX Elig Code = 15)</t>
  </si>
  <si>
    <t>AFDC-U Adult, Cash (MAX Elig Code = 17)</t>
  </si>
  <si>
    <t>AFDC Adult, Medically Needy (MAX Elig Code = 25)</t>
  </si>
  <si>
    <t>Adult, Poverty (MAX Elig Code = 35)</t>
  </si>
  <si>
    <t>Other Adult (MAX Elig Code = 45)</t>
  </si>
  <si>
    <t>1115 Adult (MAX Elig Code = 55)</t>
  </si>
  <si>
    <t># with Any ILTC FFS Claims (Includes NF, ICF/IID, Aged Mental Hospital, IP Psych Age &lt; 21 years, MAX TOS = 02, 04, 05 or 07)</t>
  </si>
  <si>
    <t># with Any CLTC FFS Claims (Excludes CLTC flag = 16-20)</t>
  </si>
  <si>
    <t>% Enrollees with Any CLTC FFS Claims (Excludes CLTC flag = 16-20)</t>
  </si>
  <si>
    <t>% Aged Enrollees with Any CLTC FFS Claims (Excludes CLTC flag = 16-20)</t>
  </si>
  <si>
    <t>% Disabled Enrollees with Any CLTC FFS Claims (Excludes CLTC flag = 16-20)</t>
  </si>
  <si>
    <t>% Child Enrollees with Any CLTC FFS Claims (Excludes CLTC flag = 16-20)</t>
  </si>
  <si>
    <t>% Adult Enrollees with Any CLTC FFS Claims (Excludes CLTC flag = 16-20)</t>
  </si>
  <si>
    <t xml:space="preserve"># with ILTC FFS Claims and CLTC FFS Claims (Excludes CLTC flag = 16-20) </t>
  </si>
  <si>
    <t># Ever Enrolled in Section 1915(c) Waiver or with Any CLTC FFS Claims (Excludes CLTC flag = 16-20)</t>
  </si>
  <si>
    <t># Ever Enrolled in Any Section 1915(c) Waiver (Waiver Type = G-P)</t>
  </si>
  <si>
    <t># with Section 1915(c) Waiver for Aged and Disabled (Waiver Type = G)</t>
  </si>
  <si>
    <t># Aged, EDB Dual with Section 1915(c) Waiver for Aged and Disabled (Waiver Type = G)</t>
  </si>
  <si>
    <t># Aged, Non-Dual with Section 1915(c) Waiver for Aged and Disabled (Waiver Type = G)</t>
  </si>
  <si>
    <t># Disabled, EDB Dual with Section 1915(c) Waiver for Aged and Disabled (Waiver Type = G)</t>
  </si>
  <si>
    <t># Disabled, Non-Dual with Section 1915(c) Waiver for Aged and Disabled (Waiver Type = G)</t>
  </si>
  <si>
    <t># Other (Child or Adult) with Section 1915(c) Waiver for Aged and Disabled (Waiver Type = G)</t>
  </si>
  <si>
    <t># with Section 1915(c) Waiver for Aged (Waiver Type = H)</t>
  </si>
  <si>
    <t># Aged, EDB Dual with Section 1915(c) Waiver for Aged (Waiver Type = H)</t>
  </si>
  <si>
    <t># Aged, Non-Dual with Section 1915(c) Waiver for Aged (Waiver Type = H)</t>
  </si>
  <si>
    <t># Disabled, EDB Dual with Section 1915(c) Waiver for Aged (Waiver Type = H)</t>
  </si>
  <si>
    <t># Disabled, Non-Dual with Section 1915(c) Waiver for Aged (Waiver Type = H)</t>
  </si>
  <si>
    <t># Other (Child or Adult) with Section 1915(c) Waiver for Aged (Waiver Type = H)</t>
  </si>
  <si>
    <t># with Section 1915(c) Waiver for Physically Disabled (Waiver Type = I)</t>
  </si>
  <si>
    <t># Aged, EDB Dual with Section 1915(c) Waiver for Physically Disabled (Waiver Type = I)</t>
  </si>
  <si>
    <t># Aged, Non-Dual with Section 1915(c) Waiver for Physically Disabled (Waiver Type = I)</t>
  </si>
  <si>
    <t># Disabled, EDB Dual with Section 1915(c) Waiver for Physically Disabled (Waiver Type = I)</t>
  </si>
  <si>
    <t># Disabled, Non-Dual with Section 1915(c) Waiver for Physically Disabled (Waiver Type = I)</t>
  </si>
  <si>
    <t># Other (Child or Adult) with Section 1915(c) Waiver for Physically Disabled (Waiver Type = I)</t>
  </si>
  <si>
    <t># with Section 1915(c) Waiver for People with Brain Injuries (Waiver Type = J)</t>
  </si>
  <si>
    <t># Aged, EDB Dual with Section 1915(c) Waiver for People with Brain Injuries (Waiver Type = J)</t>
  </si>
  <si>
    <t># Aged, Non-Dual with Section 1915(c) Waiver for People with Brain Injuries (Waiver Type = J)</t>
  </si>
  <si>
    <t># Disabled, EDB Dual with Section 1915(c) Waiver for People with Brain Injuries (Waiver Type = J)</t>
  </si>
  <si>
    <t># Disabled, Non-Dual with Section 1915(c) Waiver for People with Brain Injuries (Waiver Type = J)</t>
  </si>
  <si>
    <t># Other (Child or Adult) with Section 1915(c) Waiver for People with Brain Injuries (Waiver Type = J)</t>
  </si>
  <si>
    <t># with Section 1915(c) Waiver for People with HIV/AIDS (Waiver Type = K)</t>
  </si>
  <si>
    <t># Aged, EDB Dual with Section 1915(c) Waiver for People with HIV/AIDS (Waiver Type = K)</t>
  </si>
  <si>
    <t># Aged, Non-Dual with Section 1915(c) Waiver for People with HIV/AIDS (Waiver Type = K)</t>
  </si>
  <si>
    <t># Disabled, EDB Dual with Section 1915(c) Waiver for People with HIV/AIDS (Waiver Type = K)</t>
  </si>
  <si>
    <t># Disabled, Non-Dual with Section 1915(c) Waiver for People with HIV/AIDS (Waiver Type = K)</t>
  </si>
  <si>
    <t># Other (Child or Adult) with Section 1915(c) Waiver for People with HIV/AIDS (Waiver Type = K)</t>
  </si>
  <si>
    <t># with Section 1915(c) Waiver for People with ID/DD (Waiver Type = L)</t>
  </si>
  <si>
    <t># Aged, EDB Dual with Section 1915(c) Waiver for People with ID/DD (Waiver Type = L)</t>
  </si>
  <si>
    <t># Aged, Non-Dual with Section 1915(c) Waiver for People with ID/DD (Waiver Type = L)</t>
  </si>
  <si>
    <t># Disabled, EDB Dual with Section 1915(c) Waiver for People with ID/DD (Waiver Type = L)</t>
  </si>
  <si>
    <t># Disabled, Non-Dual with Section 1915(c) Waiver for People with ID/DD (Waiver Type = L)</t>
  </si>
  <si>
    <t># Other (Child or Adult) with Section 1915(c) Waiver for People with ID/DD (Waiver Type = L)</t>
  </si>
  <si>
    <t># with Section 1915(c) Waiver for People with MI/SED (Waiver Type = M)</t>
  </si>
  <si>
    <t># Aged, EDB Dual with Section 1915(c) Waiver for People with MI/SED (Waiver Type = M)</t>
  </si>
  <si>
    <t># Aged, Non-Dual with Section 1915(c) Waiver for People with MI/SED (Waiver Type = M)</t>
  </si>
  <si>
    <t># Disabled, EDB Dual with Section 1915(c) Waiver for People with MI/SED (Waiver Type = M)</t>
  </si>
  <si>
    <t># Disabled, Non-Dual with Section 1915(c) Waiver for People with MI/SED (Waiver Type = M)</t>
  </si>
  <si>
    <t># Other (Child or Adult) with Section 1915(c) Waiver for People with MI/SED (Waiver Type = M)</t>
  </si>
  <si>
    <t># with Section 1915(c) Waiver for Tech Dependent/Medically Fragile (Waiver Type = N)</t>
  </si>
  <si>
    <t># Aged, EDB Dual with Section 1915(c) Waiver for Tech Dependent/Medically Fragile (Waiver Type = N)</t>
  </si>
  <si>
    <t># Aged, Non-Dual with Section 1915(c) Waiver for Tech Dependent/Medically Fragile (Waiver Type = N)</t>
  </si>
  <si>
    <t># Disabled, EDB Dual with Section 1915(c) Waiver for Tech Dependent/Medically Fragile (Waiver Type = N)</t>
  </si>
  <si>
    <t># Disabled, Non-Dual with Section 1915(c) Waiver for Tech Dependent/Medically Fragile (Waiver Type = N)</t>
  </si>
  <si>
    <t># Other (Child or Adult) with Section 1915(c) Waiver for Tech Dependent/Medically Fragile (Waiver Type = N)</t>
  </si>
  <si>
    <t># with Section 1915(c) Waiver for People with Autism/ASD (Waiver Type = P)</t>
  </si>
  <si>
    <t># Aged, EDB Dual with Section 1915(c) Waiver for People with Autism/ASD (Waiver Type = P)</t>
  </si>
  <si>
    <t># Aged, Non-Dual with Section 1915(c) Waiver for People with Autism/ASD (Waiver Type = P)</t>
  </si>
  <si>
    <t># Disabled, EDB Dual with Section 1915(c) Waiver for People with Autism/ASD (Waiver Type = P)</t>
  </si>
  <si>
    <t># Disabled, Non-Dual with Section 1915(c) Waiver for People with Autism/ASD (Waiver Type = P)</t>
  </si>
  <si>
    <t># Other (Child or Adult) with Section 1915(c) Waiver for People with Autism/ASD (Waiver Type = P)</t>
  </si>
  <si>
    <t># with Section 1915(c) Waiver for Unspecified or Unknown Populations (Waiver Type = O)</t>
  </si>
  <si>
    <t># Aged, EDB Dual with Section 1915(c) Waiver for Unspecified or Unknown Populations (Waiver Type = O)</t>
  </si>
  <si>
    <t># Aged, Non-Dual with Section 1915(c) Waiver for Unspecified or Unknown Populations (Waiver Type = O)</t>
  </si>
  <si>
    <t># Disabled, EDB Dual with Section 1915(c) Waiver for Unspecified or Unknown Populations (Waiver Type = O)</t>
  </si>
  <si>
    <t># Disabled, Non-Dual with Section 1915(c) Waiver for Unspecified or Unknown Populations (Waiver Type = O)</t>
  </si>
  <si>
    <t># Other (Child or Adult) with Section 1915(c) Waiver for Unspecified or Unknown Populations (Waiver Type = O)</t>
  </si>
  <si>
    <t xml:space="preserve">% of Section 1915(c) Waiver Enrollees with No Waiver Claim (Program Type = 6 or 7) </t>
  </si>
  <si>
    <t># Section 1915(c) Claim (Program Type = 6 or 7) Recipients with No Waiver Enrollment</t>
  </si>
  <si>
    <t>% of Section 1915(c) Claim (Program Type = 6 or 7) Recipients with No Waiver Enrollment</t>
  </si>
  <si>
    <t xml:space="preserve">% of Section 1915(c) Waiver Enrollees not Enrolled in HMOs/HIOs with No Waiver claim (Program Type = 6 or 7) </t>
  </si>
  <si>
    <t># Section 1915(c) Claim (Program Type=6 or 7) Recipients</t>
  </si>
  <si>
    <t xml:space="preserve">% of Section 1915(c) Waiver Enrollees with No Waiver Encounter Record 
(Program Type = 6 or 7) </t>
  </si>
  <si>
    <t># Section 1915(c) Encounter Record (Program Type = 6 or 7) Recipients with No Waiver Enrollment</t>
  </si>
  <si>
    <t>% of Section 1915(c) Encounter Record (Program Type = 6 or 7) Recipients with No Waiver Enrollment</t>
  </si>
  <si>
    <t># Section 1915(c) Encounter Record (Program Type=6 or 7) Recipients</t>
  </si>
  <si>
    <t xml:space="preserve">% of Section 1915(c) Waiver Enrollees with No Waiver Claims or Encounter Records 
(Program Type = 6 or 7) </t>
  </si>
  <si>
    <t># with Any 1115 Waiver (Waiver Type = 1,5,6,A or F)</t>
  </si>
  <si>
    <t>% Aged Enrollees with Any 1115 Waiver (Waiver Type = 1,5,6,A or F)</t>
  </si>
  <si>
    <t xml:space="preserve">% Disabled Enrollees with Any 1115 Waiver (Waiver Type = 1,5,6,A or F) </t>
  </si>
  <si>
    <t>% Child Enrollees with Any 1115 Waiver (Waiver Type = 1,5,6,A or F)</t>
  </si>
  <si>
    <t>% Adult Enrollees with Any 1115 Waiver  (Waiver Type = 1,5,6,A or F)</t>
  </si>
  <si>
    <t>% with Any HMO/HIO Enrollment (Waiver Type = 1,5,6,A or F)</t>
  </si>
  <si>
    <t># with Any 1915(b) Waiver (Waiver Type = 2)</t>
  </si>
  <si>
    <t xml:space="preserve">% Aged Enrollees with Any 1915(b) Waiver (Waiver Type = 2) </t>
  </si>
  <si>
    <t>% Disabled Enrollees with Any 1915(b) Waiver (Waiver Type = 2)</t>
  </si>
  <si>
    <t>% Child Enrollees with Any 1915(b) Waiver (Waiver Type = 2)</t>
  </si>
  <si>
    <t>% Adult Enrollees with Any 1915(b) Waiver (Waiver Type = 2)</t>
  </si>
  <si>
    <t>% with Any HMO/HIO Enrollment (Waiver Type = 2)</t>
  </si>
  <si>
    <t>% with Any HMO/HIO or PHP Enrollment (Waiver Type = 2)</t>
  </si>
  <si>
    <t># with Any Combined 1915(b)(c) Waiver (Waiver Type = 4)</t>
  </si>
  <si>
    <t>% Aged Enrollees with Any Combined 1915(b)(c) Waiver (Waiver Type = 4)</t>
  </si>
  <si>
    <t xml:space="preserve">% Disabled Enrollees with Any Combined 1915(b)(c) Waiver (Waiver Type = 4) </t>
  </si>
  <si>
    <t>% Child Enrollees with Any Combined 1915(b)(c) Waiver (Waiver Type = 4)</t>
  </si>
  <si>
    <t>% Adult Enrollees with Any Combined 1915(b)(c) Waiver (Waiver Type = 4)</t>
  </si>
  <si>
    <t>% with Any HMO/HIO Enrollment (Waiver Type = 4)</t>
  </si>
  <si>
    <t>% with Any HMO/HIO or PHP Enrollment (Waiver Type = 4)</t>
  </si>
  <si>
    <t xml:space="preserve"># with 1115 HIFA Waiver (Waiver Type = 5) </t>
  </si>
  <si>
    <t># with 1115 Pharmacy Waiver Coverage (Waiver Type = 6)</t>
  </si>
  <si>
    <t>% Aged Enrollees with Pharmacy Waiver Coverage (Waiver Type = 6)</t>
  </si>
  <si>
    <t>% Disabled Enrollees with Any Pharmacy Waiver Coverage (Waiver Type = 6)</t>
  </si>
  <si>
    <t>% Child Enrollees with Any Pharmacy Waiver Coverage (Waiver Type = 6)</t>
  </si>
  <si>
    <t>% Adult Enrollees with Any Pharmacy Waiver Coverage (Waiver Type = 6)</t>
  </si>
  <si>
    <t>% with Any HMO/HIO Enrollment (Waiver Type = 6)</t>
  </si>
  <si>
    <t># with Other Type of Waiver (Waiver Type = 7)</t>
  </si>
  <si>
    <t># with Unknown Type of Waiver (Waiver Type = 9)</t>
  </si>
  <si>
    <t># with 1115 Disaster-Related Waiver (Waiver Type = A)</t>
  </si>
  <si>
    <t># with 1115 Family Planning Only Waiver (Waiver Type = F)</t>
  </si>
  <si>
    <t>June # Adult: Age 0-18, Excluding Institutionalized</t>
  </si>
  <si>
    <t>June #  Age 65 and over, Excluding Institutionalized</t>
  </si>
  <si>
    <t>June % Assistance with Purchase of MC Coverage (RBF = W)</t>
  </si>
  <si>
    <t xml:space="preserve">June % Non-Dual Pharmacy Plus Benefits (RBF = X) </t>
  </si>
  <si>
    <t>June % EDB Dual with Pharmacy Plus and Medicare Cost Sharing Benefits (RBF = Y)</t>
  </si>
  <si>
    <t>June % EDB Dual with Pharmacy Plus but no Medicare Cost Sharing Benefits (RBF = Z)</t>
  </si>
  <si>
    <t>June % Private Health Insurance (Private Insurance Code = 2, 3 or 4)</t>
  </si>
  <si>
    <t>June Total Enrollees with TANF flag (TANF flag = 2)</t>
  </si>
  <si>
    <t>Average Medicaid Paid per Enrollee</t>
  </si>
  <si>
    <t>Average Medicaid Paid per Enrollee - Disabled</t>
  </si>
  <si>
    <t>Average Medicaid Paid per Enrollee - Child</t>
  </si>
  <si>
    <t>Average Medicaid Paid per Enrollee - Adult</t>
  </si>
  <si>
    <t>Average Medicaid Paid per Female Enrollee</t>
  </si>
  <si>
    <t>Average Medicaid Paid per Male Enrollee</t>
  </si>
  <si>
    <t>Average Medicaid Paid per EDB Dual Enrollee</t>
  </si>
  <si>
    <t>Average Medicaid Paid per EDB Dual Enrollee - Aged</t>
  </si>
  <si>
    <t>Average Medicaid Paid per EDB Dual Enrollee - Disabled</t>
  </si>
  <si>
    <t>Average Medicaid Paid per EDB Dual Enrollee - Female</t>
  </si>
  <si>
    <t>Average Medicaid Paid per EDB Dual Enrollee - Male</t>
  </si>
  <si>
    <t>Average Medicaid Paid per EDB Duals with Full Benefits (EDB Dual = 50,52,54 or 58)</t>
  </si>
  <si>
    <t>Average Medicaid Paid per EDB Duals with Restricted Benefits (EDB Dual = 51,53,55,56 or 57)</t>
  </si>
  <si>
    <t>Average Medicaid Paid per Enrollee with ILTC Claims (MAX TOS = 02, 04, 05 or 07)</t>
  </si>
  <si>
    <t>Average Medicaid Paid per Enrollee with CLTC Claims (Excluding CLTC flag = 16-20)</t>
  </si>
  <si>
    <t>Average Medicaid Paid per Enrollee with ILTC (MAX TOS = 02, 04, 05 or 07) and CLTC Claims (Excluding CLTC flag = 16-20)</t>
  </si>
  <si>
    <t>Average Medicaid Paid per Section 1915(c) Enrollee</t>
  </si>
  <si>
    <t xml:space="preserve">Average Medicaid Paid per Enrollee - Section 1915(c) Waiver for Aged and Disabled (Waiver Type = G) </t>
  </si>
  <si>
    <t>Average Medicaid Paid per Enrollee -  Section 1915(c) Waiver for Aged (Waiver Type = H)</t>
  </si>
  <si>
    <t>Average Medicaid Paid per Enrollee -  Section 1915(c) Waiver for Physically Disabled (Waiver Type = I)</t>
  </si>
  <si>
    <t>Average Medicaid Paid per Enrollee -  Section 1915(c) Waiver for People with Brain Injuries (Waiver Type = J)</t>
  </si>
  <si>
    <t>Average Medicaid Paid per Enrollee -  Section 1915(c) Waiver for People with HIV/AIDS (Waiver Type = K)</t>
  </si>
  <si>
    <t>Average Medicaid Paid per Enrollee -  Section 1915(c) Waiver for People with ID/DD (Waiver Type = L)</t>
  </si>
  <si>
    <t>Average Medicaid Paid per Enrollee -  Section 1915(c) Waiver for People with MI/SED (Waiver Type = M)</t>
  </si>
  <si>
    <t>Average Medicaid Paid per Enrollee -  Section 1915(c) Waiver for Tech Dependent/Medically Fragile (Waiver Type = N)</t>
  </si>
  <si>
    <t>Average Medicaid Paid per Enrollee -  Section 1915(c) Waiver for People with Autism/ASD (Waiver Type = P)</t>
  </si>
  <si>
    <t>Average Medicaid Paid per Enrollee -- Section 1915(c) Waiver for None of the Above (Waiver Type = O)</t>
  </si>
  <si>
    <t>Total Waiver Amount Paid - Section 1915(c) Waiver for Aged and Disabled (Waiver Type = G)</t>
  </si>
  <si>
    <t>Total Waiver Amount Paid - Section 1915(c) Waiver for Aged (Waiver Type = H)</t>
  </si>
  <si>
    <t>Total Waiver Amount Paid - Section 1915(c) Waiver for Physically Disabled (Waiver Type = I)</t>
  </si>
  <si>
    <t>Total Waiver Amount Paid - Section 1915(c) Waiver for People with Brain Injuries (Waiver Type = J)</t>
  </si>
  <si>
    <t>Total Waiver Amount Paid - Section 1915(c) Waiver for People with HIV/AIDS (Waiver Type = K)</t>
  </si>
  <si>
    <t>Total Waiver Amount Paid - Section 1915(c) Waiver for People with ID/DD (Waiver Type = L)</t>
  </si>
  <si>
    <t>Total Waiver Amount Paid - Section 1915(c) Waiver for People with MI/SED (Waiver Type = M)</t>
  </si>
  <si>
    <t>Total Waiver Amount Paid - Section 1915(c) Waiver for Tech Dependent/Medically Fragile (Waiver Type = N)</t>
  </si>
  <si>
    <t>Total Waiver Amount Paid - Section 1915(c) Waiver for People with Autism/ASD (Waiver Type = P)</t>
  </si>
  <si>
    <t>Total Waiver Amount Paid - Section 1915(c) Waiver for None of the Above (Waiver Type = O)</t>
  </si>
  <si>
    <t>Average 1915(c) Waiver Amount Paid (Program Type 6 or 7) per Section 1915(c) Enrollee</t>
  </si>
  <si>
    <t>Average Waiver Amount Paid per Enrollee - Section 1915(c) Waiver for Aged and Disabled (Waiver Type = G)</t>
  </si>
  <si>
    <t>Average Waiver Amount Paid per Enrollee - Section 1915(c) Waiver for Aged (Waiver Type = H)</t>
  </si>
  <si>
    <t>Average Waiver Amount Paid per Enrollee - Section 1915(c) Waiver for Physically Disabled (Waiver Type = I)</t>
  </si>
  <si>
    <t>Average Waiver Amount Paid per Enrollee - Section 1915(c) Waiver for People with Brain Injuries (Waiver Type = J)</t>
  </si>
  <si>
    <t>Average Waiver Amount Paid per Enrollee - Section 1915(c) Waiver for People with HIV/AIDS (Waiver Type = K)</t>
  </si>
  <si>
    <t>Average Waiver Amount Paid per Enrollee - Section 1915(c) Waiver for People with ID/DD (Waiver Type = L)</t>
  </si>
  <si>
    <t>Average Waiver Amount Paid per Enrollee - Section 1915(c) Waiver for People with MI/SED (Waiver Type = M)</t>
  </si>
  <si>
    <t>Average Waiver Amount Paid per Enrollee - Section 1915(c) Waiver for Tech Dependent/Medically Fragile (Waiver Type = N)</t>
  </si>
  <si>
    <t>Average Waiver Amount Paid per Enrollee - Section 1915(c) Waiver for People with Autism/ASD (Waiver Type = P)</t>
  </si>
  <si>
    <t>Average Waiver Amount Paid per Enrollee - Section 1915(c) Waiver for None of the Above (Waiver Type = O)</t>
  </si>
  <si>
    <t xml:space="preserve">HCBS Taxonomy Category Case Management:Total 1915(c) Waiver Amount Paid (code = 01) </t>
  </si>
  <si>
    <t>HCBS Taxonomy Category Case Management: Average 1915(c) Waiver Amount Paid per User</t>
  </si>
  <si>
    <t>HCBS Taxonomy Category Round-the-Clock Services: Total 1915(c) Waiver Amount Paid (code = 02)</t>
  </si>
  <si>
    <t>HCBS Taxonomy Category Round-the-Clock Services: Average 1915(c) Waiver Amount Paid per User</t>
  </si>
  <si>
    <t>HCBS Taxonomy Category Supported Employment: Total 1915(c) Waiver Amount Paid (code = 03)</t>
  </si>
  <si>
    <t>HCBS Taxonomy Category Supported Employment: Average 1915(c) Waiver Amount Paid per User</t>
  </si>
  <si>
    <t>HCBS Taxonomy Category Day Services: Total 1915(c) Waiver Amount Paid (code = 04)</t>
  </si>
  <si>
    <t>HCBS Taxonomy Category Day Services: Average 1915(c) Waiver Amount Paid per User</t>
  </si>
  <si>
    <t>HCBS Taxonomy Category Nursing: Total 1915(c) Waiver Amount Paid (code = 05)</t>
  </si>
  <si>
    <t>HCBS Taxonomy Category Nursing: Average 1915(c) Waiver Amount Paid per User</t>
  </si>
  <si>
    <t>HCBS Taxonomy Category Home Delivered Meals: Total 1915(c) Waiver Amount Paid (code = 06)</t>
  </si>
  <si>
    <t>HCBS Taxonomy Category Home Delivered Meals: Average 1915(c) Waiver Amount Paid per User</t>
  </si>
  <si>
    <t>HCBS Taxonomy Category Rent and Food Expenses for Live-In Caregiver: Total 1915(c) Waiver Amount Paid (code = 07)</t>
  </si>
  <si>
    <t>HCBS Taxonomy Category Rent and Food Expenses for Live-In Caregiver: Average 1915(c) Waiver Amount Paid per User</t>
  </si>
  <si>
    <t>HCBS Taxonomy Category Home-Based Services: Total 1915(c) Waiver Amount Paid (code = 08)</t>
  </si>
  <si>
    <t>HCBS Taxonomy Category Home-Based Services: Average 1915(c) Waiver Amount Paid per User</t>
  </si>
  <si>
    <t>HCBS Taxonomy Category Caregiver Support: Total 1915(c) Waiver Amount Paid (code = 09)</t>
  </si>
  <si>
    <t>HCBS Taxonomy Category Caregiver Support: Average 1915(c) Waiver Amount Paid per User</t>
  </si>
  <si>
    <t>HCBS Taxonomy Category Other Mental Health and BHS : Total 1915(c) Waiver Amount Paid (code = 10)</t>
  </si>
  <si>
    <t>HCBS Taxonomy Category Other Mental Health and BHS : Average 1915(c) Waiver Amount Paid per User</t>
  </si>
  <si>
    <t>HCBS Taxonomy Category Other Health and Therapeutic Services: Total 1915(c) Waiver Amount Paid (code = 11)</t>
  </si>
  <si>
    <t>HCBS Taxonomy Category Other Health and Therapeutic Services: Average 1915(c) Waiver Amount Paid per User</t>
  </si>
  <si>
    <t>HCBS Taxonomy Category Services Supporting Participant Direction: Total 1915(c) Waiver Amount Paid (code = 12)</t>
  </si>
  <si>
    <t>HCBS Taxonomy Category Services Supporting Participant Direction: Average 1915(c) Waiver Amount Paid per User</t>
  </si>
  <si>
    <t>HCBS Taxonomy Category Participant Training: Total 1915(c) Waiver Amount Paid (code = 13)</t>
  </si>
  <si>
    <t>HCBS Taxonomy Category Participant Training: Average 1915(c) Waiver Amount Paid per User</t>
  </si>
  <si>
    <t>HCBS Taxonomy Category Equipment, Technology, and Modifications: Total 1915(c) Waiver Amount Paid (code = 14)</t>
  </si>
  <si>
    <t>HCBS Taxonomy Category Equipment, Technology, and Modifications: Average 1915(c) Waiver Amount Paid per User</t>
  </si>
  <si>
    <t>HCBS Taxonomy Category Non-Medical Transportation: Total 1915(c) Waiver Amount Paid (code = 15)</t>
  </si>
  <si>
    <t>HCBS Taxonomy Category Non-Medical Transportation: Average 1915(c) Waiver Amount Paid per User</t>
  </si>
  <si>
    <t>HCBS Taxonomy Category Community Transition Services: Total 1915(c) Waiver Amount Paid (code = 16)</t>
  </si>
  <si>
    <t>HCBS Taxonomy Category Community Transition Services: Average 1915(c) Waiver Amount Paid per User</t>
  </si>
  <si>
    <t>HCBS Taxonomy Category Other Services: Total 1915(c) Waiver Amount Paid (code = 17)</t>
  </si>
  <si>
    <t>HCBS Taxonomy Category Other Services: Average 1915(c) Waiver Amount Paid per User</t>
  </si>
  <si>
    <t>HCBS Taxonomy Category Unknown: Total 1915(c) Waiver Amount Paid (code = 99)</t>
  </si>
  <si>
    <t>HCBS Taxonomy Category Unknown: Average 1915(c) Waiver Amount Paid per User</t>
  </si>
  <si>
    <t>Average Medicaid Paid per Enrollee with Full Scope Benefits (RBF = 1)</t>
  </si>
  <si>
    <t>Average Medicaid Paid per Enrollee with ONLY Alien Benefits (RBF = 2)</t>
  </si>
  <si>
    <t>Average Medicaid Paid per EDB Dual with ONLY Medicare Cost Sharing Benefits (RBF = 3)</t>
  </si>
  <si>
    <t>Average Medicaid Paid per Enrollee with Pregancy-Related Benefits (RBF = 4)</t>
  </si>
  <si>
    <t>Average Medicaid Paid per Enrollee with Other Benefits (RBF = 5)</t>
  </si>
  <si>
    <t>Average Medicaid Paid per Enrollee with ONLY Family Planning Only Benefits  (RBF = 6)</t>
  </si>
  <si>
    <t>Average Medicaid Paid per Enrollee with Benchmark-Equivalent Benefits  (RBF = 7)</t>
  </si>
  <si>
    <t>Average Medicaid Paid per Enrollee with Money Follows the Person Benefits  (RBF = 8)</t>
  </si>
  <si>
    <t>Average Medicaid Paid per Enrollee with PRTF Benefits (RBF = A)</t>
  </si>
  <si>
    <t>Average Medicaid Paid per Enrollee with Health Opportunity Account Benefits (RBF = B)</t>
  </si>
  <si>
    <t>Average Medicaid Paid per Enrollee with ONLY Assistance with Purchase of MC Coverage Benefits (RBF = W)</t>
  </si>
  <si>
    <t>Average Medicaid Paid per Enrollee with ONLY Prescription Drug Benefits (RBF = X, Y, or Z)</t>
  </si>
  <si>
    <t>Average Medicaid Paid per Person Ever Enrolled in M-CHIP - Age &lt; 19 Years</t>
  </si>
  <si>
    <t>Average Medicaid Paid per Person Ever Enrolled in M-CHIP - Age &gt; 18 Years</t>
  </si>
  <si>
    <t xml:space="preserve">Average Paid Per Health Insurance Premium Assistance Claim </t>
  </si>
  <si>
    <t>Average Medicaid MC Capitation &amp; FFS Paid for Recipients of Health Insurance Premium Assistance</t>
  </si>
  <si>
    <t>Average Medicaid Paid per Aged Enrollee</t>
  </si>
  <si>
    <t>Average Medicaid Paid per Disabled Enrollee</t>
  </si>
  <si>
    <t>Average Medicaid Paid per Child Enrollee</t>
  </si>
  <si>
    <t>Average Medicaid Paid per Adult Enrollee</t>
  </si>
  <si>
    <t xml:space="preserve">Average Medicaid Paid per EDB Dual Enrollee </t>
  </si>
  <si>
    <t>Average Medicaid Paid per EDB Dual Aged Enrollee</t>
  </si>
  <si>
    <t>Average Medicaid Paid per EDB Dual Disabled Enrollee</t>
  </si>
  <si>
    <t>Average Medicaid Paid per EDB Dual Female Enrollee</t>
  </si>
  <si>
    <t>Average Medicaid Paid per EDB Dual Male Enrollee</t>
  </si>
  <si>
    <t>Average Medicaid Paid per Person Ever Enrolled in M-CHIP</t>
  </si>
  <si>
    <t>Average Medicaid Paid per Child (Age &lt; 19 Years) Ever Enrolled in M-CHIP</t>
  </si>
  <si>
    <t>Average Medicaid Paid per Adult (Age &gt; 18 Years) Ever Enrolled in M-CHIP</t>
  </si>
  <si>
    <t>Total MC Enrollees, Aged, Cash (MAX Elig Code = 11)</t>
  </si>
  <si>
    <t>Total MC Enrollees, Aged, Medically Needy (MAX Elig Code = 21)</t>
  </si>
  <si>
    <t>Total MC Enrollees, Aged, Poverty (MAX Elig Code = 31)</t>
  </si>
  <si>
    <t>Total MC Enrollees, Other Aged (MAX Elig Code = 41)</t>
  </si>
  <si>
    <t>Total MC Enrollees, 1115 Aged (MAX Elig Code = 51)</t>
  </si>
  <si>
    <t>Total MC Enrollees, Disabled, Cash (MAX Elig Code = 12)</t>
  </si>
  <si>
    <t>Total MC Enrollees, Disabled, Medically Needy (MAX Elig Code = 22)</t>
  </si>
  <si>
    <t>Total MC Enrollees, Disabled, Poverty (MAX Elig Code = 32)</t>
  </si>
  <si>
    <t>Total MC Enrollees, Disabled, Poverty (MAX Elig Code = 3A)</t>
  </si>
  <si>
    <t>Total MC Enrollees, Other Disabled (MAX Elig Code = 42)</t>
  </si>
  <si>
    <t>Total MC Enrollees, 1115 Disabled (MAX Elig Code = 52)</t>
  </si>
  <si>
    <t>Total MC Enrollees, AFDC Child, Cash (MAX Elig Code = 14)</t>
  </si>
  <si>
    <t>Total MC Enrollees, AFDC-U Child, Cash (MAX Elig Code = 16)</t>
  </si>
  <si>
    <t>Total MC Enrollees, AFDC Child, Medically Needy (MAX Elig Code = 24)</t>
  </si>
  <si>
    <t>Total MC Enrollees, Child Poverty (MAX Elig Code = 34)</t>
  </si>
  <si>
    <t>Total MC Enrollees, Other Child (MAX Elig Code = 44)</t>
  </si>
  <si>
    <t>Total MC Enrollees, Foster Care Child (MAX Elig Code = 48)</t>
  </si>
  <si>
    <t>Total MC Enrollees, 1115 Child (MAX Elig Code = 54)</t>
  </si>
  <si>
    <t>Total MC Enrollees, AFDC Adult, Cash (MAX Elig Code = 15)</t>
  </si>
  <si>
    <t>Total MC Enrollees, AFDC-U Adult, Cash (MAX Elig Code = 17)</t>
  </si>
  <si>
    <t>Total MC Enrollees, AFDC Adult, Medically Needy (MAX Elig Code = 25)</t>
  </si>
  <si>
    <t>Total MC Enrollees, Adult, Poverty (MAX Elig Code = 35)</t>
  </si>
  <si>
    <t>Total MC Enrollees, Other Adult (MAX Elig Code = 45)</t>
  </si>
  <si>
    <t>Total MC Enrollees, 1115 Adult (MAX Elig Code = 55)</t>
  </si>
  <si>
    <t>June % HMO/HIO Only (MC Combination Code = 01)</t>
  </si>
  <si>
    <t>June % Dental Plan Only (MC Combination Code = 02)</t>
  </si>
  <si>
    <t>June % BHO Only (MC Combination Code = 03)</t>
  </si>
  <si>
    <t>June % PCCM Only (MC Combination Code = 04)</t>
  </si>
  <si>
    <t>June % Other MC Only (MC Combination Code = 05)</t>
  </si>
  <si>
    <t>June % HMO/HIO &amp; Dental (MC Combination Code = 06)</t>
  </si>
  <si>
    <t>June % HMO/HIO &amp; BHO (MC Combination Code = 07)</t>
  </si>
  <si>
    <t>June % HMO/HIO &amp; Other MC (MC Combination Code = 08)</t>
  </si>
  <si>
    <t>June % HMO/HIO &amp; Dental &amp; BHO (MC Combination Code = 09)</t>
  </si>
  <si>
    <t>June % Dental &amp; PCCM (MC Combination Code = 10)</t>
  </si>
  <si>
    <t>June % BHO &amp; PCCM (MC Combination Code = 11)</t>
  </si>
  <si>
    <t>June % Other MC &amp; PCCM (MC Combination Code = 12)</t>
  </si>
  <si>
    <t>June % Dental &amp; BHO &amp; PCCM (MC Combination Code = 13)</t>
  </si>
  <si>
    <t>June % Dental &amp; BHO (MC Combination Code = 14)</t>
  </si>
  <si>
    <t>June % Other Combinations (MC Combination Code = 15)</t>
  </si>
  <si>
    <t>June % FFS Only (MC Combination Code = 16)</t>
  </si>
  <si>
    <t>June % MC Status Unknown (MC Combination Code = 99)</t>
  </si>
  <si>
    <t>Average Capitation Payment per Person-Month Enrollment in MC</t>
  </si>
  <si>
    <t>Average Capitation Payment per Person-Month Enrollment in MC - HMO/HIO</t>
  </si>
  <si>
    <t>Average Capitation Payment per Person-Month Enrollment in MC - PHP</t>
  </si>
  <si>
    <t>Average Capitation Payment per Person-Month Enrollment in MC - PCCM</t>
  </si>
  <si>
    <t>Average Capitation Payments, Persons Ever Enrolled in HMO or HIO During Year</t>
  </si>
  <si>
    <t>Average Capitation Payments for Aged Enrollees, Persons Ever Enrolled in HMO or HIO During Year</t>
  </si>
  <si>
    <t>Average Capitation Payments for Disabled Enrollees, Persons Ever Enrolled in HMO or HIO During Year</t>
  </si>
  <si>
    <t>Average Capitation Payments for Child Enrollees, Persons Ever Enrolled in HMO or HIO During Year</t>
  </si>
  <si>
    <t>Average Capitation Payments for Adult Enrollees, Persons Ever Enrolled in HMO or HIO During Year</t>
  </si>
  <si>
    <t>Average FFS Payments per Enrollee, Persons Ever Enrolled in HMO or HIO During Year</t>
  </si>
  <si>
    <t>Average FFS Payments per Aged Enrollee, Persons Ever Enrolled in HMO or HIO During Year</t>
  </si>
  <si>
    <t>Average FFS Payments per Disabled Enrollee, Persons Ever Enrolled in HMO or HIO During Year</t>
  </si>
  <si>
    <t>Average FFS Payments per Child Enrollee, Persons Ever Enrolled in HMO or HIO During Year</t>
  </si>
  <si>
    <t>Average FFS Payments per Adult Enrollee, Persons Ever Enrolled in HMO or HIO During Year</t>
  </si>
  <si>
    <t>Total FFS Payments by ILTC (MAX TOS = 02, 04, 05 or 07) Services, Persons Ever Enrolled in HMO or HIO During Year</t>
  </si>
  <si>
    <t>Average FFS Payments by ILTC (MAX TOS = 02, 04, 05 or 07) Services, Persons Enrolled in HMO or HIO During Year</t>
  </si>
  <si>
    <t>Average FFS Medicaid Paid per Non-Dual FFS Enrollee</t>
  </si>
  <si>
    <t>Average FFS Medicaid Paid per Non-Dual FFS Recipient (User of Any service)</t>
  </si>
  <si>
    <t>Average HMO/HIO Payments (Among People not Enrolled)</t>
  </si>
  <si>
    <t>Average FFS Medicaid Paid, Aged</t>
  </si>
  <si>
    <t>Average FFS Medicaid Paid, Aged, Cash (MAX Elig Code = 11)</t>
  </si>
  <si>
    <t>Average FFS Medicaid Paid, Aged, Medically Needy (MAX Elig Code = 21)</t>
  </si>
  <si>
    <t>Average FFS Medicaid Paid, Aged, Poverty (MAX Elig Code = 31)</t>
  </si>
  <si>
    <t>Average FFS Medicaid Paid, Other Aged (MAX Elig Code = 41)</t>
  </si>
  <si>
    <t>Average FFS Medicaid Paid, 1115 Aged (MAX Elig Code = 51)</t>
  </si>
  <si>
    <t>Average FFS Medicaid Paid, Disabled</t>
  </si>
  <si>
    <t>Average FFS Medicaid Paid, Disabled, Cash (MAX Elig Code = 12)</t>
  </si>
  <si>
    <t>Average FFS Medicaid Paid, Disabled, Medically Needy (MAX Elig Code = 22)</t>
  </si>
  <si>
    <t>Average FFS Medicaid Paid, Disabled, Poverty (MAX Elig Code = 32 or 3A)</t>
  </si>
  <si>
    <t>Average FFS Medicaid Paid,1115 Disabled (MAX Elig Code = 52)</t>
  </si>
  <si>
    <t>Average FFS Medicaid Paid, AFDC Child, Cash (MAX Elig Code = 14)</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</si>
  <si>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</si>
  <si>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</si>
  <si>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</si>
  <si>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</si>
  <si>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</si>
  <si>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</si>
  <si>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</si>
  <si>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</si>
  <si>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</si>
  <si>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</si>
  <si>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</si>
  <si>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</si>
  <si>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</si>
  <si>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</si>
  <si>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</si>
  <si>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</si>
  <si>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</si>
  <si>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</si>
  <si>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</si>
  <si>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</si>
  <si>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</si>
  <si>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</si>
  <si>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</si>
  <si>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</si>
  <si>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</si>
  <si>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</si>
  <si>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</si>
  <si>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Non-Dual FFS Enrollee, Inpatient Hospital (MAX TOS = 01)</t>
  </si>
  <si>
    <t>Average FFS Medicaid Paid Per Non-Dual FFS Enrollee, Aged, Inpatient Hospital (MAX TOS = 01)</t>
  </si>
  <si>
    <t>Average FFS Medicaid Paid Per Non-Dual FFS Enrollee, Disabled, Inpatient Hospital (MAX TOS = 01)</t>
  </si>
  <si>
    <t>Average FFS Medicaid Paid Per Non-Dual FFS Enrollee, Child, Inpatient Hospital (MAX TOS = 01)</t>
  </si>
  <si>
    <t>Average FFS Medicaid Paid Per Non-Dual FFS Enrollee, Adult, Inpatient Hospital (MAX TOS = 01)</t>
  </si>
  <si>
    <t>Average FFS Medicaid Paid Per Non-Dual FFS Enrollee, ILTC (MAX TOS = 02,04,05 or 07)</t>
  </si>
  <si>
    <t>Average FFS Medicaid Paid Per Non-Dual FFS Enrollee, Aged, ILTC (MAX TOS = 02,04,05 or 07)</t>
  </si>
  <si>
    <t>Average FFS Medicaid Paid Per Non-Dual FFS Enrollee, Disabled, ILTC (MAX TOS = 02,04,05 or 07)</t>
  </si>
  <si>
    <t>Average FFS Medicaid Paid Per Non-Dual FFS Enrollee, Child, ILTC (MAX TOS = 02,04,05 or 07)</t>
  </si>
  <si>
    <t>Average FFS Medicaid Paid Per Non-Dual FFS Enrollee, Adult, ILTC (MAX TOS = 02,04,05 or 07)</t>
  </si>
  <si>
    <t>Average FFS Medicaid Paid Per Non-Dual FFS Enrollee, Drugs (MAX TOS = 16)</t>
  </si>
  <si>
    <t>Average FFS Medicaid Paid Per Non-Dual FFS Enrollee, Aged, Drugs (MAX TOS = 16)</t>
  </si>
  <si>
    <t>Average FFS Medicaid Paid Per Non-Dual FFS Enrollee, Child, Drugs (MAX TOS = 16)</t>
  </si>
  <si>
    <t>Average FFS Medicaid Paid Per Non-Dual FFS Enrollee, Adult, Drugs (MAX TOS = 16)</t>
  </si>
  <si>
    <t xml:space="preserve">Average FFS Medicaid Paid Per Non-Dual FFS Enrollee, All Other Services </t>
  </si>
  <si>
    <t xml:space="preserve">Average FFS Medicaid Paid Per Non-Dual FFS Enrollee, Aged, All Other Services </t>
  </si>
  <si>
    <t xml:space="preserve">Average FFS Medicaid Paid Per Non-Dual FFS Enrollee, Disabled, All Other Services </t>
  </si>
  <si>
    <t xml:space="preserve">Average FFS Medicaid Paid Per Non-Dual FFS Enrollee, Child, All Other Services </t>
  </si>
  <si>
    <t xml:space="preserve">Average FFS Medicaid Paid Per Non-Dual FFS Enrollee, Adult, All Other Services </t>
  </si>
  <si>
    <t>% Non-Dual FFS Enrollees with ILTC Claims (MAX TOS = 02,04,05 or 07)</t>
  </si>
  <si>
    <t>Aged, % Non-Dual FFS Enrollees with ILTC Claims (MAX TOS = 02,04,05 or 07)</t>
  </si>
  <si>
    <t>Disabled, % Non-Dual FFS Enrollees with ILTC Claims (MAX TOS = 02,04,05 or 07)</t>
  </si>
  <si>
    <t>Child, % Non-Dual FFS Enrollees with ILTC Claims (MAX TOS = 02,04,05 or 07)</t>
  </si>
  <si>
    <t>Adult, % Non-Dual FFS Enrollees with ILTC Claims (MAX TOS = 02,04,05 or 07)</t>
  </si>
  <si>
    <t>Average # IP Days per Non-Dual FFS User</t>
  </si>
  <si>
    <t>Aged, Average # IP Days per Non-Dual FFS User</t>
  </si>
  <si>
    <t>Disabled, Average # IP Days per Non-Dual FFS User</t>
  </si>
  <si>
    <t>Child, Average # IP Days per Non-Dual FFS User</t>
  </si>
  <si>
    <t>Adult, Average # IP Days per Non-Dual FFS User</t>
  </si>
  <si>
    <t>Average # ILTC Days per Non-Dual FFS User</t>
  </si>
  <si>
    <t>Aged, Average # ILTC Days per Non-Dual FFS User</t>
  </si>
  <si>
    <t>Disabled, Average # ILTC Days per Non-Dual FFS User</t>
  </si>
  <si>
    <t>Child, Average # ILTC Days per Non-Dual FFS User</t>
  </si>
  <si>
    <t>Adult, Average # ILTC Days per Non-Dual FFS User</t>
  </si>
  <si>
    <t>Number of FFS Non-Duals with FFS Medicaid Paid for ILTC Services (MAX TOS = 02,04,05 or 07) &gt; $200,000</t>
  </si>
  <si>
    <t xml:space="preserve">Maximum FFS Medicaid Paid for ILTC Services (MAX TOS = 02,04,05 or 07) </t>
  </si>
  <si>
    <t>FFS Expenditures and Users by MAX Program Type, FP: Total Medicaid Paid (Program Type = 2)</t>
  </si>
  <si>
    <t>FFS Expenditures and Users by MAX Program Type, FP: Average Medicaid Paid per User</t>
  </si>
  <si>
    <t>FFS Expenditures and Users by MAX Program Type, RHC: Total Medicaid Paid (Program Type = 3)</t>
  </si>
  <si>
    <t>FFS Expenditures and Users by MAX Program Type, RHC: Average Medicaid Paid per User</t>
  </si>
  <si>
    <t>FFS Expenditures and Users by MAX Program Type, FQHC: Total Medicaid Paid (Program Type = 4)</t>
  </si>
  <si>
    <t>FFS Expenditures and Users by MAX Program Type, FQHC: Average Medicaid Paid per User</t>
  </si>
  <si>
    <t>FFS Expenditures and Users by MAX Program Type, IHS: Total Medicaid Paid (Program Type = 5)</t>
  </si>
  <si>
    <t>FFS Expenditures and Users by MAX Program Type, IHS: Average Medicaid Paid per User</t>
  </si>
  <si>
    <t>FFS Expenditures and Users by MAX Program Type, Section 1915(c) Waiver: Total Medicaid Paid (Program Type = 6 or 7)</t>
  </si>
  <si>
    <t>FFS Expenditures and Users by MAX Program Type, Section 1915(c) Waiver: Average Medicaid Paid per User</t>
  </si>
  <si>
    <t>Total FFS CLTC Medicaid Paid (Excludes CLTC flag = 16-20)</t>
  </si>
  <si>
    <t>Number of Non-Dual CLTC Users (Excludes CLTC flag = 16-20)</t>
  </si>
  <si>
    <t>Average FFS CLTC Medicaid Paid per Non-Dual User (Excludes CLTC flag = 16-20)</t>
  </si>
  <si>
    <t>Aged, Average FFS CLTC Medicaid Paid per Non-Dual User (Excludes CLTC flag = 16-20)</t>
  </si>
  <si>
    <t>Disabled, Average FFS CLTC Medicaid Paid per Non-Dual User (Excludes CLTC flag = 16-20)</t>
  </si>
  <si>
    <t>Child, Average FFS CLTC Medicaid Paid per Non-Dual User (Excludes CLTC flag = 16-20)</t>
  </si>
  <si>
    <t>Adult, Average FFS CLTC Medicaid Paid per Non-Dual User (Excludes CLTC flag = 16-20)</t>
  </si>
  <si>
    <t>% Non-Dual FFS Enrollees with CLTC Claims (Excludes CLTC flag = 16-20)</t>
  </si>
  <si>
    <t>Aged, % Non-Dual FFS Enrollees with CLTC Claims (Excludes CLTC flag = 16-20)</t>
  </si>
  <si>
    <t>Disabled, % Non-Dual FFS Enrollees with CLTC Claims (Excludes CLTC flag = 16-20)</t>
  </si>
  <si>
    <t>Child, % Non-Dual FFS Enrollees with CLTC Claims (Excludes CLTC flag = 16-20)</t>
  </si>
  <si>
    <t>Adult, % Non-Dual FFS Enrollees with CLTC Claims (Excludes CLTC flag = 16-20)</t>
  </si>
  <si>
    <t>Total FFS CLTC Medicaid Paid (Section 1915(c) Claims Only - Excludes CLTC flag = 11-20)</t>
  </si>
  <si>
    <t># Non-Dual CLTC Users (Section 1915(c) Claims Only - Excludes CLTC flag = 11-20)</t>
  </si>
  <si>
    <t>Average FFS CLTC Medicaid Paid per Non-Dual User (Section 1915(c) Claims Only - Excludes CLTC flag = 11-20)</t>
  </si>
  <si>
    <t>Aged, Average FFS CLTC Medicaid Paid per Non-Dual User (Section 1915(c) Claims Only - Excludes CLTC flag = 11-20)</t>
  </si>
  <si>
    <t>Disabled, Average FFS CLTC Medicaid Paid per Non-Dual User (Section 1915(c) Claims Only - Excludes CLTC flag = 11-20)</t>
  </si>
  <si>
    <t>Child, Average FFS CLTC Medicaid Paid per Non-Dual User (Section 1915(c) Claims Only - Excludes CLTC flag = 11-20)</t>
  </si>
  <si>
    <t>Adult, Average FFS CLTC Medicaid Paid per Non-Dual User (Section 1915(c) Claims Only - Excludes CLTC flag = 11-20)</t>
  </si>
  <si>
    <t>% Non-Dual FFS Enrollees with CLTC Claims (Section 1915(c) Claims Only - Excludes CLTC flag = 11-20)</t>
  </si>
  <si>
    <t>Aged, % Non-Dual FFS Enrollees with CLTC Claims (Section 1915(c) Claims Only - Excludes CLTC flag = 11-20)</t>
  </si>
  <si>
    <t>Disabled, % Non-Dual FFS Enrollees with CLTC Claims (Section 1915(c) Claims Only - Excludes CLTC flag = 11-20)</t>
  </si>
  <si>
    <t>Child, % Non-Dual FFS Enrollees with CLTC Claims (Section 1915(c) Claims Only - Excludes CLTC flag = 11-20)</t>
  </si>
  <si>
    <t>Adult, % Non-Dual FFS Enrollees with CLTC Claims (Section 1915(c) Claims Only - Excludes CLTC flag = 11-20)</t>
  </si>
  <si>
    <t>% EDB Dual FFS Person-Years of Enrollment Not Reported in MSIS (EDB Dual = 50)</t>
  </si>
  <si>
    <t>% QMB Only, EDB Dual FFS Person-Years of Enrollment (EDB Dual = 51)</t>
  </si>
  <si>
    <t>% QMB Plus, EDB Dual FFS Person-Years of Enrollment (EDB Dual = 52)</t>
  </si>
  <si>
    <t>% SLMB Only, EDB Dual FFS Person-Years of Enrollment (EDB Dual = 53)</t>
  </si>
  <si>
    <t>% SLMB Plus, EDB Dual FFS Person-Years of Enrollment (EDB Dual = 54)</t>
  </si>
  <si>
    <t>% QDWI, EDB Dual FFS Person-Years of Enrollment (EDB Dual = 55)</t>
  </si>
  <si>
    <t>% QI 1, EDB Dual FFS Person-Years of Enrollment (EDB Dual = 56)</t>
  </si>
  <si>
    <t>% QI 2, EDB Dual FFS Person-Years of Enrollment (EDB Dual = 57)</t>
  </si>
  <si>
    <t>% Other Type Dual FFS Person-Years of Enrollment (EDB Dual = 58)</t>
  </si>
  <si>
    <t>% Dual FFS Person-Years of Enrollment Type Unknown (EDB Dual = 59)</t>
  </si>
  <si>
    <t>Average FFS Medicaid Paid per FFS Dual</t>
  </si>
  <si>
    <t>Average FFS Medicaid Paid per FFS Dual Recipient (User of Any Service)</t>
  </si>
  <si>
    <t>Average FFS Medicaid Paid Per FFS Dual, Aged</t>
  </si>
  <si>
    <t>Average FFS Medicaid Paid Per FFS Dual, Aged, Cash (MAX Elig Code = 11)</t>
  </si>
  <si>
    <t>Average FFS Medicaid Paid Per FFS Dual Aged, Medically Needy (MAX Elig Code = 21)</t>
  </si>
  <si>
    <t>Average FFS Medicaid Paid Per FFS Dual Aged, Poverty (MAX Elig Code = 31)</t>
  </si>
  <si>
    <t>Average FFS Medicaid Paid Per FFS Dual Other Aged (MAX Elig Code = 41)</t>
  </si>
  <si>
    <t>Average FFS Medicaid Paid Per FFS Dual 1115 Aged (MAX Elig Code = 51)</t>
  </si>
  <si>
    <t>Average FFS Medicaid Paid Per FFS Dual Disabled</t>
  </si>
  <si>
    <t>Average FFS Medicaid Paid Per FFS Dual Disabled, Cash (MAX Elig Code = 12)</t>
  </si>
  <si>
    <t>Average FFS Medicaid Paid Per FFS Dual Disabled, Medically Needy (MAX Elig Code = 22)</t>
  </si>
  <si>
    <t>Average FFS Medicaid Paid Per FFS Dual Disabled, Poverty (MAX Elig Code = 32 or 3A)</t>
  </si>
  <si>
    <t>Average FFS Medicaid Paid Per FFS Dual Other Disabled (MAX Elig Code = 42)</t>
  </si>
  <si>
    <t>Average FFS Medicaid Paid Per FFS Dual 1115 Disabled (MAX Elig Code = 52)</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</si>
  <si>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</si>
  <si>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</si>
  <si>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</si>
  <si>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</si>
  <si>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</si>
  <si>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</si>
  <si>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</si>
  <si>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</si>
  <si>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</si>
  <si>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</si>
  <si>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</si>
  <si>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</si>
  <si>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</si>
  <si>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</si>
  <si>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</si>
  <si>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</si>
  <si>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</si>
  <si>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</si>
  <si>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</si>
  <si>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</si>
  <si>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</si>
  <si>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</si>
  <si>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</si>
  <si>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</si>
  <si>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</si>
  <si>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</si>
  <si>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</si>
  <si>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FFS Dual, Inpatient Hospital (MAX TOS = 01)</t>
  </si>
  <si>
    <t>Average FFS Medicaid Paid Per FFS Dual, Aged, Inpatient Hospital (MAX TOS = 01)</t>
  </si>
  <si>
    <t>Average FFS Medicaid Paid Per FFS Dual, Disabled, Inpatient Hospital (MAX TOS = 01)</t>
  </si>
  <si>
    <t>Average FFS Medicaid Paid Per FFS Dual, ILTC (MAX TOS = 02,04,05 or 07)</t>
  </si>
  <si>
    <t>Average FFS Medicaid Paid Per FFS Dual, Aged, ILTC (MAX TOS = 02,04,05 or 07)</t>
  </si>
  <si>
    <t>Average FFS Medicaid Paid Per FFS Dual, Disabled, ILTC (MAX TOS = 02,04,05 or 07)</t>
  </si>
  <si>
    <t>Average FFS Medicaid Paid Per FFS Dual, Drugs (MAX TOS = 16)</t>
  </si>
  <si>
    <t>Average FFS Medicaid Paid Per FFS Dual, Aged, Drugs (MAX TOS = 16)</t>
  </si>
  <si>
    <t>Average FFS Medicaid Paid Per FFS Dual, Disabled, Drugs (MAX TOS = 16)</t>
  </si>
  <si>
    <t>Average FFS Medicaid Paid Per FFS Dual, All Other Services</t>
  </si>
  <si>
    <t>Average FFS Medicaid Paid Per FFS Dual, Aged, All Other Services</t>
  </si>
  <si>
    <t>Average FFS Medicaid Paid Per FFS Dual, Disabled, All Other Services</t>
  </si>
  <si>
    <t>% FFS Duals with ILTC Claims (MAX TOS = 02,04,05 or 07)</t>
  </si>
  <si>
    <t>Aged, % FFS Duals with ILTC Claims (MAX TOS = 02,04,05 or 07)</t>
  </si>
  <si>
    <t>Disabled, % FFS Duals with ILTC Claims (MAX TOS = 02,04,05 or 07)</t>
  </si>
  <si>
    <t>Average # IP Days per FFS Dual User (MAX TOS = 01)</t>
  </si>
  <si>
    <t>Aged, Average # IP Days per FFS Dual User (MAX TOS = 01)</t>
  </si>
  <si>
    <t>Disabled, Average # IP Days per FFS Dual User (MAX TOS = 01)</t>
  </si>
  <si>
    <t>Average # ILTC Days per FFS Dual User (MAX TOS = 02, 04, 05 or 07)</t>
  </si>
  <si>
    <t>Aged, Average # ILTC Days per FFS Dual User (MAX TOS = 02, 04, 05 or 07)</t>
  </si>
  <si>
    <t>Disabled, Average # ILTC Days per FFS Dual User (MAX TOS = 02, 04, 05 or 07)</t>
  </si>
  <si>
    <t>Number of FFS Duals with FFS Medicaid Paid for ILTC Services (MAX TOS = 02,04,05 or 07) &gt; $200,000</t>
  </si>
  <si>
    <t>Number of Dual CLTC Users (Excludes CLTC flag = 16-20)</t>
  </si>
  <si>
    <t>Average FFS CLTC Medicaid Paid per Dual User (Excludes CLTC flag = 16-20)</t>
  </si>
  <si>
    <t>Aged, Average FFS CLTC Medicaid Paid per Dual User (Excludes CLTC flag = 16-20)</t>
  </si>
  <si>
    <t>Disabled, Average FFS CLTC Medicaid Paid per Dual User (Excludes CLTC flag = 16-20)</t>
  </si>
  <si>
    <t>% FFS Dual Enrollees with CLTC Claims (Excludes CLTC flag = 16-20)</t>
  </si>
  <si>
    <t>Aged, % FFS Dual Enrollees with CLTC Claims (Excludes CLTC flag = 16-20)</t>
  </si>
  <si>
    <t>Disabled, % FFS Dual Enrollees with CLTC Claims (Excludes CLTC flag = 16-20)</t>
  </si>
  <si>
    <t># Dual CLTC Users (Section 1915(c) Claims Only - Excludes CLTC flag = 11-20)</t>
  </si>
  <si>
    <t>Average CLTC Medicaid Paid per Dual User (Section 1915(c) Claims Only - Excludes CLTC flag = 11-20)</t>
  </si>
  <si>
    <t xml:space="preserve"> Aged, Average CLTC Medicaid Paid per Dual User (Section 1915(c) Claims Only - Excludes CLTC flag = 11-20)</t>
  </si>
  <si>
    <t xml:space="preserve"> Disabled, Average CLTC Medicaid Paid per Dual User (Section 1915(c) Claims Only - Excludes CLTC flag = 11-20)</t>
  </si>
  <si>
    <t>% FFS Dual Enrollees with CLTC Claims (Section 1915(c) Claims Only - Excludes CLTC flag = 11-20)</t>
  </si>
  <si>
    <t>Aged, % FFS Dual Enrollees with CLTC Claims (Section 1915(c) Claims Only - Excludes CLTC flag = 11-20)</t>
  </si>
  <si>
    <t>Disabled, % FFS Dual Enrollees with CLTC Claims (Section 1915(c) Claims Only - Excludes CLTC flag = 11-20)</t>
  </si>
  <si>
    <t>Average FFS Medicaid Paid per FFS Enrollee</t>
  </si>
  <si>
    <t>Average FFS Medicaid Paid per FFS Recipient (User of Any Service)</t>
  </si>
  <si>
    <t>Average FFS Medicaid Paid Per Enrollee, Aged</t>
  </si>
  <si>
    <t>Average FFS Medicaid Paid Per Enrollee, Aged, Cash (MAX Elig Code = 11)</t>
  </si>
  <si>
    <t>Average FFS Medicaid Paid Per Enrollee, Aged, Medically Needy (MAX Elig Code = 21)</t>
  </si>
  <si>
    <t>Average FFS Medicaid Paid Per Enrollee, Aged, Poverty (MAX Elig Code = 31)</t>
  </si>
  <si>
    <t>Average FFS Medicaid Paid Per Enrollee, Other Aged (MAX Elig Code = 41)</t>
  </si>
  <si>
    <t>Average FFS Medicaid Paid Per Enrollee, 1115 Aged (MAX Elig Code = 51)</t>
  </si>
  <si>
    <t>Average FFS Medicaid Paid Per Enrollee, Disabled</t>
  </si>
  <si>
    <t>Average FFS Medicaid Paid Per Enrollee, Disabled, Cash (MAX Elig Code = 12)</t>
  </si>
  <si>
    <t>Average FFS Medicaid Paid Per Enrollee, Disabled, Medically Needy (MAX Elig Code = 22)</t>
  </si>
  <si>
    <t>Average FFS Medicaid Paid Per Enrollee, Disabled, Poverty (MAX Elig Code = 32 or 3A)</t>
  </si>
  <si>
    <t>Average FFS Medicaid Paid Per Enrollee, Other Disabled (MAX Elig Code = 42)</t>
  </si>
  <si>
    <t>Average FFS Medicaid Paid Per Enrollee, 1115 Disabled (MAX Elig Code = 52)</t>
  </si>
  <si>
    <t>Average FFS Medicaid Paid Per Enrollee, Child</t>
  </si>
  <si>
    <t>Average FFS Medicaid Paid Per Enrollee, AFDC Child, Cash (MAX Elig Code = 14)</t>
  </si>
  <si>
    <t>Average FFS Medicaid Paid Per Enrollee, AFDC-U Child, Cash (MAX Elig Code = 16)</t>
  </si>
  <si>
    <t>Average FFS Medicaid Paid Per Enrollee, AFDC Child, Medically Needy (MAX Elig Code = 24)</t>
  </si>
  <si>
    <t>Average FFS Medicaid Paid Per Enrollee, Child Poverty (MAX Elig Code = 34)</t>
  </si>
  <si>
    <t>Average FFS Medicaid Paid Per Enrollee, Other Child (MAX Elig Code = 44)</t>
  </si>
  <si>
    <t>Average FFS Medicaid Paid Per Enrollee, Foster Care Child (MAX Elig Code = 48)</t>
  </si>
  <si>
    <t>Average FFS Medicaid Paid Per Enrollee, 1115 Child (MAX Elig Code = 54)</t>
  </si>
  <si>
    <t>Average FFS Medicaid Paid Per Enrollee, Adult</t>
  </si>
  <si>
    <t>Average FFS Medicaid Paid Per Enrollee, AFDC Adult, Cash (MAX Elig Code = 15)</t>
  </si>
  <si>
    <t>Average FFS Medicaid Paid Per Enrollee, AFDC-U Adult, Cash (MAX Elig Code = 17)</t>
  </si>
  <si>
    <t>Average FFS Medicaid Paid Per Enrollee, AFDC Adult, Medically Needy (MAX Elig Code = 25)</t>
  </si>
  <si>
    <t>Average FFS Medicaid Paid Per Enrollee, Adult, Poverty (MAX Elig Code = 35)</t>
  </si>
  <si>
    <t>Average FFS Medicaid Paid Per Enrollee, Other Adult (MAX Elig Code = 45)</t>
  </si>
  <si>
    <t>Average FFS Medicaid Paid Per Enrollee, 1115 Adult (MAX Elig Code = 55)</t>
  </si>
  <si>
    <t>Average FFS Medicaid Paid Per FFS Enrollee, Inpatient Hospital (MAX TOS = 01)</t>
  </si>
  <si>
    <t>Average FFS Medicaid Paid Per FFS Enrollee, Aged, Inpatient Hospital (MAX TOS = 01)</t>
  </si>
  <si>
    <t>Average FFS Medicaid Paid Per FFS Enrollee, Disabled, Inpatient Hospital (MAX TOS = 01)</t>
  </si>
  <si>
    <t>Average FFS Medicaid Paid Per FFS Enrollee, Child, Inpatient Hospital (MAX TOS = 01)</t>
  </si>
  <si>
    <t>Average FFS Medicaid Paid Per FFS Enrollee, Adult, Inpatient Hospital (MAX TOS = 01)</t>
  </si>
  <si>
    <t>Average FFS Medicaid Paid Per FFS Enrollee, ILTC (MAX TOS = 02,04,05 or 07)</t>
  </si>
  <si>
    <t>Average FFS Medicaid Paid Per FFS Enrollee, Aged, ILTC (MAX TOS = 02,04,05 or 07)</t>
  </si>
  <si>
    <t>Average FFS Medicaid Paid Per FFS Enrollee, Disabled, ILTC (MAX TOS = 02,04,05 or 07)</t>
  </si>
  <si>
    <t>Average FFS Medicaid Paid Per FFS Enrollee, Child, ILTC (MAX TOS = 02,04,05 or 07)</t>
  </si>
  <si>
    <t>Average FFS Medicaid Paid Per FFS Enrollee, Adult, ILTC (MAX TOS = 02,04,05 or 07)</t>
  </si>
  <si>
    <t>Average FFS Medicaid Paid Per FFS Enrollee, Drugs (MAX TOS = 16)</t>
  </si>
  <si>
    <t>Average FFS Medicaid Paid Per FFS Enrollee, Aged, Drugs (MAX TOS = 16)</t>
  </si>
  <si>
    <t>Average FFS Medicaid Paid Per FFS Enrollee, Disabled, Drugs (MAX TOS = 16)</t>
  </si>
  <si>
    <t>Average FFS Medicaid Paid Per FFS Enrollee, Child, Drugs (MAX TOS = 16)</t>
  </si>
  <si>
    <t>Average FFS Medicaid Paid Per FFS Enrollee, Adult, Drugs (MAX TOS = 16)</t>
  </si>
  <si>
    <t xml:space="preserve">Average FFS Medicaid Paid Per FFS Enrollee, All Other Services </t>
  </si>
  <si>
    <t xml:space="preserve">Average FFS Medicaid Paid Per FFS Enrollee, Aged, All Other Services </t>
  </si>
  <si>
    <t xml:space="preserve">Average FFS Medicaid Paid Per FFS Enrollee, Disabled, All Other Services </t>
  </si>
  <si>
    <t xml:space="preserve">Average FFS Medicaid Paid Per FFS Enrollee, Child, All Other Services </t>
  </si>
  <si>
    <t xml:space="preserve">Average FFS Medicaid Paid Per FFS Enrollee, Adult, All Other Services </t>
  </si>
  <si>
    <t>% FFS Enrollees with ILTC Claims (MAX TOS = 02,04,05 or 07)</t>
  </si>
  <si>
    <t>Aged, % FFS Enrollees with ILTC Claims (MAX TOS = 02,04,05 or 07)</t>
  </si>
  <si>
    <t>Disabled, % FFS Enrollees with ILTC Claims (MAX TOS = 02,04,05 or 07)</t>
  </si>
  <si>
    <t>Child, % FFS Enrollees with ILTC Claims (MAX TOS = 02,04,05 or 07)</t>
  </si>
  <si>
    <t>Adult, % FFS Enrollees with ILTC Claims (MAX TOS = 02,04,05 or 07)</t>
  </si>
  <si>
    <t>Average # IP Days per FFS User</t>
  </si>
  <si>
    <t>Aged, Average # IP Days per FFS User</t>
  </si>
  <si>
    <t>Disabled, Average # IP Days per FFS User</t>
  </si>
  <si>
    <t>Child, Average # IP Days per FFS User</t>
  </si>
  <si>
    <t>Adult, Average # IP Days per FFS User</t>
  </si>
  <si>
    <t>Average # ILTC Days per FFS User</t>
  </si>
  <si>
    <t>Aged, Average # ILTC Days per FFS User</t>
  </si>
  <si>
    <t>Disabled, Average # ILTC Days per FFS User</t>
  </si>
  <si>
    <t>Child, Average # ILTC Days per FFS User</t>
  </si>
  <si>
    <t>Adult, Average # ILTC Days per FFS User</t>
  </si>
  <si>
    <t>Number of FFS Enrollees with FFS Medicaid Paid for ILTC Services (MAX TOS = 02,04,05 or 07) &gt; $200,000</t>
  </si>
  <si>
    <t>Maximum FFS Medicaid Paid for ILTC Services (MAX TOS = 02,04,05 or 07)</t>
  </si>
  <si>
    <t>Number of CLTC Users (Excludes CLTC flag = 16-20)</t>
  </si>
  <si>
    <t>Average FFS CLTC Medicaid Paid per User (Excludes CLTC flag = 16-20)</t>
  </si>
  <si>
    <t>Aged, Average FFS CLTC Medicaid Paid per User (Excludes CLTC flag = 16-20)</t>
  </si>
  <si>
    <t>Disabled, Average FFS CLTC Medicaid Paid per User (Excludes CLTC flag = 16-20)</t>
  </si>
  <si>
    <t>Child, Average FFS CLTC Medicaid Paid per User (Excludes CLTC flag = 16-20)</t>
  </si>
  <si>
    <t>Adult, Average FFS CLTC Medicaid Paid per User (Excludes CLTC flag = 16-20)</t>
  </si>
  <si>
    <t>% FFS Enrollees with CLTC Claims (Excludes CLTC flag = 16-20)</t>
  </si>
  <si>
    <t>Aged, % FFS Enrollees with CLTC Claims (Excludes CLTC flag = 16-20)</t>
  </si>
  <si>
    <t>Disabled, % FFS Enrollees with CLTC Claims (Excludes CLTC flag = 16-20)</t>
  </si>
  <si>
    <t>Child, % FFS Enrollees with CLTC Claims (Excludes CLTC flag = 16-20)</t>
  </si>
  <si>
    <t>Adult, % FFS Enrollees with CLTC Claims (Excludes CLTC flag = 16-20)</t>
  </si>
  <si>
    <t>Number of CLTC Users (Section 1915(c) Claims Only - Excludes CLTC flag = 11-20)</t>
  </si>
  <si>
    <t>Average FFS CLTC Medicaid Paid per User (Section 1915(c) Claims Only - Excludes CLTC flag = 11-20)</t>
  </si>
  <si>
    <t>Aged, Average FFS CLTC Medicaid Paid per User (Section 1915(c) Claims Only - Excludes CLTC flag = 11-20)</t>
  </si>
  <si>
    <t>Disabled, Average FFS CLTC Medicaid Paid per User (Section 1915(c) Claims Only - Excludes CLTC flag = 11-20)</t>
  </si>
  <si>
    <t>Child, Average FFS CLTC Medicaid Paid per User (Section 1915(c) Claims Only - Excludes CLTC flag = 11-20)</t>
  </si>
  <si>
    <t>Adult, Average FFS CLTC Medicaid Paid per User (Section 1915(c) Claims Only - Excludes CLTC flag = 11-20)</t>
  </si>
  <si>
    <t>% FFS Enrollees with CLTC Claims (Section 1915(c) Claims Only - Excludes CLTC flag = 11-20)</t>
  </si>
  <si>
    <t>Aged, % FFS Enrollees with CLTC Claims (Section 1915(c) Claims Only - Excludes CLTC flag = 11-20)</t>
  </si>
  <si>
    <t>Disabled, % FFS Enrollees with CLTC Claims (Section 1915(c) Claims Only - Excludes CLTC flag = 11-20)</t>
  </si>
  <si>
    <t>Child, % FFS Enrollees with CLTC Claims (Section 1915(c) Claims Only - Excludes CLTC flag = 11-20)</t>
  </si>
  <si>
    <t>Adult, % FFS Enrollees with CLTC Claims (Section 1915(c) Claims Only - Excludes CLTC flag = 11-20)</t>
  </si>
  <si>
    <t xml:space="preserve">Table IP.3: FFS Crossover Stays (Type of Claim = 1, Crossover Claim Indicator = 1) </t>
  </si>
  <si>
    <t>Table IP.1: All IP Stays</t>
  </si>
  <si>
    <t xml:space="preserve">Table IP.2: FFS Non-Crossover Stays (Type of Claim = 1, Crossover Claim Indicator = 0) </t>
  </si>
  <si>
    <t xml:space="preserve">Table IP.4: Encounter Stays (Type of Claim=3) </t>
  </si>
  <si>
    <t>Table LT.1: All LT Claims</t>
  </si>
  <si>
    <t>Table LT.2: FFS Non-Crossover Claims (Type of Claim = 1, Crossover Claim Indicator = 0)</t>
  </si>
  <si>
    <t>Table LT.3: FFS Crossover Claims (Type of Claim = 1, Crossover Claim Indicator = 1)</t>
  </si>
  <si>
    <t>Table LT.4: Encounter Claims (Type of Claim=3)</t>
  </si>
  <si>
    <t>Table OT.1: All OT Claims</t>
  </si>
  <si>
    <t>Table OT.2: FFS Non-Crossover Claims (Type of Claim = 1, Crossover Claim Indicator = 0)</t>
  </si>
  <si>
    <t>Table OT.3: FFS Crossover Claims (Type of Claim = 1, Crossover Claim Indicator = 1)</t>
  </si>
  <si>
    <t>Table OT.4: Encounter Claims (Type of Claim=3)</t>
  </si>
  <si>
    <t>Table RX.1: All RX Claims</t>
  </si>
  <si>
    <t xml:space="preserve">Table RX.2: FFS Claims (Type of Claim = 1) </t>
  </si>
  <si>
    <t xml:space="preserve">Table RX.3: Encounter Claims (Type of Claim=3) </t>
  </si>
  <si>
    <t>Table PS.1: All PS Records</t>
  </si>
  <si>
    <t xml:space="preserve">Table PS.2: Total Medicaid Enrollees 
(excludes people with missing Medicaid eligibility information or S-CHIP only) </t>
  </si>
  <si>
    <t>Table PS.3: Medicaid Expenditures for Total Medicaid Enrollees 
(excludes people with missing Medicaid eligibility information or S-CHIP only)</t>
  </si>
  <si>
    <t>Table PS.4: 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</si>
  <si>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Table PS.5: 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</si>
  <si>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Table PS.6: 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</si>
  <si>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Table PS.7: FFS Information for Total Medicaid Enrollees 
(excludes people ever enrolled in HMO/HIOs or PACE, with missing eligibility information, S-CHIP only, FP Only, Aliens with only restricted benefits, duals with restricted benefits only, prescription drug only enrollees, and persons enrolled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</si>
  <si>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FFS Expenditures and Users by MAX TOS, IP: Total Medicaid Paid (MAX TOS = 01)</t>
  </si>
  <si>
    <t>Number of FFS Enrollees with FFS Medicaid Paid for Inpatient Hospital Services (MAX TOS = 01) &gt; $500,000</t>
  </si>
  <si>
    <t>Number of FFS Enrollees with FFS Medicaid Paid for Drugs (MAX TOS = 16) &gt; $200,000</t>
  </si>
  <si>
    <t xml:space="preserve">Number of FFS Enrollees with FFS Medicaid Paid for All Other Services &gt; $200,000 </t>
  </si>
  <si>
    <t>Maximum FFS Medicaid Paid for Inpatient Hospital Services (MAX TOS = 01)</t>
  </si>
  <si>
    <t>Maximum FFS Medicaid Paid for Drugs (MAX TOS = 16)</t>
  </si>
  <si>
    <t>Maximum FFS Medicaid Paid for All Other Services</t>
  </si>
  <si>
    <t>Number of FFS Duals with FFS Medicaid Paid &gt; $1,000,000</t>
  </si>
  <si>
    <t>Number of FFS Duals with FFS Medicaid Paid for Inpatient Hospital Services (MAX TOS = 01)  &gt; $500,000</t>
  </si>
  <si>
    <t>Number of FFS Duals with FFS Medicaid Paid for Drugs (MAX TOS = 16) &gt; $200,000</t>
  </si>
  <si>
    <t xml:space="preserve">Number of FFS Duals with FFS Medicaid Paid for All Other Services &gt; $200,000 </t>
  </si>
  <si>
    <t xml:space="preserve">Maximum FFS Medicaid Paid for Inpatient Hospital Services (MAX TOS = 01) </t>
  </si>
  <si>
    <t>FFS Expenditures and Users by MAX TOS,  IP: Total Medicaid Paid (MAX TOS = 01)</t>
  </si>
  <si>
    <t>FFS Expenditures and Users by MAX TOS,  IP: Number of Users</t>
  </si>
  <si>
    <t>Number of FFS Non-Duals with FFS Medicaid Paid for Inpatient Hospital Services (MAX TOS = 01)  &gt; $500,000</t>
  </si>
  <si>
    <t>Number of FFS Non-Duals with FFS Medicaid Paid for Drugs (MAX TOS = 16) &gt; $200,000</t>
  </si>
  <si>
    <t xml:space="preserve">Number of FFS Non-Duals with FFS Medicaid Paid for All Other Services &gt; $200,000 </t>
  </si>
  <si>
    <t xml:space="preserve">Total Capitation Payments, Persons Enrolled in PHP Only or PHP and PCCM only  </t>
  </si>
  <si>
    <t xml:space="preserve">Total Medicaid Paid, Persons Enrolled in PHP Only or PHP and PCCM only </t>
  </si>
  <si>
    <t xml:space="preserve">Count of Total Enrollees, Persons Enrolled in PHP Only or PHP and PCCM only  </t>
  </si>
  <si>
    <t xml:space="preserve">Count of Aged Enrollees, Persons Enrolled in PHP Only or PHP and PCCM only </t>
  </si>
  <si>
    <t xml:space="preserve">Count of Disabled Enrollees,Persons Enrolled in PHP Only or PHP and PCCM only </t>
  </si>
  <si>
    <t xml:space="preserve">Count of Child Enrollees, Persons Enrolled in PHP Only or PHP and PCCM only </t>
  </si>
  <si>
    <t xml:space="preserve">Count of Adult Enrollees, Persons Enrolled in PHP Only or PHP and PCCM only </t>
  </si>
  <si>
    <t xml:space="preserve">Percentage of Medicaid Enrollees, Persons Enrolled in PHP Only or PHP and PCCM only </t>
  </si>
  <si>
    <t>Percentage of Aged Medicaid Enrollees, Persons Enrolled in PHP Only or PHP and PCCM only</t>
  </si>
  <si>
    <t>Percentage of Disabled Medicaid Enrollees, Persons Enrolled in PHP Only or PHP and PCCM only</t>
  </si>
  <si>
    <t xml:space="preserve">Percentage of Child Medicaid Enrollees, Persons Enrolled in PHP Only or PHP and PCCM only </t>
  </si>
  <si>
    <t xml:space="preserve">Percentage of Adult Medicaid Enrollees, Persons Enrolled in PHP Only or PHP and PCCM only </t>
  </si>
  <si>
    <t>Percentage of Enrollees with Encounter Records, Persons Enrolled in PHP Only or PHP and PCCM only</t>
  </si>
  <si>
    <t>Percentage of Aged Enrollees with Encounter Records, Persons Enrolled in PHP Only or PHP and PCCM only</t>
  </si>
  <si>
    <r>
      <t xml:space="preserve">% Claims with &gt; $0 </t>
    </r>
    <r>
      <rPr>
        <b/>
        <sz val="10"/>
        <rFont val="Arial"/>
        <family val="2"/>
      </rPr>
      <t xml:space="preserve"> </t>
    </r>
    <r>
      <rPr>
        <sz val="10"/>
        <rFont val="Arial"/>
        <family val="2"/>
      </rPr>
      <t>Prepaid Plan Service Value</t>
    </r>
  </si>
  <si>
    <t>Abbreviations</t>
  </si>
  <si>
    <t>Elig = Eligibility</t>
  </si>
  <si>
    <t>Note : Counts representing fewer than 11 people have been recoded to 11 to protect  privacy.</t>
  </si>
  <si>
    <t>blank</t>
  </si>
  <si>
    <t>Blank</t>
  </si>
  <si>
    <t>Mathematica Policy Research logo and report logo</t>
  </si>
  <si>
    <t>Medicaid Analytic Extract</t>
  </si>
  <si>
    <t>Submitted to:</t>
  </si>
  <si>
    <t>Centers for Medicare &amp; Medicaid Services 
7500 Security Blvd.
Mail Stop B2-29-04
Baltimore, MD  21244-1850
Project Officer: Cara Petroski</t>
  </si>
  <si>
    <t>Submitted by:</t>
  </si>
  <si>
    <t>Percentage of Managed Care Enrollees with Encounter Records, Persons Enrolled in HMO or HIO During Year</t>
  </si>
  <si>
    <t>Percentage of Aged Managed Care Enrollees  with Encounter Records, Persons Enrolled in HMO or HIO During Year</t>
  </si>
  <si>
    <t>Percentage of Disabled Managed Care Enrollees with Encounter Records, Persons Enrolled in HMO or HIO During Year</t>
  </si>
  <si>
    <t>Percentage of Child Managed Care Enrollees with Encounter Records, Persons Enrolled in HMO or HIO During Year</t>
  </si>
  <si>
    <t>Percentage of Adult Managed Care Enrollees with Encounter Records, Persons Enrolled in HMO or HIO During Year</t>
  </si>
  <si>
    <t>Percentage of Managed Care Enrollees with Encounter Records with All Other (All Other MAX TOS, Excluding Capitation Payments), Persons Enrolled in HMO or HIO During Year</t>
  </si>
  <si>
    <t>Percentage of Managed Care Enrollees with Encounter Records for IP (MAX TOS = 01), Persons Enrolled in HMO or HIO During Year</t>
  </si>
  <si>
    <t>Percentage of Managed Care Enrollees with Encounter Records for MH Aged (MAX TOS = 02) with Encounter Records, Persons Enrolled in HMO or HIO During Year</t>
  </si>
  <si>
    <t>Percentage of Managed Care Managed Care Enrollees with Encounter Records for IP Psych, Age &lt; 21 (MAX TOS = 04), Persons Enrolled in HMO or HIO During Year</t>
  </si>
  <si>
    <t>Percentage of Managed Care Enrollees with Encounter Records for ICF/IID (MAX TOS = 05), Persons Enrolled in HMO or HIO During Year</t>
  </si>
  <si>
    <t>Percentage of Managed Care Enrollees with Encounter Records for Nursing Faclities (MAX TOS = 07), Persons Enrolled in HMO or HIO During Year</t>
  </si>
  <si>
    <t>Percentage of Managed Care Enrollees with Encounter Records for Physician (MAX TOS = 08), Persons Enrolled in HMO or HIO During Year</t>
  </si>
  <si>
    <t>Percentage of Managed Care Enrollees with Encounter Records for Dental (MAX TOS = 09), Persons Enrolled in HMO or HIO During Year</t>
  </si>
  <si>
    <t>Percentage of Managed Care Enrollees with Encounter Records for Other Practitioner (MAX TOS = 10), Persons Enrolled in HMO or HIO During Year</t>
  </si>
  <si>
    <t>Percentage of Managed Care Enrollees with Encounter Records for Outpatient (MAX TOS = 11), Persons Enrolled in HMO or HIO During Year</t>
  </si>
  <si>
    <t>Percentage of Managed Care Enrollees with Encounter Records for Clinic (MAX TOS = 12), Persons Enrolled in HMO or HIO During Year</t>
  </si>
  <si>
    <t>Percentage of Managed Care Enrollees with Encounter Records for Home Health (MAX TOS = 13), Persons Enrolled in HMO or HIO During Year</t>
  </si>
  <si>
    <t>Percentage of Managed Care Enrollees with Encounter Records for Lab/Xray (MAX TOS = 15), Persons Enrolled in HMO or HIO During Year</t>
  </si>
  <si>
    <t>Percentage of Managed Care Enrollees with Encounter Records for Drugs (MAX TOS = 16), Persons Enrolled in HMO or HIO During Year</t>
  </si>
  <si>
    <t>Percentage of Managed Care Enrollees with Encounter Records for Other Services (MAX TOS = 19), Persons Enrolled in HMO or HIO During Year</t>
  </si>
  <si>
    <t>Percentage of Managed Care Enrollees with Encounter Records for Transportation (MAX TOS = 26), Persons Enrolled in HMO or HIO During Year</t>
  </si>
  <si>
    <t>Percentage of Managed Care Enrollees with Encounter Records for Personal Care Services (MAX TOS = 30), Persons Enrolled in HMO or HIO During Year</t>
  </si>
  <si>
    <t>Percentage of Managed Care Enrollees with Encounter Records for Targeted Case Mgmt (MAX TOS = 31), Persons Enrolled in HMO or HIO During Year</t>
  </si>
  <si>
    <t>Percentage of Managed Care Enrollees with Encounter Records for Rehabilitation Services (MAX TOS = 33), Persons Enrolled in HMO or HIO During Year</t>
  </si>
  <si>
    <t>Percentage of Managed Care Enrollees with Encounter Records for PT/OT/Speech/Hearing (MAX TOS = 34), Persons Enrolled in HMO or HIO During Year</t>
  </si>
  <si>
    <t>Percentage of Managed Care Enrollees with Encounter Records for Hospice (MAX TOS = 35), Persons Enrolled in HMO or HIO During Year</t>
  </si>
  <si>
    <t>Percentage of Managed Care Enrollees with Encounter Records for Nurse Practitioner (MAX TOS = 37), Persons Enrolled in HMO or HIO During Year</t>
  </si>
  <si>
    <t>Percentage of Managed Care Enrollees with Encounter Records for Private Duty Nursing (MAX TOS = 38), Persons Enrolled in HMO or HIO During Year</t>
  </si>
  <si>
    <t>Percentage of Managed Care Enrollees with Encounter Records for Durable Medical Equipmt (MAX TOS = 51), Persons Enrolled in HMO or HIO During Year</t>
  </si>
  <si>
    <t>Percentage of Managed Care Enrollees with Encounter Records for Residential Care (MAX TOS = 52), Persons Enrolled in HMO or HIO During Year</t>
  </si>
  <si>
    <t>Percentage of Managed Care Enrollees with Encounter Records for Psych Services (MAX TOS = 53), Persons Enrolled in HMO or HIO During Year</t>
  </si>
  <si>
    <t>Percentage of Managed Care Enrollees with Encounter Records for Adult Day Care (MAX TOS = 54), Persons Enrolled in HMO or HIO During Year</t>
  </si>
  <si>
    <t>Percentage of Managed Care Enrollees with Encounter Records for Unknown (MAX TOS = 99) , Persons Enrolled in HMO or HIO During Year</t>
  </si>
  <si>
    <t xml:space="preserve">Div = Division </t>
  </si>
  <si>
    <t>June # with M-CHIP (S-CHIP = 2) - Child (Age &lt; 19 Years)</t>
  </si>
  <si>
    <t>June # with M-CHIP (S-CHIP = 2) - Adult (Age &gt; 18 Years)</t>
  </si>
  <si>
    <t>June # with S-CHIP (S-CHIP = 3) - Child (Age &lt; 19 Years)</t>
  </si>
  <si>
    <t>June # with S-CHIP (S-CHIP = 3) - Adult (Age &gt; 18 Years)</t>
  </si>
  <si>
    <t>Average FFS Medicaid Paid, Other Disabled (MAX Elig Code = 42)</t>
  </si>
  <si>
    <t>Average FFS Medicaid Paid, Child</t>
  </si>
  <si>
    <t>Average FFS Medicaid Paid, AFDC-U Child,  Cash (MAX Elig Code = 16)</t>
  </si>
  <si>
    <t>Average FFS Medicaid Paid, AFDC Child,  Medically Needy (MAX Elig Code = 24)</t>
  </si>
  <si>
    <t>Average FFS Medicaid Paid, Child Poverty (MAX Elig Code = 34)</t>
  </si>
  <si>
    <t>Average FFS Medicaid Paid, Other Child (MAX Elig Code = 44)</t>
  </si>
  <si>
    <t>Average FFS Medicaid Paid, Foster Care Child (MAX Elig Code = 48)</t>
  </si>
  <si>
    <t>Average FFS Medicaid Paid, 1115 Child (MAX Elig Code = 54)</t>
  </si>
  <si>
    <t>Average FFS Medicaid Paid, Adult</t>
  </si>
  <si>
    <t>Average FFS Medicaid Paid, AFDC Adult,  Cash (MAX Elig Code = 15)</t>
  </si>
  <si>
    <t>Average FFS Medicaid Paid, AFDC-U Adult,  Cash (MAX Elig Code = 17)</t>
  </si>
  <si>
    <t>Average FFS Medicaid Paid, AFDC Adult,  Medically Needy (MAX Elig Code = 25)</t>
  </si>
  <si>
    <t>Average FFS Medicaid Paid, Adult,  Poverty (MAX Elig Code = 35)</t>
  </si>
  <si>
    <t>Average FFS Medicaid Paid, Other Adult (MAX Elig Code = 45)</t>
  </si>
  <si>
    <t>Average FFS Medicaid Paid, 1115 Adult (MAX Elig Code = 55)</t>
  </si>
  <si>
    <t>Average FFS Medicaid Paid Per Non-Dual FFS Enrollee, Disabled,  Drugs (MAX TOS = 16)</t>
  </si>
  <si>
    <t>PS = Person Summary file</t>
  </si>
  <si>
    <t>Avg Medicaid Paid for People Missing Medicaid Eligibility (Excludes S-CHIP Only Enrollees)</t>
  </si>
  <si>
    <t>% Family Planning Stays (PGM TYPE = 2)</t>
  </si>
  <si>
    <t>% IP Psych, Age &lt; 21 (MAX TOS = 04)</t>
  </si>
  <si>
    <t>% IP Psych, Age &lt; 21 Claims with Covered Days  &gt; 0</t>
  </si>
  <si>
    <t>% Claims with PHP Capitation Payment</t>
  </si>
  <si>
    <t>Total Medicaid Paid among Section 1915(c) Waiver Claims</t>
  </si>
  <si>
    <t>% Claims with NDC Configuration Indicator = Prescription (NDC format indicator IND = 0-3)</t>
  </si>
  <si>
    <t># SSNs with More Than One MSIS ID</t>
  </si>
  <si>
    <t>Average Medicaid Paid per Enrollee - Aged</t>
  </si>
  <si>
    <t>Child</t>
  </si>
  <si>
    <t>Aged EDB Dual FFS Total</t>
  </si>
  <si>
    <t>Average Medicaid Paid per EDB Dual Not Reported in MSIS Enrollee (EDB Dual = 50)</t>
  </si>
  <si>
    <t>Average Medicaid Paid per EDB QMB Only Enrollee (EDB Dual = 51)</t>
  </si>
  <si>
    <t>Average Medicaid Paid per EDB QMB Plus Enrollee (EDB Dual = 52)</t>
  </si>
  <si>
    <t>Average Medicaid Paid per EDB SLMB Only Enrollee (EDB Dual = 53)</t>
  </si>
  <si>
    <t>Average Medicaid Paid per EDB SLMB Plus Enrollee (EDB Dual = 54)</t>
  </si>
  <si>
    <t>Average Medicaid Paid per EDB QDWI Enrollee (EDB Dual = 55)</t>
  </si>
  <si>
    <t>Average Medicaid Paid per EDB QI-1 Enrollee (EDB Dual = 56)</t>
  </si>
  <si>
    <t>Average Medicaid Paid per EDB QI-2 Enrollee (EDB Dual = 57)</t>
  </si>
  <si>
    <t>Average Medicaid Paid per EDB Other Enrollee (EDB Dual = 58)</t>
  </si>
  <si>
    <t>Average Medicaid Paid per EDB Dual Type Unknown Enrollee (EDB Dual = 59)</t>
  </si>
  <si>
    <t>Average Medicaid Paid per EDB Dual Status Unknown Enrollee (EDB Dual = 98)</t>
  </si>
  <si>
    <t>State Specific Validation Tables, 2011</t>
  </si>
  <si>
    <t>2009-2011 MAX PS Validation Table</t>
  </si>
  <si>
    <t>2009
Value</t>
  </si>
  <si>
    <t>2010
Value Within Range</t>
  </si>
  <si>
    <t>2011
 Value Within Range</t>
  </si>
  <si>
    <t>% Change 2009 -
 2010</t>
  </si>
  <si>
    <t>% Change 2010 - 
2011</t>
  </si>
  <si>
    <t>2009 
Value Within Range</t>
  </si>
  <si>
    <t>2009-2011 MAX IP Validation Table</t>
  </si>
  <si>
    <t>2009-2011 MAX RX Validation Table</t>
  </si>
  <si>
    <t>2009-2011 MAX OT Validation Table</t>
  </si>
  <si>
    <t>2009-2011 MAX LT Validation Table</t>
  </si>
  <si>
    <t>% Claims with Place of Service = ICF/IID (POS Code = 54)</t>
  </si>
  <si>
    <t>End of Worksheet</t>
  </si>
  <si>
    <t>March 31, 2016</t>
  </si>
  <si>
    <t>Mathematica Policy Research
1100 1st Street, NE
12th Floor
Washington, DC 20002-4221
Project Director: Susan Williams
Reference Number: 50160.210
Contract Number: HHSM-500-2014-00034I
Task Order: HHSM-500-T0007</t>
  </si>
  <si>
    <t>State: NE</t>
  </si>
  <si>
    <t>Div by 0</t>
  </si>
  <si>
    <t>% Child Enrollees with 12 Months Enrollment</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</si>
</sst>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5" formatCode="&quot;$&quot;#,##0_);\(&quot;$&quot;#,##0\)"/>
    <numFmt numFmtId="44" formatCode="_(&quot;$&quot;* #,##0.00_);_(&quot;$&quot;* \(#,##0.00\);_(&quot;$&quot;* &quot;-&quot;??_);_(@_)"/>
    <numFmt numFmtId="164" formatCode="&quot;$&quot;#,##0"/>
    <numFmt numFmtId="165" formatCode="0.00_);\(0.00\)"/>
  </numFmts>
  <fonts count="13" x14ac:knownFonts="1">
    <font>
      <sz val="10"/>
      <name val="Arial"/>
    </font>
    <font>
      <sz val="10"/>
      <name val="Arial"/>
      <family val="2"/>
    </font>
    <font>
      <b/>
      <sz val="10"/>
      <color theme="0"/>
      <name val="Arial"/>
      <family val="2"/>
    </font>
    <font>
      <b/>
      <sz val="10"/>
      <name val="Arial"/>
      <family val="2"/>
    </font>
    <font>
      <sz val="10"/>
      <color theme="0"/>
      <name val="Arial"/>
      <family val="2"/>
    </font>
    <font>
      <sz val="11"/>
      <color theme="0"/>
      <name val="Calibri"/>
      <family val="2"/>
      <scheme val="minor"/>
    </font>
    <font>
      <sz val="10"/>
      <color theme="1"/>
      <name val="Arial"/>
      <family val="2"/>
    </font>
    <font>
      <b/>
      <sz val="18.5"/>
      <color rgb="FFE70032"/>
      <name val="Arial Black"/>
      <family val="2"/>
    </font>
    <font>
      <sz val="14"/>
      <color theme="1"/>
      <name val="Arial"/>
      <family val="2"/>
    </font>
    <font>
      <sz val="9"/>
      <color theme="0"/>
      <name val="Arial"/>
      <family val="2"/>
    </font>
    <font>
      <sz val="8"/>
      <color theme="1"/>
      <name val="Arial Black"/>
      <family val="2"/>
    </font>
    <font>
      <sz val="8"/>
      <color theme="1"/>
      <name val="Arial"/>
      <family val="2"/>
    </font>
    <font>
      <sz val="8"/>
      <color theme="0"/>
      <name val="Arial"/>
      <family val="2"/>
    </font>
  </fonts>
  <fills count="3">
    <fill>
      <patternFill patternType="none"/>
    </fill>
    <fill>
      <patternFill patternType="gray125"/>
    </fill>
    <fill>
      <patternFill patternType="solid">
        <fgColor indexed="9"/>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s>
  <cellStyleXfs count="10">
    <xf numFmtId="0" fontId="0" fillId="0" borderId="0"/>
    <xf numFmtId="4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179">
    <xf numFmtId="0" fontId="0" fillId="0" borderId="0" xfId="0"/>
    <xf numFmtId="3" fontId="1" fillId="0" borderId="1" xfId="0" applyNumberFormat="1" applyFont="1" applyFill="1" applyBorder="1" applyAlignment="1">
      <alignment horizontal="center"/>
    </xf>
    <xf numFmtId="0" fontId="1" fillId="0" borderId="1" xfId="0" applyFont="1" applyFill="1" applyBorder="1" applyAlignment="1">
      <alignment horizontal="left" wrapText="1"/>
    </xf>
    <xf numFmtId="0" fontId="1" fillId="2" borderId="1" xfId="0" applyFont="1" applyFill="1" applyBorder="1" applyAlignment="1">
      <alignment horizontal="left" wrapText="1"/>
    </xf>
    <xf numFmtId="0" fontId="1" fillId="0" borderId="1" xfId="0" applyFont="1" applyFill="1" applyBorder="1" applyAlignment="1">
      <alignment wrapText="1"/>
    </xf>
    <xf numFmtId="0" fontId="1" fillId="0" borderId="1" xfId="0" applyFont="1" applyFill="1" applyBorder="1" applyAlignment="1">
      <alignment horizontal="center"/>
    </xf>
    <xf numFmtId="0" fontId="1" fillId="0" borderId="1" xfId="3" applyFont="1" applyFill="1" applyBorder="1" applyAlignment="1">
      <alignment horizontal="left"/>
    </xf>
    <xf numFmtId="0" fontId="1" fillId="2" borderId="1" xfId="3" applyFont="1" applyFill="1" applyBorder="1" applyAlignment="1">
      <alignment horizontal="left"/>
    </xf>
    <xf numFmtId="4" fontId="1" fillId="2" borderId="1" xfId="0" applyNumberFormat="1" applyFont="1" applyFill="1" applyBorder="1" applyAlignment="1">
      <alignment horizontal="center"/>
    </xf>
    <xf numFmtId="2" fontId="1" fillId="2" borderId="1" xfId="0" applyNumberFormat="1" applyFont="1" applyFill="1" applyBorder="1" applyAlignment="1">
      <alignment horizontal="center"/>
    </xf>
    <xf numFmtId="1" fontId="1" fillId="2" borderId="1" xfId="0" applyNumberFormat="1" applyFont="1" applyFill="1" applyBorder="1" applyAlignment="1">
      <alignment horizontal="center"/>
    </xf>
    <xf numFmtId="2" fontId="1" fillId="0" borderId="1" xfId="0" applyNumberFormat="1" applyFont="1" applyFill="1" applyBorder="1" applyAlignment="1">
      <alignment horizontal="center"/>
    </xf>
    <xf numFmtId="1" fontId="1" fillId="0" borderId="1" xfId="0" applyNumberFormat="1" applyFont="1" applyBorder="1" applyAlignment="1">
      <alignment horizontal="center"/>
    </xf>
    <xf numFmtId="4" fontId="1" fillId="0" borderId="1" xfId="0" applyNumberFormat="1" applyFont="1" applyFill="1" applyBorder="1" applyAlignment="1">
      <alignment horizontal="center"/>
    </xf>
    <xf numFmtId="164" fontId="1" fillId="0" borderId="1" xfId="0" applyNumberFormat="1" applyFont="1" applyFill="1" applyBorder="1" applyAlignment="1">
      <alignment horizontal="center"/>
    </xf>
    <xf numFmtId="0" fontId="1" fillId="0" borderId="0" xfId="0" applyFont="1" applyFill="1" applyBorder="1"/>
    <xf numFmtId="0" fontId="1" fillId="0" borderId="1" xfId="0" applyFont="1" applyBorder="1" applyAlignment="1">
      <alignment vertical="top" wrapText="1"/>
    </xf>
    <xf numFmtId="0" fontId="1" fillId="0" borderId="1" xfId="3" applyFont="1" applyBorder="1" applyAlignment="1">
      <alignment vertical="top"/>
    </xf>
    <xf numFmtId="3" fontId="1" fillId="0" borderId="1" xfId="0" applyNumberFormat="1" applyFont="1" applyFill="1" applyBorder="1" applyAlignment="1">
      <alignment horizontal="left" wrapText="1"/>
    </xf>
    <xf numFmtId="0" fontId="1" fillId="0" borderId="1" xfId="0" applyFont="1" applyBorder="1" applyAlignment="1">
      <alignment horizontal="left" wrapText="1"/>
    </xf>
    <xf numFmtId="0" fontId="1" fillId="2" borderId="1" xfId="0" applyFont="1" applyFill="1" applyBorder="1" applyAlignment="1">
      <alignment vertical="center"/>
    </xf>
    <xf numFmtId="0" fontId="1" fillId="2" borderId="1" xfId="0" applyFont="1" applyFill="1" applyBorder="1"/>
    <xf numFmtId="49" fontId="3" fillId="2" borderId="4" xfId="2" applyNumberFormat="1" applyFont="1" applyFill="1" applyBorder="1" applyAlignment="1" applyProtection="1">
      <alignment wrapText="1"/>
      <protection locked="0"/>
    </xf>
    <xf numFmtId="49" fontId="3" fillId="2" borderId="2" xfId="2" applyNumberFormat="1" applyFont="1" applyFill="1" applyBorder="1" applyAlignment="1" applyProtection="1">
      <alignment wrapText="1"/>
      <protection locked="0"/>
    </xf>
    <xf numFmtId="0" fontId="3" fillId="2" borderId="1" xfId="0" applyFont="1" applyFill="1" applyBorder="1" applyAlignment="1">
      <alignment horizontal="left" wrapText="1"/>
    </xf>
    <xf numFmtId="0" fontId="3" fillId="2" borderId="1" xfId="0" applyFont="1" applyFill="1" applyBorder="1" applyAlignment="1">
      <alignment horizontal="center" wrapText="1"/>
    </xf>
    <xf numFmtId="1" fontId="3" fillId="2" borderId="1" xfId="0" applyNumberFormat="1" applyFont="1" applyFill="1" applyBorder="1" applyAlignment="1">
      <alignment horizontal="center" wrapText="1"/>
    </xf>
    <xf numFmtId="0" fontId="1" fillId="2" borderId="1" xfId="0" applyFont="1" applyFill="1" applyBorder="1" applyAlignment="1"/>
    <xf numFmtId="49" fontId="1" fillId="0" borderId="1" xfId="0" applyNumberFormat="1" applyFont="1" applyFill="1" applyBorder="1" applyAlignment="1" applyProtection="1">
      <alignment horizontal="left" wrapText="1"/>
      <protection locked="0"/>
    </xf>
    <xf numFmtId="0" fontId="1" fillId="0" borderId="1" xfId="0" applyFont="1" applyFill="1" applyBorder="1" applyAlignment="1">
      <alignment horizontal="center" wrapText="1"/>
    </xf>
    <xf numFmtId="0" fontId="1" fillId="0" borderId="1" xfId="0" applyFont="1" applyFill="1" applyBorder="1"/>
    <xf numFmtId="49" fontId="1" fillId="2" borderId="1" xfId="3" applyNumberFormat="1" applyFont="1" applyFill="1" applyBorder="1" applyAlignment="1" applyProtection="1">
      <alignment horizontal="left" wrapText="1"/>
      <protection locked="0"/>
    </xf>
    <xf numFmtId="49" fontId="1" fillId="2" borderId="5" xfId="0" applyNumberFormat="1" applyFont="1" applyFill="1" applyBorder="1" applyAlignment="1">
      <alignment horizontal="center"/>
    </xf>
    <xf numFmtId="3" fontId="1" fillId="2" borderId="5" xfId="0" applyNumberFormat="1" applyFont="1" applyFill="1" applyBorder="1" applyAlignment="1">
      <alignment horizontal="center"/>
    </xf>
    <xf numFmtId="2" fontId="1" fillId="2" borderId="5" xfId="0" applyNumberFormat="1" applyFont="1" applyFill="1" applyBorder="1" applyAlignment="1">
      <alignment horizontal="center"/>
    </xf>
    <xf numFmtId="1" fontId="1" fillId="2" borderId="5" xfId="0" applyNumberFormat="1" applyFont="1" applyFill="1" applyBorder="1" applyAlignment="1">
      <alignment horizontal="center"/>
    </xf>
    <xf numFmtId="4" fontId="1" fillId="2" borderId="5" xfId="0" applyNumberFormat="1" applyFont="1" applyFill="1" applyBorder="1" applyAlignment="1">
      <alignment horizontal="center"/>
    </xf>
    <xf numFmtId="49" fontId="1" fillId="2" borderId="1" xfId="0" applyNumberFormat="1" applyFont="1" applyFill="1" applyBorder="1" applyAlignment="1">
      <alignment horizontal="center"/>
    </xf>
    <xf numFmtId="3" fontId="1" fillId="2" borderId="1" xfId="0" applyNumberFormat="1" applyFont="1" applyFill="1" applyBorder="1" applyAlignment="1">
      <alignment horizontal="center"/>
    </xf>
    <xf numFmtId="5" fontId="1" fillId="2" borderId="1" xfId="1" applyNumberFormat="1" applyFont="1" applyFill="1" applyBorder="1" applyAlignment="1">
      <alignment horizontal="center"/>
    </xf>
    <xf numFmtId="49" fontId="1" fillId="2" borderId="1" xfId="0" applyNumberFormat="1" applyFont="1" applyFill="1" applyBorder="1" applyAlignment="1" applyProtection="1">
      <alignment wrapText="1"/>
      <protection locked="0"/>
    </xf>
    <xf numFmtId="0" fontId="3" fillId="2" borderId="3" xfId="0" applyFont="1" applyFill="1" applyBorder="1" applyAlignment="1">
      <alignment horizontal="left" wrapText="1"/>
    </xf>
    <xf numFmtId="1" fontId="3" fillId="0" borderId="1" xfId="0" applyNumberFormat="1" applyFont="1" applyBorder="1" applyAlignment="1">
      <alignment horizontal="center" wrapText="1"/>
    </xf>
    <xf numFmtId="0" fontId="3" fillId="0" borderId="1" xfId="0" applyFont="1" applyFill="1" applyBorder="1" applyAlignment="1">
      <alignment horizontal="center" wrapText="1"/>
    </xf>
    <xf numFmtId="2" fontId="3" fillId="0" borderId="1" xfId="0" applyNumberFormat="1" applyFont="1" applyFill="1" applyBorder="1" applyAlignment="1">
      <alignment horizontal="center" wrapText="1"/>
    </xf>
    <xf numFmtId="0" fontId="1" fillId="0" borderId="1" xfId="0" applyFont="1" applyBorder="1"/>
    <xf numFmtId="2" fontId="1" fillId="0" borderId="1" xfId="0" applyNumberFormat="1" applyFont="1" applyBorder="1" applyAlignment="1">
      <alignment horizontal="center"/>
    </xf>
    <xf numFmtId="49" fontId="1" fillId="0" borderId="1" xfId="0" applyNumberFormat="1" applyFont="1" applyBorder="1" applyAlignment="1">
      <alignment horizontal="center"/>
    </xf>
    <xf numFmtId="0" fontId="1" fillId="2" borderId="1" xfId="0" applyFont="1" applyFill="1" applyBorder="1" applyAlignment="1">
      <alignment wrapText="1"/>
    </xf>
    <xf numFmtId="164" fontId="1" fillId="2" borderId="1" xfId="0" applyNumberFormat="1" applyFont="1" applyFill="1" applyBorder="1" applyAlignment="1">
      <alignment horizontal="center"/>
    </xf>
    <xf numFmtId="49" fontId="1" fillId="0" borderId="1" xfId="0" applyNumberFormat="1" applyFont="1" applyFill="1" applyBorder="1" applyAlignment="1">
      <alignment horizontal="center"/>
    </xf>
    <xf numFmtId="3" fontId="1" fillId="2" borderId="1" xfId="0" applyNumberFormat="1" applyFont="1" applyFill="1" applyBorder="1" applyAlignment="1">
      <alignment wrapText="1"/>
    </xf>
    <xf numFmtId="3" fontId="1" fillId="0" borderId="1" xfId="0" applyNumberFormat="1" applyFont="1" applyBorder="1" applyAlignment="1">
      <alignment horizontal="center"/>
    </xf>
    <xf numFmtId="0" fontId="1" fillId="2" borderId="1" xfId="3" applyFont="1" applyFill="1" applyBorder="1" applyAlignment="1">
      <alignment wrapText="1"/>
    </xf>
    <xf numFmtId="164" fontId="1" fillId="0" borderId="1" xfId="0" applyNumberFormat="1" applyFont="1" applyBorder="1" applyAlignment="1">
      <alignment horizontal="center"/>
    </xf>
    <xf numFmtId="0" fontId="1" fillId="0" borderId="1" xfId="3" applyFont="1" applyFill="1" applyBorder="1" applyAlignment="1">
      <alignment wrapText="1"/>
    </xf>
    <xf numFmtId="0" fontId="1" fillId="0" borderId="1" xfId="0" applyFont="1" applyFill="1" applyBorder="1" applyAlignment="1"/>
    <xf numFmtId="0" fontId="1" fillId="0" borderId="1" xfId="0" applyFont="1" applyBorder="1" applyAlignment="1"/>
    <xf numFmtId="0" fontId="1" fillId="0" borderId="1" xfId="0" applyFont="1" applyFill="1" applyBorder="1" applyAlignment="1">
      <alignment horizontal="left" wrapText="1" indent="1"/>
    </xf>
    <xf numFmtId="1" fontId="1" fillId="0" borderId="1" xfId="0" applyNumberFormat="1" applyFont="1" applyFill="1" applyBorder="1" applyAlignment="1">
      <alignment horizontal="center"/>
    </xf>
    <xf numFmtId="164" fontId="1" fillId="0" borderId="1" xfId="0" applyNumberFormat="1" applyFont="1" applyFill="1" applyBorder="1" applyAlignment="1">
      <alignment horizontal="left" wrapText="1"/>
    </xf>
    <xf numFmtId="0" fontId="1" fillId="0" borderId="1" xfId="0" applyFont="1" applyBorder="1" applyAlignment="1">
      <alignment wrapText="1"/>
    </xf>
    <xf numFmtId="0" fontId="1" fillId="2" borderId="1" xfId="0" applyFont="1" applyFill="1" applyBorder="1" applyAlignment="1">
      <alignment horizontal="center"/>
    </xf>
    <xf numFmtId="20" fontId="1" fillId="2" borderId="1" xfId="0" applyNumberFormat="1" applyFont="1" applyFill="1" applyBorder="1" applyAlignment="1">
      <alignment horizontal="center"/>
    </xf>
    <xf numFmtId="4" fontId="1" fillId="0" borderId="1" xfId="0" applyNumberFormat="1" applyFont="1" applyBorder="1" applyAlignment="1">
      <alignment horizontal="center"/>
    </xf>
    <xf numFmtId="0" fontId="1" fillId="0" borderId="1" xfId="3" applyFont="1" applyFill="1" applyBorder="1" applyAlignment="1"/>
    <xf numFmtId="0" fontId="1" fillId="0" borderId="1" xfId="1" applyNumberFormat="1" applyFont="1" applyFill="1" applyBorder="1" applyAlignment="1">
      <alignment horizontal="left" wrapText="1"/>
    </xf>
    <xf numFmtId="0" fontId="1" fillId="0" borderId="1" xfId="0" applyNumberFormat="1" applyFont="1" applyFill="1" applyBorder="1" applyAlignment="1">
      <alignment horizontal="left" wrapText="1"/>
    </xf>
    <xf numFmtId="4" fontId="1" fillId="0" borderId="1" xfId="0" applyNumberFormat="1" applyFont="1" applyBorder="1"/>
    <xf numFmtId="3" fontId="1" fillId="0" borderId="1" xfId="0" applyNumberFormat="1" applyFont="1" applyBorder="1"/>
    <xf numFmtId="0" fontId="1" fillId="0" borderId="1" xfId="0" applyFont="1" applyBorder="1" applyAlignment="1">
      <alignment horizontal="left"/>
    </xf>
    <xf numFmtId="3" fontId="1" fillId="2" borderId="1" xfId="0" applyNumberFormat="1" applyFont="1" applyFill="1" applyBorder="1" applyAlignment="1">
      <alignment horizontal="left" wrapText="1"/>
    </xf>
    <xf numFmtId="3" fontId="1" fillId="0" borderId="1" xfId="3" applyNumberFormat="1" applyFont="1" applyFill="1" applyBorder="1" applyAlignment="1">
      <alignment horizontal="left"/>
    </xf>
    <xf numFmtId="49" fontId="1" fillId="2" borderId="1" xfId="0" applyNumberFormat="1" applyFont="1" applyFill="1" applyBorder="1" applyAlignment="1">
      <alignment horizontal="center" vertical="top"/>
    </xf>
    <xf numFmtId="4" fontId="1" fillId="0" borderId="1" xfId="0" applyNumberFormat="1" applyFont="1" applyFill="1" applyBorder="1" applyAlignment="1">
      <alignment horizontal="center" vertical="top"/>
    </xf>
    <xf numFmtId="4" fontId="1" fillId="0" borderId="1" xfId="0" applyNumberFormat="1" applyFont="1" applyBorder="1" applyAlignment="1">
      <alignment horizontal="center" vertical="top"/>
    </xf>
    <xf numFmtId="1" fontId="1" fillId="0" borderId="1" xfId="0" applyNumberFormat="1" applyFont="1" applyBorder="1" applyAlignment="1">
      <alignment horizontal="center" vertical="top"/>
    </xf>
    <xf numFmtId="49" fontId="1" fillId="0" borderId="1" xfId="0" applyNumberFormat="1" applyFont="1" applyBorder="1" applyAlignment="1">
      <alignment horizontal="center" vertical="top"/>
    </xf>
    <xf numFmtId="2" fontId="1" fillId="0" borderId="1" xfId="0" applyNumberFormat="1" applyFont="1" applyBorder="1" applyAlignment="1">
      <alignment horizontal="center" vertical="top"/>
    </xf>
    <xf numFmtId="3" fontId="1" fillId="0" borderId="1" xfId="0" applyNumberFormat="1" applyFont="1" applyFill="1" applyBorder="1" applyAlignment="1">
      <alignment horizontal="center" vertical="top"/>
    </xf>
    <xf numFmtId="3" fontId="1" fillId="0" borderId="1" xfId="0" applyNumberFormat="1" applyFont="1" applyBorder="1" applyAlignment="1">
      <alignment horizontal="center" vertical="top"/>
    </xf>
    <xf numFmtId="0" fontId="1" fillId="0" borderId="1" xfId="0" applyFont="1" applyFill="1" applyBorder="1" applyAlignment="1">
      <alignment horizontal="left" vertical="top" wrapText="1"/>
    </xf>
    <xf numFmtId="0" fontId="1" fillId="2" borderId="1" xfId="3" applyFont="1" applyFill="1" applyBorder="1" applyAlignment="1"/>
    <xf numFmtId="0" fontId="1" fillId="0" borderId="0" xfId="0" applyFont="1"/>
    <xf numFmtId="2" fontId="1" fillId="0" borderId="5" xfId="0" applyNumberFormat="1" applyFont="1" applyBorder="1" applyAlignment="1">
      <alignment horizontal="center"/>
    </xf>
    <xf numFmtId="1" fontId="1" fillId="0" borderId="5" xfId="0" applyNumberFormat="1" applyFont="1" applyBorder="1" applyAlignment="1">
      <alignment horizontal="center"/>
    </xf>
    <xf numFmtId="49" fontId="1" fillId="0" borderId="5" xfId="0" applyNumberFormat="1" applyFont="1" applyBorder="1" applyAlignment="1">
      <alignment horizontal="center"/>
    </xf>
    <xf numFmtId="3" fontId="1" fillId="0" borderId="5" xfId="0" applyNumberFormat="1" applyFont="1" applyFill="1" applyBorder="1" applyAlignment="1">
      <alignment horizontal="center"/>
    </xf>
    <xf numFmtId="49" fontId="1" fillId="0" borderId="1" xfId="0" applyNumberFormat="1" applyFont="1" applyFill="1" applyBorder="1" applyAlignment="1">
      <alignment horizontal="left" wrapText="1"/>
    </xf>
    <xf numFmtId="3" fontId="1" fillId="2" borderId="2" xfId="0" applyNumberFormat="1" applyFont="1" applyFill="1" applyBorder="1" applyAlignment="1">
      <alignment horizontal="center"/>
    </xf>
    <xf numFmtId="4" fontId="1" fillId="2" borderId="2" xfId="0" applyNumberFormat="1" applyFont="1" applyFill="1" applyBorder="1" applyAlignment="1">
      <alignment horizontal="center"/>
    </xf>
    <xf numFmtId="49" fontId="1" fillId="2" borderId="1" xfId="0" applyNumberFormat="1" applyFont="1" applyFill="1" applyBorder="1" applyAlignment="1">
      <alignment horizontal="left" wrapText="1"/>
    </xf>
    <xf numFmtId="49" fontId="1" fillId="2" borderId="1" xfId="0" applyNumberFormat="1" applyFont="1" applyFill="1" applyBorder="1"/>
    <xf numFmtId="5" fontId="1" fillId="2" borderId="2" xfId="1" applyNumberFormat="1" applyFont="1" applyFill="1" applyBorder="1" applyAlignment="1">
      <alignment horizontal="center"/>
    </xf>
    <xf numFmtId="16" fontId="1" fillId="2" borderId="1" xfId="0" applyNumberFormat="1" applyFont="1" applyFill="1" applyBorder="1" applyAlignment="1">
      <alignment horizontal="center"/>
    </xf>
    <xf numFmtId="4" fontId="1" fillId="2" borderId="4" xfId="0" applyNumberFormat="1" applyFont="1" applyFill="1" applyBorder="1" applyAlignment="1">
      <alignment horizontal="center"/>
    </xf>
    <xf numFmtId="1" fontId="1" fillId="2" borderId="4" xfId="0" applyNumberFormat="1" applyFont="1" applyFill="1" applyBorder="1" applyAlignment="1">
      <alignment horizontal="center"/>
    </xf>
    <xf numFmtId="5" fontId="1" fillId="2" borderId="2" xfId="0" applyNumberFormat="1" applyFont="1" applyFill="1" applyBorder="1" applyAlignment="1">
      <alignment horizontal="center"/>
    </xf>
    <xf numFmtId="5" fontId="1" fillId="2" borderId="1" xfId="0" applyNumberFormat="1" applyFont="1" applyFill="1" applyBorder="1" applyAlignment="1">
      <alignment horizontal="center"/>
    </xf>
    <xf numFmtId="5" fontId="1" fillId="2" borderId="4" xfId="0" applyNumberFormat="1" applyFont="1" applyFill="1" applyBorder="1" applyAlignment="1">
      <alignment horizontal="center"/>
    </xf>
    <xf numFmtId="2" fontId="1" fillId="2" borderId="2" xfId="0" applyNumberFormat="1" applyFont="1" applyFill="1" applyBorder="1" applyAlignment="1">
      <alignment horizontal="center"/>
    </xf>
    <xf numFmtId="3" fontId="1" fillId="2" borderId="6" xfId="0" applyNumberFormat="1" applyFont="1" applyFill="1" applyBorder="1" applyAlignment="1">
      <alignment horizontal="center"/>
    </xf>
    <xf numFmtId="3" fontId="1" fillId="0" borderId="2" xfId="0" applyNumberFormat="1" applyFont="1" applyFill="1" applyBorder="1" applyAlignment="1">
      <alignment horizontal="center"/>
    </xf>
    <xf numFmtId="1" fontId="1" fillId="2" borderId="2" xfId="0" applyNumberFormat="1" applyFont="1" applyFill="1" applyBorder="1" applyAlignment="1">
      <alignment horizontal="center"/>
    </xf>
    <xf numFmtId="39" fontId="1" fillId="2" borderId="2" xfId="1" applyNumberFormat="1" applyFont="1" applyFill="1" applyBorder="1" applyAlignment="1">
      <alignment horizontal="center"/>
    </xf>
    <xf numFmtId="39" fontId="1" fillId="2" borderId="1" xfId="1" applyNumberFormat="1" applyFont="1" applyFill="1" applyBorder="1" applyAlignment="1">
      <alignment horizontal="center"/>
    </xf>
    <xf numFmtId="5" fontId="1" fillId="0" borderId="2" xfId="0" applyNumberFormat="1" applyFont="1" applyFill="1" applyBorder="1" applyAlignment="1">
      <alignment horizontal="center"/>
    </xf>
    <xf numFmtId="3" fontId="1" fillId="0" borderId="6" xfId="0" applyNumberFormat="1" applyFont="1" applyFill="1" applyBorder="1" applyAlignment="1">
      <alignment horizontal="center"/>
    </xf>
    <xf numFmtId="49" fontId="1" fillId="2" borderId="1" xfId="0" applyNumberFormat="1" applyFont="1" applyFill="1" applyBorder="1" applyAlignment="1">
      <alignment wrapText="1"/>
    </xf>
    <xf numFmtId="49" fontId="1" fillId="0" borderId="1" xfId="0" applyNumberFormat="1" applyFont="1" applyFill="1" applyBorder="1" applyAlignment="1">
      <alignment horizontal="left"/>
    </xf>
    <xf numFmtId="164" fontId="1" fillId="2" borderId="1" xfId="1" applyNumberFormat="1" applyFont="1" applyFill="1" applyBorder="1" applyAlignment="1">
      <alignment horizontal="center"/>
    </xf>
    <xf numFmtId="49" fontId="1" fillId="0" borderId="1" xfId="3" applyNumberFormat="1" applyFont="1" applyFill="1" applyBorder="1" applyAlignment="1" applyProtection="1">
      <alignment horizontal="left" wrapText="1"/>
      <protection locked="0"/>
    </xf>
    <xf numFmtId="49" fontId="1" fillId="2" borderId="1" xfId="0" applyNumberFormat="1" applyFont="1" applyFill="1" applyBorder="1" applyAlignment="1" applyProtection="1">
      <alignment horizontal="left" wrapText="1"/>
      <protection locked="0"/>
    </xf>
    <xf numFmtId="165" fontId="1" fillId="2" borderId="1" xfId="1" applyNumberFormat="1" applyFont="1" applyFill="1" applyBorder="1" applyAlignment="1">
      <alignment horizontal="center"/>
    </xf>
    <xf numFmtId="0" fontId="1" fillId="0" borderId="0" xfId="0" applyFont="1" applyFill="1"/>
    <xf numFmtId="0" fontId="1" fillId="0" borderId="7" xfId="0" applyFont="1" applyFill="1" applyBorder="1"/>
    <xf numFmtId="0" fontId="6" fillId="0" borderId="0" xfId="0" applyFont="1"/>
    <xf numFmtId="0" fontId="6" fillId="0" borderId="0" xfId="0" applyFont="1" applyFill="1"/>
    <xf numFmtId="0" fontId="6" fillId="0" borderId="7" xfId="0" applyFont="1" applyFill="1" applyBorder="1"/>
    <xf numFmtId="0" fontId="6" fillId="0" borderId="0" xfId="0" applyFont="1" applyFill="1" applyBorder="1"/>
    <xf numFmtId="0" fontId="4" fillId="2" borderId="1" xfId="0" applyFont="1" applyFill="1" applyBorder="1"/>
    <xf numFmtId="3" fontId="1" fillId="2" borderId="1" xfId="0" applyNumberFormat="1" applyFont="1" applyFill="1" applyBorder="1" applyAlignment="1">
      <alignment horizontal="left"/>
    </xf>
    <xf numFmtId="0" fontId="5" fillId="0" borderId="0" xfId="0" applyFont="1"/>
    <xf numFmtId="0" fontId="7" fillId="0" borderId="0" xfId="0" applyFont="1"/>
    <xf numFmtId="49" fontId="8" fillId="0" borderId="0" xfId="0" applyNumberFormat="1" applyFont="1" applyAlignment="1">
      <alignment horizontal="left"/>
    </xf>
    <xf numFmtId="15" fontId="9" fillId="0" borderId="0" xfId="0" applyNumberFormat="1" applyFont="1" applyAlignment="1">
      <alignment horizontal="left"/>
    </xf>
    <xf numFmtId="0" fontId="10" fillId="0" borderId="0" xfId="0" applyFont="1"/>
    <xf numFmtId="0" fontId="11" fillId="0" borderId="0" xfId="0" applyFont="1" applyAlignment="1">
      <alignment wrapText="1"/>
    </xf>
    <xf numFmtId="0" fontId="12" fillId="0" borderId="0" xfId="0" applyFont="1"/>
    <xf numFmtId="0" fontId="11" fillId="0" borderId="0" xfId="0" applyFont="1" applyAlignment="1">
      <alignment horizontal="left" wrapText="1"/>
    </xf>
    <xf numFmtId="0" fontId="4" fillId="0" borderId="0" xfId="0" applyFont="1" applyFill="1"/>
    <xf numFmtId="164" fontId="6" fillId="0" borderId="1" xfId="0" applyNumberFormat="1" applyFont="1" applyFill="1" applyBorder="1" applyAlignment="1">
      <alignment horizontal="center"/>
    </xf>
    <xf numFmtId="2" fontId="6" fillId="0" borderId="1" xfId="0" applyNumberFormat="1" applyFont="1" applyFill="1" applyBorder="1" applyAlignment="1">
      <alignment horizontal="center"/>
    </xf>
    <xf numFmtId="1" fontId="6" fillId="0" borderId="1" xfId="0" applyNumberFormat="1" applyFont="1" applyBorder="1" applyAlignment="1">
      <alignment horizontal="center"/>
    </xf>
    <xf numFmtId="49" fontId="6" fillId="0" borderId="1" xfId="0" applyNumberFormat="1" applyFont="1" applyBorder="1" applyAlignment="1">
      <alignment horizontal="center"/>
    </xf>
    <xf numFmtId="2" fontId="6" fillId="2" borderId="1" xfId="0" applyNumberFormat="1" applyFont="1" applyFill="1" applyBorder="1" applyAlignment="1">
      <alignment horizontal="center"/>
    </xf>
    <xf numFmtId="49" fontId="6" fillId="2" borderId="1" xfId="0" applyNumberFormat="1" applyFont="1" applyFill="1" applyBorder="1" applyAlignment="1">
      <alignment horizontal="center"/>
    </xf>
    <xf numFmtId="164" fontId="6" fillId="2" borderId="1" xfId="0" applyNumberFormat="1" applyFont="1" applyFill="1" applyBorder="1" applyAlignment="1">
      <alignment horizontal="center"/>
    </xf>
    <xf numFmtId="2" fontId="6" fillId="0" borderId="1" xfId="0" applyNumberFormat="1" applyFont="1" applyBorder="1" applyAlignment="1">
      <alignment horizontal="center"/>
    </xf>
    <xf numFmtId="0" fontId="6" fillId="0" borderId="1" xfId="0" applyFont="1" applyFill="1" applyBorder="1" applyAlignment="1">
      <alignment horizontal="center"/>
    </xf>
    <xf numFmtId="4" fontId="6" fillId="0" borderId="1" xfId="0" applyNumberFormat="1" applyFont="1" applyFill="1" applyBorder="1" applyAlignment="1">
      <alignment horizontal="center"/>
    </xf>
    <xf numFmtId="1" fontId="6" fillId="0" borderId="1" xfId="0" applyNumberFormat="1" applyFont="1" applyFill="1" applyBorder="1" applyAlignment="1">
      <alignment horizontal="center"/>
    </xf>
    <xf numFmtId="49" fontId="6" fillId="0" borderId="1" xfId="0" applyNumberFormat="1" applyFont="1" applyFill="1" applyBorder="1" applyAlignment="1">
      <alignment horizontal="center"/>
    </xf>
    <xf numFmtId="0" fontId="3" fillId="2" borderId="3" xfId="0" applyFont="1" applyFill="1" applyBorder="1" applyAlignment="1">
      <alignment horizontal="left" wrapText="1"/>
    </xf>
    <xf numFmtId="4" fontId="1" fillId="2" borderId="6" xfId="0" applyNumberFormat="1" applyFont="1" applyFill="1" applyBorder="1" applyAlignment="1">
      <alignment horizontal="center"/>
    </xf>
    <xf numFmtId="0" fontId="4" fillId="0" borderId="0" xfId="0" applyFont="1"/>
    <xf numFmtId="49" fontId="3" fillId="2" borderId="3" xfId="2" applyNumberFormat="1" applyFont="1" applyFill="1" applyBorder="1" applyAlignment="1" applyProtection="1">
      <alignment horizontal="left" wrapText="1"/>
      <protection locked="0"/>
    </xf>
    <xf numFmtId="49" fontId="3" fillId="2" borderId="3" xfId="2" applyNumberFormat="1" applyFont="1" applyFill="1" applyBorder="1" applyAlignment="1" applyProtection="1">
      <alignment horizontal="left" vertical="center" wrapText="1"/>
      <protection locked="0"/>
    </xf>
    <xf numFmtId="49" fontId="3" fillId="2" borderId="4" xfId="2" applyNumberFormat="1" applyFont="1" applyFill="1" applyBorder="1" applyAlignment="1" applyProtection="1">
      <alignment horizontal="left" vertical="center" wrapText="1"/>
      <protection locked="0"/>
    </xf>
    <xf numFmtId="49" fontId="3" fillId="2" borderId="2" xfId="2" applyNumberFormat="1" applyFont="1" applyFill="1" applyBorder="1" applyAlignment="1" applyProtection="1">
      <alignment horizontal="left" vertical="center" wrapText="1"/>
      <protection locked="0"/>
    </xf>
    <xf numFmtId="49" fontId="2" fillId="2" borderId="3" xfId="2" applyNumberFormat="1" applyFont="1" applyFill="1" applyBorder="1" applyAlignment="1">
      <alignment horizontal="left" wrapText="1"/>
    </xf>
    <xf numFmtId="49" fontId="2" fillId="2" borderId="4" xfId="2" applyNumberFormat="1" applyFont="1" applyFill="1" applyBorder="1" applyAlignment="1">
      <alignment horizontal="left" wrapText="1"/>
    </xf>
    <xf numFmtId="49" fontId="2" fillId="2" borderId="2" xfId="2" applyNumberFormat="1" applyFont="1" applyFill="1" applyBorder="1" applyAlignment="1">
      <alignment horizontal="left" wrapText="1"/>
    </xf>
    <xf numFmtId="49" fontId="3" fillId="2" borderId="3" xfId="2" applyNumberFormat="1" applyFont="1" applyFill="1" applyBorder="1" applyAlignment="1" applyProtection="1">
      <alignment horizontal="left" wrapText="1"/>
      <protection locked="0"/>
    </xf>
    <xf numFmtId="49" fontId="3" fillId="2" borderId="4" xfId="2" applyNumberFormat="1" applyFont="1" applyFill="1" applyBorder="1" applyAlignment="1" applyProtection="1">
      <alignment horizontal="left" wrapText="1"/>
      <protection locked="0"/>
    </xf>
    <xf numFmtId="49" fontId="3" fillId="2" borderId="2" xfId="2" applyNumberFormat="1" applyFont="1" applyFill="1" applyBorder="1" applyAlignment="1" applyProtection="1">
      <alignment horizontal="left" wrapText="1"/>
      <protection locked="0"/>
    </xf>
    <xf numFmtId="49" fontId="1" fillId="2" borderId="3" xfId="0" applyNumberFormat="1" applyFont="1" applyFill="1" applyBorder="1" applyAlignment="1" applyProtection="1">
      <alignment horizontal="left" wrapText="1"/>
      <protection locked="0"/>
    </xf>
    <xf numFmtId="49" fontId="1" fillId="2" borderId="4" xfId="0" applyNumberFormat="1" applyFont="1" applyFill="1" applyBorder="1" applyAlignment="1" applyProtection="1">
      <alignment horizontal="left" wrapText="1"/>
      <protection locked="0"/>
    </xf>
    <xf numFmtId="49" fontId="1" fillId="2" borderId="2" xfId="0" applyNumberFormat="1" applyFont="1" applyFill="1" applyBorder="1" applyAlignment="1" applyProtection="1">
      <alignment horizontal="left" wrapText="1"/>
      <protection locked="0"/>
    </xf>
    <xf numFmtId="0" fontId="4" fillId="0" borderId="4" xfId="0" applyFont="1" applyBorder="1" applyAlignment="1">
      <alignment horizontal="left"/>
    </xf>
    <xf numFmtId="0" fontId="4" fillId="0" borderId="2" xfId="0" applyFont="1" applyBorder="1" applyAlignment="1">
      <alignment horizontal="left"/>
    </xf>
    <xf numFmtId="49" fontId="4" fillId="2" borderId="3" xfId="0" applyNumberFormat="1" applyFont="1" applyFill="1" applyBorder="1" applyAlignment="1" applyProtection="1">
      <alignment horizontal="left" wrapText="1"/>
      <protection locked="0"/>
    </xf>
    <xf numFmtId="49" fontId="4" fillId="2" borderId="4" xfId="0" applyNumberFormat="1" applyFont="1" applyFill="1" applyBorder="1" applyAlignment="1" applyProtection="1">
      <alignment horizontal="left" wrapText="1"/>
      <protection locked="0"/>
    </xf>
    <xf numFmtId="49" fontId="4" fillId="2" borderId="2" xfId="0" applyNumberFormat="1" applyFont="1" applyFill="1" applyBorder="1" applyAlignment="1" applyProtection="1">
      <alignment horizontal="left" wrapText="1"/>
      <protection locked="0"/>
    </xf>
    <xf numFmtId="49" fontId="4" fillId="2" borderId="3" xfId="0" applyNumberFormat="1" applyFont="1" applyFill="1" applyBorder="1" applyAlignment="1" applyProtection="1">
      <alignment horizontal="center" wrapText="1"/>
      <protection locked="0"/>
    </xf>
    <xf numFmtId="49" fontId="4" fillId="2" borderId="4" xfId="0" applyNumberFormat="1" applyFont="1" applyFill="1" applyBorder="1" applyAlignment="1" applyProtection="1">
      <alignment horizontal="center" wrapText="1"/>
      <protection locked="0"/>
    </xf>
    <xf numFmtId="49" fontId="4" fillId="2" borderId="2" xfId="0" applyNumberFormat="1" applyFont="1" applyFill="1" applyBorder="1" applyAlignment="1" applyProtection="1">
      <alignment horizontal="center" wrapText="1"/>
      <protection locked="0"/>
    </xf>
    <xf numFmtId="0" fontId="4" fillId="0" borderId="3" xfId="0" applyFont="1" applyFill="1" applyBorder="1" applyAlignment="1">
      <alignment horizontal="left" wrapText="1"/>
    </xf>
    <xf numFmtId="0" fontId="4" fillId="0" borderId="4" xfId="0" applyFont="1" applyFill="1" applyBorder="1" applyAlignment="1">
      <alignment horizontal="left" wrapText="1"/>
    </xf>
    <xf numFmtId="0" fontId="4" fillId="0" borderId="2" xfId="0" applyFont="1" applyFill="1" applyBorder="1" applyAlignment="1">
      <alignment horizontal="left" wrapText="1"/>
    </xf>
    <xf numFmtId="49" fontId="2" fillId="2" borderId="3" xfId="2" applyNumberFormat="1" applyFont="1" applyFill="1" applyBorder="1" applyAlignment="1">
      <alignment horizontal="center" wrapText="1"/>
    </xf>
    <xf numFmtId="49" fontId="2" fillId="2" borderId="4" xfId="2" applyNumberFormat="1" applyFont="1" applyFill="1" applyBorder="1" applyAlignment="1">
      <alignment horizontal="center" wrapText="1"/>
    </xf>
    <xf numFmtId="49" fontId="2" fillId="2" borderId="2" xfId="2" applyNumberFormat="1" applyFont="1" applyFill="1" applyBorder="1" applyAlignment="1">
      <alignment horizontal="center" wrapText="1"/>
    </xf>
    <xf numFmtId="0" fontId="3" fillId="2" borderId="3" xfId="0" applyFont="1" applyFill="1" applyBorder="1" applyAlignment="1">
      <alignment horizontal="left" wrapText="1"/>
    </xf>
    <xf numFmtId="0" fontId="3" fillId="2" borderId="4" xfId="0" applyFont="1" applyFill="1" applyBorder="1" applyAlignment="1">
      <alignment horizontal="left" wrapText="1"/>
    </xf>
    <xf numFmtId="0" fontId="3" fillId="2" borderId="2" xfId="0" applyFont="1" applyFill="1" applyBorder="1" applyAlignment="1">
      <alignment horizontal="left" wrapText="1"/>
    </xf>
    <xf numFmtId="0" fontId="2" fillId="0" borderId="3" xfId="0" applyFont="1" applyFill="1" applyBorder="1" applyAlignment="1">
      <alignment horizontal="left" wrapText="1"/>
    </xf>
    <xf numFmtId="0" fontId="2" fillId="0" borderId="4" xfId="0" applyFont="1" applyFill="1" applyBorder="1" applyAlignment="1">
      <alignment horizontal="left" wrapText="1"/>
    </xf>
    <xf numFmtId="0" fontId="2" fillId="0" borderId="2" xfId="0" applyFont="1" applyFill="1" applyBorder="1" applyAlignment="1">
      <alignment horizontal="left" wrapText="1"/>
    </xf>
  </cellXfs>
  <cellStyles count="10">
    <cellStyle name="Currency" xfId="1" builtinId="4"/>
    <cellStyle name="Normal" xfId="0" builtinId="0"/>
    <cellStyle name="Normal 2" xfId="3"/>
    <cellStyle name="Normal 2 2" xfId="4"/>
    <cellStyle name="Normal 2 2 2" xfId="7"/>
    <cellStyle name="Normal 2 3" xfId="5"/>
    <cellStyle name="Normal 2 3 2" xfId="8"/>
    <cellStyle name="Normal 2 4" xfId="6"/>
    <cellStyle name="Normal 2 4 2" xfId="9"/>
    <cellStyle name="Normal_DE_MAXVALID_2005_20080812" xfId="2"/>
  </cellStyles>
  <dxfs count="0"/>
  <tableStyles count="0" defaultTableStyle="TableStyleMedium9" defaultPivotStyle="PivotStyleLight16"/>
  <colors>
    <mruColors>
      <color rgb="FFEAEAEA"/>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1790700</xdr:colOff>
      <xdr:row>0</xdr:row>
      <xdr:rowOff>675678</xdr:rowOff>
    </xdr:to>
    <xdr:pic>
      <xdr:nvPicPr>
        <xdr:cNvPr id="2"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1790700" cy="675678"/>
        </a:xfrm>
        <a:prstGeom prst="rect">
          <a:avLst/>
        </a:prstGeom>
        <a:noFill/>
      </xdr:spPr>
    </xdr:pic>
    <xdr:clientData/>
  </xdr:twoCellAnchor>
  <xdr:twoCellAnchor editAs="oneCell">
    <xdr:from>
      <xdr:col>0</xdr:col>
      <xdr:colOff>2638425</xdr:colOff>
      <xdr:row>0</xdr:row>
      <xdr:rowOff>57150</xdr:rowOff>
    </xdr:from>
    <xdr:to>
      <xdr:col>0</xdr:col>
      <xdr:colOff>2638426</xdr:colOff>
      <xdr:row>0</xdr:row>
      <xdr:rowOff>219075</xdr:rowOff>
    </xdr:to>
    <xdr:pic>
      <xdr:nvPicPr>
        <xdr:cNvPr id="3" name="Picture 2" descr="REPORT"/>
        <xdr:cNvPicPr/>
      </xdr:nvPicPr>
      <xdr:blipFill>
        <a:blip xmlns:r="http://schemas.openxmlformats.org/officeDocument/2006/relationships" r:embed="rId2" cstate="print"/>
        <a:stretch>
          <a:fillRect/>
        </a:stretch>
      </xdr:blipFill>
      <xdr:spPr>
        <a:xfrm>
          <a:off x="2638425" y="57150"/>
          <a:ext cx="1" cy="161925"/>
        </a:xfrm>
        <a:prstGeom prst="rect">
          <a:avLst/>
        </a:prstGeom>
      </xdr:spPr>
    </xdr:pic>
    <xdr:clientData/>
  </xdr:twoCellAnchor>
  <xdr:twoCellAnchor editAs="oneCell">
    <xdr:from>
      <xdr:col>0</xdr:col>
      <xdr:colOff>2724150</xdr:colOff>
      <xdr:row>0</xdr:row>
      <xdr:rowOff>28575</xdr:rowOff>
    </xdr:from>
    <xdr:to>
      <xdr:col>0</xdr:col>
      <xdr:colOff>2724151</xdr:colOff>
      <xdr:row>0</xdr:row>
      <xdr:rowOff>828675</xdr:rowOff>
    </xdr:to>
    <xdr:pic>
      <xdr:nvPicPr>
        <xdr:cNvPr id="4" name="Picture 3" descr="REPORT"/>
        <xdr:cNvPicPr/>
      </xdr:nvPicPr>
      <xdr:blipFill>
        <a:blip xmlns:r="http://schemas.openxmlformats.org/officeDocument/2006/relationships" r:embed="rId2" cstate="print"/>
        <a:stretch>
          <a:fillRect/>
        </a:stretch>
      </xdr:blipFill>
      <xdr:spPr>
        <a:xfrm>
          <a:off x="2724150" y="28575"/>
          <a:ext cx="1" cy="800100"/>
        </a:xfrm>
        <a:prstGeom prst="rect">
          <a:avLst/>
        </a:prstGeom>
      </xdr:spPr>
    </xdr:pic>
    <xdr:clientData/>
  </xdr:twoCellAnchor>
  <xdr:twoCellAnchor editAs="oneCell">
    <xdr:from>
      <xdr:col>0</xdr:col>
      <xdr:colOff>2733675</xdr:colOff>
      <xdr:row>0</xdr:row>
      <xdr:rowOff>28575</xdr:rowOff>
    </xdr:from>
    <xdr:to>
      <xdr:col>0</xdr:col>
      <xdr:colOff>2733676</xdr:colOff>
      <xdr:row>0</xdr:row>
      <xdr:rowOff>828675</xdr:rowOff>
    </xdr:to>
    <xdr:pic>
      <xdr:nvPicPr>
        <xdr:cNvPr id="5" name="Picture 4" descr="REPORT"/>
        <xdr:cNvPicPr/>
      </xdr:nvPicPr>
      <xdr:blipFill>
        <a:blip xmlns:r="http://schemas.openxmlformats.org/officeDocument/2006/relationships" r:embed="rId2" cstate="print"/>
        <a:stretch>
          <a:fillRect/>
        </a:stretch>
      </xdr:blipFill>
      <xdr:spPr>
        <a:xfrm>
          <a:off x="2733675" y="28575"/>
          <a:ext cx="4133851" cy="800100"/>
        </a:xfrm>
        <a:prstGeom prst="rect">
          <a:avLst/>
        </a:prstGeom>
      </xdr:spPr>
    </xdr:pic>
    <xdr:clientData/>
  </xdr:twoCellAnchor>
  <xdr:twoCellAnchor editAs="oneCell">
    <xdr:from>
      <xdr:col>0</xdr:col>
      <xdr:colOff>2495550</xdr:colOff>
      <xdr:row>0</xdr:row>
      <xdr:rowOff>85725</xdr:rowOff>
    </xdr:from>
    <xdr:to>
      <xdr:col>0</xdr:col>
      <xdr:colOff>6629401</xdr:colOff>
      <xdr:row>0</xdr:row>
      <xdr:rowOff>885825</xdr:rowOff>
    </xdr:to>
    <xdr:pic>
      <xdr:nvPicPr>
        <xdr:cNvPr id="6" name="Picture 5" descr="REPORT"/>
        <xdr:cNvPicPr/>
      </xdr:nvPicPr>
      <xdr:blipFill>
        <a:blip xmlns:r="http://schemas.openxmlformats.org/officeDocument/2006/relationships" r:embed="rId2" cstate="print"/>
        <a:stretch>
          <a:fillRect/>
        </a:stretch>
      </xdr:blipFill>
      <xdr:spPr>
        <a:xfrm>
          <a:off x="2495550" y="85725"/>
          <a:ext cx="4133851" cy="80010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2"/>
  <sheetViews>
    <sheetView zoomScaleNormal="100" workbookViewId="0">
      <selection activeCell="A10" sqref="A10"/>
    </sheetView>
  </sheetViews>
  <sheetFormatPr defaultRowHeight="12.75" x14ac:dyDescent="0.2"/>
  <cols>
    <col min="1" max="1" width="106.5703125" customWidth="1"/>
    <col min="2" max="9" width="9.140625" customWidth="1"/>
  </cols>
  <sheetData>
    <row r="1" spans="1:1" ht="77.25" customHeight="1" x14ac:dyDescent="0.25">
      <c r="A1" s="122" t="s">
        <v>1648</v>
      </c>
    </row>
    <row r="2" spans="1:1" ht="15" x14ac:dyDescent="0.25">
      <c r="A2" s="122" t="s">
        <v>650</v>
      </c>
    </row>
    <row r="3" spans="1:1" ht="30" x14ac:dyDescent="0.6">
      <c r="A3" s="123" t="s">
        <v>1649</v>
      </c>
    </row>
    <row r="4" spans="1:1" ht="30" x14ac:dyDescent="0.6">
      <c r="A4" s="123" t="s">
        <v>1730</v>
      </c>
    </row>
    <row r="5" spans="1:1" ht="18" x14ac:dyDescent="0.25">
      <c r="A5" s="124" t="s">
        <v>1744</v>
      </c>
    </row>
    <row r="6" spans="1:1" ht="16.5" customHeight="1" x14ac:dyDescent="0.2">
      <c r="A6" s="125" t="s">
        <v>650</v>
      </c>
    </row>
    <row r="7" spans="1:1" ht="13.5" x14ac:dyDescent="0.25">
      <c r="A7" s="126" t="s">
        <v>1650</v>
      </c>
    </row>
    <row r="8" spans="1:1" ht="62.1" customHeight="1" x14ac:dyDescent="0.2">
      <c r="A8" s="127" t="s">
        <v>1651</v>
      </c>
    </row>
    <row r="9" spans="1:1" x14ac:dyDescent="0.2">
      <c r="A9" s="128" t="s">
        <v>650</v>
      </c>
    </row>
    <row r="10" spans="1:1" ht="13.5" x14ac:dyDescent="0.25">
      <c r="A10" s="126" t="s">
        <v>1652</v>
      </c>
    </row>
    <row r="11" spans="1:1" ht="95.1" customHeight="1" x14ac:dyDescent="0.2">
      <c r="A11" s="129" t="s">
        <v>1745</v>
      </c>
    </row>
    <row r="12" spans="1:1" x14ac:dyDescent="0.2">
      <c r="A12" s="145" t="s">
        <v>1743</v>
      </c>
    </row>
  </sheetData>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3"/>
  <sheetViews>
    <sheetView zoomScaleNormal="100" workbookViewId="0">
      <pane xSplit="2" ySplit="5" topLeftCell="C14" activePane="bottomRight" state="frozen"/>
      <selection activeCell="A17" sqref="A17"/>
      <selection pane="topRight" activeCell="A17" sqref="A17"/>
      <selection pane="bottomLeft" activeCell="A17" sqref="A17"/>
      <selection pane="bottomRight" activeCell="A3" sqref="A3:K3"/>
    </sheetView>
  </sheetViews>
  <sheetFormatPr defaultColWidth="9.140625" defaultRowHeight="12.75" x14ac:dyDescent="0.2"/>
  <cols>
    <col min="1" max="1" width="77.28515625" style="108"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1741</v>
      </c>
      <c r="B1" s="148"/>
      <c r="C1" s="148"/>
      <c r="D1" s="148"/>
      <c r="E1" s="148"/>
      <c r="F1" s="148"/>
      <c r="G1" s="148"/>
      <c r="H1" s="148"/>
      <c r="I1" s="148"/>
      <c r="J1" s="148"/>
      <c r="K1" s="149"/>
    </row>
    <row r="2" spans="1:11" x14ac:dyDescent="0.2">
      <c r="A2" s="153" t="s">
        <v>1596</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88" t="s">
        <v>12</v>
      </c>
      <c r="B6" s="107" t="s">
        <v>213</v>
      </c>
      <c r="C6" s="38">
        <v>0</v>
      </c>
      <c r="D6" s="9" t="str">
        <f>IF($B6="N/A","N/A",IF(C6&lt;0,"No","Yes"))</f>
        <v>N/A</v>
      </c>
      <c r="E6" s="38">
        <v>0</v>
      </c>
      <c r="F6" s="9" t="str">
        <f>IF($B6="N/A","N/A",IF(E6&lt;0,"No","Yes"))</f>
        <v>N/A</v>
      </c>
      <c r="G6" s="38">
        <v>0</v>
      </c>
      <c r="H6" s="9" t="str">
        <f>IF($B6="N/A","N/A",IF(G6&lt;0,"No","Yes"))</f>
        <v>N/A</v>
      </c>
      <c r="I6" s="10" t="s">
        <v>1747</v>
      </c>
      <c r="J6" s="10" t="s">
        <v>1747</v>
      </c>
      <c r="K6" s="9" t="str">
        <f t="shared" ref="K6:K11" si="0">IF(J6="Div by 0", "N/A", IF(J6="N/A","N/A", IF(J6&gt;30, "No", IF(J6&lt;-30, "No", "Yes"))))</f>
        <v>N/A</v>
      </c>
    </row>
    <row r="7" spans="1:11" x14ac:dyDescent="0.2">
      <c r="A7" s="88" t="s">
        <v>445</v>
      </c>
      <c r="B7" s="107" t="s">
        <v>213</v>
      </c>
      <c r="C7" s="9" t="s">
        <v>1747</v>
      </c>
      <c r="D7" s="9" t="str">
        <f t="shared" ref="D7:D11" si="1">IF($B7="N/A","N/A",IF(C7&lt;0,"No","Yes"))</f>
        <v>N/A</v>
      </c>
      <c r="E7" s="9" t="s">
        <v>1747</v>
      </c>
      <c r="F7" s="9" t="str">
        <f t="shared" ref="F7:F11" si="2">IF($B7="N/A","N/A",IF(E7&lt;0,"No","Yes"))</f>
        <v>N/A</v>
      </c>
      <c r="G7" s="9" t="s">
        <v>1747</v>
      </c>
      <c r="H7" s="9" t="str">
        <f t="shared" ref="H7:H11" si="3">IF($B7="N/A","N/A",IF(G7&lt;0,"No","Yes"))</f>
        <v>N/A</v>
      </c>
      <c r="I7" s="10" t="s">
        <v>1747</v>
      </c>
      <c r="J7" s="10" t="s">
        <v>1747</v>
      </c>
      <c r="K7" s="9" t="str">
        <f t="shared" si="0"/>
        <v>N/A</v>
      </c>
    </row>
    <row r="8" spans="1:11" x14ac:dyDescent="0.2">
      <c r="A8" s="88" t="s">
        <v>446</v>
      </c>
      <c r="B8" s="107" t="s">
        <v>213</v>
      </c>
      <c r="C8" s="9" t="s">
        <v>1747</v>
      </c>
      <c r="D8" s="9" t="str">
        <f t="shared" si="1"/>
        <v>N/A</v>
      </c>
      <c r="E8" s="9" t="s">
        <v>1747</v>
      </c>
      <c r="F8" s="9" t="str">
        <f t="shared" si="2"/>
        <v>N/A</v>
      </c>
      <c r="G8" s="9" t="s">
        <v>1747</v>
      </c>
      <c r="H8" s="9" t="str">
        <f t="shared" si="3"/>
        <v>N/A</v>
      </c>
      <c r="I8" s="10" t="s">
        <v>1747</v>
      </c>
      <c r="J8" s="10" t="s">
        <v>1747</v>
      </c>
      <c r="K8" s="9" t="str">
        <f t="shared" si="0"/>
        <v>N/A</v>
      </c>
    </row>
    <row r="9" spans="1:11" x14ac:dyDescent="0.2">
      <c r="A9" s="88" t="s">
        <v>447</v>
      </c>
      <c r="B9" s="107" t="s">
        <v>213</v>
      </c>
      <c r="C9" s="9" t="s">
        <v>1747</v>
      </c>
      <c r="D9" s="9" t="str">
        <f t="shared" si="1"/>
        <v>N/A</v>
      </c>
      <c r="E9" s="9" t="s">
        <v>1747</v>
      </c>
      <c r="F9" s="9" t="str">
        <f t="shared" si="2"/>
        <v>N/A</v>
      </c>
      <c r="G9" s="9" t="s">
        <v>1747</v>
      </c>
      <c r="H9" s="9" t="str">
        <f t="shared" si="3"/>
        <v>N/A</v>
      </c>
      <c r="I9" s="10" t="s">
        <v>1747</v>
      </c>
      <c r="J9" s="10" t="s">
        <v>1747</v>
      </c>
      <c r="K9" s="9" t="str">
        <f t="shared" si="0"/>
        <v>N/A</v>
      </c>
    </row>
    <row r="10" spans="1:11" x14ac:dyDescent="0.2">
      <c r="A10" s="88" t="s">
        <v>448</v>
      </c>
      <c r="B10" s="107" t="s">
        <v>213</v>
      </c>
      <c r="C10" s="9" t="s">
        <v>1747</v>
      </c>
      <c r="D10" s="9" t="str">
        <f t="shared" si="1"/>
        <v>N/A</v>
      </c>
      <c r="E10" s="9" t="s">
        <v>1747</v>
      </c>
      <c r="F10" s="9" t="str">
        <f t="shared" si="2"/>
        <v>N/A</v>
      </c>
      <c r="G10" s="9" t="s">
        <v>1747</v>
      </c>
      <c r="H10" s="9" t="str">
        <f t="shared" si="3"/>
        <v>N/A</v>
      </c>
      <c r="I10" s="10" t="s">
        <v>1747</v>
      </c>
      <c r="J10" s="10" t="s">
        <v>1747</v>
      </c>
      <c r="K10" s="9" t="str">
        <f t="shared" si="0"/>
        <v>N/A</v>
      </c>
    </row>
    <row r="11" spans="1:11" x14ac:dyDescent="0.2">
      <c r="A11" s="88" t="s">
        <v>204</v>
      </c>
      <c r="B11" s="107" t="s">
        <v>213</v>
      </c>
      <c r="C11" s="9" t="s">
        <v>1747</v>
      </c>
      <c r="D11" s="9" t="str">
        <f t="shared" si="1"/>
        <v>N/A</v>
      </c>
      <c r="E11" s="9" t="s">
        <v>1747</v>
      </c>
      <c r="F11" s="9" t="str">
        <f t="shared" si="2"/>
        <v>N/A</v>
      </c>
      <c r="G11" s="9" t="s">
        <v>1747</v>
      </c>
      <c r="H11" s="9" t="str">
        <f t="shared" si="3"/>
        <v>N/A</v>
      </c>
      <c r="I11" s="10" t="s">
        <v>1747</v>
      </c>
      <c r="J11" s="10" t="s">
        <v>1747</v>
      </c>
      <c r="K11" s="9" t="str">
        <f t="shared" si="0"/>
        <v>N/A</v>
      </c>
    </row>
    <row r="12" spans="1:11" x14ac:dyDescent="0.2">
      <c r="A12" s="88" t="s">
        <v>655</v>
      </c>
      <c r="B12" s="107" t="s">
        <v>213</v>
      </c>
      <c r="C12" s="9" t="s">
        <v>1747</v>
      </c>
      <c r="D12" s="9" t="str">
        <f t="shared" ref="D12:D23" si="4">IF($B12="N/A","N/A",IF(C12&lt;0,"No","Yes"))</f>
        <v>N/A</v>
      </c>
      <c r="E12" s="9" t="s">
        <v>1747</v>
      </c>
      <c r="F12" s="9" t="str">
        <f t="shared" ref="F12:F23" si="5">IF($B12="N/A","N/A",IF(E12&lt;0,"No","Yes"))</f>
        <v>N/A</v>
      </c>
      <c r="G12" s="9" t="s">
        <v>1747</v>
      </c>
      <c r="H12" s="9" t="str">
        <f t="shared" ref="H12:H23" si="6">IF($B12="N/A","N/A",IF(G12&lt;0,"No","Yes"))</f>
        <v>N/A</v>
      </c>
      <c r="I12" s="10" t="s">
        <v>1747</v>
      </c>
      <c r="J12" s="10" t="s">
        <v>1747</v>
      </c>
      <c r="K12" s="9" t="str">
        <f t="shared" ref="K12:K23" si="7">IF(J12="Div by 0", "N/A", IF(J12="N/A","N/A", IF(J12&gt;30, "No", IF(J12&lt;-30, "No", "Yes"))))</f>
        <v>N/A</v>
      </c>
    </row>
    <row r="13" spans="1:11" x14ac:dyDescent="0.2">
      <c r="A13" s="88" t="s">
        <v>654</v>
      </c>
      <c r="B13" s="107" t="s">
        <v>213</v>
      </c>
      <c r="C13" s="9" t="s">
        <v>1747</v>
      </c>
      <c r="D13" s="9" t="str">
        <f t="shared" si="4"/>
        <v>N/A</v>
      </c>
      <c r="E13" s="9" t="s">
        <v>1747</v>
      </c>
      <c r="F13" s="9" t="str">
        <f t="shared" si="5"/>
        <v>N/A</v>
      </c>
      <c r="G13" s="9" t="s">
        <v>1747</v>
      </c>
      <c r="H13" s="9" t="str">
        <f t="shared" si="6"/>
        <v>N/A</v>
      </c>
      <c r="I13" s="10" t="s">
        <v>1747</v>
      </c>
      <c r="J13" s="10" t="s">
        <v>1747</v>
      </c>
      <c r="K13" s="9" t="str">
        <f t="shared" si="7"/>
        <v>N/A</v>
      </c>
    </row>
    <row r="14" spans="1:11" x14ac:dyDescent="0.2">
      <c r="A14" s="88" t="s">
        <v>855</v>
      </c>
      <c r="B14" s="107" t="s">
        <v>213</v>
      </c>
      <c r="C14" s="10" t="s">
        <v>1747</v>
      </c>
      <c r="D14" s="9" t="str">
        <f t="shared" si="4"/>
        <v>N/A</v>
      </c>
      <c r="E14" s="10" t="s">
        <v>1747</v>
      </c>
      <c r="F14" s="9" t="str">
        <f t="shared" si="5"/>
        <v>N/A</v>
      </c>
      <c r="G14" s="10" t="s">
        <v>1747</v>
      </c>
      <c r="H14" s="9" t="str">
        <f t="shared" si="6"/>
        <v>N/A</v>
      </c>
      <c r="I14" s="10" t="s">
        <v>1747</v>
      </c>
      <c r="J14" s="10" t="s">
        <v>1747</v>
      </c>
      <c r="K14" s="9" t="str">
        <f t="shared" si="7"/>
        <v>N/A</v>
      </c>
    </row>
    <row r="15" spans="1:11" x14ac:dyDescent="0.2">
      <c r="A15" s="88" t="s">
        <v>656</v>
      </c>
      <c r="B15" s="107" t="s">
        <v>213</v>
      </c>
      <c r="C15" s="9" t="s">
        <v>1747</v>
      </c>
      <c r="D15" s="9" t="str">
        <f t="shared" si="4"/>
        <v>N/A</v>
      </c>
      <c r="E15" s="9" t="s">
        <v>1747</v>
      </c>
      <c r="F15" s="9" t="str">
        <f t="shared" si="5"/>
        <v>N/A</v>
      </c>
      <c r="G15" s="9" t="s">
        <v>1747</v>
      </c>
      <c r="H15" s="9" t="str">
        <f t="shared" si="6"/>
        <v>N/A</v>
      </c>
      <c r="I15" s="10" t="s">
        <v>1747</v>
      </c>
      <c r="J15" s="10" t="s">
        <v>1747</v>
      </c>
      <c r="K15" s="9" t="str">
        <f t="shared" si="7"/>
        <v>N/A</v>
      </c>
    </row>
    <row r="16" spans="1:11" x14ac:dyDescent="0.2">
      <c r="A16" s="88" t="s">
        <v>372</v>
      </c>
      <c r="B16" s="107" t="s">
        <v>213</v>
      </c>
      <c r="C16" s="9" t="s">
        <v>1747</v>
      </c>
      <c r="D16" s="9" t="str">
        <f t="shared" si="4"/>
        <v>N/A</v>
      </c>
      <c r="E16" s="9" t="s">
        <v>1747</v>
      </c>
      <c r="F16" s="9" t="str">
        <f t="shared" si="5"/>
        <v>N/A</v>
      </c>
      <c r="G16" s="9" t="s">
        <v>1747</v>
      </c>
      <c r="H16" s="9" t="str">
        <f t="shared" si="6"/>
        <v>N/A</v>
      </c>
      <c r="I16" s="10" t="s">
        <v>1747</v>
      </c>
      <c r="J16" s="10" t="s">
        <v>1747</v>
      </c>
      <c r="K16" s="9" t="str">
        <f t="shared" si="7"/>
        <v>N/A</v>
      </c>
    </row>
    <row r="17" spans="1:11" x14ac:dyDescent="0.2">
      <c r="A17" s="88" t="s">
        <v>856</v>
      </c>
      <c r="B17" s="107" t="s">
        <v>213</v>
      </c>
      <c r="C17" s="10" t="s">
        <v>1747</v>
      </c>
      <c r="D17" s="9" t="str">
        <f t="shared" si="4"/>
        <v>N/A</v>
      </c>
      <c r="E17" s="10" t="s">
        <v>1747</v>
      </c>
      <c r="F17" s="9" t="str">
        <f t="shared" si="5"/>
        <v>N/A</v>
      </c>
      <c r="G17" s="10" t="s">
        <v>1747</v>
      </c>
      <c r="H17" s="9" t="str">
        <f t="shared" si="6"/>
        <v>N/A</v>
      </c>
      <c r="I17" s="10" t="s">
        <v>1747</v>
      </c>
      <c r="J17" s="10" t="s">
        <v>1747</v>
      </c>
      <c r="K17" s="9" t="str">
        <f t="shared" si="7"/>
        <v>N/A</v>
      </c>
    </row>
    <row r="18" spans="1:11" x14ac:dyDescent="0.2">
      <c r="A18" s="88" t="s">
        <v>657</v>
      </c>
      <c r="B18" s="107" t="s">
        <v>213</v>
      </c>
      <c r="C18" s="9" t="s">
        <v>1747</v>
      </c>
      <c r="D18" s="9" t="str">
        <f t="shared" si="4"/>
        <v>N/A</v>
      </c>
      <c r="E18" s="9" t="s">
        <v>1747</v>
      </c>
      <c r="F18" s="9" t="str">
        <f t="shared" si="5"/>
        <v>N/A</v>
      </c>
      <c r="G18" s="9" t="s">
        <v>1747</v>
      </c>
      <c r="H18" s="9" t="str">
        <f t="shared" si="6"/>
        <v>N/A</v>
      </c>
      <c r="I18" s="10" t="s">
        <v>1747</v>
      </c>
      <c r="J18" s="10" t="s">
        <v>1747</v>
      </c>
      <c r="K18" s="9" t="str">
        <f t="shared" si="7"/>
        <v>N/A</v>
      </c>
    </row>
    <row r="19" spans="1:11" x14ac:dyDescent="0.2">
      <c r="A19" s="88" t="s">
        <v>205</v>
      </c>
      <c r="B19" s="107" t="s">
        <v>213</v>
      </c>
      <c r="C19" s="9" t="s">
        <v>1747</v>
      </c>
      <c r="D19" s="9" t="str">
        <f t="shared" si="4"/>
        <v>N/A</v>
      </c>
      <c r="E19" s="9" t="s">
        <v>1747</v>
      </c>
      <c r="F19" s="9" t="str">
        <f t="shared" si="5"/>
        <v>N/A</v>
      </c>
      <c r="G19" s="9" t="s">
        <v>1747</v>
      </c>
      <c r="H19" s="9" t="str">
        <f t="shared" si="6"/>
        <v>N/A</v>
      </c>
      <c r="I19" s="10" t="s">
        <v>1747</v>
      </c>
      <c r="J19" s="10" t="s">
        <v>1747</v>
      </c>
      <c r="K19" s="9" t="str">
        <f t="shared" si="7"/>
        <v>N/A</v>
      </c>
    </row>
    <row r="20" spans="1:11" x14ac:dyDescent="0.2">
      <c r="A20" s="88" t="s">
        <v>857</v>
      </c>
      <c r="B20" s="107" t="s">
        <v>213</v>
      </c>
      <c r="C20" s="10" t="s">
        <v>1747</v>
      </c>
      <c r="D20" s="9" t="str">
        <f t="shared" si="4"/>
        <v>N/A</v>
      </c>
      <c r="E20" s="10" t="s">
        <v>1747</v>
      </c>
      <c r="F20" s="9" t="str">
        <f t="shared" si="5"/>
        <v>N/A</v>
      </c>
      <c r="G20" s="10" t="s">
        <v>1747</v>
      </c>
      <c r="H20" s="9" t="str">
        <f t="shared" si="6"/>
        <v>N/A</v>
      </c>
      <c r="I20" s="10" t="s">
        <v>1747</v>
      </c>
      <c r="J20" s="10" t="s">
        <v>1747</v>
      </c>
      <c r="K20" s="9" t="str">
        <f t="shared" si="7"/>
        <v>N/A</v>
      </c>
    </row>
    <row r="21" spans="1:11" x14ac:dyDescent="0.2">
      <c r="A21" s="88" t="s">
        <v>658</v>
      </c>
      <c r="B21" s="107" t="s">
        <v>213</v>
      </c>
      <c r="C21" s="9" t="s">
        <v>1747</v>
      </c>
      <c r="D21" s="9" t="str">
        <f t="shared" si="4"/>
        <v>N/A</v>
      </c>
      <c r="E21" s="9" t="s">
        <v>1747</v>
      </c>
      <c r="F21" s="9" t="str">
        <f t="shared" si="5"/>
        <v>N/A</v>
      </c>
      <c r="G21" s="9" t="s">
        <v>1747</v>
      </c>
      <c r="H21" s="9" t="str">
        <f t="shared" si="6"/>
        <v>N/A</v>
      </c>
      <c r="I21" s="10" t="s">
        <v>1747</v>
      </c>
      <c r="J21" s="10" t="s">
        <v>1747</v>
      </c>
      <c r="K21" s="9" t="str">
        <f t="shared" si="7"/>
        <v>N/A</v>
      </c>
    </row>
    <row r="22" spans="1:11" x14ac:dyDescent="0.2">
      <c r="A22" s="88" t="s">
        <v>1711</v>
      </c>
      <c r="B22" s="107" t="s">
        <v>213</v>
      </c>
      <c r="C22" s="9" t="s">
        <v>1747</v>
      </c>
      <c r="D22" s="9" t="str">
        <f t="shared" si="4"/>
        <v>N/A</v>
      </c>
      <c r="E22" s="9" t="s">
        <v>1747</v>
      </c>
      <c r="F22" s="9" t="str">
        <f t="shared" si="5"/>
        <v>N/A</v>
      </c>
      <c r="G22" s="9" t="s">
        <v>1747</v>
      </c>
      <c r="H22" s="9" t="str">
        <f t="shared" si="6"/>
        <v>N/A</v>
      </c>
      <c r="I22" s="10" t="s">
        <v>1747</v>
      </c>
      <c r="J22" s="10" t="s">
        <v>1747</v>
      </c>
      <c r="K22" s="9" t="str">
        <f t="shared" si="7"/>
        <v>N/A</v>
      </c>
    </row>
    <row r="23" spans="1:11" x14ac:dyDescent="0.2">
      <c r="A23" s="88" t="s">
        <v>858</v>
      </c>
      <c r="B23" s="107" t="s">
        <v>213</v>
      </c>
      <c r="C23" s="10" t="s">
        <v>1747</v>
      </c>
      <c r="D23" s="9" t="str">
        <f t="shared" si="4"/>
        <v>N/A</v>
      </c>
      <c r="E23" s="10" t="s">
        <v>1747</v>
      </c>
      <c r="F23" s="9" t="str">
        <f t="shared" si="5"/>
        <v>N/A</v>
      </c>
      <c r="G23" s="10" t="s">
        <v>1747</v>
      </c>
      <c r="H23" s="9" t="str">
        <f t="shared" si="6"/>
        <v>N/A</v>
      </c>
      <c r="I23" s="10" t="s">
        <v>1747</v>
      </c>
      <c r="J23" s="10" t="s">
        <v>1747</v>
      </c>
      <c r="K23" s="9" t="str">
        <f t="shared" si="7"/>
        <v>N/A</v>
      </c>
    </row>
    <row r="24" spans="1:11" x14ac:dyDescent="0.2">
      <c r="A24" s="88" t="s">
        <v>15</v>
      </c>
      <c r="B24" s="107" t="s">
        <v>213</v>
      </c>
      <c r="C24" s="9" t="s">
        <v>1747</v>
      </c>
      <c r="D24" s="9" t="str">
        <f>IF($B24="N/A","N/A",IF(C24&lt;0,"No","Yes"))</f>
        <v>N/A</v>
      </c>
      <c r="E24" s="9" t="s">
        <v>1747</v>
      </c>
      <c r="F24" s="9" t="str">
        <f>IF($B24="N/A","N/A",IF(E24&lt;0,"No","Yes"))</f>
        <v>N/A</v>
      </c>
      <c r="G24" s="9" t="s">
        <v>1747</v>
      </c>
      <c r="H24" s="9" t="str">
        <f>IF($B24="N/A","N/A",IF(G24&lt;0,"No","Yes"))</f>
        <v>N/A</v>
      </c>
      <c r="I24" s="10" t="s">
        <v>1747</v>
      </c>
      <c r="J24" s="10" t="s">
        <v>1747</v>
      </c>
      <c r="K24" s="9" t="str">
        <f t="shared" ref="K24:K30" si="8">IF(J24="Div by 0", "N/A", IF(J24="N/A","N/A", IF(J24&gt;30, "No", IF(J24&lt;-30, "No", "Yes"))))</f>
        <v>N/A</v>
      </c>
    </row>
    <row r="25" spans="1:11" x14ac:dyDescent="0.2">
      <c r="A25" s="88" t="s">
        <v>159</v>
      </c>
      <c r="B25" s="107" t="s">
        <v>213</v>
      </c>
      <c r="C25" s="9" t="s">
        <v>1747</v>
      </c>
      <c r="D25" s="9" t="str">
        <f>IF($B25="N/A","N/A",IF(C25&lt;0,"No","Yes"))</f>
        <v>N/A</v>
      </c>
      <c r="E25" s="9" t="s">
        <v>1747</v>
      </c>
      <c r="F25" s="9" t="str">
        <f>IF($B25="N/A","N/A",IF(E25&lt;0,"No","Yes"))</f>
        <v>N/A</v>
      </c>
      <c r="G25" s="9" t="s">
        <v>1747</v>
      </c>
      <c r="H25" s="9" t="str">
        <f>IF($B25="N/A","N/A",IF(G25&lt;0,"No","Yes"))</f>
        <v>N/A</v>
      </c>
      <c r="I25" s="10" t="s">
        <v>1747</v>
      </c>
      <c r="J25" s="10" t="s">
        <v>1747</v>
      </c>
      <c r="K25" s="9" t="str">
        <f t="shared" si="8"/>
        <v>N/A</v>
      </c>
    </row>
    <row r="26" spans="1:11" x14ac:dyDescent="0.2">
      <c r="A26" s="88" t="s">
        <v>32</v>
      </c>
      <c r="B26" s="107" t="s">
        <v>213</v>
      </c>
      <c r="C26" s="9" t="s">
        <v>1747</v>
      </c>
      <c r="D26" s="9" t="str">
        <f>IF($B26="N/A","N/A",IF(C26&lt;0,"No","Yes"))</f>
        <v>N/A</v>
      </c>
      <c r="E26" s="9" t="s">
        <v>1747</v>
      </c>
      <c r="F26" s="9" t="str">
        <f>IF($B26="N/A","N/A",IF(E26&lt;0,"No","Yes"))</f>
        <v>N/A</v>
      </c>
      <c r="G26" s="9" t="s">
        <v>1747</v>
      </c>
      <c r="H26" s="9" t="str">
        <f>IF($B26="N/A","N/A",IF(G26&lt;0,"No","Yes"))</f>
        <v>N/A</v>
      </c>
      <c r="I26" s="10" t="s">
        <v>1747</v>
      </c>
      <c r="J26" s="10" t="s">
        <v>1747</v>
      </c>
      <c r="K26" s="9" t="str">
        <f t="shared" si="8"/>
        <v>N/A</v>
      </c>
    </row>
    <row r="27" spans="1:11" x14ac:dyDescent="0.2">
      <c r="A27" s="88" t="s">
        <v>160</v>
      </c>
      <c r="B27" s="107" t="s">
        <v>213</v>
      </c>
      <c r="C27" s="9" t="s">
        <v>1747</v>
      </c>
      <c r="D27" s="9" t="str">
        <f t="shared" ref="D27:D30" si="9">IF($B27="N/A","N/A",IF(C27&lt;0,"No","Yes"))</f>
        <v>N/A</v>
      </c>
      <c r="E27" s="9" t="s">
        <v>1747</v>
      </c>
      <c r="F27" s="9" t="str">
        <f t="shared" ref="F27:F30" si="10">IF($B27="N/A","N/A",IF(E27&lt;0,"No","Yes"))</f>
        <v>N/A</v>
      </c>
      <c r="G27" s="9" t="s">
        <v>1747</v>
      </c>
      <c r="H27" s="9" t="str">
        <f t="shared" ref="H27:H30" si="11">IF($B27="N/A","N/A",IF(G27&lt;0,"No","Yes"))</f>
        <v>N/A</v>
      </c>
      <c r="I27" s="10" t="s">
        <v>1747</v>
      </c>
      <c r="J27" s="10" t="s">
        <v>1747</v>
      </c>
      <c r="K27" s="9" t="str">
        <f t="shared" si="8"/>
        <v>N/A</v>
      </c>
    </row>
    <row r="28" spans="1:11" x14ac:dyDescent="0.2">
      <c r="A28" s="31" t="s">
        <v>374</v>
      </c>
      <c r="B28" s="107" t="s">
        <v>213</v>
      </c>
      <c r="C28" s="9" t="s">
        <v>1747</v>
      </c>
      <c r="D28" s="9" t="str">
        <f t="shared" si="9"/>
        <v>N/A</v>
      </c>
      <c r="E28" s="9" t="s">
        <v>1747</v>
      </c>
      <c r="F28" s="9" t="str">
        <f t="shared" si="10"/>
        <v>N/A</v>
      </c>
      <c r="G28" s="9" t="s">
        <v>1747</v>
      </c>
      <c r="H28" s="9" t="str">
        <f t="shared" si="11"/>
        <v>N/A</v>
      </c>
      <c r="I28" s="10" t="s">
        <v>1747</v>
      </c>
      <c r="J28" s="10" t="s">
        <v>1747</v>
      </c>
      <c r="K28" s="9" t="str">
        <f t="shared" si="8"/>
        <v>N/A</v>
      </c>
    </row>
    <row r="29" spans="1:11" x14ac:dyDescent="0.2">
      <c r="A29" s="31" t="s">
        <v>376</v>
      </c>
      <c r="B29" s="107" t="s">
        <v>213</v>
      </c>
      <c r="C29" s="9" t="s">
        <v>1747</v>
      </c>
      <c r="D29" s="9" t="str">
        <f t="shared" si="9"/>
        <v>N/A</v>
      </c>
      <c r="E29" s="9" t="s">
        <v>1747</v>
      </c>
      <c r="F29" s="9" t="str">
        <f t="shared" si="10"/>
        <v>N/A</v>
      </c>
      <c r="G29" s="9" t="s">
        <v>1747</v>
      </c>
      <c r="H29" s="9" t="str">
        <f t="shared" si="11"/>
        <v>N/A</v>
      </c>
      <c r="I29" s="10" t="s">
        <v>1747</v>
      </c>
      <c r="J29" s="10" t="s">
        <v>1747</v>
      </c>
      <c r="K29" s="9" t="str">
        <f t="shared" si="8"/>
        <v>N/A</v>
      </c>
    </row>
    <row r="30" spans="1:11" x14ac:dyDescent="0.2">
      <c r="A30" s="31" t="s">
        <v>377</v>
      </c>
      <c r="B30" s="107" t="s">
        <v>213</v>
      </c>
      <c r="C30" s="9" t="s">
        <v>1747</v>
      </c>
      <c r="D30" s="9" t="str">
        <f t="shared" si="9"/>
        <v>N/A</v>
      </c>
      <c r="E30" s="9" t="s">
        <v>1747</v>
      </c>
      <c r="F30" s="9" t="str">
        <f t="shared" si="10"/>
        <v>N/A</v>
      </c>
      <c r="G30" s="9" t="s">
        <v>1747</v>
      </c>
      <c r="H30" s="9" t="str">
        <f t="shared" si="11"/>
        <v>N/A</v>
      </c>
      <c r="I30" s="10" t="s">
        <v>1747</v>
      </c>
      <c r="J30" s="10" t="s">
        <v>1747</v>
      </c>
      <c r="K30" s="9" t="str">
        <f t="shared" si="8"/>
        <v>N/A</v>
      </c>
    </row>
    <row r="31" spans="1:11" ht="12" customHeight="1" x14ac:dyDescent="0.2">
      <c r="A31" s="164" t="s">
        <v>1647</v>
      </c>
      <c r="B31" s="165"/>
      <c r="C31" s="165"/>
      <c r="D31" s="165"/>
      <c r="E31" s="165"/>
      <c r="F31" s="165"/>
      <c r="G31" s="165"/>
      <c r="H31" s="165"/>
      <c r="I31" s="165"/>
      <c r="J31" s="165"/>
      <c r="K31" s="166"/>
    </row>
    <row r="32" spans="1:11" x14ac:dyDescent="0.2">
      <c r="A32" s="156" t="s">
        <v>1645</v>
      </c>
      <c r="B32" s="157"/>
      <c r="C32" s="157"/>
      <c r="D32" s="157"/>
      <c r="E32" s="157"/>
      <c r="F32" s="157"/>
      <c r="G32" s="157"/>
      <c r="H32" s="157"/>
      <c r="I32" s="157"/>
      <c r="J32" s="157"/>
      <c r="K32" s="158"/>
    </row>
    <row r="33" spans="1:11" x14ac:dyDescent="0.2">
      <c r="A33" s="159" t="s">
        <v>1743</v>
      </c>
      <c r="B33" s="159"/>
      <c r="C33" s="159"/>
      <c r="D33" s="159"/>
      <c r="E33" s="159"/>
      <c r="F33" s="159"/>
      <c r="G33" s="159"/>
      <c r="H33" s="159"/>
      <c r="I33" s="159"/>
      <c r="J33" s="159"/>
      <c r="K33" s="160"/>
    </row>
  </sheetData>
  <mergeCells count="6">
    <mergeCell ref="A33:K33"/>
    <mergeCell ref="A1:K1"/>
    <mergeCell ref="A2:K2"/>
    <mergeCell ref="A4:K4"/>
    <mergeCell ref="A31:K31"/>
    <mergeCell ref="A32:K32"/>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K57"/>
  <sheetViews>
    <sheetView zoomScaleNormal="100" zoomScaleSheetLayoutView="75" workbookViewId="0">
      <pane xSplit="2" ySplit="5" topLeftCell="C38"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92"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1740</v>
      </c>
      <c r="B1" s="148"/>
      <c r="C1" s="148"/>
      <c r="D1" s="148"/>
      <c r="E1" s="148"/>
      <c r="F1" s="148"/>
      <c r="G1" s="148"/>
      <c r="H1" s="148"/>
      <c r="I1" s="148"/>
      <c r="J1" s="148"/>
      <c r="K1" s="149"/>
    </row>
    <row r="2" spans="1:11" x14ac:dyDescent="0.2">
      <c r="A2" s="153" t="s">
        <v>1597</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s="30" customFormat="1" x14ac:dyDescent="0.2">
      <c r="A6" s="88" t="s">
        <v>343</v>
      </c>
      <c r="B6" s="9" t="s">
        <v>213</v>
      </c>
      <c r="C6" s="29">
        <v>7</v>
      </c>
      <c r="D6" s="9" t="s">
        <v>213</v>
      </c>
      <c r="E6" s="29">
        <v>7</v>
      </c>
      <c r="F6" s="9" t="s">
        <v>213</v>
      </c>
      <c r="G6" s="29">
        <v>7</v>
      </c>
      <c r="H6" s="9" t="s">
        <v>213</v>
      </c>
      <c r="I6" s="133" t="s">
        <v>213</v>
      </c>
      <c r="J6" s="133" t="s">
        <v>213</v>
      </c>
      <c r="K6" s="9" t="s">
        <v>213</v>
      </c>
    </row>
    <row r="7" spans="1:11" x14ac:dyDescent="0.2">
      <c r="A7" s="91" t="s">
        <v>12</v>
      </c>
      <c r="B7" s="32" t="s">
        <v>213</v>
      </c>
      <c r="C7" s="101">
        <v>9526315</v>
      </c>
      <c r="D7" s="34" t="str">
        <f>IF($B7="N/A","N/A",IF(C7&gt;15,"No",IF(C7&lt;-15,"No","Yes")))</f>
        <v>N/A</v>
      </c>
      <c r="E7" s="33">
        <v>9846659</v>
      </c>
      <c r="F7" s="34" t="str">
        <f>IF($B7="N/A","N/A",IF(E7&gt;15,"No",IF(E7&lt;-15,"No","Yes")))</f>
        <v>N/A</v>
      </c>
      <c r="G7" s="33">
        <v>10042692</v>
      </c>
      <c r="H7" s="34" t="str">
        <f>IF($B7="N/A","N/A",IF(G7&gt;15,"No",IF(G7&lt;-15,"No","Yes")))</f>
        <v>N/A</v>
      </c>
      <c r="I7" s="35">
        <v>3.363</v>
      </c>
      <c r="J7" s="35">
        <v>1.9910000000000001</v>
      </c>
      <c r="K7" s="34" t="str">
        <f t="shared" ref="K7:K54" si="0">IF(J7="Div by 0", "N/A", IF(J7="N/A","N/A", IF(J7&gt;30, "No", IF(J7&lt;-30, "No", "Yes"))))</f>
        <v>Yes</v>
      </c>
    </row>
    <row r="8" spans="1:11" x14ac:dyDescent="0.2">
      <c r="A8" s="91" t="s">
        <v>362</v>
      </c>
      <c r="B8" s="32" t="s">
        <v>213</v>
      </c>
      <c r="C8" s="144" t="s">
        <v>213</v>
      </c>
      <c r="D8" s="34" t="str">
        <f>IF($B8="N/A","N/A",IF(C8&gt;15,"No",IF(C8&lt;-15,"No","Yes")))</f>
        <v>N/A</v>
      </c>
      <c r="E8" s="36">
        <v>75.082502602999995</v>
      </c>
      <c r="F8" s="34" t="str">
        <f>IF($B8="N/A","N/A",IF(E8&gt;15,"No",IF(E8&lt;-15,"No","Yes")))</f>
        <v>N/A</v>
      </c>
      <c r="G8" s="36">
        <v>66.392686342999994</v>
      </c>
      <c r="H8" s="34" t="str">
        <f>IF($B8="N/A","N/A",IF(G8&gt;15,"No",IF(G8&lt;-15,"No","Yes")))</f>
        <v>N/A</v>
      </c>
      <c r="I8" s="35" t="s">
        <v>213</v>
      </c>
      <c r="J8" s="35">
        <v>-11.6</v>
      </c>
      <c r="K8" s="34" t="str">
        <f t="shared" si="0"/>
        <v>Yes</v>
      </c>
    </row>
    <row r="9" spans="1:11" x14ac:dyDescent="0.2">
      <c r="A9" s="91" t="s">
        <v>119</v>
      </c>
      <c r="B9" s="37" t="s">
        <v>213</v>
      </c>
      <c r="C9" s="100">
        <v>7.9276404359999999</v>
      </c>
      <c r="D9" s="9" t="str">
        <f>IF($B9="N/A","N/A",IF(C9&gt;15,"No",IF(C9&lt;-15,"No","Yes")))</f>
        <v>N/A</v>
      </c>
      <c r="E9" s="9">
        <v>13.260721224999999</v>
      </c>
      <c r="F9" s="9" t="str">
        <f>IF($B9="N/A","N/A",IF(E9&gt;15,"No",IF(E9&lt;-15,"No","Yes")))</f>
        <v>N/A</v>
      </c>
      <c r="G9" s="9">
        <v>21.428945546000001</v>
      </c>
      <c r="H9" s="9" t="str">
        <f>IF($B9="N/A","N/A",IF(G9&gt;15,"No",IF(G9&lt;-15,"No","Yes")))</f>
        <v>N/A</v>
      </c>
      <c r="I9" s="10">
        <v>67.27</v>
      </c>
      <c r="J9" s="10">
        <v>61.6</v>
      </c>
      <c r="K9" s="9" t="str">
        <f t="shared" si="0"/>
        <v>No</v>
      </c>
    </row>
    <row r="10" spans="1:11" x14ac:dyDescent="0.2">
      <c r="A10" s="91" t="s">
        <v>120</v>
      </c>
      <c r="B10" s="37" t="s">
        <v>213</v>
      </c>
      <c r="C10" s="100">
        <v>0</v>
      </c>
      <c r="D10" s="9" t="str">
        <f>IF($B10="N/A","N/A",IF(C10&gt;15,"No",IF(C10&lt;-15,"No","Yes")))</f>
        <v>N/A</v>
      </c>
      <c r="E10" s="9">
        <v>0</v>
      </c>
      <c r="F10" s="9" t="str">
        <f>IF($B10="N/A","N/A",IF(E10&gt;15,"No",IF(E10&lt;-15,"No","Yes")))</f>
        <v>N/A</v>
      </c>
      <c r="G10" s="9">
        <v>0</v>
      </c>
      <c r="H10" s="9" t="str">
        <f>IF($B10="N/A","N/A",IF(G10&gt;15,"No",IF(G10&lt;-15,"No","Yes")))</f>
        <v>N/A</v>
      </c>
      <c r="I10" s="10" t="s">
        <v>1747</v>
      </c>
      <c r="J10" s="10" t="s">
        <v>1747</v>
      </c>
      <c r="K10" s="9" t="str">
        <f t="shared" si="0"/>
        <v>N/A</v>
      </c>
    </row>
    <row r="11" spans="1:11" x14ac:dyDescent="0.2">
      <c r="A11" s="91" t="s">
        <v>859</v>
      </c>
      <c r="B11" s="37" t="s">
        <v>213</v>
      </c>
      <c r="C11" s="100">
        <v>9.0098532328999994</v>
      </c>
      <c r="D11" s="9" t="str">
        <f>IF($B11="N/A","N/A",IF(C11&gt;15,"No",IF(C11&lt;-15,"No","Yes")))</f>
        <v>N/A</v>
      </c>
      <c r="E11" s="9">
        <v>11.656776171000001</v>
      </c>
      <c r="F11" s="9" t="str">
        <f>IF($B11="N/A","N/A",IF(E11&gt;15,"No",IF(E11&lt;-15,"No","Yes")))</f>
        <v>N/A</v>
      </c>
      <c r="G11" s="9">
        <v>12.178368110999999</v>
      </c>
      <c r="H11" s="9" t="str">
        <f>IF($B11="N/A","N/A",IF(G11&gt;15,"No",IF(G11&lt;-15,"No","Yes")))</f>
        <v>N/A</v>
      </c>
      <c r="I11" s="10">
        <v>29.38</v>
      </c>
      <c r="J11" s="10">
        <v>4.4749999999999996</v>
      </c>
      <c r="K11" s="9" t="str">
        <f t="shared" si="0"/>
        <v>Yes</v>
      </c>
    </row>
    <row r="12" spans="1:11" x14ac:dyDescent="0.2">
      <c r="A12" s="91" t="s">
        <v>860</v>
      </c>
      <c r="B12" s="102" t="s">
        <v>214</v>
      </c>
      <c r="C12" s="100">
        <v>0</v>
      </c>
      <c r="D12" s="9" t="str">
        <f>IF(OR($B12="N/A",$C12="N/A"),"N/A",IF(C12&gt;100,"No",IF(C12&lt;95,"No","Yes")))</f>
        <v>No</v>
      </c>
      <c r="E12" s="100">
        <v>0</v>
      </c>
      <c r="F12" s="9" t="str">
        <f>IF(OR($B12="N/A",$E12="N/A"),"N/A",IF(E12&gt;100,"No",IF(E12&lt;95,"No","Yes")))</f>
        <v>No</v>
      </c>
      <c r="G12" s="100">
        <v>0</v>
      </c>
      <c r="H12" s="9" t="str">
        <f>IF($B12="N/A","N/A",IF(G12&gt;100,"No",IF(G12&lt;95,"No","Yes")))</f>
        <v>No</v>
      </c>
      <c r="I12" s="103" t="s">
        <v>1747</v>
      </c>
      <c r="J12" s="103" t="s">
        <v>1747</v>
      </c>
      <c r="K12" s="9" t="str">
        <f t="shared" si="0"/>
        <v>N/A</v>
      </c>
    </row>
    <row r="13" spans="1:11" x14ac:dyDescent="0.2">
      <c r="A13" s="91" t="s">
        <v>347</v>
      </c>
      <c r="B13" s="102" t="s">
        <v>213</v>
      </c>
      <c r="C13" s="100" t="s">
        <v>1747</v>
      </c>
      <c r="D13" s="9" t="str">
        <f>IF($B13="N/A","N/A",IF(C13&gt;100,"No",IF(C13&lt;95,"No","Yes")))</f>
        <v>N/A</v>
      </c>
      <c r="E13" s="100" t="s">
        <v>1747</v>
      </c>
      <c r="F13" s="9" t="str">
        <f>IF($B13="N/A","N/A",IF(E13&gt;100,"No",IF(E13&lt;95,"No","Yes")))</f>
        <v>N/A</v>
      </c>
      <c r="G13" s="100" t="s">
        <v>1747</v>
      </c>
      <c r="H13" s="9" t="str">
        <f>IF($B13="N/A","N/A",IF(G13&gt;100,"No",IF(G13&lt;95,"No","Yes")))</f>
        <v>N/A</v>
      </c>
      <c r="I13" s="103" t="s">
        <v>1747</v>
      </c>
      <c r="J13" s="103" t="s">
        <v>1747</v>
      </c>
      <c r="K13" s="9" t="str">
        <f t="shared" si="0"/>
        <v>N/A</v>
      </c>
    </row>
    <row r="14" spans="1:11" x14ac:dyDescent="0.2">
      <c r="A14" s="91" t="s">
        <v>348</v>
      </c>
      <c r="B14" s="102" t="s">
        <v>213</v>
      </c>
      <c r="C14" s="100" t="s">
        <v>1747</v>
      </c>
      <c r="D14" s="9" t="str">
        <f t="shared" ref="D14" si="1">IF($B14="N/A","N/A",IF(C14&lt;0,"No","Yes"))</f>
        <v>N/A</v>
      </c>
      <c r="E14" s="100" t="s">
        <v>1747</v>
      </c>
      <c r="F14" s="9" t="str">
        <f t="shared" ref="F14" si="2">IF($B14="N/A","N/A",IF(E14&lt;0,"No","Yes"))</f>
        <v>N/A</v>
      </c>
      <c r="G14" s="100" t="s">
        <v>1747</v>
      </c>
      <c r="H14" s="9" t="str">
        <f t="shared" ref="H14" si="3">IF($B14="N/A","N/A",IF(G14&lt;0,"No","Yes"))</f>
        <v>N/A</v>
      </c>
      <c r="I14" s="103" t="s">
        <v>1747</v>
      </c>
      <c r="J14" s="103" t="s">
        <v>1747</v>
      </c>
      <c r="K14" s="9" t="str">
        <f t="shared" si="0"/>
        <v>N/A</v>
      </c>
    </row>
    <row r="15" spans="1:11" x14ac:dyDescent="0.2">
      <c r="A15" s="91" t="s">
        <v>861</v>
      </c>
      <c r="B15" s="102" t="s">
        <v>214</v>
      </c>
      <c r="C15" s="100">
        <v>0</v>
      </c>
      <c r="D15" s="9" t="str">
        <f>IF(OR($B15="N/A",$C15="N/A"),"N/A",IF(C15&gt;100,"No",IF(C15&lt;95,"No","Yes")))</f>
        <v>No</v>
      </c>
      <c r="E15" s="100">
        <v>0</v>
      </c>
      <c r="F15" s="9" t="str">
        <f>IF(OR($B15="N/A",$E15="N/A"),"N/A",IF(E15&gt;100,"No",IF(E15&lt;95,"No","Yes")))</f>
        <v>No</v>
      </c>
      <c r="G15" s="100">
        <v>0</v>
      </c>
      <c r="H15" s="9" t="str">
        <f>IF($B15="N/A","N/A",IF(G15&gt;100,"No",IF(G15&lt;95,"No","Yes")))</f>
        <v>No</v>
      </c>
      <c r="I15" s="103" t="s">
        <v>1747</v>
      </c>
      <c r="J15" s="103" t="s">
        <v>1747</v>
      </c>
      <c r="K15" s="9" t="str">
        <f t="shared" si="0"/>
        <v>N/A</v>
      </c>
    </row>
    <row r="16" spans="1:11" x14ac:dyDescent="0.2">
      <c r="A16" s="91" t="s">
        <v>331</v>
      </c>
      <c r="B16" s="37" t="s">
        <v>213</v>
      </c>
      <c r="C16" s="89">
        <v>7912796</v>
      </c>
      <c r="D16" s="9" t="str">
        <f>IF($B16="N/A","N/A",IF(C16&gt;15,"No",IF(C16&lt;-15,"No","Yes")))</f>
        <v>N/A</v>
      </c>
      <c r="E16" s="38">
        <v>7393118</v>
      </c>
      <c r="F16" s="9" t="str">
        <f>IF($B16="N/A","N/A",IF(E16&gt;15,"No",IF(E16&lt;-15,"No","Yes")))</f>
        <v>N/A</v>
      </c>
      <c r="G16" s="38">
        <v>6667613</v>
      </c>
      <c r="H16" s="9" t="str">
        <f>IF($B16="N/A","N/A",IF(G16&gt;15,"No",IF(G16&lt;-15,"No","Yes")))</f>
        <v>N/A</v>
      </c>
      <c r="I16" s="10">
        <v>-6.57</v>
      </c>
      <c r="J16" s="10">
        <v>-9.81</v>
      </c>
      <c r="K16" s="9" t="str">
        <f t="shared" si="0"/>
        <v>Yes</v>
      </c>
    </row>
    <row r="17" spans="1:11" x14ac:dyDescent="0.2">
      <c r="A17" s="91" t="s">
        <v>442</v>
      </c>
      <c r="B17" s="37" t="s">
        <v>215</v>
      </c>
      <c r="C17" s="100">
        <v>15.333303171000001</v>
      </c>
      <c r="D17" s="9" t="str">
        <f>IF($B17="N/A","N/A",IF(C17&gt;20,"No",IF(C17&lt;5,"No","Yes")))</f>
        <v>Yes</v>
      </c>
      <c r="E17" s="9">
        <v>16.636837122999999</v>
      </c>
      <c r="F17" s="9" t="str">
        <f>IF($B17="N/A","N/A",IF(E17&gt;20,"No",IF(E17&lt;5,"No","Yes")))</f>
        <v>Yes</v>
      </c>
      <c r="G17" s="9">
        <v>18.005484121999999</v>
      </c>
      <c r="H17" s="9" t="str">
        <f>IF($B17="N/A","N/A",IF(G17&gt;20,"No",IF(G17&lt;5,"No","Yes")))</f>
        <v>Yes</v>
      </c>
      <c r="I17" s="10">
        <v>8.5009999999999994</v>
      </c>
      <c r="J17" s="10">
        <v>8.2270000000000003</v>
      </c>
      <c r="K17" s="9" t="str">
        <f t="shared" si="0"/>
        <v>Yes</v>
      </c>
    </row>
    <row r="18" spans="1:11" x14ac:dyDescent="0.2">
      <c r="A18" s="91" t="s">
        <v>443</v>
      </c>
      <c r="B18" s="32" t="s">
        <v>213</v>
      </c>
      <c r="C18" s="100" t="s">
        <v>213</v>
      </c>
      <c r="D18" s="9" t="str">
        <f>IF($B18="N/A","N/A",IF(C18&gt;15,"No",IF(C18&lt;-15,"No","Yes")))</f>
        <v>N/A</v>
      </c>
      <c r="E18" s="9">
        <v>83.363162876999994</v>
      </c>
      <c r="F18" s="9" t="str">
        <f>IF($B18="N/A","N/A",IF(E18&gt;15,"No",IF(E18&lt;-15,"No","Yes")))</f>
        <v>N/A</v>
      </c>
      <c r="G18" s="9">
        <v>81.994515878000001</v>
      </c>
      <c r="H18" s="9" t="str">
        <f>IF($B18="N/A","N/A",IF(G18&gt;15,"No",IF(G18&lt;-15,"No","Yes")))</f>
        <v>N/A</v>
      </c>
      <c r="I18" s="10" t="s">
        <v>213</v>
      </c>
      <c r="J18" s="10">
        <v>-1.64</v>
      </c>
      <c r="K18" s="9" t="str">
        <f t="shared" si="0"/>
        <v>Yes</v>
      </c>
    </row>
    <row r="19" spans="1:11" x14ac:dyDescent="0.2">
      <c r="A19" s="91" t="s">
        <v>444</v>
      </c>
      <c r="B19" s="37" t="s">
        <v>216</v>
      </c>
      <c r="C19" s="100">
        <v>3.2317021695000001</v>
      </c>
      <c r="D19" s="9" t="str">
        <f>IF($B19="N/A","N/A",IF(C19&gt;1,"Yes","No"))</f>
        <v>Yes</v>
      </c>
      <c r="E19" s="9">
        <v>5.5946895477999998</v>
      </c>
      <c r="F19" s="9" t="str">
        <f>IF($B19="N/A","N/A",IF(E19&gt;1,"Yes","No"))</f>
        <v>Yes</v>
      </c>
      <c r="G19" s="9">
        <v>4.2032733453000004</v>
      </c>
      <c r="H19" s="9" t="str">
        <f>IF($B19="N/A","N/A",IF(G19&gt;1,"Yes","No"))</f>
        <v>Yes</v>
      </c>
      <c r="I19" s="10">
        <v>73.12</v>
      </c>
      <c r="J19" s="10">
        <v>-24.9</v>
      </c>
      <c r="K19" s="9" t="str">
        <f t="shared" si="0"/>
        <v>Yes</v>
      </c>
    </row>
    <row r="20" spans="1:11" x14ac:dyDescent="0.2">
      <c r="A20" s="91" t="s">
        <v>862</v>
      </c>
      <c r="B20" s="37" t="s">
        <v>213</v>
      </c>
      <c r="C20" s="93">
        <v>124.05865446</v>
      </c>
      <c r="D20" s="9" t="str">
        <f>IF($B20="N/A","N/A",IF(C20&gt;15,"No",IF(C20&lt;-15,"No","Yes")))</f>
        <v>N/A</v>
      </c>
      <c r="E20" s="39">
        <v>99.075984836000003</v>
      </c>
      <c r="F20" s="9" t="str">
        <f>IF($B20="N/A","N/A",IF(E20&gt;15,"No",IF(E20&lt;-15,"No","Yes")))</f>
        <v>N/A</v>
      </c>
      <c r="G20" s="39">
        <v>165.43130259</v>
      </c>
      <c r="H20" s="9" t="str">
        <f>IF($B20="N/A","N/A",IF(G20&gt;15,"No",IF(G20&lt;-15,"No","Yes")))</f>
        <v>N/A</v>
      </c>
      <c r="I20" s="10">
        <v>-20.100000000000001</v>
      </c>
      <c r="J20" s="10">
        <v>66.97</v>
      </c>
      <c r="K20" s="9" t="str">
        <f t="shared" si="0"/>
        <v>No</v>
      </c>
    </row>
    <row r="21" spans="1:11" x14ac:dyDescent="0.2">
      <c r="A21" s="91" t="s">
        <v>34</v>
      </c>
      <c r="B21" s="37" t="s">
        <v>213</v>
      </c>
      <c r="C21" s="104">
        <v>4.6854198382999996</v>
      </c>
      <c r="D21" s="9" t="str">
        <f>IF($B21="N/A","N/A",IF(C21&gt;15,"No",IF(C21&lt;-15,"No","Yes")))</f>
        <v>N/A</v>
      </c>
      <c r="E21" s="105">
        <v>9.1371996064999994</v>
      </c>
      <c r="F21" s="9" t="str">
        <f>IF($B21="N/A","N/A",IF(E21&gt;15,"No",IF(E21&lt;-15,"No","Yes")))</f>
        <v>N/A</v>
      </c>
      <c r="G21" s="105">
        <v>15.499815033999999</v>
      </c>
      <c r="H21" s="9" t="str">
        <f>IF($B21="N/A","N/A",IF(G21&gt;15,"No",IF(G21&lt;-15,"No","Yes")))</f>
        <v>N/A</v>
      </c>
      <c r="I21" s="10">
        <v>95.01</v>
      </c>
      <c r="J21" s="10">
        <v>69.63</v>
      </c>
      <c r="K21" s="9" t="str">
        <f t="shared" si="0"/>
        <v>No</v>
      </c>
    </row>
    <row r="22" spans="1:11" x14ac:dyDescent="0.2">
      <c r="A22" s="91" t="s">
        <v>1712</v>
      </c>
      <c r="B22" s="37" t="s">
        <v>213</v>
      </c>
      <c r="C22" s="104">
        <v>0</v>
      </c>
      <c r="D22" s="9" t="str">
        <f>IF($B22="N/A","N/A",IF(C22&gt;15,"No",IF(C22&lt;-15,"No","Yes")))</f>
        <v>N/A</v>
      </c>
      <c r="E22" s="105">
        <v>0</v>
      </c>
      <c r="F22" s="9" t="str">
        <f>IF($B22="N/A","N/A",IF(E22&gt;15,"No",IF(E22&lt;-15,"No","Yes")))</f>
        <v>N/A</v>
      </c>
      <c r="G22" s="105">
        <v>0</v>
      </c>
      <c r="H22" s="9" t="str">
        <f>IF($B22="N/A","N/A",IF(G22&gt;15,"No",IF(G22&lt;-15,"No","Yes")))</f>
        <v>N/A</v>
      </c>
      <c r="I22" s="10" t="s">
        <v>1747</v>
      </c>
      <c r="J22" s="10" t="s">
        <v>1747</v>
      </c>
      <c r="K22" s="9" t="str">
        <f t="shared" si="0"/>
        <v>N/A</v>
      </c>
    </row>
    <row r="23" spans="1:11" x14ac:dyDescent="0.2">
      <c r="A23" s="91" t="s">
        <v>35</v>
      </c>
      <c r="B23" s="37" t="s">
        <v>213</v>
      </c>
      <c r="C23" s="104">
        <v>5.1002023348999996</v>
      </c>
      <c r="D23" s="9" t="str">
        <f>IF($B23="N/A","N/A",IF(C23&gt;15,"No",IF(C23&lt;-15,"No","Yes")))</f>
        <v>N/A</v>
      </c>
      <c r="E23" s="105">
        <v>4.3016672323999998</v>
      </c>
      <c r="F23" s="9" t="str">
        <f>IF($B23="N/A","N/A",IF(E23&gt;15,"No",IF(E23&lt;-15,"No","Yes")))</f>
        <v>N/A</v>
      </c>
      <c r="G23" s="105">
        <v>0</v>
      </c>
      <c r="H23" s="9" t="str">
        <f>IF($B23="N/A","N/A",IF(G23&gt;15,"No",IF(G23&lt;-15,"No","Yes")))</f>
        <v>N/A</v>
      </c>
      <c r="I23" s="10">
        <v>-15.7</v>
      </c>
      <c r="J23" s="10">
        <v>-100</v>
      </c>
      <c r="K23" s="9" t="str">
        <f t="shared" si="0"/>
        <v>No</v>
      </c>
    </row>
    <row r="24" spans="1:11" x14ac:dyDescent="0.2">
      <c r="A24" s="91" t="s">
        <v>863</v>
      </c>
      <c r="B24" s="37" t="s">
        <v>243</v>
      </c>
      <c r="C24" s="93">
        <v>204.34317687999999</v>
      </c>
      <c r="D24" s="9" t="str">
        <f>IF($B24="N/A","N/A",IF(C24&gt;300,"No",IF(C24&lt;75,"No","Yes")))</f>
        <v>Yes</v>
      </c>
      <c r="E24" s="39">
        <v>191.64583207999999</v>
      </c>
      <c r="F24" s="9" t="str">
        <f>IF($B24="N/A","N/A",IF(E24&gt;300,"No",IF(E24&lt;75,"No","Yes")))</f>
        <v>Yes</v>
      </c>
      <c r="G24" s="39">
        <v>204.31400629000001</v>
      </c>
      <c r="H24" s="9" t="str">
        <f>IF($B24="N/A","N/A",IF(G24&gt;300,"No",IF(G24&lt;75,"No","Yes")))</f>
        <v>Yes</v>
      </c>
      <c r="I24" s="10">
        <v>-6.21</v>
      </c>
      <c r="J24" s="10">
        <v>6.61</v>
      </c>
      <c r="K24" s="9" t="str">
        <f t="shared" si="0"/>
        <v>Yes</v>
      </c>
    </row>
    <row r="25" spans="1:11" x14ac:dyDescent="0.2">
      <c r="A25" s="91" t="s">
        <v>864</v>
      </c>
      <c r="B25" s="37" t="s">
        <v>244</v>
      </c>
      <c r="C25" s="93" t="s">
        <v>1747</v>
      </c>
      <c r="D25" s="9" t="str">
        <f>IF($B25="N/A","N/A",IF(C25&gt;250,"No",IF(C25&lt;20,"No","Yes")))</f>
        <v>No</v>
      </c>
      <c r="E25" s="39" t="s">
        <v>1747</v>
      </c>
      <c r="F25" s="9" t="str">
        <f>IF($B25="N/A","N/A",IF(E25&gt;250,"No",IF(E25&lt;20,"No","Yes")))</f>
        <v>No</v>
      </c>
      <c r="G25" s="39" t="s">
        <v>1747</v>
      </c>
      <c r="H25" s="9" t="str">
        <f>IF($B25="N/A","N/A",IF(G25&gt;250,"No",IF(G25&lt;20,"No","Yes")))</f>
        <v>No</v>
      </c>
      <c r="I25" s="10" t="s">
        <v>1747</v>
      </c>
      <c r="J25" s="10" t="s">
        <v>1747</v>
      </c>
      <c r="K25" s="9" t="str">
        <f t="shared" si="0"/>
        <v>N/A</v>
      </c>
    </row>
    <row r="26" spans="1:11" x14ac:dyDescent="0.2">
      <c r="A26" s="91" t="s">
        <v>865</v>
      </c>
      <c r="B26" s="37" t="s">
        <v>245</v>
      </c>
      <c r="C26" s="93">
        <v>2</v>
      </c>
      <c r="D26" s="9" t="str">
        <f>IF($B26="N/A","N/A",IF(C26&gt;5,"No",IF(C26&lt;3,"No","Yes")))</f>
        <v>No</v>
      </c>
      <c r="E26" s="39">
        <v>2</v>
      </c>
      <c r="F26" s="9" t="str">
        <f>IF($B26="N/A","N/A",IF(E26&gt;5,"No",IF(E26&lt;3,"No","Yes")))</f>
        <v>No</v>
      </c>
      <c r="G26" s="39" t="s">
        <v>1747</v>
      </c>
      <c r="H26" s="9" t="str">
        <f>IF($B26="N/A","N/A",IF(G26&gt;5,"No",IF(G26&lt;3,"No","Yes")))</f>
        <v>No</v>
      </c>
      <c r="I26" s="10">
        <v>0</v>
      </c>
      <c r="J26" s="10" t="s">
        <v>1747</v>
      </c>
      <c r="K26" s="9" t="str">
        <f t="shared" si="0"/>
        <v>N/A</v>
      </c>
    </row>
    <row r="27" spans="1:11" x14ac:dyDescent="0.2">
      <c r="A27" s="91" t="s">
        <v>131</v>
      </c>
      <c r="B27" s="37" t="s">
        <v>213</v>
      </c>
      <c r="C27" s="89">
        <v>4577</v>
      </c>
      <c r="D27" s="37" t="s">
        <v>213</v>
      </c>
      <c r="E27" s="38">
        <v>107567</v>
      </c>
      <c r="F27" s="37" t="s">
        <v>213</v>
      </c>
      <c r="G27" s="38">
        <v>257295</v>
      </c>
      <c r="H27" s="9" t="str">
        <f>IF($B27="N/A","N/A",IF(G27&gt;15,"No",IF(G27&lt;-15,"No","Yes")))</f>
        <v>N/A</v>
      </c>
      <c r="I27" s="10">
        <v>2250</v>
      </c>
      <c r="J27" s="10">
        <v>139.19999999999999</v>
      </c>
      <c r="K27" s="9" t="str">
        <f t="shared" si="0"/>
        <v>No</v>
      </c>
    </row>
    <row r="28" spans="1:11" x14ac:dyDescent="0.2">
      <c r="A28" s="91" t="s">
        <v>346</v>
      </c>
      <c r="B28" s="37" t="s">
        <v>213</v>
      </c>
      <c r="C28" s="90" t="s">
        <v>213</v>
      </c>
      <c r="D28" s="37" t="s">
        <v>213</v>
      </c>
      <c r="E28" s="8">
        <v>1.0924212974</v>
      </c>
      <c r="F28" s="37" t="s">
        <v>213</v>
      </c>
      <c r="G28" s="8">
        <v>2.5620122573000002</v>
      </c>
      <c r="H28" s="9" t="str">
        <f>IF($B28="N/A","N/A",IF(G28&gt;15,"No",IF(G28&lt;-15,"No","Yes")))</f>
        <v>N/A</v>
      </c>
      <c r="I28" s="10" t="s">
        <v>213</v>
      </c>
      <c r="J28" s="10">
        <v>134.5</v>
      </c>
      <c r="K28" s="9" t="str">
        <f t="shared" si="0"/>
        <v>No</v>
      </c>
    </row>
    <row r="29" spans="1:11" ht="25.5" x14ac:dyDescent="0.2">
      <c r="A29" s="91" t="s">
        <v>841</v>
      </c>
      <c r="B29" s="37" t="s">
        <v>213</v>
      </c>
      <c r="C29" s="39">
        <v>94.206030150999993</v>
      </c>
      <c r="D29" s="37" t="s">
        <v>213</v>
      </c>
      <c r="E29" s="39">
        <v>81.584379967999993</v>
      </c>
      <c r="F29" s="37" t="s">
        <v>213</v>
      </c>
      <c r="G29" s="39">
        <v>82.712400162999998</v>
      </c>
      <c r="H29" s="37" t="s">
        <v>213</v>
      </c>
      <c r="I29" s="10">
        <v>-13.4</v>
      </c>
      <c r="J29" s="10">
        <v>1.383</v>
      </c>
      <c r="K29" s="9" t="str">
        <f t="shared" si="0"/>
        <v>Yes</v>
      </c>
    </row>
    <row r="30" spans="1:11" x14ac:dyDescent="0.2">
      <c r="A30" s="91" t="s">
        <v>27</v>
      </c>
      <c r="B30" s="37" t="s">
        <v>217</v>
      </c>
      <c r="C30" s="38">
        <v>0</v>
      </c>
      <c r="D30" s="9" t="str">
        <f>IF($B30="N/A","N/A",IF(C30="N/A","N/A",IF(C30=0,"Yes","No")))</f>
        <v>Yes</v>
      </c>
      <c r="E30" s="38">
        <v>0</v>
      </c>
      <c r="F30" s="9" t="str">
        <f>IF($B30="N/A","N/A",IF(E30="N/A","N/A",IF(E30=0,"Yes","No")))</f>
        <v>Yes</v>
      </c>
      <c r="G30" s="38">
        <v>0</v>
      </c>
      <c r="H30" s="9" t="str">
        <f>IF($B30="N/A","N/A",IF(G30=0,"Yes","No"))</f>
        <v>Yes</v>
      </c>
      <c r="I30" s="10" t="s">
        <v>1747</v>
      </c>
      <c r="J30" s="10" t="s">
        <v>1747</v>
      </c>
      <c r="K30" s="9" t="str">
        <f t="shared" si="0"/>
        <v>N/A</v>
      </c>
    </row>
    <row r="31" spans="1:11" x14ac:dyDescent="0.2">
      <c r="A31" s="91" t="s">
        <v>206</v>
      </c>
      <c r="B31" s="106" t="s">
        <v>213</v>
      </c>
      <c r="C31" s="89">
        <v>410963</v>
      </c>
      <c r="D31" s="9" t="str">
        <f t="shared" ref="D31:F50" si="4">IF($B31="N/A","N/A",IF(C31&lt;0,"No","Yes"))</f>
        <v>N/A</v>
      </c>
      <c r="E31" s="89">
        <v>780401</v>
      </c>
      <c r="F31" s="9" t="str">
        <f t="shared" si="4"/>
        <v>N/A</v>
      </c>
      <c r="G31" s="89">
        <v>1223036</v>
      </c>
      <c r="H31" s="9" t="str">
        <f t="shared" ref="H31:H50" si="5">IF($B31="N/A","N/A",IF(G31&lt;0,"No","Yes"))</f>
        <v>N/A</v>
      </c>
      <c r="I31" s="10">
        <v>89.9</v>
      </c>
      <c r="J31" s="10">
        <v>56.72</v>
      </c>
      <c r="K31" s="9" t="str">
        <f t="shared" si="0"/>
        <v>No</v>
      </c>
    </row>
    <row r="32" spans="1:11" ht="25.5" x14ac:dyDescent="0.2">
      <c r="A32" s="2" t="s">
        <v>659</v>
      </c>
      <c r="B32" s="106" t="s">
        <v>213</v>
      </c>
      <c r="C32" s="90">
        <v>98.826658361</v>
      </c>
      <c r="D32" s="9" t="str">
        <f t="shared" si="4"/>
        <v>N/A</v>
      </c>
      <c r="E32" s="90">
        <v>88.543197664000004</v>
      </c>
      <c r="F32" s="9" t="str">
        <f t="shared" si="4"/>
        <v>N/A</v>
      </c>
      <c r="G32" s="90">
        <v>99.995421230000005</v>
      </c>
      <c r="H32" s="9" t="str">
        <f t="shared" si="5"/>
        <v>N/A</v>
      </c>
      <c r="I32" s="10">
        <v>-10.4</v>
      </c>
      <c r="J32" s="10">
        <v>12.93</v>
      </c>
      <c r="K32" s="9" t="str">
        <f t="shared" si="0"/>
        <v>Yes</v>
      </c>
    </row>
    <row r="33" spans="1:11" x14ac:dyDescent="0.2">
      <c r="A33" s="2" t="s">
        <v>660</v>
      </c>
      <c r="B33" s="106" t="s">
        <v>213</v>
      </c>
      <c r="C33" s="90">
        <v>0</v>
      </c>
      <c r="D33" s="9" t="str">
        <f t="shared" si="4"/>
        <v>N/A</v>
      </c>
      <c r="E33" s="90">
        <v>0</v>
      </c>
      <c r="F33" s="9" t="str">
        <f t="shared" si="4"/>
        <v>N/A</v>
      </c>
      <c r="G33" s="90">
        <v>0</v>
      </c>
      <c r="H33" s="9" t="str">
        <f t="shared" si="5"/>
        <v>N/A</v>
      </c>
      <c r="I33" s="10" t="s">
        <v>1747</v>
      </c>
      <c r="J33" s="10" t="s">
        <v>1747</v>
      </c>
      <c r="K33" s="9" t="str">
        <f t="shared" si="0"/>
        <v>N/A</v>
      </c>
    </row>
    <row r="34" spans="1:11" x14ac:dyDescent="0.2">
      <c r="A34" s="2" t="s">
        <v>661</v>
      </c>
      <c r="B34" s="106" t="s">
        <v>213</v>
      </c>
      <c r="C34" s="90">
        <v>0</v>
      </c>
      <c r="D34" s="9" t="str">
        <f t="shared" si="4"/>
        <v>N/A</v>
      </c>
      <c r="E34" s="90">
        <v>2.5627849999999998E-4</v>
      </c>
      <c r="F34" s="9" t="str">
        <f t="shared" si="4"/>
        <v>N/A</v>
      </c>
      <c r="G34" s="90">
        <v>0</v>
      </c>
      <c r="H34" s="9" t="str">
        <f t="shared" si="5"/>
        <v>N/A</v>
      </c>
      <c r="I34" s="10" t="s">
        <v>1747</v>
      </c>
      <c r="J34" s="10">
        <v>-100</v>
      </c>
      <c r="K34" s="9" t="str">
        <f t="shared" si="0"/>
        <v>No</v>
      </c>
    </row>
    <row r="35" spans="1:11" x14ac:dyDescent="0.2">
      <c r="A35" s="2" t="s">
        <v>662</v>
      </c>
      <c r="B35" s="106" t="s">
        <v>213</v>
      </c>
      <c r="C35" s="90">
        <v>0.19880135190000001</v>
      </c>
      <c r="D35" s="9" t="str">
        <f t="shared" si="4"/>
        <v>N/A</v>
      </c>
      <c r="E35" s="90">
        <v>0.66299248720000004</v>
      </c>
      <c r="F35" s="9" t="str">
        <f t="shared" si="4"/>
        <v>N/A</v>
      </c>
      <c r="G35" s="90">
        <v>4.5787696000000001E-3</v>
      </c>
      <c r="H35" s="9" t="str">
        <f t="shared" si="5"/>
        <v>N/A</v>
      </c>
      <c r="I35" s="10">
        <v>233.5</v>
      </c>
      <c r="J35" s="10">
        <v>-99.3</v>
      </c>
      <c r="K35" s="9" t="str">
        <f t="shared" si="0"/>
        <v>No</v>
      </c>
    </row>
    <row r="36" spans="1:11" x14ac:dyDescent="0.2">
      <c r="A36" s="2" t="s">
        <v>349</v>
      </c>
      <c r="B36" s="106" t="s">
        <v>213</v>
      </c>
      <c r="C36" s="89">
        <v>0</v>
      </c>
      <c r="D36" s="9" t="str">
        <f t="shared" si="4"/>
        <v>N/A</v>
      </c>
      <c r="E36" s="89">
        <v>0</v>
      </c>
      <c r="F36" s="9" t="str">
        <f t="shared" si="4"/>
        <v>N/A</v>
      </c>
      <c r="G36" s="89">
        <v>0</v>
      </c>
      <c r="H36" s="9" t="str">
        <f t="shared" si="5"/>
        <v>N/A</v>
      </c>
      <c r="I36" s="10" t="s">
        <v>1747</v>
      </c>
      <c r="J36" s="10" t="s">
        <v>1747</v>
      </c>
      <c r="K36" s="9" t="str">
        <f t="shared" si="0"/>
        <v>N/A</v>
      </c>
    </row>
    <row r="37" spans="1:11" x14ac:dyDescent="0.2">
      <c r="A37" s="2" t="s">
        <v>663</v>
      </c>
      <c r="B37" s="106" t="s">
        <v>213</v>
      </c>
      <c r="C37" s="90" t="s">
        <v>1747</v>
      </c>
      <c r="D37" s="9" t="str">
        <f t="shared" si="4"/>
        <v>N/A</v>
      </c>
      <c r="E37" s="90" t="s">
        <v>1747</v>
      </c>
      <c r="F37" s="9" t="str">
        <f t="shared" si="4"/>
        <v>N/A</v>
      </c>
      <c r="G37" s="90" t="s">
        <v>1747</v>
      </c>
      <c r="H37" s="9" t="str">
        <f t="shared" si="5"/>
        <v>N/A</v>
      </c>
      <c r="I37" s="10" t="s">
        <v>1747</v>
      </c>
      <c r="J37" s="10" t="s">
        <v>1747</v>
      </c>
      <c r="K37" s="9" t="str">
        <f t="shared" si="0"/>
        <v>N/A</v>
      </c>
    </row>
    <row r="38" spans="1:11" x14ac:dyDescent="0.2">
      <c r="A38" s="2" t="s">
        <v>664</v>
      </c>
      <c r="B38" s="106" t="s">
        <v>213</v>
      </c>
      <c r="C38" s="90" t="s">
        <v>1747</v>
      </c>
      <c r="D38" s="9" t="str">
        <f t="shared" si="4"/>
        <v>N/A</v>
      </c>
      <c r="E38" s="90" t="s">
        <v>1747</v>
      </c>
      <c r="F38" s="9" t="str">
        <f t="shared" si="4"/>
        <v>N/A</v>
      </c>
      <c r="G38" s="90" t="s">
        <v>1747</v>
      </c>
      <c r="H38" s="9" t="str">
        <f t="shared" si="5"/>
        <v>N/A</v>
      </c>
      <c r="I38" s="10" t="s">
        <v>1747</v>
      </c>
      <c r="J38" s="10" t="s">
        <v>1747</v>
      </c>
      <c r="K38" s="9" t="str">
        <f t="shared" si="0"/>
        <v>N/A</v>
      </c>
    </row>
    <row r="39" spans="1:11" x14ac:dyDescent="0.2">
      <c r="A39" s="2" t="s">
        <v>665</v>
      </c>
      <c r="B39" s="106" t="s">
        <v>213</v>
      </c>
      <c r="C39" s="90" t="s">
        <v>1747</v>
      </c>
      <c r="D39" s="9" t="str">
        <f t="shared" si="4"/>
        <v>N/A</v>
      </c>
      <c r="E39" s="90" t="s">
        <v>1747</v>
      </c>
      <c r="F39" s="9" t="str">
        <f t="shared" si="4"/>
        <v>N/A</v>
      </c>
      <c r="G39" s="90" t="s">
        <v>1747</v>
      </c>
      <c r="H39" s="9" t="str">
        <f t="shared" si="5"/>
        <v>N/A</v>
      </c>
      <c r="I39" s="10" t="s">
        <v>1747</v>
      </c>
      <c r="J39" s="10" t="s">
        <v>1747</v>
      </c>
      <c r="K39" s="9" t="str">
        <f t="shared" si="0"/>
        <v>N/A</v>
      </c>
    </row>
    <row r="40" spans="1:11" x14ac:dyDescent="0.2">
      <c r="A40" s="2" t="s">
        <v>666</v>
      </c>
      <c r="B40" s="106" t="s">
        <v>213</v>
      </c>
      <c r="C40" s="90" t="s">
        <v>1747</v>
      </c>
      <c r="D40" s="9" t="str">
        <f t="shared" si="4"/>
        <v>N/A</v>
      </c>
      <c r="E40" s="90" t="s">
        <v>1747</v>
      </c>
      <c r="F40" s="9" t="str">
        <f t="shared" si="4"/>
        <v>N/A</v>
      </c>
      <c r="G40" s="90" t="s">
        <v>1747</v>
      </c>
      <c r="H40" s="9" t="str">
        <f t="shared" si="5"/>
        <v>N/A</v>
      </c>
      <c r="I40" s="10" t="s">
        <v>1747</v>
      </c>
      <c r="J40" s="10" t="s">
        <v>1747</v>
      </c>
      <c r="K40" s="9" t="str">
        <f t="shared" si="0"/>
        <v>N/A</v>
      </c>
    </row>
    <row r="41" spans="1:11" x14ac:dyDescent="0.2">
      <c r="A41" s="2" t="s">
        <v>667</v>
      </c>
      <c r="B41" s="106" t="s">
        <v>213</v>
      </c>
      <c r="C41" s="90" t="s">
        <v>1747</v>
      </c>
      <c r="D41" s="9" t="str">
        <f t="shared" si="4"/>
        <v>N/A</v>
      </c>
      <c r="E41" s="90" t="s">
        <v>1747</v>
      </c>
      <c r="F41" s="9" t="str">
        <f t="shared" si="4"/>
        <v>N/A</v>
      </c>
      <c r="G41" s="90" t="s">
        <v>1747</v>
      </c>
      <c r="H41" s="9" t="str">
        <f t="shared" si="5"/>
        <v>N/A</v>
      </c>
      <c r="I41" s="10" t="s">
        <v>1747</v>
      </c>
      <c r="J41" s="10" t="s">
        <v>1747</v>
      </c>
      <c r="K41" s="9" t="str">
        <f t="shared" si="0"/>
        <v>N/A</v>
      </c>
    </row>
    <row r="42" spans="1:11" x14ac:dyDescent="0.2">
      <c r="A42" s="2" t="s">
        <v>668</v>
      </c>
      <c r="B42" s="106" t="s">
        <v>213</v>
      </c>
      <c r="C42" s="90" t="s">
        <v>1747</v>
      </c>
      <c r="D42" s="9" t="str">
        <f t="shared" si="4"/>
        <v>N/A</v>
      </c>
      <c r="E42" s="90" t="s">
        <v>1747</v>
      </c>
      <c r="F42" s="9" t="str">
        <f t="shared" si="4"/>
        <v>N/A</v>
      </c>
      <c r="G42" s="90" t="s">
        <v>1747</v>
      </c>
      <c r="H42" s="9" t="str">
        <f t="shared" si="5"/>
        <v>N/A</v>
      </c>
      <c r="I42" s="10" t="s">
        <v>1747</v>
      </c>
      <c r="J42" s="10" t="s">
        <v>1747</v>
      </c>
      <c r="K42" s="9" t="str">
        <f t="shared" si="0"/>
        <v>N/A</v>
      </c>
    </row>
    <row r="43" spans="1:11" x14ac:dyDescent="0.2">
      <c r="A43" s="2" t="s">
        <v>669</v>
      </c>
      <c r="B43" s="106" t="s">
        <v>213</v>
      </c>
      <c r="C43" s="90" t="s">
        <v>1747</v>
      </c>
      <c r="D43" s="9" t="str">
        <f t="shared" si="4"/>
        <v>N/A</v>
      </c>
      <c r="E43" s="90" t="s">
        <v>1747</v>
      </c>
      <c r="F43" s="9" t="str">
        <f t="shared" si="4"/>
        <v>N/A</v>
      </c>
      <c r="G43" s="90" t="s">
        <v>1747</v>
      </c>
      <c r="H43" s="9" t="str">
        <f t="shared" si="5"/>
        <v>N/A</v>
      </c>
      <c r="I43" s="10" t="s">
        <v>1747</v>
      </c>
      <c r="J43" s="10" t="s">
        <v>1747</v>
      </c>
      <c r="K43" s="9" t="str">
        <f t="shared" si="0"/>
        <v>N/A</v>
      </c>
    </row>
    <row r="44" spans="1:11" x14ac:dyDescent="0.2">
      <c r="A44" s="2" t="s">
        <v>670</v>
      </c>
      <c r="B44" s="106" t="s">
        <v>213</v>
      </c>
      <c r="C44" s="90" t="s">
        <v>1747</v>
      </c>
      <c r="D44" s="9" t="str">
        <f t="shared" si="4"/>
        <v>N/A</v>
      </c>
      <c r="E44" s="90" t="s">
        <v>1747</v>
      </c>
      <c r="F44" s="9" t="str">
        <f t="shared" si="4"/>
        <v>N/A</v>
      </c>
      <c r="G44" s="90" t="s">
        <v>1747</v>
      </c>
      <c r="H44" s="9" t="str">
        <f t="shared" si="5"/>
        <v>N/A</v>
      </c>
      <c r="I44" s="10" t="s">
        <v>1747</v>
      </c>
      <c r="J44" s="10" t="s">
        <v>1747</v>
      </c>
      <c r="K44" s="9" t="str">
        <f t="shared" si="0"/>
        <v>N/A</v>
      </c>
    </row>
    <row r="45" spans="1:11" x14ac:dyDescent="0.2">
      <c r="A45" s="2" t="s">
        <v>671</v>
      </c>
      <c r="B45" s="106" t="s">
        <v>213</v>
      </c>
      <c r="C45" s="90" t="s">
        <v>1747</v>
      </c>
      <c r="D45" s="9" t="str">
        <f t="shared" si="4"/>
        <v>N/A</v>
      </c>
      <c r="E45" s="90" t="s">
        <v>1747</v>
      </c>
      <c r="F45" s="9" t="str">
        <f t="shared" si="4"/>
        <v>N/A</v>
      </c>
      <c r="G45" s="90" t="s">
        <v>1747</v>
      </c>
      <c r="H45" s="9" t="str">
        <f t="shared" si="5"/>
        <v>N/A</v>
      </c>
      <c r="I45" s="10" t="s">
        <v>1747</v>
      </c>
      <c r="J45" s="10" t="s">
        <v>1747</v>
      </c>
      <c r="K45" s="9" t="str">
        <f t="shared" si="0"/>
        <v>N/A</v>
      </c>
    </row>
    <row r="46" spans="1:11" x14ac:dyDescent="0.2">
      <c r="A46" s="2" t="s">
        <v>350</v>
      </c>
      <c r="B46" s="106" t="s">
        <v>213</v>
      </c>
      <c r="C46" s="89">
        <v>447344</v>
      </c>
      <c r="D46" s="9" t="str">
        <f t="shared" si="4"/>
        <v>N/A</v>
      </c>
      <c r="E46" s="89">
        <v>367402</v>
      </c>
      <c r="F46" s="9" t="str">
        <f t="shared" si="4"/>
        <v>N/A</v>
      </c>
      <c r="G46" s="89">
        <v>0</v>
      </c>
      <c r="H46" s="9" t="str">
        <f t="shared" si="5"/>
        <v>N/A</v>
      </c>
      <c r="I46" s="10">
        <v>-17.899999999999999</v>
      </c>
      <c r="J46" s="10">
        <v>-100</v>
      </c>
      <c r="K46" s="9" t="str">
        <f t="shared" si="0"/>
        <v>No</v>
      </c>
    </row>
    <row r="47" spans="1:11" x14ac:dyDescent="0.2">
      <c r="A47" s="2" t="s">
        <v>672</v>
      </c>
      <c r="B47" s="106" t="s">
        <v>213</v>
      </c>
      <c r="C47" s="90">
        <v>22.769948853999999</v>
      </c>
      <c r="D47" s="9" t="str">
        <f t="shared" si="4"/>
        <v>N/A</v>
      </c>
      <c r="E47" s="90">
        <v>99.994284190000002</v>
      </c>
      <c r="F47" s="9" t="str">
        <f t="shared" si="4"/>
        <v>N/A</v>
      </c>
      <c r="G47" s="90" t="s">
        <v>1747</v>
      </c>
      <c r="H47" s="9" t="str">
        <f t="shared" si="5"/>
        <v>N/A</v>
      </c>
      <c r="I47" s="10">
        <v>339.2</v>
      </c>
      <c r="J47" s="10" t="s">
        <v>1747</v>
      </c>
      <c r="K47" s="9" t="str">
        <f t="shared" si="0"/>
        <v>N/A</v>
      </c>
    </row>
    <row r="48" spans="1:11" x14ac:dyDescent="0.2">
      <c r="A48" s="2" t="s">
        <v>673</v>
      </c>
      <c r="B48" s="106" t="s">
        <v>213</v>
      </c>
      <c r="C48" s="90">
        <v>0</v>
      </c>
      <c r="D48" s="9" t="str">
        <f t="shared" si="4"/>
        <v>N/A</v>
      </c>
      <c r="E48" s="90">
        <v>0</v>
      </c>
      <c r="F48" s="9" t="str">
        <f t="shared" si="4"/>
        <v>N/A</v>
      </c>
      <c r="G48" s="90" t="s">
        <v>1747</v>
      </c>
      <c r="H48" s="9" t="str">
        <f t="shared" si="5"/>
        <v>N/A</v>
      </c>
      <c r="I48" s="10" t="s">
        <v>1747</v>
      </c>
      <c r="J48" s="10" t="s">
        <v>1747</v>
      </c>
      <c r="K48" s="9" t="str">
        <f t="shared" si="0"/>
        <v>N/A</v>
      </c>
    </row>
    <row r="49" spans="1:11" x14ac:dyDescent="0.2">
      <c r="A49" s="2" t="s">
        <v>674</v>
      </c>
      <c r="B49" s="106" t="s">
        <v>213</v>
      </c>
      <c r="C49" s="90">
        <v>0</v>
      </c>
      <c r="D49" s="9" t="str">
        <f t="shared" si="4"/>
        <v>N/A</v>
      </c>
      <c r="E49" s="90">
        <v>0</v>
      </c>
      <c r="F49" s="9" t="str">
        <f t="shared" si="4"/>
        <v>N/A</v>
      </c>
      <c r="G49" s="90" t="s">
        <v>1747</v>
      </c>
      <c r="H49" s="9" t="str">
        <f t="shared" si="5"/>
        <v>N/A</v>
      </c>
      <c r="I49" s="10" t="s">
        <v>1747</v>
      </c>
      <c r="J49" s="10" t="s">
        <v>1747</v>
      </c>
      <c r="K49" s="9" t="str">
        <f t="shared" si="0"/>
        <v>N/A</v>
      </c>
    </row>
    <row r="50" spans="1:11" x14ac:dyDescent="0.2">
      <c r="A50" s="2" t="s">
        <v>675</v>
      </c>
      <c r="B50" s="106" t="s">
        <v>213</v>
      </c>
      <c r="C50" s="90">
        <v>10.153707214000001</v>
      </c>
      <c r="D50" s="9" t="str">
        <f t="shared" si="4"/>
        <v>N/A</v>
      </c>
      <c r="E50" s="90">
        <v>5.7158099000000004E-3</v>
      </c>
      <c r="F50" s="9" t="str">
        <f t="shared" si="4"/>
        <v>N/A</v>
      </c>
      <c r="G50" s="90" t="s">
        <v>1747</v>
      </c>
      <c r="H50" s="9" t="str">
        <f t="shared" si="5"/>
        <v>N/A</v>
      </c>
      <c r="I50" s="10">
        <v>-99.9</v>
      </c>
      <c r="J50" s="10" t="s">
        <v>1747</v>
      </c>
      <c r="K50" s="9" t="str">
        <f t="shared" si="0"/>
        <v>N/A</v>
      </c>
    </row>
    <row r="51" spans="1:11" x14ac:dyDescent="0.2">
      <c r="A51" s="2" t="s">
        <v>351</v>
      </c>
      <c r="B51" s="37" t="s">
        <v>213</v>
      </c>
      <c r="C51" s="89">
        <v>755212</v>
      </c>
      <c r="D51" s="37" t="s">
        <v>213</v>
      </c>
      <c r="E51" s="38">
        <v>1305738</v>
      </c>
      <c r="F51" s="37" t="s">
        <v>213</v>
      </c>
      <c r="G51" s="38">
        <v>2152043</v>
      </c>
      <c r="H51" s="37" t="s">
        <v>213</v>
      </c>
      <c r="I51" s="10">
        <v>72.900000000000006</v>
      </c>
      <c r="J51" s="10">
        <v>64.81</v>
      </c>
      <c r="K51" s="9" t="str">
        <f t="shared" si="0"/>
        <v>No</v>
      </c>
    </row>
    <row r="52" spans="1:11" x14ac:dyDescent="0.2">
      <c r="A52" s="2" t="s">
        <v>352</v>
      </c>
      <c r="B52" s="37" t="s">
        <v>213</v>
      </c>
      <c r="C52" s="90">
        <v>99.311848858000005</v>
      </c>
      <c r="D52" s="9" t="str">
        <f t="shared" ref="D52:D54" si="6">IF($B52="N/A","N/A",IF(C52&gt;15,"No",IF(C52&lt;-15,"No","Yes")))</f>
        <v>N/A</v>
      </c>
      <c r="E52" s="8">
        <v>99.630783511000004</v>
      </c>
      <c r="F52" s="9" t="str">
        <f t="shared" ref="F52:F54" si="7">IF($B52="N/A","N/A",IF(E52&gt;15,"No",IF(E52&lt;-15,"No","Yes")))</f>
        <v>N/A</v>
      </c>
      <c r="G52" s="8">
        <v>99.077852997999997</v>
      </c>
      <c r="H52" s="9" t="str">
        <f t="shared" ref="H52:H54" si="8">IF($B52="N/A","N/A",IF(G52&gt;15,"No",IF(G52&lt;-15,"No","Yes")))</f>
        <v>N/A</v>
      </c>
      <c r="I52" s="10">
        <v>0.3211</v>
      </c>
      <c r="J52" s="10">
        <v>-0.55500000000000005</v>
      </c>
      <c r="K52" s="9" t="str">
        <f t="shared" si="0"/>
        <v>Yes</v>
      </c>
    </row>
    <row r="53" spans="1:11" x14ac:dyDescent="0.2">
      <c r="A53" s="2" t="s">
        <v>353</v>
      </c>
      <c r="B53" s="37" t="s">
        <v>213</v>
      </c>
      <c r="C53" s="90">
        <v>0</v>
      </c>
      <c r="D53" s="9" t="str">
        <f t="shared" si="6"/>
        <v>N/A</v>
      </c>
      <c r="E53" s="8">
        <v>0</v>
      </c>
      <c r="F53" s="9" t="str">
        <f t="shared" si="7"/>
        <v>N/A</v>
      </c>
      <c r="G53" s="8">
        <v>0</v>
      </c>
      <c r="H53" s="9" t="str">
        <f t="shared" si="8"/>
        <v>N/A</v>
      </c>
      <c r="I53" s="10" t="s">
        <v>1747</v>
      </c>
      <c r="J53" s="10" t="s">
        <v>1747</v>
      </c>
      <c r="K53" s="9" t="str">
        <f t="shared" si="0"/>
        <v>N/A</v>
      </c>
    </row>
    <row r="54" spans="1:11" x14ac:dyDescent="0.2">
      <c r="A54" s="2" t="s">
        <v>354</v>
      </c>
      <c r="B54" s="37" t="s">
        <v>213</v>
      </c>
      <c r="C54" s="90" t="s">
        <v>213</v>
      </c>
      <c r="D54" s="9" t="str">
        <f t="shared" si="6"/>
        <v>N/A</v>
      </c>
      <c r="E54" s="8">
        <v>7.7810403E-2</v>
      </c>
      <c r="F54" s="9" t="str">
        <f t="shared" si="7"/>
        <v>N/A</v>
      </c>
      <c r="G54" s="8">
        <v>0.24743929370000001</v>
      </c>
      <c r="H54" s="9" t="str">
        <f t="shared" si="8"/>
        <v>N/A</v>
      </c>
      <c r="I54" s="10" t="s">
        <v>213</v>
      </c>
      <c r="J54" s="10">
        <v>218</v>
      </c>
      <c r="K54" s="9" t="str">
        <f t="shared" si="0"/>
        <v>No</v>
      </c>
    </row>
    <row r="55" spans="1:11" ht="12" customHeight="1" x14ac:dyDescent="0.2">
      <c r="A55" s="164" t="s">
        <v>1647</v>
      </c>
      <c r="B55" s="165"/>
      <c r="C55" s="165"/>
      <c r="D55" s="165"/>
      <c r="E55" s="165"/>
      <c r="F55" s="165"/>
      <c r="G55" s="165"/>
      <c r="H55" s="165"/>
      <c r="I55" s="165"/>
      <c r="J55" s="165"/>
      <c r="K55" s="166"/>
    </row>
    <row r="56" spans="1:11" x14ac:dyDescent="0.2">
      <c r="A56" s="156" t="s">
        <v>1645</v>
      </c>
      <c r="B56" s="157"/>
      <c r="C56" s="157"/>
      <c r="D56" s="157"/>
      <c r="E56" s="157"/>
      <c r="F56" s="157"/>
      <c r="G56" s="157"/>
      <c r="H56" s="157"/>
      <c r="I56" s="157"/>
      <c r="J56" s="157"/>
      <c r="K56" s="158"/>
    </row>
    <row r="57" spans="1:11" x14ac:dyDescent="0.2">
      <c r="A57" s="159" t="s">
        <v>1743</v>
      </c>
      <c r="B57" s="159"/>
      <c r="C57" s="159"/>
      <c r="D57" s="159"/>
      <c r="E57" s="159"/>
      <c r="F57" s="159"/>
      <c r="G57" s="159"/>
      <c r="H57" s="159"/>
      <c r="I57" s="159"/>
      <c r="J57" s="159"/>
      <c r="K57" s="160"/>
    </row>
  </sheetData>
  <mergeCells count="6">
    <mergeCell ref="A57:K57"/>
    <mergeCell ref="A1:K1"/>
    <mergeCell ref="A2:K2"/>
    <mergeCell ref="A4:K4"/>
    <mergeCell ref="A55:K55"/>
    <mergeCell ref="A56:K56"/>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rowBreaks count="1" manualBreakCount="1">
    <brk id="50" max="10"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33"/>
  <sheetViews>
    <sheetView zoomScaleNormal="100" workbookViewId="0">
      <pane xSplit="2" ySplit="5" topLeftCell="C114"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92"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1740</v>
      </c>
      <c r="B1" s="148"/>
      <c r="C1" s="148"/>
      <c r="D1" s="148"/>
      <c r="E1" s="148"/>
      <c r="F1" s="148"/>
      <c r="G1" s="148"/>
      <c r="H1" s="148"/>
      <c r="I1" s="148"/>
      <c r="J1" s="148"/>
      <c r="K1" s="149"/>
    </row>
    <row r="2" spans="1:11" ht="12.75" customHeight="1" x14ac:dyDescent="0.2">
      <c r="A2" s="153" t="s">
        <v>1598</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91" t="s">
        <v>12</v>
      </c>
      <c r="B6" s="37" t="s">
        <v>213</v>
      </c>
      <c r="C6" s="89">
        <v>6699503</v>
      </c>
      <c r="D6" s="9" t="str">
        <f>IF($B6="N/A","N/A",IF(C6&gt;15,"No",IF(C6&lt;-15,"No","Yes")))</f>
        <v>N/A</v>
      </c>
      <c r="E6" s="38">
        <v>6163137</v>
      </c>
      <c r="F6" s="9" t="str">
        <f>IF($B6="N/A","N/A",IF(E6&gt;15,"No",IF(E6&lt;-15,"No","Yes")))</f>
        <v>N/A</v>
      </c>
      <c r="G6" s="38">
        <v>5467077</v>
      </c>
      <c r="H6" s="9" t="str">
        <f>IF($B6="N/A","N/A",IF(G6&gt;15,"No",IF(G6&lt;-15,"No","Yes")))</f>
        <v>N/A</v>
      </c>
      <c r="I6" s="10">
        <v>-8.01</v>
      </c>
      <c r="J6" s="10">
        <v>-11.3</v>
      </c>
      <c r="K6" s="9" t="str">
        <f t="shared" ref="K6:K15" si="0">IF(J6="Div by 0", "N/A", IF(J6="N/A","N/A", IF(J6&gt;30, "No", IF(J6&lt;-30, "No", "Yes"))))</f>
        <v>Yes</v>
      </c>
    </row>
    <row r="7" spans="1:11" x14ac:dyDescent="0.2">
      <c r="A7" s="91" t="s">
        <v>30</v>
      </c>
      <c r="B7" s="37" t="s">
        <v>246</v>
      </c>
      <c r="C7" s="90">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
      <c r="A8" s="91" t="s">
        <v>29</v>
      </c>
      <c r="B8" s="37" t="s">
        <v>217</v>
      </c>
      <c r="C8" s="90">
        <v>0</v>
      </c>
      <c r="D8" s="9" t="str">
        <f>IF($B8="N/A","N/A",IF(C8=0,"Yes","No"))</f>
        <v>Yes</v>
      </c>
      <c r="E8" s="8">
        <v>0</v>
      </c>
      <c r="F8" s="9" t="str">
        <f>IF($B8="N/A","N/A",IF(E8=0,"Yes","No"))</f>
        <v>Yes</v>
      </c>
      <c r="G8" s="8">
        <v>0</v>
      </c>
      <c r="H8" s="9" t="str">
        <f>IF($B8="N/A","N/A",IF(G8=0,"Yes","No"))</f>
        <v>Yes</v>
      </c>
      <c r="I8" s="10" t="s">
        <v>1747</v>
      </c>
      <c r="J8" s="10" t="s">
        <v>1747</v>
      </c>
      <c r="K8" s="9" t="str">
        <f t="shared" si="0"/>
        <v>N/A</v>
      </c>
    </row>
    <row r="9" spans="1:11" x14ac:dyDescent="0.2">
      <c r="A9" s="91" t="s">
        <v>16</v>
      </c>
      <c r="B9" s="37" t="s">
        <v>213</v>
      </c>
      <c r="C9" s="90">
        <v>15.156810886000001</v>
      </c>
      <c r="D9" s="9" t="str">
        <f t="shared" ref="D9:D15" si="1">IF($B9="N/A","N/A",IF(C9&gt;15,"No",IF(C9&lt;-15,"No","Yes")))</f>
        <v>N/A</v>
      </c>
      <c r="E9" s="8">
        <v>15.64161238</v>
      </c>
      <c r="F9" s="9" t="str">
        <f t="shared" ref="F9:F15" si="2">IF($B9="N/A","N/A",IF(E9&gt;15,"No",IF(E9&lt;-15,"No","Yes")))</f>
        <v>N/A</v>
      </c>
      <c r="G9" s="8">
        <v>14.500326226</v>
      </c>
      <c r="H9" s="9" t="str">
        <f t="shared" ref="H9:H15" si="3">IF($B9="N/A","N/A",IF(G9&gt;15,"No",IF(G9&lt;-15,"No","Yes")))</f>
        <v>N/A</v>
      </c>
      <c r="I9" s="10">
        <v>3.1989999999999998</v>
      </c>
      <c r="J9" s="10">
        <v>-7.3</v>
      </c>
      <c r="K9" s="9" t="str">
        <f t="shared" si="0"/>
        <v>Yes</v>
      </c>
    </row>
    <row r="10" spans="1:11" x14ac:dyDescent="0.2">
      <c r="A10" s="91" t="s">
        <v>36</v>
      </c>
      <c r="B10" s="37" t="s">
        <v>213</v>
      </c>
      <c r="C10" s="90">
        <v>33.27619267</v>
      </c>
      <c r="D10" s="9" t="str">
        <f t="shared" si="1"/>
        <v>N/A</v>
      </c>
      <c r="E10" s="8">
        <v>35.315585024000001</v>
      </c>
      <c r="F10" s="9" t="str">
        <f t="shared" si="2"/>
        <v>N/A</v>
      </c>
      <c r="G10" s="8">
        <v>37.521720092999999</v>
      </c>
      <c r="H10" s="9" t="str">
        <f t="shared" si="3"/>
        <v>N/A</v>
      </c>
      <c r="I10" s="10">
        <v>6.1289999999999996</v>
      </c>
      <c r="J10" s="10">
        <v>6.2469999999999999</v>
      </c>
      <c r="K10" s="9" t="str">
        <f t="shared" si="0"/>
        <v>Yes</v>
      </c>
    </row>
    <row r="11" spans="1:11" x14ac:dyDescent="0.2">
      <c r="A11" s="91" t="s">
        <v>37</v>
      </c>
      <c r="B11" s="37" t="s">
        <v>213</v>
      </c>
      <c r="C11" s="90">
        <v>98.743207654000003</v>
      </c>
      <c r="D11" s="9" t="str">
        <f t="shared" si="1"/>
        <v>N/A</v>
      </c>
      <c r="E11" s="8">
        <v>99.016604553999997</v>
      </c>
      <c r="F11" s="9" t="str">
        <f t="shared" si="2"/>
        <v>N/A</v>
      </c>
      <c r="G11" s="8">
        <v>98.985097378999995</v>
      </c>
      <c r="H11" s="9" t="str">
        <f t="shared" si="3"/>
        <v>N/A</v>
      </c>
      <c r="I11" s="10">
        <v>0.27689999999999998</v>
      </c>
      <c r="J11" s="10">
        <v>-3.2000000000000001E-2</v>
      </c>
      <c r="K11" s="9" t="str">
        <f t="shared" si="0"/>
        <v>Yes</v>
      </c>
    </row>
    <row r="12" spans="1:11" x14ac:dyDescent="0.2">
      <c r="A12" s="91" t="s">
        <v>38</v>
      </c>
      <c r="B12" s="37" t="s">
        <v>213</v>
      </c>
      <c r="C12" s="90">
        <v>9.9166134365000005</v>
      </c>
      <c r="D12" s="9" t="str">
        <f t="shared" si="1"/>
        <v>N/A</v>
      </c>
      <c r="E12" s="8">
        <v>10.505723660999999</v>
      </c>
      <c r="F12" s="9" t="str">
        <f t="shared" si="2"/>
        <v>N/A</v>
      </c>
      <c r="G12" s="8">
        <v>9.8672161546999995</v>
      </c>
      <c r="H12" s="9" t="str">
        <f t="shared" si="3"/>
        <v>N/A</v>
      </c>
      <c r="I12" s="10">
        <v>5.9409999999999998</v>
      </c>
      <c r="J12" s="10">
        <v>-6.08</v>
      </c>
      <c r="K12" s="9" t="str">
        <f t="shared" si="0"/>
        <v>Yes</v>
      </c>
    </row>
    <row r="13" spans="1:11" x14ac:dyDescent="0.2">
      <c r="A13" s="91" t="s">
        <v>866</v>
      </c>
      <c r="B13" s="37" t="s">
        <v>213</v>
      </c>
      <c r="C13" s="90">
        <v>96.184264279000004</v>
      </c>
      <c r="D13" s="9" t="str">
        <f t="shared" si="1"/>
        <v>N/A</v>
      </c>
      <c r="E13" s="8">
        <v>96.705588732999999</v>
      </c>
      <c r="F13" s="9" t="str">
        <f t="shared" si="2"/>
        <v>N/A</v>
      </c>
      <c r="G13" s="8">
        <v>97.299399710000003</v>
      </c>
      <c r="H13" s="9" t="str">
        <f t="shared" si="3"/>
        <v>N/A</v>
      </c>
      <c r="I13" s="10">
        <v>0.54200000000000004</v>
      </c>
      <c r="J13" s="10">
        <v>0.61399999999999999</v>
      </c>
      <c r="K13" s="9" t="str">
        <f t="shared" si="0"/>
        <v>Yes</v>
      </c>
    </row>
    <row r="14" spans="1:11" x14ac:dyDescent="0.2">
      <c r="A14" s="91" t="s">
        <v>867</v>
      </c>
      <c r="B14" s="37" t="s">
        <v>213</v>
      </c>
      <c r="C14" s="90">
        <v>94.501614906</v>
      </c>
      <c r="D14" s="9" t="str">
        <f t="shared" si="1"/>
        <v>N/A</v>
      </c>
      <c r="E14" s="8">
        <v>95.368623708000001</v>
      </c>
      <c r="F14" s="9" t="str">
        <f t="shared" si="2"/>
        <v>N/A</v>
      </c>
      <c r="G14" s="8">
        <v>95.832335792999999</v>
      </c>
      <c r="H14" s="9" t="str">
        <f t="shared" si="3"/>
        <v>N/A</v>
      </c>
      <c r="I14" s="10">
        <v>0.91749999999999998</v>
      </c>
      <c r="J14" s="10">
        <v>0.48620000000000002</v>
      </c>
      <c r="K14" s="9" t="str">
        <f t="shared" si="0"/>
        <v>Yes</v>
      </c>
    </row>
    <row r="15" spans="1:11" x14ac:dyDescent="0.2">
      <c r="A15" s="91" t="s">
        <v>161</v>
      </c>
      <c r="B15" s="37" t="s">
        <v>213</v>
      </c>
      <c r="C15" s="90">
        <v>31.131085394999999</v>
      </c>
      <c r="D15" s="9" t="str">
        <f t="shared" si="1"/>
        <v>N/A</v>
      </c>
      <c r="E15" s="8">
        <v>37.692541964</v>
      </c>
      <c r="F15" s="9" t="str">
        <f t="shared" si="2"/>
        <v>N/A</v>
      </c>
      <c r="G15" s="8">
        <v>50.776713041000001</v>
      </c>
      <c r="H15" s="9" t="str">
        <f t="shared" si="3"/>
        <v>N/A</v>
      </c>
      <c r="I15" s="10">
        <v>21.08</v>
      </c>
      <c r="J15" s="10">
        <v>34.71</v>
      </c>
      <c r="K15" s="9" t="str">
        <f t="shared" si="0"/>
        <v>No</v>
      </c>
    </row>
    <row r="16" spans="1:11" x14ac:dyDescent="0.2">
      <c r="A16" s="91" t="s">
        <v>162</v>
      </c>
      <c r="B16" s="37" t="s">
        <v>246</v>
      </c>
      <c r="C16" s="90">
        <v>94.480292046000002</v>
      </c>
      <c r="D16" s="9" t="str">
        <f>IF($B16="N/A","N/A",IF(C16&gt;95,"Yes","No"))</f>
        <v>No</v>
      </c>
      <c r="E16" s="8">
        <v>94.080108879999997</v>
      </c>
      <c r="F16" s="9" t="str">
        <f>IF($B16="N/A","N/A",IF(E16&gt;95,"Yes","No"))</f>
        <v>No</v>
      </c>
      <c r="G16" s="8">
        <v>92.882558631999999</v>
      </c>
      <c r="H16" s="9" t="str">
        <f>IF($B16="N/A","N/A",IF(G16&gt;95,"Yes","No"))</f>
        <v>No</v>
      </c>
      <c r="I16" s="10">
        <v>-0.42399999999999999</v>
      </c>
      <c r="J16" s="10">
        <v>-1.27</v>
      </c>
      <c r="K16" s="9" t="str">
        <f t="shared" ref="K16:K26" si="4">IF(J16="Div by 0", "N/A", IF(J16="N/A","N/A", IF(J16&gt;30, "No", IF(J16&lt;-30, "No", "Yes"))))</f>
        <v>Yes</v>
      </c>
    </row>
    <row r="17" spans="1:11" x14ac:dyDescent="0.2">
      <c r="A17" s="91" t="s">
        <v>868</v>
      </c>
      <c r="B17" s="62" t="s">
        <v>247</v>
      </c>
      <c r="C17" s="90">
        <v>50.034547339</v>
      </c>
      <c r="D17" s="9" t="str">
        <f>IF($B17="N/A","N/A",IF(C17&gt;90,"No",IF(C17&lt;50,"No","Yes")))</f>
        <v>Yes</v>
      </c>
      <c r="E17" s="8">
        <v>50.824539516000002</v>
      </c>
      <c r="F17" s="9" t="str">
        <f>IF($B17="N/A","N/A",IF(E17&gt;90,"No",IF(E17&lt;50,"No","Yes")))</f>
        <v>Yes</v>
      </c>
      <c r="G17" s="8">
        <v>51.669036306000002</v>
      </c>
      <c r="H17" s="9" t="str">
        <f>IF($B17="N/A","N/A",IF(G17&gt;90,"No",IF(G17&lt;50,"No","Yes")))</f>
        <v>Yes</v>
      </c>
      <c r="I17" s="10">
        <v>1.579</v>
      </c>
      <c r="J17" s="10">
        <v>1.6619999999999999</v>
      </c>
      <c r="K17" s="9" t="str">
        <f t="shared" si="4"/>
        <v>Yes</v>
      </c>
    </row>
    <row r="18" spans="1:11" x14ac:dyDescent="0.2">
      <c r="A18" s="91" t="s">
        <v>869</v>
      </c>
      <c r="B18" s="62" t="s">
        <v>224</v>
      </c>
      <c r="C18" s="90">
        <v>9.3764268782000002</v>
      </c>
      <c r="D18" s="9" t="str">
        <f t="shared" ref="D18:D23" si="5">IF($B18="N/A","N/A",IF(C18&gt;5,"No",IF(C18&lt;=0,"No","Yes")))</f>
        <v>No</v>
      </c>
      <c r="E18" s="8">
        <v>8.9859595851999998</v>
      </c>
      <c r="F18" s="9" t="str">
        <f t="shared" ref="F18:F23" si="6">IF($B18="N/A","N/A",IF(E18&gt;5,"No",IF(E18&lt;=0,"No","Yes")))</f>
        <v>No</v>
      </c>
      <c r="G18" s="8">
        <v>7.8739333651000001</v>
      </c>
      <c r="H18" s="9" t="str">
        <f t="shared" ref="H18:H23" si="7">IF($B18="N/A","N/A",IF(G18&gt;5,"No",IF(G18&lt;=0,"No","Yes")))</f>
        <v>No</v>
      </c>
      <c r="I18" s="10">
        <v>-4.16</v>
      </c>
      <c r="J18" s="10">
        <v>-12.4</v>
      </c>
      <c r="K18" s="9" t="str">
        <f t="shared" si="4"/>
        <v>Yes</v>
      </c>
    </row>
    <row r="19" spans="1:11" x14ac:dyDescent="0.2">
      <c r="A19" s="91" t="s">
        <v>870</v>
      </c>
      <c r="B19" s="62" t="s">
        <v>224</v>
      </c>
      <c r="C19" s="90">
        <v>3.2982446608</v>
      </c>
      <c r="D19" s="9" t="str">
        <f t="shared" si="5"/>
        <v>Yes</v>
      </c>
      <c r="E19" s="8">
        <v>3.4164095329999999</v>
      </c>
      <c r="F19" s="9" t="str">
        <f t="shared" si="6"/>
        <v>Yes</v>
      </c>
      <c r="G19" s="8">
        <v>3.3787159025000002</v>
      </c>
      <c r="H19" s="9" t="str">
        <f t="shared" si="7"/>
        <v>Yes</v>
      </c>
      <c r="I19" s="10">
        <v>3.5830000000000002</v>
      </c>
      <c r="J19" s="10">
        <v>-1.1000000000000001</v>
      </c>
      <c r="K19" s="9" t="str">
        <f t="shared" si="4"/>
        <v>Yes</v>
      </c>
    </row>
    <row r="20" spans="1:11" x14ac:dyDescent="0.2">
      <c r="A20" s="91" t="s">
        <v>871</v>
      </c>
      <c r="B20" s="62" t="s">
        <v>224</v>
      </c>
      <c r="C20" s="90">
        <v>0.7125453933</v>
      </c>
      <c r="D20" s="9" t="str">
        <f t="shared" si="5"/>
        <v>Yes</v>
      </c>
      <c r="E20" s="8">
        <v>0.83400709740000001</v>
      </c>
      <c r="F20" s="9" t="str">
        <f t="shared" si="6"/>
        <v>Yes</v>
      </c>
      <c r="G20" s="8">
        <v>0.86997128450000005</v>
      </c>
      <c r="H20" s="9" t="str">
        <f t="shared" si="7"/>
        <v>Yes</v>
      </c>
      <c r="I20" s="10">
        <v>17.05</v>
      </c>
      <c r="J20" s="10">
        <v>4.3120000000000003</v>
      </c>
      <c r="K20" s="9" t="str">
        <f t="shared" si="4"/>
        <v>Yes</v>
      </c>
    </row>
    <row r="21" spans="1:11" x14ac:dyDescent="0.2">
      <c r="A21" s="91" t="s">
        <v>872</v>
      </c>
      <c r="B21" s="37" t="s">
        <v>213</v>
      </c>
      <c r="C21" s="90">
        <v>0.27781165260000001</v>
      </c>
      <c r="D21" s="9" t="str">
        <f t="shared" si="5"/>
        <v>N/A</v>
      </c>
      <c r="E21" s="8">
        <v>0.28422214210000002</v>
      </c>
      <c r="F21" s="9" t="str">
        <f t="shared" si="6"/>
        <v>N/A</v>
      </c>
      <c r="G21" s="8">
        <v>0.2926426681</v>
      </c>
      <c r="H21" s="9" t="str">
        <f t="shared" si="7"/>
        <v>N/A</v>
      </c>
      <c r="I21" s="10">
        <v>2.3069999999999999</v>
      </c>
      <c r="J21" s="10">
        <v>2.9630000000000001</v>
      </c>
      <c r="K21" s="9" t="str">
        <f t="shared" si="4"/>
        <v>Yes</v>
      </c>
    </row>
    <row r="22" spans="1:11" x14ac:dyDescent="0.2">
      <c r="A22" s="91" t="s">
        <v>1742</v>
      </c>
      <c r="B22" s="37" t="s">
        <v>213</v>
      </c>
      <c r="C22" s="90">
        <v>3.8689437100000001E-2</v>
      </c>
      <c r="D22" s="9" t="str">
        <f t="shared" si="5"/>
        <v>N/A</v>
      </c>
      <c r="E22" s="8">
        <v>5.0818276500000002E-2</v>
      </c>
      <c r="F22" s="9" t="str">
        <f t="shared" si="6"/>
        <v>N/A</v>
      </c>
      <c r="G22" s="8">
        <v>6.6434037799999998E-2</v>
      </c>
      <c r="H22" s="9" t="str">
        <f t="shared" si="7"/>
        <v>N/A</v>
      </c>
      <c r="I22" s="10">
        <v>31.35</v>
      </c>
      <c r="J22" s="10">
        <v>30.73</v>
      </c>
      <c r="K22" s="9" t="str">
        <f t="shared" si="4"/>
        <v>No</v>
      </c>
    </row>
    <row r="23" spans="1:11" x14ac:dyDescent="0.2">
      <c r="A23" s="91" t="s">
        <v>873</v>
      </c>
      <c r="B23" s="37" t="s">
        <v>213</v>
      </c>
      <c r="C23" s="90">
        <v>0.59431274229999997</v>
      </c>
      <c r="D23" s="9" t="str">
        <f t="shared" si="5"/>
        <v>N/A</v>
      </c>
      <c r="E23" s="8">
        <v>0.58681155389999995</v>
      </c>
      <c r="F23" s="9" t="str">
        <f t="shared" si="6"/>
        <v>N/A</v>
      </c>
      <c r="G23" s="8">
        <v>0.68857636359999996</v>
      </c>
      <c r="H23" s="9" t="str">
        <f t="shared" si="7"/>
        <v>N/A</v>
      </c>
      <c r="I23" s="10">
        <v>-1.26</v>
      </c>
      <c r="J23" s="10">
        <v>17.34</v>
      </c>
      <c r="K23" s="9" t="str">
        <f t="shared" si="4"/>
        <v>Yes</v>
      </c>
    </row>
    <row r="24" spans="1:11" x14ac:dyDescent="0.2">
      <c r="A24" s="91" t="s">
        <v>874</v>
      </c>
      <c r="B24" s="37" t="s">
        <v>232</v>
      </c>
      <c r="C24" s="90">
        <v>2.3626528713999999</v>
      </c>
      <c r="D24" s="9" t="str">
        <f>IF($B24="N/A","N/A",IF(C24&gt;10,"No",IF(C24&lt;1,"No","Yes")))</f>
        <v>Yes</v>
      </c>
      <c r="E24" s="8">
        <v>2.2134831661000001</v>
      </c>
      <c r="F24" s="9" t="str">
        <f>IF($B24="N/A","N/A",IF(E24&gt;10,"No",IF(E24&lt;1,"No","Yes")))</f>
        <v>Yes</v>
      </c>
      <c r="G24" s="8">
        <v>1.8526353296</v>
      </c>
      <c r="H24" s="9" t="str">
        <f>IF($B24="N/A","N/A",IF(G24&gt;10,"No",IF(G24&lt;1,"No","Yes")))</f>
        <v>Yes</v>
      </c>
      <c r="I24" s="10">
        <v>-6.31</v>
      </c>
      <c r="J24" s="10">
        <v>-16.3</v>
      </c>
      <c r="K24" s="9" t="str">
        <f t="shared" si="4"/>
        <v>Yes</v>
      </c>
    </row>
    <row r="25" spans="1:11" x14ac:dyDescent="0.2">
      <c r="A25" s="91" t="s">
        <v>875</v>
      </c>
      <c r="B25" s="94" t="s">
        <v>239</v>
      </c>
      <c r="C25" s="90">
        <v>20.223246411000002</v>
      </c>
      <c r="D25" s="9" t="str">
        <f>IF($B25="N/A","N/A",IF(C25&gt;10,"No",IF(C25&lt;=0,"No","Yes")))</f>
        <v>No</v>
      </c>
      <c r="E25" s="8">
        <v>19.597730831</v>
      </c>
      <c r="F25" s="9" t="str">
        <f>IF($B25="N/A","N/A",IF(E25&gt;10,"No",IF(E25&lt;=0,"No","Yes")))</f>
        <v>No</v>
      </c>
      <c r="G25" s="8">
        <v>17.462366086999999</v>
      </c>
      <c r="H25" s="9" t="str">
        <f>IF($B25="N/A","N/A",IF(G25&gt;10,"No",IF(G25&lt;=0,"No","Yes")))</f>
        <v>No</v>
      </c>
      <c r="I25" s="10">
        <v>-3.09</v>
      </c>
      <c r="J25" s="10">
        <v>-10.9</v>
      </c>
      <c r="K25" s="9" t="str">
        <f t="shared" si="4"/>
        <v>Yes</v>
      </c>
    </row>
    <row r="26" spans="1:11" x14ac:dyDescent="0.2">
      <c r="A26" s="91" t="s">
        <v>876</v>
      </c>
      <c r="B26" s="62" t="s">
        <v>248</v>
      </c>
      <c r="C26" s="90">
        <v>5.5197079545000003</v>
      </c>
      <c r="D26" s="9" t="str">
        <f>IF($B26="N/A","N/A",IF(C26&gt;=5,"No",IF(C26&lt;0,"No","Yes")))</f>
        <v>No</v>
      </c>
      <c r="E26" s="8">
        <v>5.9198911204</v>
      </c>
      <c r="F26" s="9" t="str">
        <f>IF($B26="N/A","N/A",IF(E26&gt;=5,"No",IF(E26&lt;0,"No","Yes")))</f>
        <v>No</v>
      </c>
      <c r="G26" s="8">
        <v>7.1174413676999997</v>
      </c>
      <c r="H26" s="9" t="str">
        <f>IF($B26="N/A","N/A",IF(G26&gt;=5,"No",IF(G26&lt;0,"No","Yes")))</f>
        <v>No</v>
      </c>
      <c r="I26" s="10">
        <v>7.25</v>
      </c>
      <c r="J26" s="10">
        <v>20.23</v>
      </c>
      <c r="K26" s="9" t="str">
        <f t="shared" si="4"/>
        <v>Yes</v>
      </c>
    </row>
    <row r="27" spans="1:11" x14ac:dyDescent="0.2">
      <c r="A27" s="91" t="s">
        <v>14</v>
      </c>
      <c r="B27" s="62" t="s">
        <v>249</v>
      </c>
      <c r="C27" s="90">
        <v>1.2707509796000001</v>
      </c>
      <c r="D27" s="9" t="str">
        <f>IF($B27="N/A","N/A",IF(C27&gt;15,"No",IF(C27&lt;=0,"No","Yes")))</f>
        <v>Yes</v>
      </c>
      <c r="E27" s="8">
        <v>1.3357483373000001</v>
      </c>
      <c r="F27" s="9" t="str">
        <f>IF($B27="N/A","N/A",IF(E27&gt;15,"No",IF(E27&lt;=0,"No","Yes")))</f>
        <v>Yes</v>
      </c>
      <c r="G27" s="8">
        <v>1.3840851336</v>
      </c>
      <c r="H27" s="9" t="str">
        <f>IF($B27="N/A","N/A",IF(G27&gt;15,"No",IF(G27&lt;=0,"No","Yes")))</f>
        <v>Yes</v>
      </c>
      <c r="I27" s="10">
        <v>5.1150000000000002</v>
      </c>
      <c r="J27" s="10">
        <v>3.6190000000000002</v>
      </c>
      <c r="K27" s="9" t="str">
        <f>IF(J27="Div by 0", "N/A", IF(J27="N/A","N/A", IF(J27&gt;30, "No", IF(J27&lt;-30, "No", "Yes"))))</f>
        <v>Yes</v>
      </c>
    </row>
    <row r="28" spans="1:11" x14ac:dyDescent="0.2">
      <c r="A28" s="91" t="s">
        <v>877</v>
      </c>
      <c r="B28" s="37" t="s">
        <v>213</v>
      </c>
      <c r="C28" s="93">
        <v>151.66633777000001</v>
      </c>
      <c r="D28" s="9" t="str">
        <f>IF($B28="N/A","N/A",IF(C28&gt;15,"No",IF(C28&lt;-15,"No","Yes")))</f>
        <v>N/A</v>
      </c>
      <c r="E28" s="39">
        <v>170.59788154</v>
      </c>
      <c r="F28" s="9" t="str">
        <f>IF($B28="N/A","N/A",IF(E28&gt;15,"No",IF(E28&lt;-15,"No","Yes")))</f>
        <v>N/A</v>
      </c>
      <c r="G28" s="39">
        <v>179.74346166000001</v>
      </c>
      <c r="H28" s="9" t="str">
        <f>IF($B28="N/A","N/A",IF(G28&gt;15,"No",IF(G28&lt;-15,"No","Yes")))</f>
        <v>N/A</v>
      </c>
      <c r="I28" s="10">
        <v>12.48</v>
      </c>
      <c r="J28" s="10">
        <v>5.3609999999999998</v>
      </c>
      <c r="K28" s="9" t="str">
        <f>IF(J28="Div by 0", "N/A", IF(J28="N/A","N/A", IF(J28&gt;30, "No", IF(J28&lt;-30, "No", "Yes"))))</f>
        <v>Yes</v>
      </c>
    </row>
    <row r="29" spans="1:11" x14ac:dyDescent="0.2">
      <c r="A29" s="91" t="s">
        <v>378</v>
      </c>
      <c r="B29" s="37" t="s">
        <v>250</v>
      </c>
      <c r="C29" s="90">
        <v>20.442516407999999</v>
      </c>
      <c r="D29" s="9" t="str">
        <f>IF($B29="N/A","N/A",IF(C29&gt;35,"No",IF(C29&lt;10,"No","Yes")))</f>
        <v>Yes</v>
      </c>
      <c r="E29" s="8">
        <v>19.285227636999998</v>
      </c>
      <c r="F29" s="9" t="str">
        <f>IF($B29="N/A","N/A",IF(E29&gt;35,"No",IF(E29&lt;10,"No","Yes")))</f>
        <v>Yes</v>
      </c>
      <c r="G29" s="8">
        <v>17.814455512999999</v>
      </c>
      <c r="H29" s="9" t="str">
        <f>IF($B29="N/A","N/A",IF(G29&gt;35,"No",IF(G29&lt;10,"No","Yes")))</f>
        <v>Yes</v>
      </c>
      <c r="I29" s="10">
        <v>-5.66</v>
      </c>
      <c r="J29" s="10">
        <v>-7.63</v>
      </c>
      <c r="K29" s="9" t="str">
        <f t="shared" ref="K29:K54" si="8">IF(J29="Div by 0", "N/A", IF(J29="N/A","N/A", IF(J29&gt;30, "No", IF(J29&lt;-30, "No", "Yes"))))</f>
        <v>Yes</v>
      </c>
    </row>
    <row r="30" spans="1:11" x14ac:dyDescent="0.2">
      <c r="A30" s="91" t="s">
        <v>379</v>
      </c>
      <c r="B30" s="37" t="s">
        <v>251</v>
      </c>
      <c r="C30" s="90">
        <v>14.201172832999999</v>
      </c>
      <c r="D30" s="9" t="str">
        <f>IF($B30="N/A","N/A",IF(C30&gt;20,"No",IF(C30&lt;2,"No","Yes")))</f>
        <v>Yes</v>
      </c>
      <c r="E30" s="8">
        <v>16.595525946999999</v>
      </c>
      <c r="F30" s="9" t="str">
        <f>IF($B30="N/A","N/A",IF(E30&gt;20,"No",IF(E30&lt;2,"No","Yes")))</f>
        <v>Yes</v>
      </c>
      <c r="G30" s="8">
        <v>19.153434275999999</v>
      </c>
      <c r="H30" s="9" t="str">
        <f>IF($B30="N/A","N/A",IF(G30&gt;20,"No",IF(G30&lt;2,"No","Yes")))</f>
        <v>Yes</v>
      </c>
      <c r="I30" s="10">
        <v>16.86</v>
      </c>
      <c r="J30" s="10">
        <v>15.41</v>
      </c>
      <c r="K30" s="9" t="str">
        <f t="shared" si="8"/>
        <v>Yes</v>
      </c>
    </row>
    <row r="31" spans="1:11" x14ac:dyDescent="0.2">
      <c r="A31" s="91" t="s">
        <v>380</v>
      </c>
      <c r="B31" s="37" t="s">
        <v>252</v>
      </c>
      <c r="C31" s="90">
        <v>2.9855199707</v>
      </c>
      <c r="D31" s="9" t="str">
        <f>IF($B31="N/A","N/A",IF(C31&gt;8,"No",IF(C31&lt;0.5,"No","Yes")))</f>
        <v>Yes</v>
      </c>
      <c r="E31" s="8">
        <v>2.9875208030999998</v>
      </c>
      <c r="F31" s="9" t="str">
        <f>IF($B31="N/A","N/A",IF(E31&gt;8,"No",IF(E31&lt;0.5,"No","Yes")))</f>
        <v>Yes</v>
      </c>
      <c r="G31" s="8">
        <v>2.6221873223999999</v>
      </c>
      <c r="H31" s="9" t="str">
        <f>IF($B31="N/A","N/A",IF(G31&gt;8,"No",IF(G31&lt;0.5,"No","Yes")))</f>
        <v>Yes</v>
      </c>
      <c r="I31" s="10">
        <v>6.7000000000000004E-2</v>
      </c>
      <c r="J31" s="10">
        <v>-12.2</v>
      </c>
      <c r="K31" s="9" t="str">
        <f t="shared" si="8"/>
        <v>Yes</v>
      </c>
    </row>
    <row r="32" spans="1:11" x14ac:dyDescent="0.2">
      <c r="A32" s="91" t="s">
        <v>381</v>
      </c>
      <c r="B32" s="37" t="s">
        <v>253</v>
      </c>
      <c r="C32" s="90">
        <v>8.8119372436999992</v>
      </c>
      <c r="D32" s="9" t="str">
        <f>IF($B32="N/A","N/A",IF(C32&gt;25,"No",IF(C32&lt;3,"No","Yes")))</f>
        <v>Yes</v>
      </c>
      <c r="E32" s="8">
        <v>8.8342186778999992</v>
      </c>
      <c r="F32" s="9" t="str">
        <f>IF($B32="N/A","N/A",IF(E32&gt;25,"No",IF(E32&lt;3,"No","Yes")))</f>
        <v>Yes</v>
      </c>
      <c r="G32" s="8">
        <v>7.9371481323999999</v>
      </c>
      <c r="H32" s="9" t="str">
        <f>IF($B32="N/A","N/A",IF(G32&gt;25,"No",IF(G32&lt;3,"No","Yes")))</f>
        <v>Yes</v>
      </c>
      <c r="I32" s="10">
        <v>0.25290000000000001</v>
      </c>
      <c r="J32" s="10">
        <v>-10.199999999999999</v>
      </c>
      <c r="K32" s="9" t="str">
        <f t="shared" si="8"/>
        <v>Yes</v>
      </c>
    </row>
    <row r="33" spans="1:11" x14ac:dyDescent="0.2">
      <c r="A33" s="91" t="s">
        <v>382</v>
      </c>
      <c r="B33" s="37" t="s">
        <v>254</v>
      </c>
      <c r="C33" s="90">
        <v>2.4036111335000001</v>
      </c>
      <c r="D33" s="9" t="str">
        <f>IF($B33="N/A","N/A",IF(C33&gt;25,"No",IF(C33&lt;2,"No","Yes")))</f>
        <v>Yes</v>
      </c>
      <c r="E33" s="8">
        <v>2.3817740868000001</v>
      </c>
      <c r="F33" s="9" t="str">
        <f>IF($B33="N/A","N/A",IF(E33&gt;25,"No",IF(E33&lt;2,"No","Yes")))</f>
        <v>Yes</v>
      </c>
      <c r="G33" s="8">
        <v>2.3043392292</v>
      </c>
      <c r="H33" s="9" t="str">
        <f>IF($B33="N/A","N/A",IF(G33&gt;25,"No",IF(G33&lt;2,"No","Yes")))</f>
        <v>Yes</v>
      </c>
      <c r="I33" s="10">
        <v>-0.90900000000000003</v>
      </c>
      <c r="J33" s="10">
        <v>-3.25</v>
      </c>
      <c r="K33" s="9" t="str">
        <f t="shared" si="8"/>
        <v>Yes</v>
      </c>
    </row>
    <row r="34" spans="1:11" x14ac:dyDescent="0.2">
      <c r="A34" s="91" t="s">
        <v>383</v>
      </c>
      <c r="B34" s="37" t="s">
        <v>255</v>
      </c>
      <c r="C34" s="90">
        <v>3.5819970525999998</v>
      </c>
      <c r="D34" s="9" t="str">
        <f>IF($B34="N/A","N/A",IF(C34&gt;25,"No",IF(C34&lt;=0,"No","Yes")))</f>
        <v>Yes</v>
      </c>
      <c r="E34" s="8">
        <v>3.3262930873999998</v>
      </c>
      <c r="F34" s="9" t="str">
        <f>IF($B34="N/A","N/A",IF(E34&gt;25,"No",IF(E34&lt;=0,"No","Yes")))</f>
        <v>Yes</v>
      </c>
      <c r="G34" s="8">
        <v>2.7358495225000001</v>
      </c>
      <c r="H34" s="9" t="str">
        <f>IF($B34="N/A","N/A",IF(G34&gt;25,"No",IF(G34&lt;=0,"No","Yes")))</f>
        <v>Yes</v>
      </c>
      <c r="I34" s="10">
        <v>-7.14</v>
      </c>
      <c r="J34" s="10">
        <v>-17.8</v>
      </c>
      <c r="K34" s="9" t="str">
        <f t="shared" si="8"/>
        <v>Yes</v>
      </c>
    </row>
    <row r="35" spans="1:11" x14ac:dyDescent="0.2">
      <c r="A35" s="91" t="s">
        <v>384</v>
      </c>
      <c r="B35" s="37" t="s">
        <v>256</v>
      </c>
      <c r="C35" s="90">
        <v>17.936599178000002</v>
      </c>
      <c r="D35" s="9" t="str">
        <f>IF($B35="N/A","N/A",IF(C35&gt;20,"No",IF(C35&lt;4,"No","Yes")))</f>
        <v>Yes</v>
      </c>
      <c r="E35" s="8">
        <v>16.096267209000001</v>
      </c>
      <c r="F35" s="9" t="str">
        <f>IF($B35="N/A","N/A",IF(E35&gt;20,"No",IF(E35&lt;4,"No","Yes")))</f>
        <v>Yes</v>
      </c>
      <c r="G35" s="8">
        <v>13.806079556</v>
      </c>
      <c r="H35" s="9" t="str">
        <f>IF($B35="N/A","N/A",IF(G35&gt;20,"No",IF(G35&lt;4,"No","Yes")))</f>
        <v>Yes</v>
      </c>
      <c r="I35" s="10">
        <v>-10.3</v>
      </c>
      <c r="J35" s="10">
        <v>-14.2</v>
      </c>
      <c r="K35" s="9" t="str">
        <f t="shared" si="8"/>
        <v>Yes</v>
      </c>
    </row>
    <row r="36" spans="1:11" x14ac:dyDescent="0.2">
      <c r="A36" s="91" t="s">
        <v>385</v>
      </c>
      <c r="B36" s="37" t="s">
        <v>257</v>
      </c>
      <c r="C36" s="90">
        <v>0</v>
      </c>
      <c r="D36" s="9" t="str">
        <f>IF($B36="N/A","N/A",IF(C36&gt;=3,"No",IF(C36&lt;0,"No","Yes")))</f>
        <v>Yes</v>
      </c>
      <c r="E36" s="8">
        <v>0</v>
      </c>
      <c r="F36" s="9" t="str">
        <f>IF($B36="N/A","N/A",IF(E36&gt;=3,"No",IF(E36&lt;0,"No","Yes")))</f>
        <v>Yes</v>
      </c>
      <c r="G36" s="8">
        <v>0</v>
      </c>
      <c r="H36" s="9" t="str">
        <f>IF($B36="N/A","N/A",IF(G36&gt;=3,"No",IF(G36&lt;0,"No","Yes")))</f>
        <v>Yes</v>
      </c>
      <c r="I36" s="10" t="s">
        <v>1747</v>
      </c>
      <c r="J36" s="10" t="s">
        <v>1747</v>
      </c>
      <c r="K36" s="9" t="str">
        <f t="shared" si="8"/>
        <v>N/A</v>
      </c>
    </row>
    <row r="37" spans="1:11" x14ac:dyDescent="0.2">
      <c r="A37" s="91" t="s">
        <v>386</v>
      </c>
      <c r="B37" s="37" t="s">
        <v>258</v>
      </c>
      <c r="C37" s="90">
        <v>2.3536522037999998</v>
      </c>
      <c r="D37" s="9" t="str">
        <f>IF($B37="N/A","N/A",IF(C37&gt;=25,"No",IF(C37&lt;0,"No","Yes")))</f>
        <v>Yes</v>
      </c>
      <c r="E37" s="8">
        <v>2.5514279497999999</v>
      </c>
      <c r="F37" s="9" t="str">
        <f>IF($B37="N/A","N/A",IF(E37&gt;=25,"No",IF(E37&lt;0,"No","Yes")))</f>
        <v>Yes</v>
      </c>
      <c r="G37" s="8">
        <v>2.6294489725000001</v>
      </c>
      <c r="H37" s="9" t="str">
        <f>IF($B37="N/A","N/A",IF(G37&gt;=25,"No",IF(G37&lt;0,"No","Yes")))</f>
        <v>Yes</v>
      </c>
      <c r="I37" s="10">
        <v>8.4030000000000005</v>
      </c>
      <c r="J37" s="10">
        <v>3.0579999999999998</v>
      </c>
      <c r="K37" s="9" t="str">
        <f t="shared" si="8"/>
        <v>Yes</v>
      </c>
    </row>
    <row r="38" spans="1:11" x14ac:dyDescent="0.2">
      <c r="A38" s="91" t="s">
        <v>387</v>
      </c>
      <c r="B38" s="37" t="s">
        <v>221</v>
      </c>
      <c r="C38" s="90">
        <v>7.2111319301999997</v>
      </c>
      <c r="D38" s="9" t="str">
        <f>IF($B38="N/A","N/A",IF(C38&gt;3,"Yes","No"))</f>
        <v>Yes</v>
      </c>
      <c r="E38" s="8">
        <v>7.1634136966000002</v>
      </c>
      <c r="F38" s="9" t="str">
        <f>IF($B38="N/A","N/A",IF(E38&gt;3,"Yes","No"))</f>
        <v>Yes</v>
      </c>
      <c r="G38" s="8">
        <v>6.5299062003000001</v>
      </c>
      <c r="H38" s="9" t="str">
        <f>IF($B38="N/A","N/A",IF(G38&gt;3,"Yes","No"))</f>
        <v>Yes</v>
      </c>
      <c r="I38" s="10">
        <v>-0.66200000000000003</v>
      </c>
      <c r="J38" s="10">
        <v>-8.84</v>
      </c>
      <c r="K38" s="9" t="str">
        <f t="shared" si="8"/>
        <v>Yes</v>
      </c>
    </row>
    <row r="39" spans="1:11" x14ac:dyDescent="0.2">
      <c r="A39" s="91" t="s">
        <v>388</v>
      </c>
      <c r="B39" s="37" t="s">
        <v>220</v>
      </c>
      <c r="C39" s="90">
        <v>2.7283068610000001</v>
      </c>
      <c r="D39" s="9" t="str">
        <f>IF($B39="N/A","N/A",IF(C39&gt;1,"Yes","No"))</f>
        <v>Yes</v>
      </c>
      <c r="E39" s="8">
        <v>2.6944557617</v>
      </c>
      <c r="F39" s="9" t="str">
        <f>IF($B39="N/A","N/A",IF(E39&gt;1,"Yes","No"))</f>
        <v>Yes</v>
      </c>
      <c r="G39" s="8">
        <v>2.6853472156999998</v>
      </c>
      <c r="H39" s="9" t="str">
        <f>IF($B39="N/A","N/A",IF(G39&gt;1,"Yes","No"))</f>
        <v>Yes</v>
      </c>
      <c r="I39" s="10">
        <v>-1.24</v>
      </c>
      <c r="J39" s="10">
        <v>-0.33800000000000002</v>
      </c>
      <c r="K39" s="9" t="str">
        <f t="shared" si="8"/>
        <v>Yes</v>
      </c>
    </row>
    <row r="40" spans="1:11" x14ac:dyDescent="0.2">
      <c r="A40" s="91" t="s">
        <v>389</v>
      </c>
      <c r="B40" s="37" t="s">
        <v>213</v>
      </c>
      <c r="C40" s="90">
        <v>1.7419202599999999E-2</v>
      </c>
      <c r="D40" s="9" t="str">
        <f>IF($B40="N/A","N/A",IF(C40&gt;15,"No",IF(C40&lt;-15,"No","Yes")))</f>
        <v>N/A</v>
      </c>
      <c r="E40" s="8">
        <v>1.3240010700000001E-2</v>
      </c>
      <c r="F40" s="9" t="str">
        <f>IF($B40="N/A","N/A",IF(E40&gt;15,"No",IF(E40&lt;-15,"No","Yes")))</f>
        <v>N/A</v>
      </c>
      <c r="G40" s="8">
        <v>1.01150944E-2</v>
      </c>
      <c r="H40" s="9" t="str">
        <f>IF($B40="N/A","N/A",IF(G40&gt;15,"No",IF(G40&lt;-15,"No","Yes")))</f>
        <v>N/A</v>
      </c>
      <c r="I40" s="10">
        <v>-24</v>
      </c>
      <c r="J40" s="10">
        <v>-23.6</v>
      </c>
      <c r="K40" s="9" t="str">
        <f t="shared" si="8"/>
        <v>Yes</v>
      </c>
    </row>
    <row r="41" spans="1:11" x14ac:dyDescent="0.2">
      <c r="A41" s="91" t="s">
        <v>390</v>
      </c>
      <c r="B41" s="37" t="s">
        <v>213</v>
      </c>
      <c r="C41" s="90">
        <v>0</v>
      </c>
      <c r="D41" s="9" t="str">
        <f>IF($B41="N/A","N/A",IF(C41&gt;15,"No",IF(C41&lt;-15,"No","Yes")))</f>
        <v>N/A</v>
      </c>
      <c r="E41" s="8">
        <v>0</v>
      </c>
      <c r="F41" s="9" t="str">
        <f>IF($B41="N/A","N/A",IF(E41&gt;15,"No",IF(E41&lt;-15,"No","Yes")))</f>
        <v>N/A</v>
      </c>
      <c r="G41" s="8">
        <v>0</v>
      </c>
      <c r="H41" s="9" t="str">
        <f>IF($B41="N/A","N/A",IF(G41&gt;15,"No",IF(G41&lt;-15,"No","Yes")))</f>
        <v>N/A</v>
      </c>
      <c r="I41" s="10" t="s">
        <v>1747</v>
      </c>
      <c r="J41" s="10" t="s">
        <v>1747</v>
      </c>
      <c r="K41" s="9" t="str">
        <f t="shared" si="8"/>
        <v>N/A</v>
      </c>
    </row>
    <row r="42" spans="1:11" x14ac:dyDescent="0.2">
      <c r="A42" s="91" t="s">
        <v>391</v>
      </c>
      <c r="B42" s="37" t="s">
        <v>259</v>
      </c>
      <c r="C42" s="90">
        <v>0.82959885229999997</v>
      </c>
      <c r="D42" s="9" t="str">
        <f>IF($B42="N/A","N/A",IF(C42&gt;0,"Yes","No"))</f>
        <v>Yes</v>
      </c>
      <c r="E42" s="8">
        <v>0.72537735250000002</v>
      </c>
      <c r="F42" s="9" t="str">
        <f>IF($B42="N/A","N/A",IF(E42&gt;0,"Yes","No"))</f>
        <v>Yes</v>
      </c>
      <c r="G42" s="8">
        <v>0.71504388910000005</v>
      </c>
      <c r="H42" s="9" t="str">
        <f>IF($B42="N/A","N/A",IF(G42&gt;0,"Yes","No"))</f>
        <v>Yes</v>
      </c>
      <c r="I42" s="10">
        <v>-12.6</v>
      </c>
      <c r="J42" s="10">
        <v>-1.42</v>
      </c>
      <c r="K42" s="9" t="str">
        <f t="shared" si="8"/>
        <v>Yes</v>
      </c>
    </row>
    <row r="43" spans="1:11" x14ac:dyDescent="0.2">
      <c r="A43" s="91" t="s">
        <v>392</v>
      </c>
      <c r="B43" s="37" t="s">
        <v>259</v>
      </c>
      <c r="C43" s="90">
        <v>0</v>
      </c>
      <c r="D43" s="9" t="str">
        <f>IF($B43="N/A","N/A",IF(C43&gt;0,"Yes","No"))</f>
        <v>No</v>
      </c>
      <c r="E43" s="8">
        <v>0</v>
      </c>
      <c r="F43" s="9" t="str">
        <f>IF($B43="N/A","N/A",IF(E43&gt;0,"Yes","No"))</f>
        <v>No</v>
      </c>
      <c r="G43" s="8">
        <v>0</v>
      </c>
      <c r="H43" s="9" t="str">
        <f>IF($B43="N/A","N/A",IF(G43&gt;0,"Yes","No"))</f>
        <v>No</v>
      </c>
      <c r="I43" s="10" t="s">
        <v>1747</v>
      </c>
      <c r="J43" s="10" t="s">
        <v>1747</v>
      </c>
      <c r="K43" s="9" t="str">
        <f t="shared" si="8"/>
        <v>N/A</v>
      </c>
    </row>
    <row r="44" spans="1:11" x14ac:dyDescent="0.2">
      <c r="A44" s="91" t="s">
        <v>393</v>
      </c>
      <c r="B44" s="37" t="s">
        <v>259</v>
      </c>
      <c r="C44" s="90">
        <v>0</v>
      </c>
      <c r="D44" s="9" t="str">
        <f>IF($B44="N/A","N/A",IF(C44&gt;0,"Yes","No"))</f>
        <v>No</v>
      </c>
      <c r="E44" s="8">
        <v>0</v>
      </c>
      <c r="F44" s="9" t="str">
        <f>IF($B44="N/A","N/A",IF(E44&gt;0,"Yes","No"))</f>
        <v>No</v>
      </c>
      <c r="G44" s="8">
        <v>5.4873900000000003E-5</v>
      </c>
      <c r="H44" s="9" t="str">
        <f>IF($B44="N/A","N/A",IF(G44&gt;0,"Yes","No"))</f>
        <v>Yes</v>
      </c>
      <c r="I44" s="10" t="s">
        <v>1747</v>
      </c>
      <c r="J44" s="10" t="s">
        <v>1747</v>
      </c>
      <c r="K44" s="9" t="str">
        <f t="shared" si="8"/>
        <v>N/A</v>
      </c>
    </row>
    <row r="45" spans="1:11" x14ac:dyDescent="0.2">
      <c r="A45" s="91" t="s">
        <v>394</v>
      </c>
      <c r="B45" s="37" t="s">
        <v>220</v>
      </c>
      <c r="C45" s="90">
        <v>4.2705854449</v>
      </c>
      <c r="D45" s="9" t="str">
        <f>IF($B45="N/A","N/A",IF(C45&gt;1,"Yes","No"))</f>
        <v>Yes</v>
      </c>
      <c r="E45" s="8">
        <v>4.4336674651000001</v>
      </c>
      <c r="F45" s="9" t="str">
        <f>IF($B45="N/A","N/A",IF(E45&gt;1,"Yes","No"))</f>
        <v>Yes</v>
      </c>
      <c r="G45" s="8">
        <v>4.7152070475999999</v>
      </c>
      <c r="H45" s="9" t="str">
        <f>IF($B45="N/A","N/A",IF(G45&gt;1,"Yes","No"))</f>
        <v>Yes</v>
      </c>
      <c r="I45" s="10">
        <v>3.819</v>
      </c>
      <c r="J45" s="10">
        <v>6.35</v>
      </c>
      <c r="K45" s="9" t="str">
        <f t="shared" si="8"/>
        <v>Yes</v>
      </c>
    </row>
    <row r="46" spans="1:11" x14ac:dyDescent="0.2">
      <c r="A46" s="91" t="s">
        <v>395</v>
      </c>
      <c r="B46" s="37" t="s">
        <v>259</v>
      </c>
      <c r="C46" s="90">
        <v>7.9289463700000007E-2</v>
      </c>
      <c r="D46" s="9" t="str">
        <f>IF($B46="N/A","N/A",IF(C46&gt;0,"Yes","No"))</f>
        <v>Yes</v>
      </c>
      <c r="E46" s="8">
        <v>8.9061787899999995E-2</v>
      </c>
      <c r="F46" s="9" t="str">
        <f>IF($B46="N/A","N/A",IF(E46&gt;0,"Yes","No"))</f>
        <v>Yes</v>
      </c>
      <c r="G46" s="8">
        <v>0.1003095438</v>
      </c>
      <c r="H46" s="9" t="str">
        <f>IF($B46="N/A","N/A",IF(G46&gt;0,"Yes","No"))</f>
        <v>Yes</v>
      </c>
      <c r="I46" s="10">
        <v>12.32</v>
      </c>
      <c r="J46" s="10">
        <v>12.63</v>
      </c>
      <c r="K46" s="9" t="str">
        <f t="shared" si="8"/>
        <v>Yes</v>
      </c>
    </row>
    <row r="47" spans="1:11" x14ac:dyDescent="0.2">
      <c r="A47" s="91" t="s">
        <v>396</v>
      </c>
      <c r="B47" s="37" t="s">
        <v>213</v>
      </c>
      <c r="C47" s="90">
        <v>0</v>
      </c>
      <c r="D47" s="9" t="str">
        <f>IF($B47="N/A","N/A",IF(C47&gt;15,"No",IF(C47&lt;-15,"No","Yes")))</f>
        <v>N/A</v>
      </c>
      <c r="E47" s="8">
        <v>0</v>
      </c>
      <c r="F47" s="9" t="str">
        <f>IF($B47="N/A","N/A",IF(E47&gt;15,"No",IF(E47&lt;-15,"No","Yes")))</f>
        <v>N/A</v>
      </c>
      <c r="G47" s="8">
        <v>0</v>
      </c>
      <c r="H47" s="9" t="str">
        <f>IF($B47="N/A","N/A",IF(G47&gt;15,"No",IF(G47&lt;-15,"No","Yes")))</f>
        <v>N/A</v>
      </c>
      <c r="I47" s="10" t="s">
        <v>1747</v>
      </c>
      <c r="J47" s="10" t="s">
        <v>1747</v>
      </c>
      <c r="K47" s="9" t="str">
        <f t="shared" si="8"/>
        <v>N/A</v>
      </c>
    </row>
    <row r="48" spans="1:11" x14ac:dyDescent="0.2">
      <c r="A48" s="91" t="s">
        <v>397</v>
      </c>
      <c r="B48" s="37" t="s">
        <v>213</v>
      </c>
      <c r="C48" s="90">
        <v>0.19052159539999999</v>
      </c>
      <c r="D48" s="9" t="str">
        <f>IF($B48="N/A","N/A",IF(C48&gt;15,"No",IF(C48&lt;-15,"No","Yes")))</f>
        <v>N/A</v>
      </c>
      <c r="E48" s="8">
        <v>0.1971236401</v>
      </c>
      <c r="F48" s="9" t="str">
        <f>IF($B48="N/A","N/A",IF(E48&gt;15,"No",IF(E48&lt;-15,"No","Yes")))</f>
        <v>N/A</v>
      </c>
      <c r="G48" s="8">
        <v>0.2023018882</v>
      </c>
      <c r="H48" s="9" t="str">
        <f>IF($B48="N/A","N/A",IF(G48&gt;15,"No",IF(G48&lt;-15,"No","Yes")))</f>
        <v>N/A</v>
      </c>
      <c r="I48" s="10">
        <v>3.4649999999999999</v>
      </c>
      <c r="J48" s="10">
        <v>2.6269999999999998</v>
      </c>
      <c r="K48" s="9" t="str">
        <f t="shared" si="8"/>
        <v>Yes</v>
      </c>
    </row>
    <row r="49" spans="1:11" x14ac:dyDescent="0.2">
      <c r="A49" s="91" t="s">
        <v>398</v>
      </c>
      <c r="B49" s="37" t="s">
        <v>213</v>
      </c>
      <c r="C49" s="90">
        <v>0.20152241139999999</v>
      </c>
      <c r="D49" s="9" t="str">
        <f>IF($B49="N/A","N/A",IF(C49&gt;15,"No",IF(C49&lt;-15,"No","Yes")))</f>
        <v>N/A</v>
      </c>
      <c r="E49" s="8">
        <v>0.17427813140000001</v>
      </c>
      <c r="F49" s="9" t="str">
        <f>IF($B49="N/A","N/A",IF(E49&gt;15,"No",IF(E49&lt;-15,"No","Yes")))</f>
        <v>N/A</v>
      </c>
      <c r="G49" s="8">
        <v>0.13627025919999999</v>
      </c>
      <c r="H49" s="9" t="str">
        <f>IF($B49="N/A","N/A",IF(G49&gt;15,"No",IF(G49&lt;-15,"No","Yes")))</f>
        <v>N/A</v>
      </c>
      <c r="I49" s="10">
        <v>-13.5</v>
      </c>
      <c r="J49" s="10">
        <v>-21.8</v>
      </c>
      <c r="K49" s="9" t="str">
        <f t="shared" si="8"/>
        <v>Yes</v>
      </c>
    </row>
    <row r="50" spans="1:11" x14ac:dyDescent="0.2">
      <c r="A50" s="91" t="s">
        <v>399</v>
      </c>
      <c r="B50" s="37" t="s">
        <v>213</v>
      </c>
      <c r="C50" s="90">
        <v>0</v>
      </c>
      <c r="D50" s="9" t="str">
        <f>IF($B50="N/A","N/A",IF(C50&gt;15,"No",IF(C50&lt;-15,"No","Yes")))</f>
        <v>N/A</v>
      </c>
      <c r="E50" s="8">
        <v>0</v>
      </c>
      <c r="F50" s="9" t="str">
        <f>IF($B50="N/A","N/A",IF(E50&gt;15,"No",IF(E50&lt;-15,"No","Yes")))</f>
        <v>N/A</v>
      </c>
      <c r="G50" s="8">
        <v>0</v>
      </c>
      <c r="H50" s="9" t="str">
        <f>IF($B50="N/A","N/A",IF(G50&gt;15,"No",IF(G50&lt;-15,"No","Yes")))</f>
        <v>N/A</v>
      </c>
      <c r="I50" s="10" t="s">
        <v>1747</v>
      </c>
      <c r="J50" s="10" t="s">
        <v>1747</v>
      </c>
      <c r="K50" s="9" t="str">
        <f t="shared" si="8"/>
        <v>N/A</v>
      </c>
    </row>
    <row r="51" spans="1:11" x14ac:dyDescent="0.2">
      <c r="A51" s="91" t="s">
        <v>400</v>
      </c>
      <c r="B51" s="37" t="s">
        <v>213</v>
      </c>
      <c r="C51" s="90">
        <v>0.54911535980000004</v>
      </c>
      <c r="D51" s="9" t="str">
        <f>IF($B51="N/A","N/A",IF(C51&gt;15,"No",IF(C51&lt;-15,"No","Yes")))</f>
        <v>N/A</v>
      </c>
      <c r="E51" s="8">
        <v>0.67235240750000003</v>
      </c>
      <c r="F51" s="9" t="str">
        <f>IF($B51="N/A","N/A",IF(E51&gt;15,"No",IF(E51&lt;-15,"No","Yes")))</f>
        <v>N/A</v>
      </c>
      <c r="G51" s="8">
        <v>0.79896441920000005</v>
      </c>
      <c r="H51" s="9" t="str">
        <f>IF($B51="N/A","N/A",IF(G51&gt;15,"No",IF(G51&lt;-15,"No","Yes")))</f>
        <v>N/A</v>
      </c>
      <c r="I51" s="10">
        <v>22.44</v>
      </c>
      <c r="J51" s="10">
        <v>18.829999999999998</v>
      </c>
      <c r="K51" s="9" t="str">
        <f t="shared" si="8"/>
        <v>Yes</v>
      </c>
    </row>
    <row r="52" spans="1:11" x14ac:dyDescent="0.2">
      <c r="A52" s="91" t="s">
        <v>401</v>
      </c>
      <c r="B52" s="37" t="s">
        <v>220</v>
      </c>
      <c r="C52" s="90">
        <v>10.560947581000001</v>
      </c>
      <c r="D52" s="9" t="str">
        <f>IF($B52="N/A","N/A",IF(C52&gt;1,"Yes","No"))</f>
        <v>Yes</v>
      </c>
      <c r="E52" s="8">
        <v>11.062759111</v>
      </c>
      <c r="F52" s="9" t="str">
        <f>IF($B52="N/A","N/A",IF(E52&gt;1,"Yes","No"))</f>
        <v>Yes</v>
      </c>
      <c r="G52" s="8">
        <v>13.266504203</v>
      </c>
      <c r="H52" s="9" t="str">
        <f>IF($B52="N/A","N/A",IF(G52&gt;1,"Yes","No"))</f>
        <v>Yes</v>
      </c>
      <c r="I52" s="10">
        <v>4.7519999999999998</v>
      </c>
      <c r="J52" s="10">
        <v>19.920000000000002</v>
      </c>
      <c r="K52" s="9" t="str">
        <f t="shared" si="8"/>
        <v>Yes</v>
      </c>
    </row>
    <row r="53" spans="1:11" x14ac:dyDescent="0.2">
      <c r="A53" s="91" t="s">
        <v>402</v>
      </c>
      <c r="B53" s="37" t="s">
        <v>259</v>
      </c>
      <c r="C53" s="90">
        <v>0.6445552752</v>
      </c>
      <c r="D53" s="9" t="str">
        <f>IF($B53="N/A","N/A",IF(C53&gt;0,"Yes","No"))</f>
        <v>Yes</v>
      </c>
      <c r="E53" s="8">
        <v>0.71560959950000003</v>
      </c>
      <c r="F53" s="9" t="str">
        <f>IF($B53="N/A","N/A",IF(E53&gt;0,"Yes","No"))</f>
        <v>Yes</v>
      </c>
      <c r="G53" s="8">
        <v>0.70970282659999995</v>
      </c>
      <c r="H53" s="9" t="str">
        <f>IF($B53="N/A","N/A",IF(G53&gt;0,"Yes","No"))</f>
        <v>Yes</v>
      </c>
      <c r="I53" s="10">
        <v>11.02</v>
      </c>
      <c r="J53" s="10">
        <v>-0.82499999999999996</v>
      </c>
      <c r="K53" s="9" t="str">
        <f t="shared" si="8"/>
        <v>Yes</v>
      </c>
    </row>
    <row r="54" spans="1:11" x14ac:dyDescent="0.2">
      <c r="A54" s="91" t="s">
        <v>403</v>
      </c>
      <c r="B54" s="37" t="s">
        <v>260</v>
      </c>
      <c r="C54" s="90">
        <v>0</v>
      </c>
      <c r="D54" s="9" t="str">
        <f>IF($B54="N/A","N/A",IF(C54&gt;=1,"No",IF(C54&lt;0,"No","Yes")))</f>
        <v>Yes</v>
      </c>
      <c r="E54" s="8">
        <v>4.0563760000000002E-4</v>
      </c>
      <c r="F54" s="9" t="str">
        <f>IF($B54="N/A","N/A",IF(E54&gt;=1,"No",IF(E54&lt;0,"No","Yes")))</f>
        <v>Yes</v>
      </c>
      <c r="G54" s="8">
        <v>1.1273300156999999</v>
      </c>
      <c r="H54" s="9" t="str">
        <f>IF($B54="N/A","N/A",IF(G54&gt;=1,"No",IF(G54&lt;0,"No","Yes")))</f>
        <v>No</v>
      </c>
      <c r="I54" s="10" t="s">
        <v>1747</v>
      </c>
      <c r="J54" s="10">
        <v>278000</v>
      </c>
      <c r="K54" s="9" t="str">
        <f t="shared" si="8"/>
        <v>No</v>
      </c>
    </row>
    <row r="55" spans="1:11" x14ac:dyDescent="0.2">
      <c r="A55" s="91" t="s">
        <v>878</v>
      </c>
      <c r="B55" s="37" t="s">
        <v>213</v>
      </c>
      <c r="C55" s="93">
        <v>102.00445212</v>
      </c>
      <c r="D55" s="9" t="str">
        <f>IF($B55="N/A","N/A",IF(C55&gt;15,"No",IF(C55&lt;-15,"No","Yes")))</f>
        <v>N/A</v>
      </c>
      <c r="E55" s="39">
        <v>109.3437897</v>
      </c>
      <c r="F55" s="9" t="str">
        <f>IF($B55="N/A","N/A",IF(E55&gt;15,"No",IF(E55&lt;-15,"No","Yes")))</f>
        <v>N/A</v>
      </c>
      <c r="G55" s="39">
        <v>116.42068257</v>
      </c>
      <c r="H55" s="9" t="str">
        <f>IF($B55="N/A","N/A",IF(G55&gt;15,"No",IF(G55&lt;-15,"No","Yes")))</f>
        <v>N/A</v>
      </c>
      <c r="I55" s="10">
        <v>7.1950000000000003</v>
      </c>
      <c r="J55" s="10">
        <v>6.4720000000000004</v>
      </c>
      <c r="K55" s="9" t="str">
        <f t="shared" ref="K55:K74" si="9">IF(J55="Div by 0", "N/A", IF(J55="N/A","N/A", IF(J55&gt;30, "No", IF(J55&lt;-30, "No", "Yes"))))</f>
        <v>Yes</v>
      </c>
    </row>
    <row r="56" spans="1:11" x14ac:dyDescent="0.2">
      <c r="A56" s="91" t="s">
        <v>879</v>
      </c>
      <c r="B56" s="37" t="s">
        <v>261</v>
      </c>
      <c r="C56" s="93">
        <v>70.797381177999995</v>
      </c>
      <c r="D56" s="9" t="str">
        <f>IF($B56="N/A","N/A",IF(C56&gt;90,"No",IF(C56&lt;20,"No","Yes")))</f>
        <v>Yes</v>
      </c>
      <c r="E56" s="39">
        <v>71.469545464000007</v>
      </c>
      <c r="F56" s="9" t="str">
        <f>IF($B56="N/A","N/A",IF(E56&gt;90,"No",IF(E56&lt;20,"No","Yes")))</f>
        <v>Yes</v>
      </c>
      <c r="G56" s="39">
        <v>65.135350590000002</v>
      </c>
      <c r="H56" s="9" t="str">
        <f>IF($B56="N/A","N/A",IF(G56&gt;90,"No",IF(G56&lt;20,"No","Yes")))</f>
        <v>Yes</v>
      </c>
      <c r="I56" s="10">
        <v>0.94940000000000002</v>
      </c>
      <c r="J56" s="10">
        <v>-8.86</v>
      </c>
      <c r="K56" s="9" t="str">
        <f t="shared" si="9"/>
        <v>Yes</v>
      </c>
    </row>
    <row r="57" spans="1:11" x14ac:dyDescent="0.2">
      <c r="A57" s="91" t="s">
        <v>880</v>
      </c>
      <c r="B57" s="37" t="s">
        <v>262</v>
      </c>
      <c r="C57" s="93">
        <v>38.585580528999998</v>
      </c>
      <c r="D57" s="9" t="str">
        <f>IF($B57="N/A","N/A",IF(C57&gt;60,"No",IF(C57&lt;10,"No","Yes")))</f>
        <v>Yes</v>
      </c>
      <c r="E57" s="39">
        <v>37.474625173</v>
      </c>
      <c r="F57" s="9" t="str">
        <f>IF($B57="N/A","N/A",IF(E57&gt;60,"No",IF(E57&lt;10,"No","Yes")))</f>
        <v>Yes</v>
      </c>
      <c r="G57" s="39">
        <v>35.788152029999999</v>
      </c>
      <c r="H57" s="9" t="str">
        <f>IF($B57="N/A","N/A",IF(G57&gt;60,"No",IF(G57&lt;10,"No","Yes")))</f>
        <v>Yes</v>
      </c>
      <c r="I57" s="10">
        <v>-2.88</v>
      </c>
      <c r="J57" s="10">
        <v>-4.5</v>
      </c>
      <c r="K57" s="9" t="str">
        <f t="shared" si="9"/>
        <v>Yes</v>
      </c>
    </row>
    <row r="58" spans="1:11" ht="25.5" x14ac:dyDescent="0.2">
      <c r="A58" s="91" t="s">
        <v>881</v>
      </c>
      <c r="B58" s="37" t="s">
        <v>263</v>
      </c>
      <c r="C58" s="93">
        <v>36.014458916000002</v>
      </c>
      <c r="D58" s="9" t="str">
        <f>IF($B58="N/A","N/A",IF(C58&gt;100,"No",IF(C58&lt;10,"No","Yes")))</f>
        <v>Yes</v>
      </c>
      <c r="E58" s="39">
        <v>36.918886626000003</v>
      </c>
      <c r="F58" s="9" t="str">
        <f>IF($B58="N/A","N/A",IF(E58&gt;100,"No",IF(E58&lt;10,"No","Yes")))</f>
        <v>Yes</v>
      </c>
      <c r="G58" s="39">
        <v>36.932901776999998</v>
      </c>
      <c r="H58" s="9" t="str">
        <f>IF($B58="N/A","N/A",IF(G58&gt;100,"No",IF(G58&lt;10,"No","Yes")))</f>
        <v>Yes</v>
      </c>
      <c r="I58" s="10">
        <v>2.5110000000000001</v>
      </c>
      <c r="J58" s="10">
        <v>3.7999999999999999E-2</v>
      </c>
      <c r="K58" s="9" t="str">
        <f t="shared" si="9"/>
        <v>Yes</v>
      </c>
    </row>
    <row r="59" spans="1:11" x14ac:dyDescent="0.2">
      <c r="A59" s="91" t="s">
        <v>882</v>
      </c>
      <c r="B59" s="37" t="s">
        <v>264</v>
      </c>
      <c r="C59" s="93">
        <v>84.538244719999994</v>
      </c>
      <c r="D59" s="9" t="str">
        <f>IF($B59="N/A","N/A",IF(C59&gt;100,"No",IF(C59&lt;20,"No","Yes")))</f>
        <v>Yes</v>
      </c>
      <c r="E59" s="39">
        <v>86.146663238000002</v>
      </c>
      <c r="F59" s="9" t="str">
        <f>IF($B59="N/A","N/A",IF(E59&gt;100,"No",IF(E59&lt;20,"No","Yes")))</f>
        <v>Yes</v>
      </c>
      <c r="G59" s="39">
        <v>87.581688291000006</v>
      </c>
      <c r="H59" s="9" t="str">
        <f>IF($B59="N/A","N/A",IF(G59&gt;100,"No",IF(G59&lt;20,"No","Yes")))</f>
        <v>Yes</v>
      </c>
      <c r="I59" s="10">
        <v>1.903</v>
      </c>
      <c r="J59" s="10">
        <v>1.6659999999999999</v>
      </c>
      <c r="K59" s="9" t="str">
        <f t="shared" si="9"/>
        <v>Yes</v>
      </c>
    </row>
    <row r="60" spans="1:11" x14ac:dyDescent="0.2">
      <c r="A60" s="91" t="s">
        <v>883</v>
      </c>
      <c r="B60" s="37" t="s">
        <v>264</v>
      </c>
      <c r="C60" s="93">
        <v>132.55513257999999</v>
      </c>
      <c r="D60" s="9" t="str">
        <f>IF($B60="N/A","N/A",IF(C60&gt;100,"No",IF(C60&lt;20,"No","Yes")))</f>
        <v>No</v>
      </c>
      <c r="E60" s="39">
        <v>138.88443512000001</v>
      </c>
      <c r="F60" s="9" t="str">
        <f>IF($B60="N/A","N/A",IF(E60&gt;100,"No",IF(E60&lt;20,"No","Yes")))</f>
        <v>No</v>
      </c>
      <c r="G60" s="39">
        <v>141.53064771999999</v>
      </c>
      <c r="H60" s="9" t="str">
        <f>IF($B60="N/A","N/A",IF(G60&gt;100,"No",IF(G60&lt;20,"No","Yes")))</f>
        <v>No</v>
      </c>
      <c r="I60" s="10">
        <v>4.7750000000000004</v>
      </c>
      <c r="J60" s="10">
        <v>1.905</v>
      </c>
      <c r="K60" s="9" t="str">
        <f t="shared" si="9"/>
        <v>Yes</v>
      </c>
    </row>
    <row r="61" spans="1:11" ht="25.5" x14ac:dyDescent="0.2">
      <c r="A61" s="91" t="s">
        <v>884</v>
      </c>
      <c r="B61" s="37" t="s">
        <v>213</v>
      </c>
      <c r="C61" s="93">
        <v>99.697936459999994</v>
      </c>
      <c r="D61" s="9" t="str">
        <f>IF($B61="N/A","N/A",IF(C61&gt;15,"No",IF(C61&lt;-15,"No","Yes")))</f>
        <v>N/A</v>
      </c>
      <c r="E61" s="39">
        <v>105.7490488</v>
      </c>
      <c r="F61" s="9" t="str">
        <f>IF($B61="N/A","N/A",IF(E61&gt;15,"No",IF(E61&lt;-15,"No","Yes")))</f>
        <v>N/A</v>
      </c>
      <c r="G61" s="39">
        <v>112.65847658</v>
      </c>
      <c r="H61" s="9" t="str">
        <f>IF($B61="N/A","N/A",IF(G61&gt;15,"No",IF(G61&lt;-15,"No","Yes")))</f>
        <v>N/A</v>
      </c>
      <c r="I61" s="10">
        <v>6.069</v>
      </c>
      <c r="J61" s="10">
        <v>6.5339999999999998</v>
      </c>
      <c r="K61" s="9" t="str">
        <f t="shared" si="9"/>
        <v>Yes</v>
      </c>
    </row>
    <row r="62" spans="1:11" x14ac:dyDescent="0.2">
      <c r="A62" s="91" t="s">
        <v>885</v>
      </c>
      <c r="B62" s="37" t="s">
        <v>265</v>
      </c>
      <c r="C62" s="93">
        <v>42.89011395</v>
      </c>
      <c r="D62" s="9" t="str">
        <f>IF($B62="N/A","N/A",IF(C62&gt;60,"No",IF(C62&lt;10,"No","Yes")))</f>
        <v>Yes</v>
      </c>
      <c r="E62" s="39">
        <v>43.696508692000002</v>
      </c>
      <c r="F62" s="9" t="str">
        <f>IF($B62="N/A","N/A",IF(E62&gt;60,"No",IF(E62&lt;10,"No","Yes")))</f>
        <v>Yes</v>
      </c>
      <c r="G62" s="39">
        <v>45.351853298999998</v>
      </c>
      <c r="H62" s="9" t="str">
        <f>IF($B62="N/A","N/A",IF(G62&gt;60,"No",IF(G62&lt;10,"No","Yes")))</f>
        <v>Yes</v>
      </c>
      <c r="I62" s="10">
        <v>1.88</v>
      </c>
      <c r="J62" s="10">
        <v>3.7879999999999998</v>
      </c>
      <c r="K62" s="9" t="str">
        <f t="shared" si="9"/>
        <v>Yes</v>
      </c>
    </row>
    <row r="63" spans="1:11" x14ac:dyDescent="0.2">
      <c r="A63" s="91" t="s">
        <v>886</v>
      </c>
      <c r="B63" s="37" t="s">
        <v>265</v>
      </c>
      <c r="C63" s="93" t="s">
        <v>1747</v>
      </c>
      <c r="D63" s="9" t="str">
        <f>IF($B63="N/A","N/A",IF(C63&gt;60,"No",IF(C63&lt;10,"No","Yes")))</f>
        <v>No</v>
      </c>
      <c r="E63" s="39" t="s">
        <v>1747</v>
      </c>
      <c r="F63" s="9" t="str">
        <f>IF($B63="N/A","N/A",IF(E63&gt;60,"No",IF(E63&lt;10,"No","Yes")))</f>
        <v>No</v>
      </c>
      <c r="G63" s="39" t="s">
        <v>1747</v>
      </c>
      <c r="H63" s="9" t="str">
        <f>IF($B63="N/A","N/A",IF(G63&gt;60,"No",IF(G63&lt;10,"No","Yes")))</f>
        <v>No</v>
      </c>
      <c r="I63" s="10" t="s">
        <v>1747</v>
      </c>
      <c r="J63" s="10" t="s">
        <v>1747</v>
      </c>
      <c r="K63" s="9" t="str">
        <f t="shared" si="9"/>
        <v>N/A</v>
      </c>
    </row>
    <row r="64" spans="1:11" x14ac:dyDescent="0.2">
      <c r="A64" s="91" t="s">
        <v>887</v>
      </c>
      <c r="B64" s="37" t="s">
        <v>213</v>
      </c>
      <c r="C64" s="93">
        <v>556.03408104000005</v>
      </c>
      <c r="D64" s="9" t="str">
        <f t="shared" ref="D64:D74" si="10">IF($B64="N/A","N/A",IF(C64&gt;15,"No",IF(C64&lt;-15,"No","Yes")))</f>
        <v>N/A</v>
      </c>
      <c r="E64" s="39">
        <v>594.38768697</v>
      </c>
      <c r="F64" s="9" t="str">
        <f>IF($B64="N/A","N/A",IF(E64&gt;15,"No",IF(E64&lt;-15,"No","Yes")))</f>
        <v>N/A</v>
      </c>
      <c r="G64" s="39">
        <v>725.79624219000004</v>
      </c>
      <c r="H64" s="9" t="str">
        <f>IF($B64="N/A","N/A",IF(G64&gt;15,"No",IF(G64&lt;-15,"No","Yes")))</f>
        <v>N/A</v>
      </c>
      <c r="I64" s="10">
        <v>6.8979999999999997</v>
      </c>
      <c r="J64" s="10">
        <v>22.11</v>
      </c>
      <c r="K64" s="9" t="str">
        <f t="shared" si="9"/>
        <v>Yes</v>
      </c>
    </row>
    <row r="65" spans="1:11" ht="15.75" customHeight="1" x14ac:dyDescent="0.2">
      <c r="A65" s="91" t="s">
        <v>888</v>
      </c>
      <c r="B65" s="37" t="s">
        <v>213</v>
      </c>
      <c r="C65" s="93">
        <v>83.677588955000004</v>
      </c>
      <c r="D65" s="9" t="str">
        <f t="shared" si="10"/>
        <v>N/A</v>
      </c>
      <c r="E65" s="39">
        <v>84.883209397000002</v>
      </c>
      <c r="F65" s="9" t="str">
        <f t="shared" ref="F65:F73" si="11">IF($B65="N/A","N/A",IF(E65&gt;15,"No",IF(E65&lt;-15,"No","Yes")))</f>
        <v>N/A</v>
      </c>
      <c r="G65" s="39">
        <v>86.758201095000004</v>
      </c>
      <c r="H65" s="9" t="str">
        <f t="shared" ref="H65:H86" si="12">IF($B65="N/A","N/A",IF(G65&gt;15,"No",IF(G65&lt;-15,"No","Yes")))</f>
        <v>N/A</v>
      </c>
      <c r="I65" s="10">
        <v>1.4410000000000001</v>
      </c>
      <c r="J65" s="10">
        <v>2.2090000000000001</v>
      </c>
      <c r="K65" s="9" t="str">
        <f t="shared" si="9"/>
        <v>Yes</v>
      </c>
    </row>
    <row r="66" spans="1:11" ht="25.5" x14ac:dyDescent="0.2">
      <c r="A66" s="91" t="s">
        <v>889</v>
      </c>
      <c r="B66" s="37" t="s">
        <v>213</v>
      </c>
      <c r="C66" s="93">
        <v>85.036879796999997</v>
      </c>
      <c r="D66" s="9" t="str">
        <f t="shared" si="10"/>
        <v>N/A</v>
      </c>
      <c r="E66" s="39">
        <v>86.007605546999997</v>
      </c>
      <c r="F66" s="9" t="str">
        <f t="shared" si="11"/>
        <v>N/A</v>
      </c>
      <c r="G66" s="39">
        <v>61.498269872999998</v>
      </c>
      <c r="H66" s="9" t="str">
        <f t="shared" si="12"/>
        <v>N/A</v>
      </c>
      <c r="I66" s="10">
        <v>1.1419999999999999</v>
      </c>
      <c r="J66" s="10">
        <v>-28.5</v>
      </c>
      <c r="K66" s="9" t="str">
        <f t="shared" si="9"/>
        <v>Yes</v>
      </c>
    </row>
    <row r="67" spans="1:11" ht="25.5" x14ac:dyDescent="0.2">
      <c r="A67" s="91" t="s">
        <v>890</v>
      </c>
      <c r="B67" s="37" t="s">
        <v>213</v>
      </c>
      <c r="C67" s="93">
        <v>244.40689828999999</v>
      </c>
      <c r="D67" s="9" t="str">
        <f t="shared" si="10"/>
        <v>N/A</v>
      </c>
      <c r="E67" s="39">
        <v>286.67966268999999</v>
      </c>
      <c r="F67" s="9" t="str">
        <f t="shared" si="11"/>
        <v>N/A</v>
      </c>
      <c r="G67" s="39">
        <v>320.43535761999999</v>
      </c>
      <c r="H67" s="9" t="str">
        <f t="shared" si="12"/>
        <v>N/A</v>
      </c>
      <c r="I67" s="10">
        <v>17.3</v>
      </c>
      <c r="J67" s="10">
        <v>11.77</v>
      </c>
      <c r="K67" s="9" t="str">
        <f t="shared" si="9"/>
        <v>Yes</v>
      </c>
    </row>
    <row r="68" spans="1:11" ht="25.5" x14ac:dyDescent="0.2">
      <c r="A68" s="91" t="s">
        <v>891</v>
      </c>
      <c r="B68" s="37" t="s">
        <v>213</v>
      </c>
      <c r="C68" s="93" t="s">
        <v>1747</v>
      </c>
      <c r="D68" s="9" t="str">
        <f t="shared" si="10"/>
        <v>N/A</v>
      </c>
      <c r="E68" s="39" t="s">
        <v>1747</v>
      </c>
      <c r="F68" s="9" t="str">
        <f t="shared" si="11"/>
        <v>N/A</v>
      </c>
      <c r="G68" s="39" t="s">
        <v>1747</v>
      </c>
      <c r="H68" s="9" t="str">
        <f t="shared" si="12"/>
        <v>N/A</v>
      </c>
      <c r="I68" s="10" t="s">
        <v>1747</v>
      </c>
      <c r="J68" s="10" t="s">
        <v>1747</v>
      </c>
      <c r="K68" s="9" t="str">
        <f t="shared" si="9"/>
        <v>N/A</v>
      </c>
    </row>
    <row r="69" spans="1:11" ht="25.5" x14ac:dyDescent="0.2">
      <c r="A69" s="91" t="s">
        <v>892</v>
      </c>
      <c r="B69" s="37" t="s">
        <v>213</v>
      </c>
      <c r="C69" s="93" t="s">
        <v>1747</v>
      </c>
      <c r="D69" s="9" t="str">
        <f t="shared" si="10"/>
        <v>N/A</v>
      </c>
      <c r="E69" s="39" t="s">
        <v>1747</v>
      </c>
      <c r="F69" s="9" t="str">
        <f t="shared" si="11"/>
        <v>N/A</v>
      </c>
      <c r="G69" s="39">
        <v>110</v>
      </c>
      <c r="H69" s="9" t="str">
        <f t="shared" si="12"/>
        <v>N/A</v>
      </c>
      <c r="I69" s="10" t="s">
        <v>1747</v>
      </c>
      <c r="J69" s="10" t="s">
        <v>1747</v>
      </c>
      <c r="K69" s="9" t="str">
        <f t="shared" si="9"/>
        <v>N/A</v>
      </c>
    </row>
    <row r="70" spans="1:11" ht="25.5" x14ac:dyDescent="0.2">
      <c r="A70" s="91" t="s">
        <v>893</v>
      </c>
      <c r="B70" s="37" t="s">
        <v>213</v>
      </c>
      <c r="C70" s="93">
        <v>44.996134327</v>
      </c>
      <c r="D70" s="9" t="str">
        <f t="shared" si="10"/>
        <v>N/A</v>
      </c>
      <c r="E70" s="39">
        <v>47.726081690000001</v>
      </c>
      <c r="F70" s="9" t="str">
        <f t="shared" si="11"/>
        <v>N/A</v>
      </c>
      <c r="G70" s="39">
        <v>45.337511249999999</v>
      </c>
      <c r="H70" s="9" t="str">
        <f t="shared" si="12"/>
        <v>N/A</v>
      </c>
      <c r="I70" s="10">
        <v>6.0670000000000002</v>
      </c>
      <c r="J70" s="10">
        <v>-5</v>
      </c>
      <c r="K70" s="9" t="str">
        <f t="shared" si="9"/>
        <v>Yes</v>
      </c>
    </row>
    <row r="71" spans="1:11" x14ac:dyDescent="0.2">
      <c r="A71" s="91" t="s">
        <v>894</v>
      </c>
      <c r="B71" s="37" t="s">
        <v>213</v>
      </c>
      <c r="C71" s="93">
        <v>2829.5920556999999</v>
      </c>
      <c r="D71" s="9" t="str">
        <f t="shared" si="10"/>
        <v>N/A</v>
      </c>
      <c r="E71" s="39">
        <v>2850.7117871999999</v>
      </c>
      <c r="F71" s="9" t="str">
        <f t="shared" si="11"/>
        <v>N/A</v>
      </c>
      <c r="G71" s="39">
        <v>2806.9132020000002</v>
      </c>
      <c r="H71" s="9" t="str">
        <f t="shared" si="12"/>
        <v>N/A</v>
      </c>
      <c r="I71" s="10">
        <v>0.74639999999999995</v>
      </c>
      <c r="J71" s="10">
        <v>-1.54</v>
      </c>
      <c r="K71" s="9" t="str">
        <f t="shared" si="9"/>
        <v>Yes</v>
      </c>
    </row>
    <row r="72" spans="1:11" ht="25.5" x14ac:dyDescent="0.2">
      <c r="A72" s="91" t="s">
        <v>895</v>
      </c>
      <c r="B72" s="37" t="s">
        <v>213</v>
      </c>
      <c r="C72" s="93">
        <v>2727.8497336</v>
      </c>
      <c r="D72" s="9" t="str">
        <f t="shared" si="10"/>
        <v>N/A</v>
      </c>
      <c r="E72" s="39">
        <v>2715.9508904999998</v>
      </c>
      <c r="F72" s="9" t="str">
        <f t="shared" si="11"/>
        <v>N/A</v>
      </c>
      <c r="G72" s="39">
        <v>2981.7402244</v>
      </c>
      <c r="H72" s="9" t="str">
        <f t="shared" si="12"/>
        <v>N/A</v>
      </c>
      <c r="I72" s="10">
        <v>-0.436</v>
      </c>
      <c r="J72" s="10">
        <v>9.7859999999999996</v>
      </c>
      <c r="K72" s="9" t="str">
        <f t="shared" si="9"/>
        <v>Yes</v>
      </c>
    </row>
    <row r="73" spans="1:11" x14ac:dyDescent="0.2">
      <c r="A73" s="91" t="s">
        <v>896</v>
      </c>
      <c r="B73" s="37" t="s">
        <v>213</v>
      </c>
      <c r="C73" s="93">
        <v>83.845588391000007</v>
      </c>
      <c r="D73" s="9" t="str">
        <f t="shared" si="10"/>
        <v>N/A</v>
      </c>
      <c r="E73" s="39">
        <v>85.079419137000002</v>
      </c>
      <c r="F73" s="9" t="str">
        <f t="shared" si="11"/>
        <v>N/A</v>
      </c>
      <c r="G73" s="39">
        <v>83.591200760999996</v>
      </c>
      <c r="H73" s="9" t="str">
        <f t="shared" si="12"/>
        <v>N/A</v>
      </c>
      <c r="I73" s="10">
        <v>1.472</v>
      </c>
      <c r="J73" s="10">
        <v>-1.75</v>
      </c>
      <c r="K73" s="9" t="str">
        <f t="shared" si="9"/>
        <v>Yes</v>
      </c>
    </row>
    <row r="74" spans="1:11" x14ac:dyDescent="0.2">
      <c r="A74" s="91" t="s">
        <v>897</v>
      </c>
      <c r="B74" s="37" t="s">
        <v>213</v>
      </c>
      <c r="C74" s="93">
        <v>1084.3774258000001</v>
      </c>
      <c r="D74" s="9" t="str">
        <f t="shared" si="10"/>
        <v>N/A</v>
      </c>
      <c r="E74" s="39">
        <v>1151.2696808000001</v>
      </c>
      <c r="F74" s="9" t="str">
        <f>IF($B74="N/A","N/A",IF(E74&gt;15,"No",IF(E74&lt;-15,"No","Yes")))</f>
        <v>N/A</v>
      </c>
      <c r="G74" s="39">
        <v>1128.0789433</v>
      </c>
      <c r="H74" s="9" t="str">
        <f t="shared" si="12"/>
        <v>N/A</v>
      </c>
      <c r="I74" s="10">
        <v>6.1689999999999996</v>
      </c>
      <c r="J74" s="10">
        <v>-2.0099999999999998</v>
      </c>
      <c r="K74" s="9" t="str">
        <f t="shared" si="9"/>
        <v>Yes</v>
      </c>
    </row>
    <row r="75" spans="1:11" x14ac:dyDescent="0.2">
      <c r="A75" s="91" t="s">
        <v>898</v>
      </c>
      <c r="B75" s="37" t="s">
        <v>213</v>
      </c>
      <c r="C75" s="90">
        <v>0.73736813010000002</v>
      </c>
      <c r="D75" s="9" t="str">
        <f t="shared" ref="D75:D80" si="13">IF($B75="N/A","N/A",IF(C75&gt;15,"No",IF(C75&lt;-15,"No","Yes")))</f>
        <v>N/A</v>
      </c>
      <c r="E75" s="8">
        <v>0.66733872699999996</v>
      </c>
      <c r="F75" s="9" t="str">
        <f>IF($B75="N/A","N/A",IF(E75&gt;15,"No",IF(E75&lt;-15,"No","Yes")))</f>
        <v>N/A</v>
      </c>
      <c r="G75" s="8">
        <v>0.49750533969999999</v>
      </c>
      <c r="H75" s="9" t="str">
        <f t="shared" si="12"/>
        <v>N/A</v>
      </c>
      <c r="I75" s="10">
        <v>-9.5</v>
      </c>
      <c r="J75" s="10">
        <v>-25.4</v>
      </c>
      <c r="K75" s="9" t="str">
        <f t="shared" ref="K75:K80" si="14">IF(J75="Div by 0", "N/A", IF(J75="N/A","N/A", IF(J75&gt;30, "No", IF(J75&lt;-30, "No", "Yes"))))</f>
        <v>Yes</v>
      </c>
    </row>
    <row r="76" spans="1:11" x14ac:dyDescent="0.2">
      <c r="A76" s="91" t="s">
        <v>899</v>
      </c>
      <c r="B76" s="37" t="s">
        <v>213</v>
      </c>
      <c r="C76" s="90">
        <v>0.97069887119999998</v>
      </c>
      <c r="D76" s="9" t="str">
        <f t="shared" si="13"/>
        <v>N/A</v>
      </c>
      <c r="E76" s="8">
        <v>1.0115627804</v>
      </c>
      <c r="F76" s="9" t="str">
        <f t="shared" ref="F76:F86" si="15">IF($B76="N/A","N/A",IF(E76&gt;15,"No",IF(E76&lt;-15,"No","Yes")))</f>
        <v>N/A</v>
      </c>
      <c r="G76" s="8">
        <v>1.057658416</v>
      </c>
      <c r="H76" s="9" t="str">
        <f t="shared" si="12"/>
        <v>N/A</v>
      </c>
      <c r="I76" s="10">
        <v>4.21</v>
      </c>
      <c r="J76" s="10">
        <v>4.5570000000000004</v>
      </c>
      <c r="K76" s="9" t="str">
        <f t="shared" si="14"/>
        <v>Yes</v>
      </c>
    </row>
    <row r="77" spans="1:11" x14ac:dyDescent="0.2">
      <c r="A77" s="91" t="s">
        <v>900</v>
      </c>
      <c r="B77" s="37" t="s">
        <v>213</v>
      </c>
      <c r="C77" s="90">
        <v>0.45563081319999998</v>
      </c>
      <c r="D77" s="9" t="str">
        <f t="shared" si="13"/>
        <v>N/A</v>
      </c>
      <c r="E77" s="8">
        <v>0.37294319440000001</v>
      </c>
      <c r="F77" s="9" t="str">
        <f t="shared" si="15"/>
        <v>N/A</v>
      </c>
      <c r="G77" s="8">
        <v>0.30694647250000001</v>
      </c>
      <c r="H77" s="9" t="str">
        <f t="shared" si="12"/>
        <v>N/A</v>
      </c>
      <c r="I77" s="10">
        <v>-18.100000000000001</v>
      </c>
      <c r="J77" s="10">
        <v>-17.7</v>
      </c>
      <c r="K77" s="9" t="str">
        <f t="shared" si="14"/>
        <v>Yes</v>
      </c>
    </row>
    <row r="78" spans="1:11" x14ac:dyDescent="0.2">
      <c r="A78" s="91" t="s">
        <v>901</v>
      </c>
      <c r="B78" s="37" t="s">
        <v>213</v>
      </c>
      <c r="C78" s="90">
        <v>0.20468682530000001</v>
      </c>
      <c r="D78" s="9" t="str">
        <f t="shared" si="13"/>
        <v>N/A</v>
      </c>
      <c r="E78" s="8">
        <v>0.23512376900000001</v>
      </c>
      <c r="F78" s="9" t="str">
        <f t="shared" si="15"/>
        <v>N/A</v>
      </c>
      <c r="G78" s="8">
        <v>0.27340020999999998</v>
      </c>
      <c r="H78" s="9" t="str">
        <f t="shared" si="12"/>
        <v>N/A</v>
      </c>
      <c r="I78" s="10">
        <v>14.87</v>
      </c>
      <c r="J78" s="10">
        <v>16.28</v>
      </c>
      <c r="K78" s="9" t="str">
        <f t="shared" si="14"/>
        <v>Yes</v>
      </c>
    </row>
    <row r="79" spans="1:11" ht="25.5" x14ac:dyDescent="0.2">
      <c r="A79" s="91" t="s">
        <v>902</v>
      </c>
      <c r="B79" s="37" t="s">
        <v>213</v>
      </c>
      <c r="C79" s="90">
        <v>3.2518979393</v>
      </c>
      <c r="D79" s="9" t="str">
        <f t="shared" si="13"/>
        <v>N/A</v>
      </c>
      <c r="E79" s="8">
        <v>3.6406784401999999</v>
      </c>
      <c r="F79" s="9" t="str">
        <f t="shared" si="15"/>
        <v>N/A</v>
      </c>
      <c r="G79" s="8">
        <v>3.9033106721999999</v>
      </c>
      <c r="H79" s="9" t="str">
        <f t="shared" si="12"/>
        <v>N/A</v>
      </c>
      <c r="I79" s="10">
        <v>11.96</v>
      </c>
      <c r="J79" s="10">
        <v>7.2140000000000004</v>
      </c>
      <c r="K79" s="9" t="str">
        <f t="shared" si="14"/>
        <v>Yes</v>
      </c>
    </row>
    <row r="80" spans="1:11" ht="25.5" x14ac:dyDescent="0.2">
      <c r="A80" s="91" t="s">
        <v>903</v>
      </c>
      <c r="B80" s="37" t="s">
        <v>213</v>
      </c>
      <c r="C80" s="95" t="s">
        <v>213</v>
      </c>
      <c r="D80" s="9" t="str">
        <f t="shared" si="13"/>
        <v>N/A</v>
      </c>
      <c r="E80" s="95">
        <v>3.2841067787</v>
      </c>
      <c r="F80" s="9" t="str">
        <f t="shared" si="15"/>
        <v>N/A</v>
      </c>
      <c r="G80" s="95">
        <v>3.452155512</v>
      </c>
      <c r="H80" s="9" t="str">
        <f t="shared" si="12"/>
        <v>N/A</v>
      </c>
      <c r="I80" s="10" t="s">
        <v>213</v>
      </c>
      <c r="J80" s="96">
        <v>5.117</v>
      </c>
      <c r="K80" s="9" t="str">
        <f t="shared" si="14"/>
        <v>Yes</v>
      </c>
    </row>
    <row r="81" spans="1:11" x14ac:dyDescent="0.2">
      <c r="A81" s="91" t="s">
        <v>904</v>
      </c>
      <c r="B81" s="37" t="s">
        <v>213</v>
      </c>
      <c r="C81" s="97">
        <v>67.251012145999994</v>
      </c>
      <c r="D81" s="9" t="str">
        <f t="shared" ref="D81:D86" si="16">IF($B81="N/A","N/A",IF(C81&gt;15,"No",IF(C81&lt;-15,"No","Yes")))</f>
        <v>N/A</v>
      </c>
      <c r="E81" s="98">
        <v>65.640107952999998</v>
      </c>
      <c r="F81" s="9" t="str">
        <f t="shared" si="15"/>
        <v>N/A</v>
      </c>
      <c r="G81" s="98">
        <v>56.959116143999999</v>
      </c>
      <c r="H81" s="9" t="str">
        <f>IF($B81="N/A","N/A",IF(G81&gt;15,"No",IF(G81&lt;-15,"No","Yes")))</f>
        <v>N/A</v>
      </c>
      <c r="I81" s="10">
        <v>-2.4</v>
      </c>
      <c r="J81" s="10">
        <v>-13.2</v>
      </c>
      <c r="K81" s="9" t="str">
        <f t="shared" ref="K81:K86" si="17">IF(J81="Div by 0", "N/A", IF(J81="N/A","N/A", IF(J81&gt;30, "No", IF(J81&lt;-30, "No", "Yes"))))</f>
        <v>Yes</v>
      </c>
    </row>
    <row r="82" spans="1:11" x14ac:dyDescent="0.2">
      <c r="A82" s="91" t="s">
        <v>905</v>
      </c>
      <c r="B82" s="37" t="s">
        <v>213</v>
      </c>
      <c r="C82" s="97">
        <v>82.810139624000001</v>
      </c>
      <c r="D82" s="9" t="str">
        <f t="shared" si="16"/>
        <v>N/A</v>
      </c>
      <c r="E82" s="98">
        <v>88.429471961999994</v>
      </c>
      <c r="F82" s="9" t="str">
        <f t="shared" si="15"/>
        <v>N/A</v>
      </c>
      <c r="G82" s="98">
        <v>98.549020286000001</v>
      </c>
      <c r="H82" s="9" t="str">
        <f t="shared" si="12"/>
        <v>N/A</v>
      </c>
      <c r="I82" s="10">
        <v>6.7859999999999996</v>
      </c>
      <c r="J82" s="10">
        <v>11.44</v>
      </c>
      <c r="K82" s="9" t="str">
        <f t="shared" si="17"/>
        <v>Yes</v>
      </c>
    </row>
    <row r="83" spans="1:11" x14ac:dyDescent="0.2">
      <c r="A83" s="91" t="s">
        <v>906</v>
      </c>
      <c r="B83" s="37" t="s">
        <v>213</v>
      </c>
      <c r="C83" s="97">
        <v>102.21932842</v>
      </c>
      <c r="D83" s="9" t="str">
        <f t="shared" si="16"/>
        <v>N/A</v>
      </c>
      <c r="E83" s="98">
        <v>96.929823798000001</v>
      </c>
      <c r="F83" s="9" t="str">
        <f t="shared" si="15"/>
        <v>N/A</v>
      </c>
      <c r="G83" s="98">
        <v>87.528931529999994</v>
      </c>
      <c r="H83" s="9" t="str">
        <f t="shared" si="12"/>
        <v>N/A</v>
      </c>
      <c r="I83" s="10">
        <v>-5.17</v>
      </c>
      <c r="J83" s="10">
        <v>-9.6999999999999993</v>
      </c>
      <c r="K83" s="9" t="str">
        <f t="shared" si="17"/>
        <v>Yes</v>
      </c>
    </row>
    <row r="84" spans="1:11" x14ac:dyDescent="0.2">
      <c r="A84" s="91" t="s">
        <v>907</v>
      </c>
      <c r="B84" s="37" t="s">
        <v>213</v>
      </c>
      <c r="C84" s="97">
        <v>263.46102238999998</v>
      </c>
      <c r="D84" s="9" t="str">
        <f t="shared" si="16"/>
        <v>N/A</v>
      </c>
      <c r="E84" s="98">
        <v>286.40659720000002</v>
      </c>
      <c r="F84" s="9" t="str">
        <f t="shared" si="15"/>
        <v>N/A</v>
      </c>
      <c r="G84" s="98">
        <v>281.41245735000001</v>
      </c>
      <c r="H84" s="9" t="str">
        <f t="shared" si="12"/>
        <v>N/A</v>
      </c>
      <c r="I84" s="10">
        <v>8.7089999999999996</v>
      </c>
      <c r="J84" s="10">
        <v>-1.74</v>
      </c>
      <c r="K84" s="9" t="str">
        <f t="shared" si="17"/>
        <v>Yes</v>
      </c>
    </row>
    <row r="85" spans="1:11" x14ac:dyDescent="0.2">
      <c r="A85" s="91" t="s">
        <v>908</v>
      </c>
      <c r="B85" s="37" t="s">
        <v>213</v>
      </c>
      <c r="C85" s="97">
        <v>1065.9548795000001</v>
      </c>
      <c r="D85" s="9" t="str">
        <f t="shared" si="16"/>
        <v>N/A</v>
      </c>
      <c r="E85" s="98">
        <v>1133.0566004</v>
      </c>
      <c r="F85" s="9" t="str">
        <f t="shared" si="15"/>
        <v>N/A</v>
      </c>
      <c r="G85" s="98">
        <v>1294.2869628000001</v>
      </c>
      <c r="H85" s="9" t="str">
        <f t="shared" si="12"/>
        <v>N/A</v>
      </c>
      <c r="I85" s="10">
        <v>6.2949999999999999</v>
      </c>
      <c r="J85" s="10">
        <v>14.23</v>
      </c>
      <c r="K85" s="9" t="str">
        <f t="shared" si="17"/>
        <v>Yes</v>
      </c>
    </row>
    <row r="86" spans="1:11" ht="25.5" x14ac:dyDescent="0.2">
      <c r="A86" s="91" t="s">
        <v>909</v>
      </c>
      <c r="B86" s="37" t="s">
        <v>213</v>
      </c>
      <c r="C86" s="99" t="s">
        <v>213</v>
      </c>
      <c r="D86" s="9" t="str">
        <f t="shared" si="16"/>
        <v>N/A</v>
      </c>
      <c r="E86" s="99">
        <v>1107.8174936999999</v>
      </c>
      <c r="F86" s="9" t="str">
        <f t="shared" si="15"/>
        <v>N/A</v>
      </c>
      <c r="G86" s="99">
        <v>1303.543326</v>
      </c>
      <c r="H86" s="9" t="str">
        <f t="shared" si="12"/>
        <v>N/A</v>
      </c>
      <c r="I86" s="10" t="s">
        <v>213</v>
      </c>
      <c r="J86" s="10">
        <v>17.670000000000002</v>
      </c>
      <c r="K86" s="9" t="str">
        <f t="shared" si="17"/>
        <v>Yes</v>
      </c>
    </row>
    <row r="87" spans="1:11" x14ac:dyDescent="0.2">
      <c r="A87" s="91" t="s">
        <v>32</v>
      </c>
      <c r="B87" s="37" t="s">
        <v>266</v>
      </c>
      <c r="C87" s="90">
        <v>98.293649544000004</v>
      </c>
      <c r="D87" s="9" t="str">
        <f>IF($B87="N/A","N/A",IF(C87&gt;60,"Yes","No"))</f>
        <v>Yes</v>
      </c>
      <c r="E87" s="8">
        <v>98.162737579999998</v>
      </c>
      <c r="F87" s="9" t="str">
        <f>IF($B87="N/A","N/A",IF(E87&gt;60,"Yes","No"))</f>
        <v>Yes</v>
      </c>
      <c r="G87" s="8">
        <v>98.142736968999998</v>
      </c>
      <c r="H87" s="9" t="str">
        <f>IF($B87="N/A","N/A",IF(G87&gt;60,"Yes","No"))</f>
        <v>Yes</v>
      </c>
      <c r="I87" s="10">
        <v>-0.13300000000000001</v>
      </c>
      <c r="J87" s="10">
        <v>-0.02</v>
      </c>
      <c r="K87" s="9" t="str">
        <f t="shared" ref="K87:K105" si="18">IF(J87="Div by 0", "N/A", IF(J87="N/A","N/A", IF(J87&gt;30, "No", IF(J87&lt;-30, "No", "Yes"))))</f>
        <v>Yes</v>
      </c>
    </row>
    <row r="88" spans="1:11" x14ac:dyDescent="0.2">
      <c r="A88" s="91" t="s">
        <v>39</v>
      </c>
      <c r="B88" s="37" t="s">
        <v>267</v>
      </c>
      <c r="C88" s="90">
        <v>100</v>
      </c>
      <c r="D88" s="9" t="str">
        <f>IF($B88="N/A","N/A",IF(C88&gt;100,"No",IF(C88&lt;85,"No","Yes")))</f>
        <v>Yes</v>
      </c>
      <c r="E88" s="8">
        <v>100</v>
      </c>
      <c r="F88" s="9" t="str">
        <f>IF($B88="N/A","N/A",IF(E88&gt;100,"No",IF(E88&lt;85,"No","Yes")))</f>
        <v>Yes</v>
      </c>
      <c r="G88" s="8">
        <v>100</v>
      </c>
      <c r="H88" s="9" t="str">
        <f>IF($B88="N/A","N/A",IF(G88&gt;100,"No",IF(G88&lt;85,"No","Yes")))</f>
        <v>Yes</v>
      </c>
      <c r="I88" s="10">
        <v>0</v>
      </c>
      <c r="J88" s="10">
        <v>0</v>
      </c>
      <c r="K88" s="9" t="str">
        <f t="shared" si="18"/>
        <v>Yes</v>
      </c>
    </row>
    <row r="89" spans="1:11" x14ac:dyDescent="0.2">
      <c r="A89" s="91" t="s">
        <v>910</v>
      </c>
      <c r="B89" s="37" t="s">
        <v>213</v>
      </c>
      <c r="C89" s="90">
        <v>16.158814649</v>
      </c>
      <c r="D89" s="9" t="str">
        <f>IF($B89="N/A","N/A",IF(C89&gt;15,"No",IF(C89&lt;-15,"No","Yes")))</f>
        <v>N/A</v>
      </c>
      <c r="E89" s="8">
        <v>16.338903890000001</v>
      </c>
      <c r="F89" s="9" t="str">
        <f>IF($B89="N/A","N/A",IF(E89&gt;15,"No",IF(E89&lt;-15,"No","Yes")))</f>
        <v>N/A</v>
      </c>
      <c r="G89" s="8">
        <v>14.838826071</v>
      </c>
      <c r="H89" s="9" t="str">
        <f>IF($B89="N/A","N/A",IF(G89&gt;15,"No",IF(G89&lt;-15,"No","Yes")))</f>
        <v>N/A</v>
      </c>
      <c r="I89" s="10">
        <v>1.1140000000000001</v>
      </c>
      <c r="J89" s="10">
        <v>-9.18</v>
      </c>
      <c r="K89" s="9" t="str">
        <f t="shared" si="18"/>
        <v>Yes</v>
      </c>
    </row>
    <row r="90" spans="1:11" x14ac:dyDescent="0.2">
      <c r="A90" s="91" t="s">
        <v>851</v>
      </c>
      <c r="B90" s="37" t="s">
        <v>268</v>
      </c>
      <c r="C90" s="90">
        <v>4.6080702960000002</v>
      </c>
      <c r="D90" s="9" t="str">
        <f>IF($B90="N/A","N/A",IF(C90&gt;25,"No",IF(C90&lt;5,"No","Yes")))</f>
        <v>No</v>
      </c>
      <c r="E90" s="8">
        <v>4.4797074466</v>
      </c>
      <c r="F90" s="9" t="str">
        <f>IF($B90="N/A","N/A",IF(E90&gt;25,"No",IF(E90&lt;5,"No","Yes")))</f>
        <v>No</v>
      </c>
      <c r="G90" s="8">
        <v>4.3698126133999997</v>
      </c>
      <c r="H90" s="9" t="str">
        <f>IF($B90="N/A","N/A",IF(G90&gt;25,"No",IF(G90&lt;5,"No","Yes")))</f>
        <v>No</v>
      </c>
      <c r="I90" s="10">
        <v>-2.79</v>
      </c>
      <c r="J90" s="10">
        <v>-2.4500000000000002</v>
      </c>
      <c r="K90" s="9" t="str">
        <f t="shared" si="18"/>
        <v>Yes</v>
      </c>
    </row>
    <row r="91" spans="1:11" x14ac:dyDescent="0.2">
      <c r="A91" s="91" t="s">
        <v>852</v>
      </c>
      <c r="B91" s="37" t="s">
        <v>269</v>
      </c>
      <c r="C91" s="90">
        <v>39.434436628</v>
      </c>
      <c r="D91" s="9" t="str">
        <f>IF($B91="N/A","N/A",IF(C91&gt;70,"No",IF(C91&lt;40,"No","Yes")))</f>
        <v>No</v>
      </c>
      <c r="E91" s="8">
        <v>37.185036324999999</v>
      </c>
      <c r="F91" s="9" t="str">
        <f>IF($B91="N/A","N/A",IF(E91&gt;70,"No",IF(E91&lt;40,"No","Yes")))</f>
        <v>No</v>
      </c>
      <c r="G91" s="8">
        <v>36.920018659999997</v>
      </c>
      <c r="H91" s="9" t="str">
        <f>IF($B91="N/A","N/A",IF(G91&gt;70,"No",IF(G91&lt;40,"No","Yes")))</f>
        <v>No</v>
      </c>
      <c r="I91" s="10">
        <v>-5.7</v>
      </c>
      <c r="J91" s="10">
        <v>-0.71299999999999997</v>
      </c>
      <c r="K91" s="9" t="str">
        <f t="shared" si="18"/>
        <v>Yes</v>
      </c>
    </row>
    <row r="92" spans="1:11" x14ac:dyDescent="0.2">
      <c r="A92" s="91" t="s">
        <v>853</v>
      </c>
      <c r="B92" s="37" t="s">
        <v>270</v>
      </c>
      <c r="C92" s="90">
        <v>55.957493075999999</v>
      </c>
      <c r="D92" s="9" t="str">
        <f>IF($B92="N/A","N/A",IF(C92&gt;55,"No",IF(C92&lt;20,"No","Yes")))</f>
        <v>No</v>
      </c>
      <c r="E92" s="8">
        <v>58.335256229000002</v>
      </c>
      <c r="F92" s="9" t="str">
        <f>IF($B92="N/A","N/A",IF(E92&gt;55,"No",IF(E92&lt;20,"No","Yes")))</f>
        <v>No</v>
      </c>
      <c r="G92" s="8">
        <v>58.710168727000003</v>
      </c>
      <c r="H92" s="9" t="str">
        <f>IF($B92="N/A","N/A",IF(G92&gt;55,"No",IF(G92&lt;20,"No","Yes")))</f>
        <v>No</v>
      </c>
      <c r="I92" s="10">
        <v>4.2489999999999997</v>
      </c>
      <c r="J92" s="10">
        <v>0.64270000000000005</v>
      </c>
      <c r="K92" s="9" t="str">
        <f t="shared" si="18"/>
        <v>Yes</v>
      </c>
    </row>
    <row r="93" spans="1:11" x14ac:dyDescent="0.2">
      <c r="A93" s="91" t="s">
        <v>163</v>
      </c>
      <c r="B93" s="37" t="s">
        <v>246</v>
      </c>
      <c r="C93" s="90">
        <v>99.597119367999994</v>
      </c>
      <c r="D93" s="9" t="str">
        <f>IF($B93="N/A","N/A",IF(C93&gt;95,"Yes","No"))</f>
        <v>Yes</v>
      </c>
      <c r="E93" s="8">
        <v>99.554382775999997</v>
      </c>
      <c r="F93" s="9" t="str">
        <f>IF($B93="N/A","N/A",IF(E93&gt;95,"Yes","No"))</f>
        <v>Yes</v>
      </c>
      <c r="G93" s="8">
        <v>99.522743140000003</v>
      </c>
      <c r="H93" s="9" t="str">
        <f>IF($B93="N/A","N/A",IF(G93&gt;95,"Yes","No"))</f>
        <v>Yes</v>
      </c>
      <c r="I93" s="10">
        <v>-4.2999999999999997E-2</v>
      </c>
      <c r="J93" s="10">
        <v>-3.2000000000000001E-2</v>
      </c>
      <c r="K93" s="9" t="str">
        <f t="shared" si="18"/>
        <v>Yes</v>
      </c>
    </row>
    <row r="94" spans="1:11" x14ac:dyDescent="0.2">
      <c r="A94" s="91" t="s">
        <v>41</v>
      </c>
      <c r="B94" s="37" t="s">
        <v>213</v>
      </c>
      <c r="C94" s="90">
        <v>100</v>
      </c>
      <c r="D94" s="9" t="str">
        <f>IF($B94="N/A","N/A",IF(C94&gt;15,"No",IF(C94&lt;-15,"No","Yes")))</f>
        <v>N/A</v>
      </c>
      <c r="E94" s="8">
        <v>100</v>
      </c>
      <c r="F94" s="9" t="str">
        <f>IF($B94="N/A","N/A",IF(E94&gt;15,"No",IF(E94&lt;-15,"No","Yes")))</f>
        <v>N/A</v>
      </c>
      <c r="G94" s="8">
        <v>100</v>
      </c>
      <c r="H94" s="9" t="str">
        <f>IF($B94="N/A","N/A",IF(G94&gt;15,"No",IF(G94&lt;-15,"No","Yes")))</f>
        <v>N/A</v>
      </c>
      <c r="I94" s="10">
        <v>0</v>
      </c>
      <c r="J94" s="10">
        <v>0</v>
      </c>
      <c r="K94" s="9" t="str">
        <f t="shared" si="18"/>
        <v>Yes</v>
      </c>
    </row>
    <row r="95" spans="1:11" x14ac:dyDescent="0.2">
      <c r="A95" s="91" t="s">
        <v>42</v>
      </c>
      <c r="B95" s="37" t="s">
        <v>213</v>
      </c>
      <c r="C95" s="90">
        <v>100</v>
      </c>
      <c r="D95" s="9" t="str">
        <f>IF($B95="N/A","N/A",IF(C95&gt;15,"No",IF(C95&lt;-15,"No","Yes")))</f>
        <v>N/A</v>
      </c>
      <c r="E95" s="8">
        <v>100</v>
      </c>
      <c r="F95" s="9" t="str">
        <f>IF($B95="N/A","N/A",IF(E95&gt;15,"No",IF(E95&lt;-15,"No","Yes")))</f>
        <v>N/A</v>
      </c>
      <c r="G95" s="8">
        <v>100</v>
      </c>
      <c r="H95" s="9" t="str">
        <f>IF($B95="N/A","N/A",IF(G95&gt;15,"No",IF(G95&lt;-15,"No","Yes")))</f>
        <v>N/A</v>
      </c>
      <c r="I95" s="10">
        <v>0</v>
      </c>
      <c r="J95" s="10">
        <v>0</v>
      </c>
      <c r="K95" s="9" t="str">
        <f t="shared" si="18"/>
        <v>Yes</v>
      </c>
    </row>
    <row r="96" spans="1:11" x14ac:dyDescent="0.2">
      <c r="A96" s="91" t="s">
        <v>911</v>
      </c>
      <c r="B96" s="37" t="s">
        <v>213</v>
      </c>
      <c r="C96" s="90">
        <v>90.049159785000001</v>
      </c>
      <c r="D96" s="9" t="str">
        <f>IF($B96="N/A","N/A",IF(C96&gt;15,"No",IF(C96&lt;-15,"No","Yes")))</f>
        <v>N/A</v>
      </c>
      <c r="E96" s="8">
        <v>90.206346377000003</v>
      </c>
      <c r="F96" s="9" t="str">
        <f>IF($B96="N/A","N/A",IF(E96&gt;15,"No",IF(E96&lt;-15,"No","Yes")))</f>
        <v>N/A</v>
      </c>
      <c r="G96" s="8">
        <v>89.933316775999998</v>
      </c>
      <c r="H96" s="9" t="str">
        <f>IF($B96="N/A","N/A",IF(G96&gt;15,"No",IF(G96&lt;-15,"No","Yes")))</f>
        <v>N/A</v>
      </c>
      <c r="I96" s="10">
        <v>0.17460000000000001</v>
      </c>
      <c r="J96" s="10">
        <v>-0.30299999999999999</v>
      </c>
      <c r="K96" s="9" t="str">
        <f t="shared" si="18"/>
        <v>Yes</v>
      </c>
    </row>
    <row r="97" spans="1:11" x14ac:dyDescent="0.2">
      <c r="A97" s="91" t="s">
        <v>912</v>
      </c>
      <c r="B97" s="37" t="s">
        <v>213</v>
      </c>
      <c r="C97" s="90">
        <v>95.926753333999997</v>
      </c>
      <c r="D97" s="9" t="str">
        <f>IF($B97="N/A","N/A",IF(C97&gt;15,"No",IF(C97&lt;-15,"No","Yes")))</f>
        <v>N/A</v>
      </c>
      <c r="E97" s="8">
        <v>95.508825999999999</v>
      </c>
      <c r="F97" s="9" t="str">
        <f>IF($B97="N/A","N/A",IF(E97&gt;15,"No",IF(E97&lt;-15,"No","Yes")))</f>
        <v>N/A</v>
      </c>
      <c r="G97" s="8">
        <v>94.805050336999997</v>
      </c>
      <c r="H97" s="9" t="str">
        <f>IF($B97="N/A","N/A",IF(G97&gt;15,"No",IF(G97&lt;-15,"No","Yes")))</f>
        <v>N/A</v>
      </c>
      <c r="I97" s="10">
        <v>-0.436</v>
      </c>
      <c r="J97" s="10">
        <v>-0.73699999999999999</v>
      </c>
      <c r="K97" s="9" t="str">
        <f t="shared" si="18"/>
        <v>Yes</v>
      </c>
    </row>
    <row r="98" spans="1:11" x14ac:dyDescent="0.2">
      <c r="A98" s="91" t="s">
        <v>43</v>
      </c>
      <c r="B98" s="37" t="s">
        <v>223</v>
      </c>
      <c r="C98" s="90">
        <v>99.540122447000002</v>
      </c>
      <c r="D98" s="9" t="str">
        <f>IF($B98="N/A","N/A",IF(C98&gt;100,"No",IF(C98&lt;98,"No","Yes")))</f>
        <v>Yes</v>
      </c>
      <c r="E98" s="8">
        <v>99.492691461999996</v>
      </c>
      <c r="F98" s="9" t="str">
        <f>IF($B98="N/A","N/A",IF(E98&gt;100,"No",IF(E98&lt;98,"No","Yes")))</f>
        <v>Yes</v>
      </c>
      <c r="G98" s="8">
        <v>99.465719383000007</v>
      </c>
      <c r="H98" s="9" t="str">
        <f>IF($B98="N/A","N/A",IF(G98&gt;100,"No",IF(G98&lt;98,"No","Yes")))</f>
        <v>Yes</v>
      </c>
      <c r="I98" s="10">
        <v>-4.8000000000000001E-2</v>
      </c>
      <c r="J98" s="10">
        <v>-2.7E-2</v>
      </c>
      <c r="K98" s="9" t="str">
        <f t="shared" si="18"/>
        <v>Yes</v>
      </c>
    </row>
    <row r="99" spans="1:11" x14ac:dyDescent="0.2">
      <c r="A99" s="91" t="s">
        <v>44</v>
      </c>
      <c r="B99" s="37" t="s">
        <v>213</v>
      </c>
      <c r="C99" s="90">
        <v>58.827679889999999</v>
      </c>
      <c r="D99" s="9" t="str">
        <f>IF($B99="N/A","N/A",IF(C99&gt;15,"No",IF(C99&lt;-15,"No","Yes")))</f>
        <v>N/A</v>
      </c>
      <c r="E99" s="8">
        <v>56.252459999000003</v>
      </c>
      <c r="F99" s="9" t="str">
        <f>IF($B99="N/A","N/A",IF(E99&gt;15,"No",IF(E99&lt;-15,"No","Yes")))</f>
        <v>N/A</v>
      </c>
      <c r="G99" s="8">
        <v>51.939363919999998</v>
      </c>
      <c r="H99" s="9" t="str">
        <f>IF($B99="N/A","N/A",IF(G99&gt;15,"No",IF(G99&lt;-15,"No","Yes")))</f>
        <v>N/A</v>
      </c>
      <c r="I99" s="10">
        <v>-4.38</v>
      </c>
      <c r="J99" s="10">
        <v>-7.67</v>
      </c>
      <c r="K99" s="9" t="str">
        <f t="shared" si="18"/>
        <v>Yes</v>
      </c>
    </row>
    <row r="100" spans="1:11" x14ac:dyDescent="0.2">
      <c r="A100" s="91" t="s">
        <v>45</v>
      </c>
      <c r="B100" s="37" t="s">
        <v>213</v>
      </c>
      <c r="C100" s="90">
        <v>32.006431761000002</v>
      </c>
      <c r="D100" s="9" t="str">
        <f>IF($B100="N/A","N/A",IF(C100&gt;15,"No",IF(C100&lt;-15,"No","Yes")))</f>
        <v>N/A</v>
      </c>
      <c r="E100" s="8">
        <v>34.417235077999997</v>
      </c>
      <c r="F100" s="9" t="str">
        <f>IF($B100="N/A","N/A",IF(E100&gt;15,"No",IF(E100&lt;-15,"No","Yes")))</f>
        <v>N/A</v>
      </c>
      <c r="G100" s="8">
        <v>39.672136571000003</v>
      </c>
      <c r="H100" s="9" t="str">
        <f>IF($B100="N/A","N/A",IF(G100&gt;15,"No",IF(G100&lt;-15,"No","Yes")))</f>
        <v>N/A</v>
      </c>
      <c r="I100" s="10">
        <v>7.532</v>
      </c>
      <c r="J100" s="10">
        <v>15.27</v>
      </c>
      <c r="K100" s="9" t="str">
        <f t="shared" si="18"/>
        <v>Yes</v>
      </c>
    </row>
    <row r="101" spans="1:11" x14ac:dyDescent="0.2">
      <c r="A101" s="91" t="s">
        <v>355</v>
      </c>
      <c r="B101" s="37" t="s">
        <v>213</v>
      </c>
      <c r="C101" s="90" t="s">
        <v>213</v>
      </c>
      <c r="D101" s="9" t="str">
        <f>IF($B101="N/A","N/A",IF(C101&gt;15,"No",IF(C101&lt;-15,"No","Yes")))</f>
        <v>N/A</v>
      </c>
      <c r="E101" s="8">
        <v>90.669695077</v>
      </c>
      <c r="F101" s="9" t="str">
        <f>IF($B101="N/A","N/A",IF(E101&gt;15,"No",IF(E101&lt;-15,"No","Yes")))</f>
        <v>N/A</v>
      </c>
      <c r="G101" s="8">
        <v>91.611500491000001</v>
      </c>
      <c r="H101" s="9" t="str">
        <f>IF($B101="N/A","N/A",IF(G101&gt;15,"No",IF(G101&lt;-15,"No","Yes")))</f>
        <v>N/A</v>
      </c>
      <c r="I101" s="10" t="s">
        <v>213</v>
      </c>
      <c r="J101" s="10">
        <v>1.0389999999999999</v>
      </c>
      <c r="K101" s="9" t="str">
        <f t="shared" si="18"/>
        <v>Yes</v>
      </c>
    </row>
    <row r="102" spans="1:11" x14ac:dyDescent="0.2">
      <c r="A102" s="91" t="s">
        <v>46</v>
      </c>
      <c r="B102" s="37" t="s">
        <v>213</v>
      </c>
      <c r="C102" s="90">
        <v>0</v>
      </c>
      <c r="D102" s="9" t="str">
        <f>IF($B102="N/A","N/A",IF(C102&gt;15,"No",IF(C102&lt;-15,"No","Yes")))</f>
        <v>N/A</v>
      </c>
      <c r="E102" s="8">
        <v>0</v>
      </c>
      <c r="F102" s="9" t="str">
        <f>IF($B102="N/A","N/A",IF(E102&gt;15,"No",IF(E102&lt;-15,"No","Yes")))</f>
        <v>N/A</v>
      </c>
      <c r="G102" s="8">
        <v>0</v>
      </c>
      <c r="H102" s="9" t="str">
        <f>IF($B102="N/A","N/A",IF(G102&gt;15,"No",IF(G102&lt;-15,"No","Yes")))</f>
        <v>N/A</v>
      </c>
      <c r="I102" s="10" t="s">
        <v>1747</v>
      </c>
      <c r="J102" s="10" t="s">
        <v>1747</v>
      </c>
      <c r="K102" s="9" t="str">
        <f t="shared" si="18"/>
        <v>N/A</v>
      </c>
    </row>
    <row r="103" spans="1:11" x14ac:dyDescent="0.2">
      <c r="A103" s="91" t="s">
        <v>47</v>
      </c>
      <c r="B103" s="37" t="s">
        <v>213</v>
      </c>
      <c r="C103" s="90">
        <v>7.1435015778000004</v>
      </c>
      <c r="D103" s="9" t="str">
        <f>IF($B103="N/A","N/A",IF(C103&gt;15,"No",IF(C103&lt;-15,"No","Yes")))</f>
        <v>N/A</v>
      </c>
      <c r="E103" s="8">
        <v>9.3303049234</v>
      </c>
      <c r="F103" s="9" t="str">
        <f>IF($B103="N/A","N/A",IF(E103&gt;15,"No",IF(E103&lt;-15,"No","Yes")))</f>
        <v>N/A</v>
      </c>
      <c r="G103" s="8">
        <v>8.3884811298000006</v>
      </c>
      <c r="H103" s="9" t="str">
        <f>IF($B103="N/A","N/A",IF(G103&gt;15,"No",IF(G103&lt;-15,"No","Yes")))</f>
        <v>N/A</v>
      </c>
      <c r="I103" s="10">
        <v>30.61</v>
      </c>
      <c r="J103" s="10">
        <v>-10.1</v>
      </c>
      <c r="K103" s="9" t="str">
        <f t="shared" si="18"/>
        <v>Yes</v>
      </c>
    </row>
    <row r="104" spans="1:11" x14ac:dyDescent="0.2">
      <c r="A104" s="91" t="s">
        <v>33</v>
      </c>
      <c r="B104" s="37" t="s">
        <v>223</v>
      </c>
      <c r="C104" s="90">
        <v>100</v>
      </c>
      <c r="D104" s="9" t="str">
        <f>IF($B104="N/A","N/A",IF(C104&gt;100,"No",IF(C104&lt;98,"No","Yes")))</f>
        <v>Yes</v>
      </c>
      <c r="E104" s="8">
        <v>100</v>
      </c>
      <c r="F104" s="9" t="str">
        <f>IF($B104="N/A","N/A",IF(E104&gt;100,"No",IF(E104&lt;98,"No","Yes")))</f>
        <v>Yes</v>
      </c>
      <c r="G104" s="8">
        <v>100</v>
      </c>
      <c r="H104" s="9" t="str">
        <f>IF($B104="N/A","N/A",IF(G104&gt;100,"No",IF(G104&lt;98,"No","Yes")))</f>
        <v>Yes</v>
      </c>
      <c r="I104" s="10">
        <v>0</v>
      </c>
      <c r="J104" s="10">
        <v>0</v>
      </c>
      <c r="K104" s="9" t="str">
        <f t="shared" si="18"/>
        <v>Yes</v>
      </c>
    </row>
    <row r="105" spans="1:11" ht="25.5" x14ac:dyDescent="0.2">
      <c r="A105" s="91" t="s">
        <v>48</v>
      </c>
      <c r="B105" s="62" t="s">
        <v>223</v>
      </c>
      <c r="C105" s="90">
        <v>100</v>
      </c>
      <c r="D105" s="9" t="str">
        <f>IF($B105="N/A","N/A",IF(C105&gt;100,"No",IF(C105&lt;98,"No","Yes")))</f>
        <v>Yes</v>
      </c>
      <c r="E105" s="8">
        <v>100</v>
      </c>
      <c r="F105" s="9" t="str">
        <f>IF($B105="N/A","N/A",IF(E105&gt;100,"No",IF(E105&lt;98,"No","Yes")))</f>
        <v>Yes</v>
      </c>
      <c r="G105" s="8">
        <v>100</v>
      </c>
      <c r="H105" s="9" t="str">
        <f>IF($B105="N/A","N/A",IF(G105&gt;100,"No",IF(G105&lt;98,"No","Yes")))</f>
        <v>Yes</v>
      </c>
      <c r="I105" s="10">
        <v>0</v>
      </c>
      <c r="J105" s="10">
        <v>0</v>
      </c>
      <c r="K105" s="9" t="str">
        <f t="shared" si="18"/>
        <v>Yes</v>
      </c>
    </row>
    <row r="106" spans="1:11" x14ac:dyDescent="0.2">
      <c r="A106" s="91" t="s">
        <v>49</v>
      </c>
      <c r="B106" s="62" t="s">
        <v>213</v>
      </c>
      <c r="C106" s="90">
        <v>100</v>
      </c>
      <c r="D106" s="9" t="str">
        <f>IF($B106="N/A","N/A",IF(C106&gt;15,"No",IF(C106&lt;-15,"No","Yes")))</f>
        <v>N/A</v>
      </c>
      <c r="E106" s="8">
        <v>100</v>
      </c>
      <c r="F106" s="9" t="str">
        <f>IF($B106="N/A","N/A",IF(E106&gt;15,"No",IF(E106&lt;-15,"No","Yes")))</f>
        <v>N/A</v>
      </c>
      <c r="G106" s="8">
        <v>100</v>
      </c>
      <c r="H106" s="9" t="str">
        <f>IF($B106="N/A","N/A",IF(G106&gt;15,"No",IF(G106&lt;-15,"No","Yes")))</f>
        <v>N/A</v>
      </c>
      <c r="I106" s="10">
        <v>0</v>
      </c>
      <c r="J106" s="10">
        <v>0</v>
      </c>
      <c r="K106" s="9" t="str">
        <f>IF(J106="Div by 0", "N/A", IF(J106="N/A","N/A", IF(J106&gt;30, "No", IF(J106&lt;-30, "No", "Yes"))))</f>
        <v>Yes</v>
      </c>
    </row>
    <row r="107" spans="1:11" x14ac:dyDescent="0.2">
      <c r="A107" s="91" t="s">
        <v>913</v>
      </c>
      <c r="B107" s="37" t="s">
        <v>213</v>
      </c>
      <c r="C107" s="100">
        <v>86.977586247999994</v>
      </c>
      <c r="D107" s="9" t="str">
        <f t="shared" ref="D107:D130" si="19">IF($B107="N/A","N/A",IF(C107&gt;15,"No",IF(C107&lt;-15,"No","Yes")))</f>
        <v>N/A</v>
      </c>
      <c r="E107" s="9">
        <v>86.884000794000002</v>
      </c>
      <c r="F107" s="9" t="str">
        <f t="shared" ref="F107:F130" si="20">IF($B107="N/A","N/A",IF(E107&gt;15,"No",IF(E107&lt;-15,"No","Yes")))</f>
        <v>N/A</v>
      </c>
      <c r="G107" s="8">
        <v>86.975672740999997</v>
      </c>
      <c r="H107" s="9" t="str">
        <f t="shared" ref="H107:H130" si="21">IF($B107="N/A","N/A",IF(G107&gt;15,"No",IF(G107&lt;-15,"No","Yes")))</f>
        <v>N/A</v>
      </c>
      <c r="I107" s="10">
        <v>-0.108</v>
      </c>
      <c r="J107" s="10">
        <v>0.1055</v>
      </c>
      <c r="K107" s="9" t="str">
        <f t="shared" ref="K107:K130" si="22">IF(J107="Div by 0", "N/A", IF(J107="N/A","N/A", IF(J107&gt;30, "No", IF(J107&lt;-30, "No", "Yes"))))</f>
        <v>Yes</v>
      </c>
    </row>
    <row r="108" spans="1:11" x14ac:dyDescent="0.2">
      <c r="A108" s="91" t="s">
        <v>914</v>
      </c>
      <c r="B108" s="37" t="s">
        <v>213</v>
      </c>
      <c r="C108" s="100">
        <v>9.7714561811999996</v>
      </c>
      <c r="D108" s="37" t="s">
        <v>213</v>
      </c>
      <c r="E108" s="9">
        <v>9.4769108654000007</v>
      </c>
      <c r="F108" s="37" t="s">
        <v>213</v>
      </c>
      <c r="G108" s="8">
        <v>9.1214189958999992</v>
      </c>
      <c r="H108" s="37" t="s">
        <v>213</v>
      </c>
      <c r="I108" s="10">
        <v>-3.01</v>
      </c>
      <c r="J108" s="10">
        <v>-3.75</v>
      </c>
      <c r="K108" s="9" t="str">
        <f t="shared" si="22"/>
        <v>Yes</v>
      </c>
    </row>
    <row r="109" spans="1:11" x14ac:dyDescent="0.2">
      <c r="A109" s="91" t="s">
        <v>915</v>
      </c>
      <c r="B109" s="37" t="s">
        <v>213</v>
      </c>
      <c r="C109" s="100">
        <v>0.82959885229999997</v>
      </c>
      <c r="D109" s="9" t="str">
        <f t="shared" si="19"/>
        <v>N/A</v>
      </c>
      <c r="E109" s="9">
        <v>0.72537735250000002</v>
      </c>
      <c r="F109" s="9" t="str">
        <f t="shared" si="20"/>
        <v>N/A</v>
      </c>
      <c r="G109" s="8">
        <v>0.71504388910000005</v>
      </c>
      <c r="H109" s="9" t="str">
        <f t="shared" si="21"/>
        <v>N/A</v>
      </c>
      <c r="I109" s="10">
        <v>-12.6</v>
      </c>
      <c r="J109" s="10">
        <v>-1.42</v>
      </c>
      <c r="K109" s="9" t="str">
        <f t="shared" si="22"/>
        <v>Yes</v>
      </c>
    </row>
    <row r="110" spans="1:11" x14ac:dyDescent="0.2">
      <c r="A110" s="91" t="s">
        <v>916</v>
      </c>
      <c r="B110" s="37" t="s">
        <v>213</v>
      </c>
      <c r="C110" s="100">
        <v>0.20152241139999999</v>
      </c>
      <c r="D110" s="9" t="str">
        <f t="shared" si="19"/>
        <v>N/A</v>
      </c>
      <c r="E110" s="9">
        <v>0.17427813140000001</v>
      </c>
      <c r="F110" s="9" t="str">
        <f t="shared" si="20"/>
        <v>N/A</v>
      </c>
      <c r="G110" s="8">
        <v>0.13627025919999999</v>
      </c>
      <c r="H110" s="9" t="str">
        <f t="shared" si="21"/>
        <v>N/A</v>
      </c>
      <c r="I110" s="10">
        <v>-13.5</v>
      </c>
      <c r="J110" s="10">
        <v>-21.8</v>
      </c>
      <c r="K110" s="9" t="str">
        <f t="shared" si="22"/>
        <v>Yes</v>
      </c>
    </row>
    <row r="111" spans="1:11" x14ac:dyDescent="0.2">
      <c r="A111" s="91" t="s">
        <v>917</v>
      </c>
      <c r="B111" s="37" t="s">
        <v>213</v>
      </c>
      <c r="C111" s="100">
        <v>8.0229832000000001E-2</v>
      </c>
      <c r="D111" s="9" t="str">
        <f t="shared" si="19"/>
        <v>N/A</v>
      </c>
      <c r="E111" s="9">
        <v>7.3988295199999998E-2</v>
      </c>
      <c r="F111" s="9" t="str">
        <f t="shared" si="20"/>
        <v>N/A</v>
      </c>
      <c r="G111" s="8">
        <v>7.3695687800000007E-2</v>
      </c>
      <c r="H111" s="9" t="str">
        <f t="shared" si="21"/>
        <v>N/A</v>
      </c>
      <c r="I111" s="10">
        <v>-7.78</v>
      </c>
      <c r="J111" s="10">
        <v>-0.39500000000000002</v>
      </c>
      <c r="K111" s="9" t="str">
        <f t="shared" si="22"/>
        <v>Yes</v>
      </c>
    </row>
    <row r="112" spans="1:11" x14ac:dyDescent="0.2">
      <c r="A112" s="91" t="s">
        <v>918</v>
      </c>
      <c r="B112" s="37" t="s">
        <v>213</v>
      </c>
      <c r="C112" s="100">
        <v>3.5819970525999998</v>
      </c>
      <c r="D112" s="9" t="str">
        <f t="shared" si="19"/>
        <v>N/A</v>
      </c>
      <c r="E112" s="9">
        <v>3.3262930873999998</v>
      </c>
      <c r="F112" s="9" t="str">
        <f t="shared" si="20"/>
        <v>N/A</v>
      </c>
      <c r="G112" s="8">
        <v>2.7358495225000001</v>
      </c>
      <c r="H112" s="9" t="str">
        <f t="shared" si="21"/>
        <v>N/A</v>
      </c>
      <c r="I112" s="10">
        <v>-7.14</v>
      </c>
      <c r="J112" s="10">
        <v>-17.8</v>
      </c>
      <c r="K112" s="9" t="str">
        <f t="shared" si="22"/>
        <v>Yes</v>
      </c>
    </row>
    <row r="113" spans="1:11" x14ac:dyDescent="0.2">
      <c r="A113" s="91" t="s">
        <v>919</v>
      </c>
      <c r="B113" s="37" t="s">
        <v>213</v>
      </c>
      <c r="C113" s="100">
        <v>0</v>
      </c>
      <c r="D113" s="9" t="str">
        <f t="shared" si="19"/>
        <v>N/A</v>
      </c>
      <c r="E113" s="9">
        <v>0</v>
      </c>
      <c r="F113" s="9" t="str">
        <f t="shared" si="20"/>
        <v>N/A</v>
      </c>
      <c r="G113" s="8">
        <v>0</v>
      </c>
      <c r="H113" s="9" t="str">
        <f t="shared" si="21"/>
        <v>N/A</v>
      </c>
      <c r="I113" s="10" t="s">
        <v>1747</v>
      </c>
      <c r="J113" s="10" t="s">
        <v>1747</v>
      </c>
      <c r="K113" s="9" t="str">
        <f t="shared" si="22"/>
        <v>N/A</v>
      </c>
    </row>
    <row r="114" spans="1:11" x14ac:dyDescent="0.2">
      <c r="A114" s="91" t="s">
        <v>920</v>
      </c>
      <c r="B114" s="37" t="s">
        <v>213</v>
      </c>
      <c r="C114" s="100">
        <v>0</v>
      </c>
      <c r="D114" s="9" t="str">
        <f t="shared" si="19"/>
        <v>N/A</v>
      </c>
      <c r="E114" s="9">
        <v>0</v>
      </c>
      <c r="F114" s="9" t="str">
        <f t="shared" si="20"/>
        <v>N/A</v>
      </c>
      <c r="G114" s="8">
        <v>5.4873900000000003E-5</v>
      </c>
      <c r="H114" s="9" t="str">
        <f t="shared" si="21"/>
        <v>N/A</v>
      </c>
      <c r="I114" s="10" t="s">
        <v>1747</v>
      </c>
      <c r="J114" s="10" t="s">
        <v>1747</v>
      </c>
      <c r="K114" s="9" t="str">
        <f t="shared" si="22"/>
        <v>N/A</v>
      </c>
    </row>
    <row r="115" spans="1:11" x14ac:dyDescent="0.2">
      <c r="A115" s="91" t="s">
        <v>921</v>
      </c>
      <c r="B115" s="37" t="s">
        <v>213</v>
      </c>
      <c r="C115" s="100">
        <v>0</v>
      </c>
      <c r="D115" s="9" t="str">
        <f t="shared" si="19"/>
        <v>N/A</v>
      </c>
      <c r="E115" s="9">
        <v>0</v>
      </c>
      <c r="F115" s="9" t="str">
        <f t="shared" si="20"/>
        <v>N/A</v>
      </c>
      <c r="G115" s="8">
        <v>0</v>
      </c>
      <c r="H115" s="9" t="str">
        <f t="shared" si="21"/>
        <v>N/A</v>
      </c>
      <c r="I115" s="10" t="s">
        <v>1747</v>
      </c>
      <c r="J115" s="10" t="s">
        <v>1747</v>
      </c>
      <c r="K115" s="9" t="str">
        <f t="shared" si="22"/>
        <v>N/A</v>
      </c>
    </row>
    <row r="116" spans="1:11" x14ac:dyDescent="0.2">
      <c r="A116" s="91" t="s">
        <v>922</v>
      </c>
      <c r="B116" s="37" t="s">
        <v>213</v>
      </c>
      <c r="C116" s="100">
        <v>1.5215307762000001</v>
      </c>
      <c r="D116" s="9" t="str">
        <f t="shared" si="19"/>
        <v>N/A</v>
      </c>
      <c r="E116" s="9">
        <v>1.5201187317</v>
      </c>
      <c r="F116" s="9" t="str">
        <f t="shared" si="20"/>
        <v>N/A</v>
      </c>
      <c r="G116" s="8">
        <v>2.0055140982999999</v>
      </c>
      <c r="H116" s="9" t="str">
        <f t="shared" si="21"/>
        <v>N/A</v>
      </c>
      <c r="I116" s="10">
        <v>-9.2999999999999999E-2</v>
      </c>
      <c r="J116" s="10">
        <v>31.93</v>
      </c>
      <c r="K116" s="9" t="str">
        <f t="shared" si="22"/>
        <v>No</v>
      </c>
    </row>
    <row r="117" spans="1:11" x14ac:dyDescent="0.2">
      <c r="A117" s="91" t="s">
        <v>923</v>
      </c>
      <c r="B117" s="37" t="s">
        <v>213</v>
      </c>
      <c r="C117" s="100">
        <v>7.8856595799999998E-2</v>
      </c>
      <c r="D117" s="9" t="str">
        <f t="shared" si="19"/>
        <v>N/A</v>
      </c>
      <c r="E117" s="9">
        <v>8.8558797199999997E-2</v>
      </c>
      <c r="F117" s="9" t="str">
        <f t="shared" si="20"/>
        <v>N/A</v>
      </c>
      <c r="G117" s="8">
        <v>9.8809656400000001E-2</v>
      </c>
      <c r="H117" s="9" t="str">
        <f t="shared" si="21"/>
        <v>N/A</v>
      </c>
      <c r="I117" s="10">
        <v>12.3</v>
      </c>
      <c r="J117" s="10">
        <v>11.58</v>
      </c>
      <c r="K117" s="9" t="str">
        <f t="shared" si="22"/>
        <v>Yes</v>
      </c>
    </row>
    <row r="118" spans="1:11" x14ac:dyDescent="0.2">
      <c r="A118" s="91" t="s">
        <v>924</v>
      </c>
      <c r="B118" s="37" t="s">
        <v>213</v>
      </c>
      <c r="C118" s="100">
        <v>3.4777206608000002</v>
      </c>
      <c r="D118" s="9" t="str">
        <f t="shared" si="19"/>
        <v>N/A</v>
      </c>
      <c r="E118" s="9">
        <v>3.5682964697999999</v>
      </c>
      <c r="F118" s="9" t="str">
        <f t="shared" si="20"/>
        <v>N/A</v>
      </c>
      <c r="G118" s="8">
        <v>3.3561810086000001</v>
      </c>
      <c r="H118" s="9" t="str">
        <f t="shared" si="21"/>
        <v>N/A</v>
      </c>
      <c r="I118" s="10">
        <v>2.6040000000000001</v>
      </c>
      <c r="J118" s="10">
        <v>-5.94</v>
      </c>
      <c r="K118" s="9" t="str">
        <f t="shared" si="22"/>
        <v>Yes</v>
      </c>
    </row>
    <row r="119" spans="1:11" x14ac:dyDescent="0.2">
      <c r="A119" s="91" t="s">
        <v>925</v>
      </c>
      <c r="B119" s="37" t="s">
        <v>213</v>
      </c>
      <c r="C119" s="100">
        <v>3.2509575709999998</v>
      </c>
      <c r="D119" s="9" t="str">
        <f t="shared" si="19"/>
        <v>N/A</v>
      </c>
      <c r="E119" s="9">
        <v>3.6390883408999999</v>
      </c>
      <c r="F119" s="9" t="str">
        <f t="shared" si="20"/>
        <v>N/A</v>
      </c>
      <c r="G119" s="8">
        <v>3.9029082634000001</v>
      </c>
      <c r="H119" s="9" t="str">
        <f t="shared" si="21"/>
        <v>N/A</v>
      </c>
      <c r="I119" s="10">
        <v>11.94</v>
      </c>
      <c r="J119" s="10">
        <v>7.25</v>
      </c>
      <c r="K119" s="9" t="str">
        <f t="shared" si="22"/>
        <v>Yes</v>
      </c>
    </row>
    <row r="120" spans="1:11" x14ac:dyDescent="0.2">
      <c r="A120" s="91" t="s">
        <v>926</v>
      </c>
      <c r="B120" s="37" t="s">
        <v>213</v>
      </c>
      <c r="C120" s="100">
        <v>1.9811171067</v>
      </c>
      <c r="D120" s="9" t="str">
        <f t="shared" si="19"/>
        <v>N/A</v>
      </c>
      <c r="E120" s="9">
        <v>2.1596307205</v>
      </c>
      <c r="F120" s="9" t="str">
        <f t="shared" si="20"/>
        <v>N/A</v>
      </c>
      <c r="G120" s="8">
        <v>2.2810543916000001</v>
      </c>
      <c r="H120" s="9" t="str">
        <f t="shared" si="21"/>
        <v>N/A</v>
      </c>
      <c r="I120" s="10">
        <v>9.0109999999999992</v>
      </c>
      <c r="J120" s="10">
        <v>5.6219999999999999</v>
      </c>
      <c r="K120" s="9" t="str">
        <f t="shared" si="22"/>
        <v>Yes</v>
      </c>
    </row>
    <row r="121" spans="1:11" x14ac:dyDescent="0.2">
      <c r="A121" s="91" t="s">
        <v>927</v>
      </c>
      <c r="B121" s="37" t="s">
        <v>213</v>
      </c>
      <c r="C121" s="100">
        <v>0</v>
      </c>
      <c r="D121" s="9" t="str">
        <f t="shared" si="19"/>
        <v>N/A</v>
      </c>
      <c r="E121" s="9">
        <v>0</v>
      </c>
      <c r="F121" s="9" t="str">
        <f t="shared" si="20"/>
        <v>N/A</v>
      </c>
      <c r="G121" s="8">
        <v>0</v>
      </c>
      <c r="H121" s="9" t="str">
        <f t="shared" si="21"/>
        <v>N/A</v>
      </c>
      <c r="I121" s="10" t="s">
        <v>1747</v>
      </c>
      <c r="J121" s="10" t="s">
        <v>1747</v>
      </c>
      <c r="K121" s="9" t="str">
        <f t="shared" si="22"/>
        <v>N/A</v>
      </c>
    </row>
    <row r="122" spans="1:11" x14ac:dyDescent="0.2">
      <c r="A122" s="91" t="s">
        <v>928</v>
      </c>
      <c r="B122" s="37" t="s">
        <v>213</v>
      </c>
      <c r="C122" s="100">
        <v>0</v>
      </c>
      <c r="D122" s="9" t="str">
        <f t="shared" si="19"/>
        <v>N/A</v>
      </c>
      <c r="E122" s="9">
        <v>0</v>
      </c>
      <c r="F122" s="9" t="str">
        <f t="shared" si="20"/>
        <v>N/A</v>
      </c>
      <c r="G122" s="8">
        <v>0</v>
      </c>
      <c r="H122" s="9" t="str">
        <f t="shared" si="21"/>
        <v>N/A</v>
      </c>
      <c r="I122" s="10" t="s">
        <v>1747</v>
      </c>
      <c r="J122" s="10" t="s">
        <v>1747</v>
      </c>
      <c r="K122" s="9" t="str">
        <f t="shared" si="22"/>
        <v>N/A</v>
      </c>
    </row>
    <row r="123" spans="1:11" x14ac:dyDescent="0.2">
      <c r="A123" s="91" t="s">
        <v>929</v>
      </c>
      <c r="B123" s="37" t="s">
        <v>213</v>
      </c>
      <c r="C123" s="100">
        <v>0.5643254432</v>
      </c>
      <c r="D123" s="9" t="str">
        <f t="shared" si="19"/>
        <v>N/A</v>
      </c>
      <c r="E123" s="9">
        <v>0.64162130419999996</v>
      </c>
      <c r="F123" s="9" t="str">
        <f t="shared" si="20"/>
        <v>N/A</v>
      </c>
      <c r="G123" s="8">
        <v>0.63600713870000003</v>
      </c>
      <c r="H123" s="9" t="str">
        <f t="shared" si="21"/>
        <v>N/A</v>
      </c>
      <c r="I123" s="10">
        <v>13.7</v>
      </c>
      <c r="J123" s="10">
        <v>-0.875</v>
      </c>
      <c r="K123" s="9" t="str">
        <f t="shared" si="22"/>
        <v>Yes</v>
      </c>
    </row>
    <row r="124" spans="1:11" x14ac:dyDescent="0.2">
      <c r="A124" s="91" t="s">
        <v>930</v>
      </c>
      <c r="B124" s="37" t="s">
        <v>213</v>
      </c>
      <c r="C124" s="100">
        <v>0</v>
      </c>
      <c r="D124" s="9" t="str">
        <f t="shared" si="19"/>
        <v>N/A</v>
      </c>
      <c r="E124" s="9">
        <v>0</v>
      </c>
      <c r="F124" s="9" t="str">
        <f t="shared" si="20"/>
        <v>N/A</v>
      </c>
      <c r="G124" s="8">
        <v>0</v>
      </c>
      <c r="H124" s="9" t="str">
        <f t="shared" si="21"/>
        <v>N/A</v>
      </c>
      <c r="I124" s="10" t="s">
        <v>1747</v>
      </c>
      <c r="J124" s="10" t="s">
        <v>1747</v>
      </c>
      <c r="K124" s="9" t="str">
        <f t="shared" si="22"/>
        <v>N/A</v>
      </c>
    </row>
    <row r="125" spans="1:11" x14ac:dyDescent="0.2">
      <c r="A125" s="91" t="s">
        <v>931</v>
      </c>
      <c r="B125" s="37" t="s">
        <v>213</v>
      </c>
      <c r="C125" s="100">
        <v>0.54911535980000004</v>
      </c>
      <c r="D125" s="9" t="str">
        <f t="shared" si="19"/>
        <v>N/A</v>
      </c>
      <c r="E125" s="9">
        <v>0.67235240750000003</v>
      </c>
      <c r="F125" s="9" t="str">
        <f t="shared" si="20"/>
        <v>N/A</v>
      </c>
      <c r="G125" s="8">
        <v>0.79896441920000005</v>
      </c>
      <c r="H125" s="9" t="str">
        <f t="shared" si="21"/>
        <v>N/A</v>
      </c>
      <c r="I125" s="10">
        <v>22.44</v>
      </c>
      <c r="J125" s="10">
        <v>18.829999999999998</v>
      </c>
      <c r="K125" s="9" t="str">
        <f t="shared" si="22"/>
        <v>Yes</v>
      </c>
    </row>
    <row r="126" spans="1:11" x14ac:dyDescent="0.2">
      <c r="A126" s="91" t="s">
        <v>932</v>
      </c>
      <c r="B126" s="37" t="s">
        <v>213</v>
      </c>
      <c r="C126" s="100">
        <v>0</v>
      </c>
      <c r="D126" s="9" t="str">
        <f t="shared" si="19"/>
        <v>N/A</v>
      </c>
      <c r="E126" s="9">
        <v>0</v>
      </c>
      <c r="F126" s="9" t="str">
        <f t="shared" si="20"/>
        <v>N/A</v>
      </c>
      <c r="G126" s="8">
        <v>0</v>
      </c>
      <c r="H126" s="9" t="str">
        <f t="shared" si="21"/>
        <v>N/A</v>
      </c>
      <c r="I126" s="10" t="s">
        <v>1747</v>
      </c>
      <c r="J126" s="10" t="s">
        <v>1747</v>
      </c>
      <c r="K126" s="9" t="str">
        <f t="shared" si="22"/>
        <v>N/A</v>
      </c>
    </row>
    <row r="127" spans="1:11" x14ac:dyDescent="0.2">
      <c r="A127" s="91" t="s">
        <v>933</v>
      </c>
      <c r="B127" s="37" t="s">
        <v>213</v>
      </c>
      <c r="C127" s="100">
        <v>0</v>
      </c>
      <c r="D127" s="9" t="str">
        <f t="shared" si="19"/>
        <v>N/A</v>
      </c>
      <c r="E127" s="9">
        <v>0</v>
      </c>
      <c r="F127" s="9" t="str">
        <f t="shared" si="20"/>
        <v>N/A</v>
      </c>
      <c r="G127" s="8">
        <v>0</v>
      </c>
      <c r="H127" s="9" t="str">
        <f t="shared" si="21"/>
        <v>N/A</v>
      </c>
      <c r="I127" s="10" t="s">
        <v>1747</v>
      </c>
      <c r="J127" s="10" t="s">
        <v>1747</v>
      </c>
      <c r="K127" s="9" t="str">
        <f t="shared" si="22"/>
        <v>N/A</v>
      </c>
    </row>
    <row r="128" spans="1:11" x14ac:dyDescent="0.2">
      <c r="A128" s="91" t="s">
        <v>934</v>
      </c>
      <c r="B128" s="37" t="s">
        <v>213</v>
      </c>
      <c r="C128" s="100">
        <v>0</v>
      </c>
      <c r="D128" s="9" t="str">
        <f t="shared" si="19"/>
        <v>N/A</v>
      </c>
      <c r="E128" s="9">
        <v>0</v>
      </c>
      <c r="F128" s="9" t="str">
        <f t="shared" si="20"/>
        <v>N/A</v>
      </c>
      <c r="G128" s="8">
        <v>0</v>
      </c>
      <c r="H128" s="9" t="str">
        <f t="shared" si="21"/>
        <v>N/A</v>
      </c>
      <c r="I128" s="10" t="s">
        <v>1747</v>
      </c>
      <c r="J128" s="10" t="s">
        <v>1747</v>
      </c>
      <c r="K128" s="9" t="str">
        <f t="shared" si="22"/>
        <v>N/A</v>
      </c>
    </row>
    <row r="129" spans="1:11" x14ac:dyDescent="0.2">
      <c r="A129" s="91" t="s">
        <v>935</v>
      </c>
      <c r="B129" s="37" t="s">
        <v>213</v>
      </c>
      <c r="C129" s="100">
        <v>0</v>
      </c>
      <c r="D129" s="9" t="str">
        <f t="shared" si="19"/>
        <v>N/A</v>
      </c>
      <c r="E129" s="9">
        <v>0</v>
      </c>
      <c r="F129" s="9" t="str">
        <f t="shared" si="20"/>
        <v>N/A</v>
      </c>
      <c r="G129" s="8">
        <v>2.5607830000000002E-4</v>
      </c>
      <c r="H129" s="9" t="str">
        <f t="shared" si="21"/>
        <v>N/A</v>
      </c>
      <c r="I129" s="10" t="s">
        <v>1747</v>
      </c>
      <c r="J129" s="10" t="s">
        <v>1747</v>
      </c>
      <c r="K129" s="9" t="str">
        <f t="shared" si="22"/>
        <v>N/A</v>
      </c>
    </row>
    <row r="130" spans="1:11" x14ac:dyDescent="0.2">
      <c r="A130" s="91" t="s">
        <v>936</v>
      </c>
      <c r="B130" s="37" t="s">
        <v>213</v>
      </c>
      <c r="C130" s="100">
        <v>0.15639966129999999</v>
      </c>
      <c r="D130" s="9" t="str">
        <f t="shared" si="19"/>
        <v>N/A</v>
      </c>
      <c r="E130" s="9">
        <v>0.16548390860000001</v>
      </c>
      <c r="F130" s="9" t="str">
        <f t="shared" si="20"/>
        <v>N/A</v>
      </c>
      <c r="G130" s="8">
        <v>0.1866262356</v>
      </c>
      <c r="H130" s="9" t="str">
        <f t="shared" si="21"/>
        <v>N/A</v>
      </c>
      <c r="I130" s="10">
        <v>5.8079999999999998</v>
      </c>
      <c r="J130" s="10">
        <v>12.78</v>
      </c>
      <c r="K130" s="9" t="str">
        <f t="shared" si="22"/>
        <v>Yes</v>
      </c>
    </row>
    <row r="131" spans="1:11" ht="12" customHeight="1" x14ac:dyDescent="0.2">
      <c r="A131" s="164" t="s">
        <v>1647</v>
      </c>
      <c r="B131" s="165"/>
      <c r="C131" s="165"/>
      <c r="D131" s="165"/>
      <c r="E131" s="165"/>
      <c r="F131" s="165"/>
      <c r="G131" s="165"/>
      <c r="H131" s="165"/>
      <c r="I131" s="165"/>
      <c r="J131" s="165"/>
      <c r="K131" s="166"/>
    </row>
    <row r="132" spans="1:11" x14ac:dyDescent="0.2">
      <c r="A132" s="156" t="s">
        <v>1645</v>
      </c>
      <c r="B132" s="157"/>
      <c r="C132" s="157"/>
      <c r="D132" s="157"/>
      <c r="E132" s="157"/>
      <c r="F132" s="157"/>
      <c r="G132" s="157"/>
      <c r="H132" s="157"/>
      <c r="I132" s="157"/>
      <c r="J132" s="157"/>
      <c r="K132" s="158"/>
    </row>
    <row r="133" spans="1:11" x14ac:dyDescent="0.2">
      <c r="A133" s="159" t="s">
        <v>1743</v>
      </c>
      <c r="B133" s="159"/>
      <c r="C133" s="159"/>
      <c r="D133" s="159"/>
      <c r="E133" s="159"/>
      <c r="F133" s="159"/>
      <c r="G133" s="159"/>
      <c r="H133" s="159"/>
      <c r="I133" s="159"/>
      <c r="J133" s="159"/>
      <c r="K133" s="160"/>
    </row>
  </sheetData>
  <mergeCells count="6">
    <mergeCell ref="A133:K133"/>
    <mergeCell ref="A1:K1"/>
    <mergeCell ref="A2:K2"/>
    <mergeCell ref="A4:K4"/>
    <mergeCell ref="A131:K131"/>
    <mergeCell ref="A132:K132"/>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0"/>
  <sheetViews>
    <sheetView zoomScaleNormal="100" workbookViewId="0">
      <pane xSplit="2" ySplit="5" topLeftCell="C31"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92"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1740</v>
      </c>
      <c r="B1" s="148"/>
      <c r="C1" s="148"/>
      <c r="D1" s="148"/>
      <c r="E1" s="148"/>
      <c r="F1" s="148"/>
      <c r="G1" s="148"/>
      <c r="H1" s="148"/>
      <c r="I1" s="148"/>
      <c r="J1" s="148"/>
      <c r="K1" s="149"/>
    </row>
    <row r="2" spans="1:11" x14ac:dyDescent="0.2">
      <c r="A2" s="153" t="s">
        <v>1599</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ht="13.5" customHeight="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91" t="s">
        <v>12</v>
      </c>
      <c r="B6" s="37" t="s">
        <v>213</v>
      </c>
      <c r="C6" s="89">
        <v>1213293</v>
      </c>
      <c r="D6" s="9" t="str">
        <f>IF($B6="N/A","N/A",IF(C6&gt;15,"No",IF(C6&lt;-15,"No","Yes")))</f>
        <v>N/A</v>
      </c>
      <c r="E6" s="38">
        <v>1229981</v>
      </c>
      <c r="F6" s="9" t="str">
        <f>IF($B6="N/A","N/A",IF(E6&gt;15,"No",IF(E6&lt;-15,"No","Yes")))</f>
        <v>N/A</v>
      </c>
      <c r="G6" s="38">
        <v>1200536</v>
      </c>
      <c r="H6" s="9" t="str">
        <f>IF($B6="N/A","N/A",IF(G6&gt;15,"No",IF(G6&lt;-15,"No","Yes")))</f>
        <v>N/A</v>
      </c>
      <c r="I6" s="10">
        <v>1.375</v>
      </c>
      <c r="J6" s="10">
        <v>-2.39</v>
      </c>
      <c r="K6" s="9" t="str">
        <f t="shared" ref="K6:K13" si="0">IF(J6="Div by 0", "N/A", IF(J6="N/A","N/A", IF(J6&gt;30, "No", IF(J6&lt;-30, "No", "Yes"))))</f>
        <v>Yes</v>
      </c>
    </row>
    <row r="7" spans="1:11" x14ac:dyDescent="0.2">
      <c r="A7" s="91" t="s">
        <v>30</v>
      </c>
      <c r="B7" s="37" t="s">
        <v>246</v>
      </c>
      <c r="C7" s="90">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
      <c r="A8" s="91" t="s">
        <v>29</v>
      </c>
      <c r="B8" s="37" t="s">
        <v>217</v>
      </c>
      <c r="C8" s="90">
        <v>0</v>
      </c>
      <c r="D8" s="9" t="str">
        <f>IF($B8="N/A","N/A",IF(C8=0,"Yes","No"))</f>
        <v>Yes</v>
      </c>
      <c r="E8" s="8">
        <v>0</v>
      </c>
      <c r="F8" s="9" t="str">
        <f>IF($B8="N/A","N/A",IF(E8=0,"Yes","No"))</f>
        <v>Yes</v>
      </c>
      <c r="G8" s="8">
        <v>0</v>
      </c>
      <c r="H8" s="9" t="str">
        <f>IF($B8="N/A","N/A",IF(G8=0,"Yes","No"))</f>
        <v>Yes</v>
      </c>
      <c r="I8" s="10" t="s">
        <v>1747</v>
      </c>
      <c r="J8" s="10" t="s">
        <v>1747</v>
      </c>
      <c r="K8" s="9" t="str">
        <f t="shared" si="0"/>
        <v>N/A</v>
      </c>
    </row>
    <row r="9" spans="1:11" x14ac:dyDescent="0.2">
      <c r="A9" s="91" t="s">
        <v>854</v>
      </c>
      <c r="B9" s="37" t="s">
        <v>213</v>
      </c>
      <c r="C9" s="93">
        <v>34.139342268999997</v>
      </c>
      <c r="D9" s="9" t="str">
        <f t="shared" ref="D9:D17" si="1">IF($B9="N/A","N/A",IF(C9&gt;15,"No",IF(C9&lt;-15,"No","Yes")))</f>
        <v>N/A</v>
      </c>
      <c r="E9" s="39">
        <v>35.406983523000001</v>
      </c>
      <c r="F9" s="9" t="str">
        <f>IF($B9="N/A","N/A",IF(E9&gt;15,"No",IF(E9&lt;-15,"No","Yes")))</f>
        <v>N/A</v>
      </c>
      <c r="G9" s="39">
        <v>37.764721758</v>
      </c>
      <c r="H9" s="9" t="str">
        <f>IF($B9="N/A","N/A",IF(G9&gt;15,"No",IF(G9&lt;-15,"No","Yes")))</f>
        <v>N/A</v>
      </c>
      <c r="I9" s="10">
        <v>3.7130000000000001</v>
      </c>
      <c r="J9" s="10">
        <v>6.6589999999999998</v>
      </c>
      <c r="K9" s="9" t="str">
        <f t="shared" si="0"/>
        <v>Yes</v>
      </c>
    </row>
    <row r="10" spans="1:11" x14ac:dyDescent="0.2">
      <c r="A10" s="91" t="s">
        <v>16</v>
      </c>
      <c r="B10" s="37" t="s">
        <v>213</v>
      </c>
      <c r="C10" s="90">
        <v>4.0474147629999999</v>
      </c>
      <c r="D10" s="9" t="str">
        <f t="shared" si="1"/>
        <v>N/A</v>
      </c>
      <c r="E10" s="8">
        <v>3.8261566642</v>
      </c>
      <c r="F10" s="9" t="str">
        <f>IF($B10="N/A","N/A",IF(E10&gt;15,"No",IF(E10&lt;-15,"No","Yes")))</f>
        <v>N/A</v>
      </c>
      <c r="G10" s="8">
        <v>3.8860142469999999</v>
      </c>
      <c r="H10" s="9" t="str">
        <f>IF($B10="N/A","N/A",IF(G10&gt;15,"No",IF(G10&lt;-15,"No","Yes")))</f>
        <v>N/A</v>
      </c>
      <c r="I10" s="10">
        <v>-5.47</v>
      </c>
      <c r="J10" s="10">
        <v>1.5640000000000001</v>
      </c>
      <c r="K10" s="9" t="str">
        <f t="shared" si="0"/>
        <v>Yes</v>
      </c>
    </row>
    <row r="11" spans="1:11" x14ac:dyDescent="0.2">
      <c r="A11" s="91" t="s">
        <v>36</v>
      </c>
      <c r="B11" s="37" t="s">
        <v>213</v>
      </c>
      <c r="C11" s="90">
        <v>31.245961846</v>
      </c>
      <c r="D11" s="9" t="str">
        <f t="shared" si="1"/>
        <v>N/A</v>
      </c>
      <c r="E11" s="8">
        <v>31.214871762000001</v>
      </c>
      <c r="F11" s="9" t="str">
        <f>IF($B11="N/A","N/A",IF(E11&gt;15,"No",IF(E11&lt;-15,"No","Yes")))</f>
        <v>N/A</v>
      </c>
      <c r="G11" s="8">
        <v>30.967864432999999</v>
      </c>
      <c r="H11" s="9" t="str">
        <f>IF($B11="N/A","N/A",IF(G11&gt;15,"No",IF(G11&lt;-15,"No","Yes")))</f>
        <v>N/A</v>
      </c>
      <c r="I11" s="10">
        <v>-0.1</v>
      </c>
      <c r="J11" s="10">
        <v>-0.79100000000000004</v>
      </c>
      <c r="K11" s="9" t="str">
        <f t="shared" si="0"/>
        <v>Yes</v>
      </c>
    </row>
    <row r="12" spans="1:11" x14ac:dyDescent="0.2">
      <c r="A12" s="91" t="s">
        <v>37</v>
      </c>
      <c r="B12" s="37" t="s">
        <v>213</v>
      </c>
      <c r="C12" s="90">
        <v>18.181818182000001</v>
      </c>
      <c r="D12" s="9" t="str">
        <f t="shared" si="1"/>
        <v>N/A</v>
      </c>
      <c r="E12" s="8">
        <v>52.941176470999999</v>
      </c>
      <c r="F12" s="9" t="str">
        <f>IF($B12="N/A","N/A",IF(E12&gt;15,"No",IF(E12&lt;-15,"No","Yes")))</f>
        <v>N/A</v>
      </c>
      <c r="G12" s="8">
        <v>77.272727273000001</v>
      </c>
      <c r="H12" s="9" t="str">
        <f>IF($B12="N/A","N/A",IF(G12&gt;15,"No",IF(G12&lt;-15,"No","Yes")))</f>
        <v>N/A</v>
      </c>
      <c r="I12" s="10">
        <v>191.2</v>
      </c>
      <c r="J12" s="10">
        <v>45.96</v>
      </c>
      <c r="K12" s="9" t="str">
        <f t="shared" si="0"/>
        <v>No</v>
      </c>
    </row>
    <row r="13" spans="1:11" x14ac:dyDescent="0.2">
      <c r="A13" s="91" t="s">
        <v>38</v>
      </c>
      <c r="B13" s="37" t="s">
        <v>213</v>
      </c>
      <c r="C13" s="90">
        <v>2.6616588765999998</v>
      </c>
      <c r="D13" s="9" t="str">
        <f t="shared" si="1"/>
        <v>N/A</v>
      </c>
      <c r="E13" s="8">
        <v>2.3736182074999999</v>
      </c>
      <c r="F13" s="9" t="str">
        <f>IF($B13="N/A","N/A",IF(E13&gt;15,"No",IF(E13&lt;-15,"No","Yes")))</f>
        <v>N/A</v>
      </c>
      <c r="G13" s="8">
        <v>2.3796439503000002</v>
      </c>
      <c r="H13" s="9" t="str">
        <f>IF($B13="N/A","N/A",IF(G13&gt;15,"No",IF(G13&lt;-15,"No","Yes")))</f>
        <v>N/A</v>
      </c>
      <c r="I13" s="10">
        <v>-10.8</v>
      </c>
      <c r="J13" s="10">
        <v>0.25390000000000001</v>
      </c>
      <c r="K13" s="9" t="str">
        <f t="shared" si="0"/>
        <v>Yes</v>
      </c>
    </row>
    <row r="14" spans="1:11" x14ac:dyDescent="0.2">
      <c r="A14" s="91" t="s">
        <v>676</v>
      </c>
      <c r="B14" s="37" t="s">
        <v>213</v>
      </c>
      <c r="C14" s="90">
        <v>40.869105814000001</v>
      </c>
      <c r="D14" s="9" t="str">
        <f t="shared" si="1"/>
        <v>N/A</v>
      </c>
      <c r="E14" s="8">
        <v>41.429339151999997</v>
      </c>
      <c r="F14" s="9" t="str">
        <f t="shared" ref="F14:F33" si="2">IF($B14="N/A","N/A",IF(E14&gt;15,"No",IF(E14&lt;-15,"No","Yes")))</f>
        <v>N/A</v>
      </c>
      <c r="G14" s="8">
        <v>41.018428434999997</v>
      </c>
      <c r="H14" s="9" t="str">
        <f t="shared" ref="H14:H33" si="3">IF($B14="N/A","N/A",IF(G14&gt;15,"No",IF(G14&lt;-15,"No","Yes")))</f>
        <v>N/A</v>
      </c>
      <c r="I14" s="10">
        <v>1.371</v>
      </c>
      <c r="J14" s="10">
        <v>-0.99199999999999999</v>
      </c>
      <c r="K14" s="9" t="str">
        <f t="shared" ref="K14:K30" si="4">IF(J14="Div by 0", "N/A", IF(J14="N/A","N/A", IF(J14&gt;30, "No", IF(J14&lt;-30, "No", "Yes"))))</f>
        <v>Yes</v>
      </c>
    </row>
    <row r="15" spans="1:11" x14ac:dyDescent="0.2">
      <c r="A15" s="91" t="s">
        <v>677</v>
      </c>
      <c r="B15" s="37" t="s">
        <v>213</v>
      </c>
      <c r="C15" s="90">
        <v>15.015334300999999</v>
      </c>
      <c r="D15" s="9" t="str">
        <f t="shared" si="1"/>
        <v>N/A</v>
      </c>
      <c r="E15" s="8">
        <v>14.937547816</v>
      </c>
      <c r="F15" s="9" t="str">
        <f t="shared" si="2"/>
        <v>N/A</v>
      </c>
      <c r="G15" s="8">
        <v>14.748912152999999</v>
      </c>
      <c r="H15" s="9" t="str">
        <f t="shared" si="3"/>
        <v>N/A</v>
      </c>
      <c r="I15" s="10">
        <v>-0.51800000000000002</v>
      </c>
      <c r="J15" s="10">
        <v>-1.26</v>
      </c>
      <c r="K15" s="9" t="str">
        <f t="shared" si="4"/>
        <v>Yes</v>
      </c>
    </row>
    <row r="16" spans="1:11" x14ac:dyDescent="0.2">
      <c r="A16" s="91" t="s">
        <v>381</v>
      </c>
      <c r="B16" s="37" t="s">
        <v>213</v>
      </c>
      <c r="C16" s="90">
        <v>4.8474688306999996</v>
      </c>
      <c r="D16" s="9" t="str">
        <f t="shared" si="1"/>
        <v>N/A</v>
      </c>
      <c r="E16" s="8">
        <v>5.0338988976000003</v>
      </c>
      <c r="F16" s="9" t="str">
        <f t="shared" si="2"/>
        <v>N/A</v>
      </c>
      <c r="G16" s="8">
        <v>5.2643985685999999</v>
      </c>
      <c r="H16" s="9" t="str">
        <f t="shared" si="3"/>
        <v>N/A</v>
      </c>
      <c r="I16" s="10">
        <v>3.8460000000000001</v>
      </c>
      <c r="J16" s="10">
        <v>4.5789999999999997</v>
      </c>
      <c r="K16" s="9" t="str">
        <f t="shared" si="4"/>
        <v>Yes</v>
      </c>
    </row>
    <row r="17" spans="1:11" x14ac:dyDescent="0.2">
      <c r="A17" s="91" t="s">
        <v>382</v>
      </c>
      <c r="B17" s="37" t="s">
        <v>213</v>
      </c>
      <c r="C17" s="90">
        <v>3.9685385146000001</v>
      </c>
      <c r="D17" s="9" t="str">
        <f t="shared" si="1"/>
        <v>N/A</v>
      </c>
      <c r="E17" s="8">
        <v>3.9273777399999998</v>
      </c>
      <c r="F17" s="9" t="str">
        <f t="shared" si="2"/>
        <v>N/A</v>
      </c>
      <c r="G17" s="8">
        <v>4.3962863254000002</v>
      </c>
      <c r="H17" s="9" t="str">
        <f t="shared" si="3"/>
        <v>N/A</v>
      </c>
      <c r="I17" s="10">
        <v>-1.04</v>
      </c>
      <c r="J17" s="10">
        <v>11.94</v>
      </c>
      <c r="K17" s="9" t="str">
        <f t="shared" si="4"/>
        <v>Yes</v>
      </c>
    </row>
    <row r="18" spans="1:11" x14ac:dyDescent="0.2">
      <c r="A18" s="91" t="s">
        <v>383</v>
      </c>
      <c r="B18" s="37" t="s">
        <v>213</v>
      </c>
      <c r="C18" s="90">
        <v>9.0662350000000002E-4</v>
      </c>
      <c r="D18" s="9" t="str">
        <f t="shared" ref="D18:D33" si="5">IF($B18="N/A","N/A",IF(C18&gt;15,"No",IF(C18&lt;-15,"No","Yes")))</f>
        <v>N/A</v>
      </c>
      <c r="E18" s="8">
        <v>1.3821351999999999E-3</v>
      </c>
      <c r="F18" s="9" t="str">
        <f t="shared" si="2"/>
        <v>N/A</v>
      </c>
      <c r="G18" s="8">
        <v>1.8325148E-3</v>
      </c>
      <c r="H18" s="9" t="str">
        <f t="shared" si="3"/>
        <v>N/A</v>
      </c>
      <c r="I18" s="10">
        <v>52.45</v>
      </c>
      <c r="J18" s="10">
        <v>32.590000000000003</v>
      </c>
      <c r="K18" s="9" t="str">
        <f t="shared" si="4"/>
        <v>No</v>
      </c>
    </row>
    <row r="19" spans="1:11" x14ac:dyDescent="0.2">
      <c r="A19" s="91" t="s">
        <v>384</v>
      </c>
      <c r="B19" s="37" t="s">
        <v>213</v>
      </c>
      <c r="C19" s="90">
        <v>8.3240404419999994</v>
      </c>
      <c r="D19" s="9" t="str">
        <f t="shared" si="5"/>
        <v>N/A</v>
      </c>
      <c r="E19" s="8">
        <v>8.0615066411999994</v>
      </c>
      <c r="F19" s="9" t="str">
        <f t="shared" si="2"/>
        <v>N/A</v>
      </c>
      <c r="G19" s="8">
        <v>7.7066410337000004</v>
      </c>
      <c r="H19" s="9" t="str">
        <f t="shared" si="3"/>
        <v>N/A</v>
      </c>
      <c r="I19" s="10">
        <v>-3.15</v>
      </c>
      <c r="J19" s="10">
        <v>-4.4000000000000004</v>
      </c>
      <c r="K19" s="9" t="str">
        <f t="shared" si="4"/>
        <v>Yes</v>
      </c>
    </row>
    <row r="20" spans="1:11" x14ac:dyDescent="0.2">
      <c r="A20" s="91" t="s">
        <v>386</v>
      </c>
      <c r="B20" s="37" t="s">
        <v>213</v>
      </c>
      <c r="C20" s="90">
        <v>8.1299405831999998</v>
      </c>
      <c r="D20" s="9" t="str">
        <f t="shared" si="5"/>
        <v>N/A</v>
      </c>
      <c r="E20" s="8">
        <v>8.0083350881000008</v>
      </c>
      <c r="F20" s="9" t="str">
        <f t="shared" si="2"/>
        <v>N/A</v>
      </c>
      <c r="G20" s="8">
        <v>7.6326740722000004</v>
      </c>
      <c r="H20" s="9" t="str">
        <f t="shared" si="3"/>
        <v>N/A</v>
      </c>
      <c r="I20" s="10">
        <v>-1.5</v>
      </c>
      <c r="J20" s="10">
        <v>-4.6900000000000004</v>
      </c>
      <c r="K20" s="9" t="str">
        <f t="shared" si="4"/>
        <v>Yes</v>
      </c>
    </row>
    <row r="21" spans="1:11" x14ac:dyDescent="0.2">
      <c r="A21" s="91" t="s">
        <v>387</v>
      </c>
      <c r="B21" s="37" t="s">
        <v>213</v>
      </c>
      <c r="C21" s="90">
        <v>11.581209156</v>
      </c>
      <c r="D21" s="9" t="str">
        <f t="shared" si="5"/>
        <v>N/A</v>
      </c>
      <c r="E21" s="8">
        <v>11.785547907</v>
      </c>
      <c r="F21" s="9" t="str">
        <f t="shared" si="2"/>
        <v>N/A</v>
      </c>
      <c r="G21" s="8">
        <v>12.205714780999999</v>
      </c>
      <c r="H21" s="9" t="str">
        <f t="shared" si="3"/>
        <v>N/A</v>
      </c>
      <c r="I21" s="10">
        <v>1.764</v>
      </c>
      <c r="J21" s="10">
        <v>3.5649999999999999</v>
      </c>
      <c r="K21" s="9" t="str">
        <f t="shared" si="4"/>
        <v>Yes</v>
      </c>
    </row>
    <row r="22" spans="1:11" x14ac:dyDescent="0.2">
      <c r="A22" s="91" t="s">
        <v>388</v>
      </c>
      <c r="B22" s="37" t="s">
        <v>213</v>
      </c>
      <c r="C22" s="90">
        <v>0</v>
      </c>
      <c r="D22" s="9" t="str">
        <f t="shared" si="5"/>
        <v>N/A</v>
      </c>
      <c r="E22" s="8">
        <v>0</v>
      </c>
      <c r="F22" s="9" t="str">
        <f t="shared" si="2"/>
        <v>N/A</v>
      </c>
      <c r="G22" s="8">
        <v>0</v>
      </c>
      <c r="H22" s="9" t="str">
        <f t="shared" si="3"/>
        <v>N/A</v>
      </c>
      <c r="I22" s="10" t="s">
        <v>1747</v>
      </c>
      <c r="J22" s="10" t="s">
        <v>1747</v>
      </c>
      <c r="K22" s="9" t="str">
        <f t="shared" si="4"/>
        <v>N/A</v>
      </c>
    </row>
    <row r="23" spans="1:11" x14ac:dyDescent="0.2">
      <c r="A23" s="91" t="s">
        <v>391</v>
      </c>
      <c r="B23" s="37" t="s">
        <v>213</v>
      </c>
      <c r="C23" s="90">
        <v>0</v>
      </c>
      <c r="D23" s="9" t="str">
        <f t="shared" si="5"/>
        <v>N/A</v>
      </c>
      <c r="E23" s="8">
        <v>0</v>
      </c>
      <c r="F23" s="9" t="str">
        <f t="shared" si="2"/>
        <v>N/A</v>
      </c>
      <c r="G23" s="8">
        <v>0</v>
      </c>
      <c r="H23" s="9" t="str">
        <f t="shared" si="3"/>
        <v>N/A</v>
      </c>
      <c r="I23" s="10" t="s">
        <v>1747</v>
      </c>
      <c r="J23" s="10" t="s">
        <v>1747</v>
      </c>
      <c r="K23" s="9" t="str">
        <f t="shared" si="4"/>
        <v>N/A</v>
      </c>
    </row>
    <row r="24" spans="1:11" x14ac:dyDescent="0.2">
      <c r="A24" s="91" t="s">
        <v>392</v>
      </c>
      <c r="B24" s="37" t="s">
        <v>213</v>
      </c>
      <c r="C24" s="90">
        <v>0</v>
      </c>
      <c r="D24" s="9" t="str">
        <f t="shared" si="5"/>
        <v>N/A</v>
      </c>
      <c r="E24" s="8">
        <v>0</v>
      </c>
      <c r="F24" s="9" t="str">
        <f t="shared" si="2"/>
        <v>N/A</v>
      </c>
      <c r="G24" s="8">
        <v>0</v>
      </c>
      <c r="H24" s="9" t="str">
        <f t="shared" si="3"/>
        <v>N/A</v>
      </c>
      <c r="I24" s="10" t="s">
        <v>1747</v>
      </c>
      <c r="J24" s="10" t="s">
        <v>1747</v>
      </c>
      <c r="K24" s="9" t="str">
        <f t="shared" si="4"/>
        <v>N/A</v>
      </c>
    </row>
    <row r="25" spans="1:11" x14ac:dyDescent="0.2">
      <c r="A25" s="91" t="s">
        <v>393</v>
      </c>
      <c r="B25" s="37" t="s">
        <v>213</v>
      </c>
      <c r="C25" s="90">
        <v>0</v>
      </c>
      <c r="D25" s="9" t="str">
        <f t="shared" si="5"/>
        <v>N/A</v>
      </c>
      <c r="E25" s="8">
        <v>0</v>
      </c>
      <c r="F25" s="9" t="str">
        <f t="shared" si="2"/>
        <v>N/A</v>
      </c>
      <c r="G25" s="8">
        <v>0</v>
      </c>
      <c r="H25" s="9" t="str">
        <f t="shared" si="3"/>
        <v>N/A</v>
      </c>
      <c r="I25" s="10" t="s">
        <v>1747</v>
      </c>
      <c r="J25" s="10" t="s">
        <v>1747</v>
      </c>
      <c r="K25" s="9" t="str">
        <f t="shared" si="4"/>
        <v>N/A</v>
      </c>
    </row>
    <row r="26" spans="1:11" x14ac:dyDescent="0.2">
      <c r="A26" s="91" t="s">
        <v>394</v>
      </c>
      <c r="B26" s="37" t="s">
        <v>213</v>
      </c>
      <c r="C26" s="90">
        <v>4.7886207200000003E-2</v>
      </c>
      <c r="D26" s="9" t="str">
        <f t="shared" si="5"/>
        <v>N/A</v>
      </c>
      <c r="E26" s="8">
        <v>5.0813793099999997E-2</v>
      </c>
      <c r="F26" s="9" t="str">
        <f t="shared" si="2"/>
        <v>N/A</v>
      </c>
      <c r="G26" s="8">
        <v>5.3226225600000003E-2</v>
      </c>
      <c r="H26" s="9" t="str">
        <f t="shared" si="3"/>
        <v>N/A</v>
      </c>
      <c r="I26" s="10">
        <v>6.1139999999999999</v>
      </c>
      <c r="J26" s="10">
        <v>4.7480000000000002</v>
      </c>
      <c r="K26" s="9" t="str">
        <f t="shared" si="4"/>
        <v>Yes</v>
      </c>
    </row>
    <row r="27" spans="1:11" x14ac:dyDescent="0.2">
      <c r="A27" s="91" t="s">
        <v>395</v>
      </c>
      <c r="B27" s="37" t="s">
        <v>213</v>
      </c>
      <c r="C27" s="90">
        <v>0</v>
      </c>
      <c r="D27" s="9" t="str">
        <f t="shared" si="5"/>
        <v>N/A</v>
      </c>
      <c r="E27" s="8">
        <v>0</v>
      </c>
      <c r="F27" s="9" t="str">
        <f t="shared" si="2"/>
        <v>N/A</v>
      </c>
      <c r="G27" s="8">
        <v>0</v>
      </c>
      <c r="H27" s="9" t="str">
        <f t="shared" si="3"/>
        <v>N/A</v>
      </c>
      <c r="I27" s="10" t="s">
        <v>1747</v>
      </c>
      <c r="J27" s="10" t="s">
        <v>1747</v>
      </c>
      <c r="K27" s="9" t="str">
        <f t="shared" si="4"/>
        <v>N/A</v>
      </c>
    </row>
    <row r="28" spans="1:11" x14ac:dyDescent="0.2">
      <c r="A28" s="91" t="s">
        <v>400</v>
      </c>
      <c r="B28" s="37" t="s">
        <v>213</v>
      </c>
      <c r="C28" s="90">
        <v>0</v>
      </c>
      <c r="D28" s="9" t="str">
        <f t="shared" si="5"/>
        <v>N/A</v>
      </c>
      <c r="E28" s="8">
        <v>0</v>
      </c>
      <c r="F28" s="9" t="str">
        <f t="shared" si="2"/>
        <v>N/A</v>
      </c>
      <c r="G28" s="8">
        <v>0</v>
      </c>
      <c r="H28" s="9" t="str">
        <f t="shared" si="3"/>
        <v>N/A</v>
      </c>
      <c r="I28" s="10" t="s">
        <v>1747</v>
      </c>
      <c r="J28" s="10" t="s">
        <v>1747</v>
      </c>
      <c r="K28" s="9" t="str">
        <f t="shared" si="4"/>
        <v>N/A</v>
      </c>
    </row>
    <row r="29" spans="1:11" x14ac:dyDescent="0.2">
      <c r="A29" s="91" t="s">
        <v>401</v>
      </c>
      <c r="B29" s="37" t="s">
        <v>213</v>
      </c>
      <c r="C29" s="90">
        <v>7.2149925863000002</v>
      </c>
      <c r="D29" s="9" t="str">
        <f t="shared" si="5"/>
        <v>N/A</v>
      </c>
      <c r="E29" s="8">
        <v>6.7637630174999996</v>
      </c>
      <c r="F29" s="9" t="str">
        <f t="shared" si="2"/>
        <v>N/A</v>
      </c>
      <c r="G29" s="8">
        <v>6.9712195219000002</v>
      </c>
      <c r="H29" s="9" t="str">
        <f t="shared" si="3"/>
        <v>N/A</v>
      </c>
      <c r="I29" s="10">
        <v>-6.25</v>
      </c>
      <c r="J29" s="10">
        <v>3.0670000000000002</v>
      </c>
      <c r="K29" s="9" t="str">
        <f t="shared" si="4"/>
        <v>Yes</v>
      </c>
    </row>
    <row r="30" spans="1:11" x14ac:dyDescent="0.2">
      <c r="A30" s="91" t="s">
        <v>402</v>
      </c>
      <c r="B30" s="37" t="s">
        <v>213</v>
      </c>
      <c r="C30" s="90">
        <v>0</v>
      </c>
      <c r="D30" s="9" t="str">
        <f t="shared" si="5"/>
        <v>N/A</v>
      </c>
      <c r="E30" s="8">
        <v>0</v>
      </c>
      <c r="F30" s="9" t="str">
        <f t="shared" si="2"/>
        <v>N/A</v>
      </c>
      <c r="G30" s="8">
        <v>0</v>
      </c>
      <c r="H30" s="9" t="str">
        <f t="shared" si="3"/>
        <v>N/A</v>
      </c>
      <c r="I30" s="10" t="s">
        <v>1747</v>
      </c>
      <c r="J30" s="10" t="s">
        <v>1747</v>
      </c>
      <c r="K30" s="9" t="str">
        <f t="shared" si="4"/>
        <v>N/A</v>
      </c>
    </row>
    <row r="31" spans="1:11" x14ac:dyDescent="0.2">
      <c r="A31" s="91" t="s">
        <v>32</v>
      </c>
      <c r="B31" s="37" t="s">
        <v>213</v>
      </c>
      <c r="C31" s="90">
        <v>99.998104333000001</v>
      </c>
      <c r="D31" s="9" t="str">
        <f t="shared" si="5"/>
        <v>N/A</v>
      </c>
      <c r="E31" s="8">
        <v>99.998861770999994</v>
      </c>
      <c r="F31" s="9" t="str">
        <f t="shared" si="2"/>
        <v>N/A</v>
      </c>
      <c r="G31" s="8">
        <v>99.994502456000006</v>
      </c>
      <c r="H31" s="9" t="str">
        <f t="shared" si="3"/>
        <v>N/A</v>
      </c>
      <c r="I31" s="10">
        <v>8.0000000000000004E-4</v>
      </c>
      <c r="J31" s="10">
        <v>-4.0000000000000001E-3</v>
      </c>
      <c r="K31" s="9" t="str">
        <f t="shared" ref="K31:K43" si="6">IF(J31="Div by 0", "N/A", IF(J31="N/A","N/A", IF(J31&gt;30, "No", IF(J31&lt;-30, "No", "Yes"))))</f>
        <v>Yes</v>
      </c>
    </row>
    <row r="32" spans="1:11" x14ac:dyDescent="0.2">
      <c r="A32" s="91" t="s">
        <v>39</v>
      </c>
      <c r="B32" s="37" t="s">
        <v>267</v>
      </c>
      <c r="C32" s="90">
        <v>99.999834114999999</v>
      </c>
      <c r="D32" s="9" t="str">
        <f>IF($B32="N/A","N/A",IF(C32&gt;100,"No",IF(C32&lt;85,"No","Yes")))</f>
        <v>Yes</v>
      </c>
      <c r="E32" s="8">
        <v>100</v>
      </c>
      <c r="F32" s="9" t="str">
        <f>IF($B32="N/A","N/A",IF(E32&gt;100,"No",IF(E32&lt;85,"No","Yes")))</f>
        <v>Yes</v>
      </c>
      <c r="G32" s="8">
        <v>100</v>
      </c>
      <c r="H32" s="9" t="str">
        <f>IF($B32="N/A","N/A",IF(G32&gt;100,"No",IF(G32&lt;85,"No","Yes")))</f>
        <v>Yes</v>
      </c>
      <c r="I32" s="10">
        <v>2.0000000000000001E-4</v>
      </c>
      <c r="J32" s="10">
        <v>0</v>
      </c>
      <c r="K32" s="9" t="str">
        <f t="shared" si="6"/>
        <v>Yes</v>
      </c>
    </row>
    <row r="33" spans="1:11" x14ac:dyDescent="0.2">
      <c r="A33" s="91" t="s">
        <v>910</v>
      </c>
      <c r="B33" s="37" t="s">
        <v>213</v>
      </c>
      <c r="C33" s="90">
        <v>8.6240490575000006</v>
      </c>
      <c r="D33" s="9" t="str">
        <f t="shared" si="5"/>
        <v>N/A</v>
      </c>
      <c r="E33" s="8">
        <v>8.8171471267000001</v>
      </c>
      <c r="F33" s="9" t="str">
        <f t="shared" si="2"/>
        <v>N/A</v>
      </c>
      <c r="G33" s="8">
        <v>9.5548410205999996</v>
      </c>
      <c r="H33" s="9" t="str">
        <f t="shared" si="3"/>
        <v>N/A</v>
      </c>
      <c r="I33" s="10">
        <v>2.2389999999999999</v>
      </c>
      <c r="J33" s="10">
        <v>8.3670000000000009</v>
      </c>
      <c r="K33" s="9" t="str">
        <f t="shared" si="6"/>
        <v>Yes</v>
      </c>
    </row>
    <row r="34" spans="1:11" x14ac:dyDescent="0.2">
      <c r="A34" s="91" t="s">
        <v>851</v>
      </c>
      <c r="B34" s="37" t="s">
        <v>268</v>
      </c>
      <c r="C34" s="90">
        <v>6.4715191177999998</v>
      </c>
      <c r="D34" s="9" t="str">
        <f>IF($B34="N/A","N/A",IF(C34&gt;25,"No",IF(C34&lt;5,"No","Yes")))</f>
        <v>Yes</v>
      </c>
      <c r="E34" s="8">
        <v>6.3936674723999998</v>
      </c>
      <c r="F34" s="9" t="str">
        <f>IF($B34="N/A","N/A",IF(E34&gt;25,"No",IF(E34&lt;5,"No","Yes")))</f>
        <v>Yes</v>
      </c>
      <c r="G34" s="8">
        <v>6.2523011820000001</v>
      </c>
      <c r="H34" s="9" t="str">
        <f>IF($B34="N/A","N/A",IF(G34&gt;25,"No",IF(G34&lt;5,"No","Yes")))</f>
        <v>Yes</v>
      </c>
      <c r="I34" s="10">
        <v>-1.2</v>
      </c>
      <c r="J34" s="10">
        <v>-2.21</v>
      </c>
      <c r="K34" s="9" t="str">
        <f t="shared" si="6"/>
        <v>Yes</v>
      </c>
    </row>
    <row r="35" spans="1:11" x14ac:dyDescent="0.2">
      <c r="A35" s="91" t="s">
        <v>852</v>
      </c>
      <c r="B35" s="37" t="s">
        <v>269</v>
      </c>
      <c r="C35" s="90">
        <v>40.268942610000003</v>
      </c>
      <c r="D35" s="9" t="str">
        <f>IF($B35="N/A","N/A",IF(C35&gt;70,"No",IF(C35&lt;40,"No","Yes")))</f>
        <v>Yes</v>
      </c>
      <c r="E35" s="8">
        <v>39.975950574000002</v>
      </c>
      <c r="F35" s="9" t="str">
        <f>IF($B35="N/A","N/A",IF(E35&gt;70,"No",IF(E35&lt;40,"No","Yes")))</f>
        <v>No</v>
      </c>
      <c r="G35" s="8">
        <v>40.014411021999997</v>
      </c>
      <c r="H35" s="9" t="str">
        <f>IF($B35="N/A","N/A",IF(G35&gt;70,"No",IF(G35&lt;40,"No","Yes")))</f>
        <v>Yes</v>
      </c>
      <c r="I35" s="10">
        <v>-0.72799999999999998</v>
      </c>
      <c r="J35" s="10">
        <v>9.6199999999999994E-2</v>
      </c>
      <c r="K35" s="9" t="str">
        <f t="shared" si="6"/>
        <v>Yes</v>
      </c>
    </row>
    <row r="36" spans="1:11" x14ac:dyDescent="0.2">
      <c r="A36" s="91" t="s">
        <v>853</v>
      </c>
      <c r="B36" s="37" t="s">
        <v>270</v>
      </c>
      <c r="C36" s="90">
        <v>53.259538272999997</v>
      </c>
      <c r="D36" s="9" t="str">
        <f>IF($B36="N/A","N/A",IF(C36&gt;55,"No",IF(C36&lt;20,"No","Yes")))</f>
        <v>Yes</v>
      </c>
      <c r="E36" s="8">
        <v>53.630381952999997</v>
      </c>
      <c r="F36" s="9" t="str">
        <f>IF($B36="N/A","N/A",IF(E36&gt;55,"No",IF(E36&lt;20,"No","Yes")))</f>
        <v>Yes</v>
      </c>
      <c r="G36" s="8">
        <v>53.733287795999999</v>
      </c>
      <c r="H36" s="9" t="str">
        <f>IF($B36="N/A","N/A",IF(G36&gt;55,"No",IF(G36&lt;20,"No","Yes")))</f>
        <v>Yes</v>
      </c>
      <c r="I36" s="10">
        <v>0.69630000000000003</v>
      </c>
      <c r="J36" s="10">
        <v>0.19189999999999999</v>
      </c>
      <c r="K36" s="9" t="str">
        <f t="shared" si="6"/>
        <v>Yes</v>
      </c>
    </row>
    <row r="37" spans="1:11" x14ac:dyDescent="0.2">
      <c r="A37" s="91" t="s">
        <v>163</v>
      </c>
      <c r="B37" s="37" t="s">
        <v>246</v>
      </c>
      <c r="C37" s="90">
        <v>81.045468819000007</v>
      </c>
      <c r="D37" s="9" t="str">
        <f>IF($B37="N/A","N/A",IF(C37&gt;95,"Yes","No"))</f>
        <v>No</v>
      </c>
      <c r="E37" s="8">
        <v>80.990194157000005</v>
      </c>
      <c r="F37" s="9" t="str">
        <f>IF($B37="N/A","N/A",IF(E37&gt;95,"Yes","No"))</f>
        <v>No</v>
      </c>
      <c r="G37" s="8">
        <v>81.343833087999997</v>
      </c>
      <c r="H37" s="9" t="str">
        <f>IF($B37="N/A","N/A",IF(G37&gt;95,"Yes","No"))</f>
        <v>No</v>
      </c>
      <c r="I37" s="10">
        <v>-6.8000000000000005E-2</v>
      </c>
      <c r="J37" s="10">
        <v>0.43659999999999999</v>
      </c>
      <c r="K37" s="9" t="str">
        <f t="shared" si="6"/>
        <v>Yes</v>
      </c>
    </row>
    <row r="38" spans="1:11" x14ac:dyDescent="0.2">
      <c r="A38" s="91" t="s">
        <v>41</v>
      </c>
      <c r="B38" s="37" t="s">
        <v>213</v>
      </c>
      <c r="C38" s="90">
        <v>100</v>
      </c>
      <c r="D38" s="9" t="str">
        <f t="shared" ref="D38:D47" si="7">IF($B38="N/A","N/A",IF(C38&gt;15,"No",IF(C38&lt;-15,"No","Yes")))</f>
        <v>N/A</v>
      </c>
      <c r="E38" s="8">
        <v>100</v>
      </c>
      <c r="F38" s="9" t="str">
        <f>IF($B38="N/A","N/A",IF(E38&gt;15,"No",IF(E38&lt;-15,"No","Yes")))</f>
        <v>N/A</v>
      </c>
      <c r="G38" s="8">
        <v>100</v>
      </c>
      <c r="H38" s="9" t="str">
        <f>IF($B38="N/A","N/A",IF(G38&gt;15,"No",IF(G38&lt;-15,"No","Yes")))</f>
        <v>N/A</v>
      </c>
      <c r="I38" s="10">
        <v>0</v>
      </c>
      <c r="J38" s="10">
        <v>0</v>
      </c>
      <c r="K38" s="9" t="str">
        <f t="shared" si="6"/>
        <v>Yes</v>
      </c>
    </row>
    <row r="39" spans="1:11" x14ac:dyDescent="0.2">
      <c r="A39" s="91" t="s">
        <v>42</v>
      </c>
      <c r="B39" s="37" t="s">
        <v>213</v>
      </c>
      <c r="C39" s="90">
        <v>100</v>
      </c>
      <c r="D39" s="9" t="str">
        <f t="shared" si="7"/>
        <v>N/A</v>
      </c>
      <c r="E39" s="8">
        <v>100</v>
      </c>
      <c r="F39" s="9" t="str">
        <f>IF($B39="N/A","N/A",IF(E39&gt;15,"No",IF(E39&lt;-15,"No","Yes")))</f>
        <v>N/A</v>
      </c>
      <c r="G39" s="8">
        <v>100</v>
      </c>
      <c r="H39" s="9" t="str">
        <f>IF($B39="N/A","N/A",IF(G39&gt;15,"No",IF(G39&lt;-15,"No","Yes")))</f>
        <v>N/A</v>
      </c>
      <c r="I39" s="10">
        <v>0</v>
      </c>
      <c r="J39" s="10">
        <v>0</v>
      </c>
      <c r="K39" s="9" t="str">
        <f t="shared" si="6"/>
        <v>Yes</v>
      </c>
    </row>
    <row r="40" spans="1:11" x14ac:dyDescent="0.2">
      <c r="A40" s="91" t="s">
        <v>43</v>
      </c>
      <c r="B40" s="37" t="s">
        <v>223</v>
      </c>
      <c r="C40" s="90">
        <v>85.120592341999995</v>
      </c>
      <c r="D40" s="9" t="str">
        <f>IF($B40="N/A","N/A",IF(C40&gt;100,"No",IF(C40&lt;98,"No","Yes")))</f>
        <v>No</v>
      </c>
      <c r="E40" s="8">
        <v>85.225179101999998</v>
      </c>
      <c r="F40" s="9" t="str">
        <f>IF($B40="N/A","N/A",IF(E40&gt;100,"No",IF(E40&lt;98,"No","Yes")))</f>
        <v>No</v>
      </c>
      <c r="G40" s="8">
        <v>85.815074654</v>
      </c>
      <c r="H40" s="9" t="str">
        <f>IF($B40="N/A","N/A",IF(G40&gt;100,"No",IF(G40&lt;98,"No","Yes")))</f>
        <v>No</v>
      </c>
      <c r="I40" s="10">
        <v>0.1229</v>
      </c>
      <c r="J40" s="10">
        <v>0.69220000000000004</v>
      </c>
      <c r="K40" s="9" t="str">
        <f t="shared" si="6"/>
        <v>Yes</v>
      </c>
    </row>
    <row r="41" spans="1:11" x14ac:dyDescent="0.2">
      <c r="A41" s="91" t="s">
        <v>44</v>
      </c>
      <c r="B41" s="37" t="s">
        <v>213</v>
      </c>
      <c r="C41" s="90">
        <v>78.734469688999994</v>
      </c>
      <c r="D41" s="9" t="str">
        <f t="shared" si="7"/>
        <v>N/A</v>
      </c>
      <c r="E41" s="8">
        <v>78.631430166000001</v>
      </c>
      <c r="F41" s="9" t="str">
        <f t="shared" ref="F41:F47" si="8">IF($B41="N/A","N/A",IF(E41&gt;15,"No",IF(E41&lt;-15,"No","Yes")))</f>
        <v>N/A</v>
      </c>
      <c r="G41" s="8">
        <v>79.513743110999997</v>
      </c>
      <c r="H41" s="9" t="str">
        <f t="shared" ref="H41:H47" si="9">IF($B41="N/A","N/A",IF(G41&gt;15,"No",IF(G41&lt;-15,"No","Yes")))</f>
        <v>N/A</v>
      </c>
      <c r="I41" s="10">
        <v>-0.13100000000000001</v>
      </c>
      <c r="J41" s="10">
        <v>1.1220000000000001</v>
      </c>
      <c r="K41" s="9" t="str">
        <f t="shared" si="6"/>
        <v>Yes</v>
      </c>
    </row>
    <row r="42" spans="1:11" x14ac:dyDescent="0.2">
      <c r="A42" s="91" t="s">
        <v>45</v>
      </c>
      <c r="B42" s="37" t="s">
        <v>213</v>
      </c>
      <c r="C42" s="90">
        <v>21.261360758999999</v>
      </c>
      <c r="D42" s="9" t="str">
        <f t="shared" si="7"/>
        <v>N/A</v>
      </c>
      <c r="E42" s="8">
        <v>21.368268679</v>
      </c>
      <c r="F42" s="9" t="str">
        <f t="shared" si="8"/>
        <v>N/A</v>
      </c>
      <c r="G42" s="8">
        <v>20.485847288999999</v>
      </c>
      <c r="H42" s="9" t="str">
        <f t="shared" si="9"/>
        <v>N/A</v>
      </c>
      <c r="I42" s="10">
        <v>0.50280000000000002</v>
      </c>
      <c r="J42" s="10">
        <v>-4.13</v>
      </c>
      <c r="K42" s="9" t="str">
        <f t="shared" si="6"/>
        <v>Yes</v>
      </c>
    </row>
    <row r="43" spans="1:11" x14ac:dyDescent="0.2">
      <c r="A43" s="91" t="s">
        <v>50</v>
      </c>
      <c r="B43" s="37" t="s">
        <v>213</v>
      </c>
      <c r="C43" s="90">
        <v>0</v>
      </c>
      <c r="D43" s="9" t="str">
        <f t="shared" si="7"/>
        <v>N/A</v>
      </c>
      <c r="E43" s="8">
        <v>0</v>
      </c>
      <c r="F43" s="9" t="str">
        <f t="shared" si="8"/>
        <v>N/A</v>
      </c>
      <c r="G43" s="8">
        <v>0</v>
      </c>
      <c r="H43" s="9" t="str">
        <f t="shared" si="9"/>
        <v>N/A</v>
      </c>
      <c r="I43" s="10" t="s">
        <v>1747</v>
      </c>
      <c r="J43" s="10" t="s">
        <v>1747</v>
      </c>
      <c r="K43" s="9" t="str">
        <f t="shared" si="6"/>
        <v>N/A</v>
      </c>
    </row>
    <row r="44" spans="1:11" x14ac:dyDescent="0.2">
      <c r="A44" s="91" t="s">
        <v>913</v>
      </c>
      <c r="B44" s="37" t="s">
        <v>213</v>
      </c>
      <c r="C44" s="90">
        <v>88.433626501999996</v>
      </c>
      <c r="D44" s="9" t="str">
        <f t="shared" si="7"/>
        <v>N/A</v>
      </c>
      <c r="E44" s="8">
        <v>88.969585709</v>
      </c>
      <c r="F44" s="9" t="str">
        <f t="shared" si="8"/>
        <v>N/A</v>
      </c>
      <c r="G44" s="8">
        <v>89.808802068000006</v>
      </c>
      <c r="H44" s="9" t="str">
        <f t="shared" si="9"/>
        <v>N/A</v>
      </c>
      <c r="I44" s="10">
        <v>0.60609999999999997</v>
      </c>
      <c r="J44" s="10">
        <v>0.94330000000000003</v>
      </c>
      <c r="K44" s="9" t="str">
        <f>IF(J44="Div by 0", "N/A", IF(J44="N/A","N/A", IF(J44&gt;30, "No", IF(J44&lt;-30, "No", "Yes"))))</f>
        <v>Yes</v>
      </c>
    </row>
    <row r="45" spans="1:11" x14ac:dyDescent="0.2">
      <c r="A45" s="91" t="s">
        <v>914</v>
      </c>
      <c r="B45" s="37" t="s">
        <v>213</v>
      </c>
      <c r="C45" s="90">
        <v>11.566373498000001</v>
      </c>
      <c r="D45" s="9" t="str">
        <f t="shared" si="7"/>
        <v>N/A</v>
      </c>
      <c r="E45" s="8">
        <v>11.030414291</v>
      </c>
      <c r="F45" s="9" t="str">
        <f t="shared" si="8"/>
        <v>N/A</v>
      </c>
      <c r="G45" s="8">
        <v>10.191197932</v>
      </c>
      <c r="H45" s="9" t="str">
        <f t="shared" si="9"/>
        <v>N/A</v>
      </c>
      <c r="I45" s="10">
        <v>-4.63</v>
      </c>
      <c r="J45" s="10">
        <v>-7.61</v>
      </c>
      <c r="K45" s="9" t="str">
        <f>IF(J45="Div by 0", "N/A", IF(J45="N/A","N/A", IF(J45&gt;30, "No", IF(J45&lt;-30, "No", "Yes"))))</f>
        <v>Yes</v>
      </c>
    </row>
    <row r="46" spans="1:11" x14ac:dyDescent="0.2">
      <c r="A46" s="91" t="s">
        <v>937</v>
      </c>
      <c r="B46" s="37" t="s">
        <v>213</v>
      </c>
      <c r="C46" s="90">
        <v>9.0662350000000002E-4</v>
      </c>
      <c r="D46" s="9" t="str">
        <f t="shared" si="7"/>
        <v>N/A</v>
      </c>
      <c r="E46" s="8">
        <v>1.3821351999999999E-3</v>
      </c>
      <c r="F46" s="9" t="str">
        <f t="shared" si="8"/>
        <v>N/A</v>
      </c>
      <c r="G46" s="8">
        <v>1.8325148E-3</v>
      </c>
      <c r="H46" s="9" t="str">
        <f t="shared" si="9"/>
        <v>N/A</v>
      </c>
      <c r="I46" s="10">
        <v>52.45</v>
      </c>
      <c r="J46" s="10">
        <v>32.590000000000003</v>
      </c>
      <c r="K46" s="9" t="str">
        <f>IF(J46="Div by 0", "N/A", IF(J46="N/A","N/A", IF(J46&gt;30, "No", IF(J46&lt;-30, "No", "Yes"))))</f>
        <v>No</v>
      </c>
    </row>
    <row r="47" spans="1:11" x14ac:dyDescent="0.2">
      <c r="A47" s="91" t="s">
        <v>925</v>
      </c>
      <c r="B47" s="37" t="s">
        <v>213</v>
      </c>
      <c r="C47" s="90">
        <v>0</v>
      </c>
      <c r="D47" s="9" t="str">
        <f t="shared" si="7"/>
        <v>N/A</v>
      </c>
      <c r="E47" s="8">
        <v>0</v>
      </c>
      <c r="F47" s="9" t="str">
        <f t="shared" si="8"/>
        <v>N/A</v>
      </c>
      <c r="G47" s="8">
        <v>0</v>
      </c>
      <c r="H47" s="9" t="str">
        <f t="shared" si="9"/>
        <v>N/A</v>
      </c>
      <c r="I47" s="10" t="s">
        <v>1747</v>
      </c>
      <c r="J47" s="10" t="s">
        <v>1747</v>
      </c>
      <c r="K47" s="9" t="str">
        <f>IF(J47="Div by 0", "N/A", IF(J47="N/A","N/A", IF(J47&gt;30, "No", IF(J47&lt;-30, "No", "Yes"))))</f>
        <v>N/A</v>
      </c>
    </row>
    <row r="48" spans="1:11" ht="12" customHeight="1" x14ac:dyDescent="0.2">
      <c r="A48" s="164" t="s">
        <v>1647</v>
      </c>
      <c r="B48" s="165"/>
      <c r="C48" s="165"/>
      <c r="D48" s="165"/>
      <c r="E48" s="165"/>
      <c r="F48" s="165"/>
      <c r="G48" s="165"/>
      <c r="H48" s="165"/>
      <c r="I48" s="165"/>
      <c r="J48" s="165"/>
      <c r="K48" s="166"/>
    </row>
    <row r="49" spans="1:11" x14ac:dyDescent="0.2">
      <c r="A49" s="156" t="s">
        <v>1645</v>
      </c>
      <c r="B49" s="157"/>
      <c r="C49" s="157"/>
      <c r="D49" s="157"/>
      <c r="E49" s="157"/>
      <c r="F49" s="157"/>
      <c r="G49" s="157"/>
      <c r="H49" s="157"/>
      <c r="I49" s="157"/>
      <c r="J49" s="157"/>
      <c r="K49" s="158"/>
    </row>
    <row r="50" spans="1:11" x14ac:dyDescent="0.2">
      <c r="A50" s="159" t="s">
        <v>1743</v>
      </c>
      <c r="B50" s="159"/>
      <c r="C50" s="159"/>
      <c r="D50" s="159"/>
      <c r="E50" s="159"/>
      <c r="F50" s="159"/>
      <c r="G50" s="159"/>
      <c r="H50" s="159"/>
      <c r="I50" s="159"/>
      <c r="J50" s="159"/>
      <c r="K50" s="160"/>
    </row>
  </sheetData>
  <mergeCells count="6">
    <mergeCell ref="A50:K50"/>
    <mergeCell ref="A1:K1"/>
    <mergeCell ref="A2:K2"/>
    <mergeCell ref="A4:K4"/>
    <mergeCell ref="A48:K48"/>
    <mergeCell ref="A49:K49"/>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0"/>
  <sheetViews>
    <sheetView zoomScaleNormal="100" workbookViewId="0">
      <pane xSplit="2" ySplit="5" topLeftCell="C32"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92"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1740</v>
      </c>
      <c r="B1" s="148"/>
      <c r="C1" s="148"/>
      <c r="D1" s="148"/>
      <c r="E1" s="148"/>
      <c r="F1" s="148"/>
      <c r="G1" s="148"/>
      <c r="H1" s="148"/>
      <c r="I1" s="148"/>
      <c r="J1" s="148"/>
      <c r="K1" s="149"/>
    </row>
    <row r="2" spans="1:11" x14ac:dyDescent="0.2">
      <c r="A2" s="153" t="s">
        <v>1600</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88" t="s">
        <v>12</v>
      </c>
      <c r="B6" s="5" t="s">
        <v>213</v>
      </c>
      <c r="C6" s="89">
        <v>755212</v>
      </c>
      <c r="D6" s="9" t="str">
        <f t="shared" ref="D6:D15" si="0">IF($B6="N/A","N/A",IF(C6&lt;0,"No","Yes"))</f>
        <v>N/A</v>
      </c>
      <c r="E6" s="89">
        <v>1305738</v>
      </c>
      <c r="F6" s="9" t="str">
        <f t="shared" ref="F6:F15" si="1">IF($B6="N/A","N/A",IF(E6&lt;0,"No","Yes"))</f>
        <v>N/A</v>
      </c>
      <c r="G6" s="89">
        <v>2152043</v>
      </c>
      <c r="H6" s="9" t="str">
        <f t="shared" ref="H6:H15" si="2">IF($B6="N/A","N/A",IF(G6&lt;0,"No","Yes"))</f>
        <v>N/A</v>
      </c>
      <c r="I6" s="10">
        <v>72.900000000000006</v>
      </c>
      <c r="J6" s="10">
        <v>64.81</v>
      </c>
      <c r="K6" s="9" t="str">
        <f t="shared" ref="K6:K15" si="3">IF(J6="Div by 0", "N/A", IF(J6="N/A","N/A", IF(J6&gt;30, "No", IF(J6&lt;-30, "No", "Yes"))))</f>
        <v>No</v>
      </c>
    </row>
    <row r="7" spans="1:11" x14ac:dyDescent="0.2">
      <c r="A7" s="88" t="s">
        <v>445</v>
      </c>
      <c r="B7" s="5" t="s">
        <v>213</v>
      </c>
      <c r="C7" s="90">
        <v>1.6171618035999999</v>
      </c>
      <c r="D7" s="9" t="str">
        <f t="shared" si="0"/>
        <v>N/A</v>
      </c>
      <c r="E7" s="90">
        <v>1.6592915270999999</v>
      </c>
      <c r="F7" s="9" t="str">
        <f t="shared" si="1"/>
        <v>N/A</v>
      </c>
      <c r="G7" s="90">
        <v>1.6412311464</v>
      </c>
      <c r="H7" s="9" t="str">
        <f t="shared" si="2"/>
        <v>N/A</v>
      </c>
      <c r="I7" s="10">
        <v>2.605</v>
      </c>
      <c r="J7" s="10">
        <v>-1.0900000000000001</v>
      </c>
      <c r="K7" s="9" t="str">
        <f t="shared" si="3"/>
        <v>Yes</v>
      </c>
    </row>
    <row r="8" spans="1:11" x14ac:dyDescent="0.2">
      <c r="A8" s="88" t="s">
        <v>446</v>
      </c>
      <c r="B8" s="5" t="s">
        <v>213</v>
      </c>
      <c r="C8" s="90">
        <v>22.466671609999999</v>
      </c>
      <c r="D8" s="9" t="str">
        <f t="shared" si="0"/>
        <v>N/A</v>
      </c>
      <c r="E8" s="90">
        <v>21.291790543000001</v>
      </c>
      <c r="F8" s="9" t="str">
        <f t="shared" si="1"/>
        <v>N/A</v>
      </c>
      <c r="G8" s="90">
        <v>22.488165896000002</v>
      </c>
      <c r="H8" s="9" t="str">
        <f t="shared" si="2"/>
        <v>N/A</v>
      </c>
      <c r="I8" s="10">
        <v>-5.23</v>
      </c>
      <c r="J8" s="10">
        <v>5.6189999999999998</v>
      </c>
      <c r="K8" s="9" t="str">
        <f t="shared" si="3"/>
        <v>Yes</v>
      </c>
    </row>
    <row r="9" spans="1:11" x14ac:dyDescent="0.2">
      <c r="A9" s="88" t="s">
        <v>447</v>
      </c>
      <c r="B9" s="5" t="s">
        <v>213</v>
      </c>
      <c r="C9" s="90">
        <v>47.962426444000002</v>
      </c>
      <c r="D9" s="9" t="str">
        <f t="shared" si="0"/>
        <v>N/A</v>
      </c>
      <c r="E9" s="90">
        <v>50.162207119999998</v>
      </c>
      <c r="F9" s="9" t="str">
        <f t="shared" si="1"/>
        <v>N/A</v>
      </c>
      <c r="G9" s="90">
        <v>51.547715357000001</v>
      </c>
      <c r="H9" s="9" t="str">
        <f t="shared" si="2"/>
        <v>N/A</v>
      </c>
      <c r="I9" s="10">
        <v>4.5860000000000003</v>
      </c>
      <c r="J9" s="10">
        <v>2.762</v>
      </c>
      <c r="K9" s="9" t="str">
        <f t="shared" si="3"/>
        <v>Yes</v>
      </c>
    </row>
    <row r="10" spans="1:11" x14ac:dyDescent="0.2">
      <c r="A10" s="88" t="s">
        <v>448</v>
      </c>
      <c r="B10" s="5" t="s">
        <v>213</v>
      </c>
      <c r="C10" s="90">
        <v>27.924609249</v>
      </c>
      <c r="D10" s="9" t="str">
        <f t="shared" si="0"/>
        <v>N/A</v>
      </c>
      <c r="E10" s="90">
        <v>26.857914833999999</v>
      </c>
      <c r="F10" s="9" t="str">
        <f t="shared" si="1"/>
        <v>N/A</v>
      </c>
      <c r="G10" s="90">
        <v>24.311131329999998</v>
      </c>
      <c r="H10" s="9" t="str">
        <f t="shared" si="2"/>
        <v>N/A</v>
      </c>
      <c r="I10" s="10">
        <v>-3.82</v>
      </c>
      <c r="J10" s="10">
        <v>-9.48</v>
      </c>
      <c r="K10" s="9" t="str">
        <f t="shared" si="3"/>
        <v>Yes</v>
      </c>
    </row>
    <row r="11" spans="1:11" x14ac:dyDescent="0.2">
      <c r="A11" s="88" t="s">
        <v>1642</v>
      </c>
      <c r="B11" s="5" t="s">
        <v>213</v>
      </c>
      <c r="C11" s="90">
        <v>99.945975434999994</v>
      </c>
      <c r="D11" s="9" t="str">
        <f t="shared" si="0"/>
        <v>N/A</v>
      </c>
      <c r="E11" s="90">
        <v>99.063671271999993</v>
      </c>
      <c r="F11" s="9" t="str">
        <f t="shared" si="1"/>
        <v>N/A</v>
      </c>
      <c r="G11" s="90">
        <v>97.296290083000002</v>
      </c>
      <c r="H11" s="9" t="str">
        <f t="shared" si="2"/>
        <v>N/A</v>
      </c>
      <c r="I11" s="10">
        <v>-0.88300000000000001</v>
      </c>
      <c r="J11" s="10">
        <v>-1.78</v>
      </c>
      <c r="K11" s="9" t="str">
        <f t="shared" si="3"/>
        <v>Yes</v>
      </c>
    </row>
    <row r="12" spans="1:11" x14ac:dyDescent="0.2">
      <c r="A12" s="88" t="s">
        <v>16</v>
      </c>
      <c r="B12" s="5" t="s">
        <v>213</v>
      </c>
      <c r="C12" s="90">
        <v>1.0179922989000001</v>
      </c>
      <c r="D12" s="9" t="str">
        <f t="shared" si="0"/>
        <v>N/A</v>
      </c>
      <c r="E12" s="90">
        <v>4.8066304266</v>
      </c>
      <c r="F12" s="9" t="str">
        <f t="shared" si="1"/>
        <v>N/A</v>
      </c>
      <c r="G12" s="90">
        <v>6.8723533870000004</v>
      </c>
      <c r="H12" s="9" t="str">
        <f t="shared" si="2"/>
        <v>N/A</v>
      </c>
      <c r="I12" s="10">
        <v>372.2</v>
      </c>
      <c r="J12" s="10">
        <v>42.98</v>
      </c>
      <c r="K12" s="9" t="str">
        <f t="shared" si="3"/>
        <v>No</v>
      </c>
    </row>
    <row r="13" spans="1:11" x14ac:dyDescent="0.2">
      <c r="A13" s="88" t="s">
        <v>36</v>
      </c>
      <c r="B13" s="5" t="s">
        <v>213</v>
      </c>
      <c r="C13" s="90">
        <v>8.1626982099999995E-2</v>
      </c>
      <c r="D13" s="9" t="str">
        <f t="shared" si="0"/>
        <v>N/A</v>
      </c>
      <c r="E13" s="90">
        <v>9.9335636140000005</v>
      </c>
      <c r="F13" s="9" t="str">
        <f t="shared" si="1"/>
        <v>N/A</v>
      </c>
      <c r="G13" s="90">
        <v>19.459363302</v>
      </c>
      <c r="H13" s="9" t="str">
        <f t="shared" si="2"/>
        <v>N/A</v>
      </c>
      <c r="I13" s="10">
        <v>12069</v>
      </c>
      <c r="J13" s="10">
        <v>95.9</v>
      </c>
      <c r="K13" s="9" t="str">
        <f t="shared" si="3"/>
        <v>No</v>
      </c>
    </row>
    <row r="14" spans="1:11" x14ac:dyDescent="0.2">
      <c r="A14" s="88" t="s">
        <v>37</v>
      </c>
      <c r="B14" s="5" t="s">
        <v>213</v>
      </c>
      <c r="C14" s="90">
        <v>0.14684287809999999</v>
      </c>
      <c r="D14" s="9" t="str">
        <f t="shared" si="0"/>
        <v>N/A</v>
      </c>
      <c r="E14" s="90">
        <v>84.041637316999996</v>
      </c>
      <c r="F14" s="9" t="str">
        <f t="shared" si="1"/>
        <v>N/A</v>
      </c>
      <c r="G14" s="90">
        <v>81.885994655000005</v>
      </c>
      <c r="H14" s="9" t="str">
        <f t="shared" si="2"/>
        <v>N/A</v>
      </c>
      <c r="I14" s="10">
        <v>57132</v>
      </c>
      <c r="J14" s="10">
        <v>-2.56</v>
      </c>
      <c r="K14" s="9" t="str">
        <f t="shared" si="3"/>
        <v>Yes</v>
      </c>
    </row>
    <row r="15" spans="1:11" x14ac:dyDescent="0.2">
      <c r="A15" s="88" t="s">
        <v>38</v>
      </c>
      <c r="B15" s="5" t="s">
        <v>213</v>
      </c>
      <c r="C15" s="90">
        <v>1.1886793633999999</v>
      </c>
      <c r="D15" s="9" t="str">
        <f t="shared" si="0"/>
        <v>N/A</v>
      </c>
      <c r="E15" s="90">
        <v>3.1520597948</v>
      </c>
      <c r="F15" s="9" t="str">
        <f t="shared" si="1"/>
        <v>N/A</v>
      </c>
      <c r="G15" s="90">
        <v>4.0775362673000002</v>
      </c>
      <c r="H15" s="9" t="str">
        <f t="shared" si="2"/>
        <v>N/A</v>
      </c>
      <c r="I15" s="10">
        <v>165.2</v>
      </c>
      <c r="J15" s="10">
        <v>29.36</v>
      </c>
      <c r="K15" s="9" t="str">
        <f t="shared" si="3"/>
        <v>Yes</v>
      </c>
    </row>
    <row r="16" spans="1:11" x14ac:dyDescent="0.2">
      <c r="A16" s="88" t="s">
        <v>378</v>
      </c>
      <c r="B16" s="5" t="s">
        <v>213</v>
      </c>
      <c r="C16" s="8">
        <v>34.179541639</v>
      </c>
      <c r="D16" s="9" t="str">
        <f t="shared" ref="D16:D41" si="4">IF($B16="N/A","N/A",IF(C16&lt;0,"No","Yes"))</f>
        <v>N/A</v>
      </c>
      <c r="E16" s="8">
        <v>39.539478823000003</v>
      </c>
      <c r="F16" s="9" t="str">
        <f t="shared" ref="F16:F41" si="5">IF($B16="N/A","N/A",IF(E16&lt;0,"No","Yes"))</f>
        <v>N/A</v>
      </c>
      <c r="G16" s="8">
        <v>40.959172283999997</v>
      </c>
      <c r="H16" s="9" t="str">
        <f t="shared" ref="H16:H41" si="6">IF($B16="N/A","N/A",IF(G16&lt;0,"No","Yes"))</f>
        <v>N/A</v>
      </c>
      <c r="I16" s="10">
        <v>15.68</v>
      </c>
      <c r="J16" s="10">
        <v>3.5910000000000002</v>
      </c>
      <c r="K16" s="9" t="str">
        <f t="shared" ref="K16:K41" si="7">IF(J16="Div by 0", "N/A", IF(J16="N/A","N/A", IF(J16&gt;30, "No", IF(J16&lt;-30, "No", "Yes"))))</f>
        <v>Yes</v>
      </c>
    </row>
    <row r="17" spans="1:11" x14ac:dyDescent="0.2">
      <c r="A17" s="88" t="s">
        <v>379</v>
      </c>
      <c r="B17" s="5" t="s">
        <v>213</v>
      </c>
      <c r="C17" s="8">
        <v>8.0772021999999995E-3</v>
      </c>
      <c r="D17" s="9" t="str">
        <f t="shared" si="4"/>
        <v>N/A</v>
      </c>
      <c r="E17" s="8">
        <v>0.16343248029999999</v>
      </c>
      <c r="F17" s="9" t="str">
        <f t="shared" si="5"/>
        <v>N/A</v>
      </c>
      <c r="G17" s="8">
        <v>0.17044269100000001</v>
      </c>
      <c r="H17" s="9" t="str">
        <f t="shared" si="6"/>
        <v>N/A</v>
      </c>
      <c r="I17" s="10">
        <v>1923</v>
      </c>
      <c r="J17" s="10">
        <v>4.2889999999999997</v>
      </c>
      <c r="K17" s="9" t="str">
        <f t="shared" si="7"/>
        <v>Yes</v>
      </c>
    </row>
    <row r="18" spans="1:11" x14ac:dyDescent="0.2">
      <c r="A18" s="88" t="s">
        <v>380</v>
      </c>
      <c r="B18" s="5" t="s">
        <v>213</v>
      </c>
      <c r="C18" s="8">
        <v>0.59400539190000001</v>
      </c>
      <c r="D18" s="9" t="str">
        <f t="shared" si="4"/>
        <v>N/A</v>
      </c>
      <c r="E18" s="8">
        <v>2.3419705944000002</v>
      </c>
      <c r="F18" s="9" t="str">
        <f t="shared" si="5"/>
        <v>N/A</v>
      </c>
      <c r="G18" s="8">
        <v>3.2222869153000002</v>
      </c>
      <c r="H18" s="9" t="str">
        <f t="shared" si="6"/>
        <v>N/A</v>
      </c>
      <c r="I18" s="10">
        <v>294.3</v>
      </c>
      <c r="J18" s="10">
        <v>37.590000000000003</v>
      </c>
      <c r="K18" s="9" t="str">
        <f t="shared" si="7"/>
        <v>No</v>
      </c>
    </row>
    <row r="19" spans="1:11" x14ac:dyDescent="0.2">
      <c r="A19" s="88" t="s">
        <v>381</v>
      </c>
      <c r="B19" s="5" t="s">
        <v>213</v>
      </c>
      <c r="C19" s="8">
        <v>15.248433552</v>
      </c>
      <c r="D19" s="9" t="str">
        <f t="shared" si="4"/>
        <v>N/A</v>
      </c>
      <c r="E19" s="8">
        <v>12.726442823999999</v>
      </c>
      <c r="F19" s="9" t="str">
        <f t="shared" si="5"/>
        <v>N/A</v>
      </c>
      <c r="G19" s="8">
        <v>12.277031639</v>
      </c>
      <c r="H19" s="9" t="str">
        <f t="shared" si="6"/>
        <v>N/A</v>
      </c>
      <c r="I19" s="10">
        <v>-16.5</v>
      </c>
      <c r="J19" s="10">
        <v>-3.53</v>
      </c>
      <c r="K19" s="9" t="str">
        <f t="shared" si="7"/>
        <v>Yes</v>
      </c>
    </row>
    <row r="20" spans="1:11" x14ac:dyDescent="0.2">
      <c r="A20" s="88" t="s">
        <v>382</v>
      </c>
      <c r="B20" s="5" t="s">
        <v>213</v>
      </c>
      <c r="C20" s="8">
        <v>2.1053690900000002E-2</v>
      </c>
      <c r="D20" s="9" t="str">
        <f t="shared" si="4"/>
        <v>N/A</v>
      </c>
      <c r="E20" s="8">
        <v>0.73069788889999998</v>
      </c>
      <c r="F20" s="9" t="str">
        <f t="shared" si="5"/>
        <v>N/A</v>
      </c>
      <c r="G20" s="8">
        <v>1.1019296547999999</v>
      </c>
      <c r="H20" s="9" t="str">
        <f t="shared" si="6"/>
        <v>N/A</v>
      </c>
      <c r="I20" s="10">
        <v>3371</v>
      </c>
      <c r="J20" s="10">
        <v>50.81</v>
      </c>
      <c r="K20" s="9" t="str">
        <f t="shared" si="7"/>
        <v>No</v>
      </c>
    </row>
    <row r="21" spans="1:11" x14ac:dyDescent="0.2">
      <c r="A21" s="88" t="s">
        <v>383</v>
      </c>
      <c r="B21" s="5" t="s">
        <v>213</v>
      </c>
      <c r="C21" s="8">
        <v>0.18034671059999999</v>
      </c>
      <c r="D21" s="9" t="str">
        <f t="shared" si="4"/>
        <v>N/A</v>
      </c>
      <c r="E21" s="8">
        <v>0.97852708580000003</v>
      </c>
      <c r="F21" s="9" t="str">
        <f t="shared" si="5"/>
        <v>N/A</v>
      </c>
      <c r="G21" s="8">
        <v>1.1648930807</v>
      </c>
      <c r="H21" s="9" t="str">
        <f t="shared" si="6"/>
        <v>N/A</v>
      </c>
      <c r="I21" s="10">
        <v>442.6</v>
      </c>
      <c r="J21" s="10">
        <v>19.05</v>
      </c>
      <c r="K21" s="9" t="str">
        <f t="shared" si="7"/>
        <v>Yes</v>
      </c>
    </row>
    <row r="22" spans="1:11" x14ac:dyDescent="0.2">
      <c r="A22" s="88" t="s">
        <v>384</v>
      </c>
      <c r="B22" s="5" t="s">
        <v>213</v>
      </c>
      <c r="C22" s="8">
        <v>31.062138843</v>
      </c>
      <c r="D22" s="9" t="str">
        <f t="shared" si="4"/>
        <v>N/A</v>
      </c>
      <c r="E22" s="8">
        <v>29.706265728999998</v>
      </c>
      <c r="F22" s="9" t="str">
        <f t="shared" si="5"/>
        <v>N/A</v>
      </c>
      <c r="G22" s="8">
        <v>29.439374584999999</v>
      </c>
      <c r="H22" s="9" t="str">
        <f t="shared" si="6"/>
        <v>N/A</v>
      </c>
      <c r="I22" s="10">
        <v>-4.37</v>
      </c>
      <c r="J22" s="10">
        <v>-0.89800000000000002</v>
      </c>
      <c r="K22" s="9" t="str">
        <f t="shared" si="7"/>
        <v>Yes</v>
      </c>
    </row>
    <row r="23" spans="1:11" x14ac:dyDescent="0.2">
      <c r="A23" s="88" t="s">
        <v>385</v>
      </c>
      <c r="B23" s="5" t="s">
        <v>213</v>
      </c>
      <c r="C23" s="8">
        <v>0</v>
      </c>
      <c r="D23" s="9" t="str">
        <f t="shared" si="4"/>
        <v>N/A</v>
      </c>
      <c r="E23" s="8">
        <v>0</v>
      </c>
      <c r="F23" s="9" t="str">
        <f t="shared" si="5"/>
        <v>N/A</v>
      </c>
      <c r="G23" s="8">
        <v>0</v>
      </c>
      <c r="H23" s="9" t="str">
        <f t="shared" si="6"/>
        <v>N/A</v>
      </c>
      <c r="I23" s="10" t="s">
        <v>1747</v>
      </c>
      <c r="J23" s="10" t="s">
        <v>1747</v>
      </c>
      <c r="K23" s="9" t="str">
        <f t="shared" si="7"/>
        <v>N/A</v>
      </c>
    </row>
    <row r="24" spans="1:11" x14ac:dyDescent="0.2">
      <c r="A24" s="88" t="s">
        <v>386</v>
      </c>
      <c r="B24" s="5" t="s">
        <v>213</v>
      </c>
      <c r="C24" s="8">
        <v>0.1505537518</v>
      </c>
      <c r="D24" s="9" t="str">
        <f t="shared" si="4"/>
        <v>N/A</v>
      </c>
      <c r="E24" s="8">
        <v>0.1883992041</v>
      </c>
      <c r="F24" s="9" t="str">
        <f t="shared" si="5"/>
        <v>N/A</v>
      </c>
      <c r="G24" s="8">
        <v>0.2077560718</v>
      </c>
      <c r="H24" s="9" t="str">
        <f t="shared" si="6"/>
        <v>N/A</v>
      </c>
      <c r="I24" s="10">
        <v>25.14</v>
      </c>
      <c r="J24" s="10">
        <v>10.27</v>
      </c>
      <c r="K24" s="9" t="str">
        <f t="shared" si="7"/>
        <v>Yes</v>
      </c>
    </row>
    <row r="25" spans="1:11" x14ac:dyDescent="0.2">
      <c r="A25" s="88" t="s">
        <v>387</v>
      </c>
      <c r="B25" s="5" t="s">
        <v>213</v>
      </c>
      <c r="C25" s="8">
        <v>5.5069305042999996</v>
      </c>
      <c r="D25" s="9" t="str">
        <f t="shared" si="4"/>
        <v>N/A</v>
      </c>
      <c r="E25" s="8">
        <v>5.9176496357000001</v>
      </c>
      <c r="F25" s="9" t="str">
        <f t="shared" si="5"/>
        <v>N/A</v>
      </c>
      <c r="G25" s="8">
        <v>6.2699490669999998</v>
      </c>
      <c r="H25" s="9" t="str">
        <f t="shared" si="6"/>
        <v>N/A</v>
      </c>
      <c r="I25" s="10">
        <v>7.4580000000000002</v>
      </c>
      <c r="J25" s="10">
        <v>5.9530000000000003</v>
      </c>
      <c r="K25" s="9" t="str">
        <f t="shared" si="7"/>
        <v>Yes</v>
      </c>
    </row>
    <row r="26" spans="1:11" x14ac:dyDescent="0.2">
      <c r="A26" s="88" t="s">
        <v>388</v>
      </c>
      <c r="B26" s="5" t="s">
        <v>213</v>
      </c>
      <c r="C26" s="8">
        <v>11.544043262000001</v>
      </c>
      <c r="D26" s="9" t="str">
        <f t="shared" si="4"/>
        <v>N/A</v>
      </c>
      <c r="E26" s="8">
        <v>5.6483000417999998</v>
      </c>
      <c r="F26" s="9" t="str">
        <f t="shared" si="5"/>
        <v>N/A</v>
      </c>
      <c r="G26" s="8">
        <v>1.4963455656</v>
      </c>
      <c r="H26" s="9" t="str">
        <f t="shared" si="6"/>
        <v>N/A</v>
      </c>
      <c r="I26" s="10">
        <v>-51.1</v>
      </c>
      <c r="J26" s="10">
        <v>-73.5</v>
      </c>
      <c r="K26" s="9" t="str">
        <f t="shared" si="7"/>
        <v>No</v>
      </c>
    </row>
    <row r="27" spans="1:11" x14ac:dyDescent="0.2">
      <c r="A27" s="88" t="s">
        <v>389</v>
      </c>
      <c r="B27" s="5" t="s">
        <v>213</v>
      </c>
      <c r="C27" s="8">
        <v>1.7081296400000001E-2</v>
      </c>
      <c r="D27" s="9" t="str">
        <f t="shared" si="4"/>
        <v>N/A</v>
      </c>
      <c r="E27" s="8">
        <v>1.89930905E-2</v>
      </c>
      <c r="F27" s="9" t="str">
        <f t="shared" si="5"/>
        <v>N/A</v>
      </c>
      <c r="G27" s="8">
        <v>1.95628061E-2</v>
      </c>
      <c r="H27" s="9" t="str">
        <f t="shared" si="6"/>
        <v>N/A</v>
      </c>
      <c r="I27" s="10">
        <v>11.19</v>
      </c>
      <c r="J27" s="10">
        <v>3</v>
      </c>
      <c r="K27" s="9" t="str">
        <f t="shared" si="7"/>
        <v>Yes</v>
      </c>
    </row>
    <row r="28" spans="1:11" x14ac:dyDescent="0.2">
      <c r="A28" s="88" t="s">
        <v>390</v>
      </c>
      <c r="B28" s="5" t="s">
        <v>213</v>
      </c>
      <c r="C28" s="8">
        <v>0</v>
      </c>
      <c r="D28" s="9" t="str">
        <f t="shared" si="4"/>
        <v>N/A</v>
      </c>
      <c r="E28" s="8">
        <v>0</v>
      </c>
      <c r="F28" s="9" t="str">
        <f t="shared" si="5"/>
        <v>N/A</v>
      </c>
      <c r="G28" s="8">
        <v>0</v>
      </c>
      <c r="H28" s="9" t="str">
        <f t="shared" si="6"/>
        <v>N/A</v>
      </c>
      <c r="I28" s="10" t="s">
        <v>1747</v>
      </c>
      <c r="J28" s="10" t="s">
        <v>1747</v>
      </c>
      <c r="K28" s="9" t="str">
        <f t="shared" si="7"/>
        <v>N/A</v>
      </c>
    </row>
    <row r="29" spans="1:11" x14ac:dyDescent="0.2">
      <c r="A29" s="88" t="s">
        <v>391</v>
      </c>
      <c r="B29" s="5" t="s">
        <v>213</v>
      </c>
      <c r="C29" s="8">
        <v>0</v>
      </c>
      <c r="D29" s="9" t="str">
        <f t="shared" si="4"/>
        <v>N/A</v>
      </c>
      <c r="E29" s="8">
        <v>0</v>
      </c>
      <c r="F29" s="9" t="str">
        <f t="shared" si="5"/>
        <v>N/A</v>
      </c>
      <c r="G29" s="8">
        <v>0</v>
      </c>
      <c r="H29" s="9" t="str">
        <f t="shared" si="6"/>
        <v>N/A</v>
      </c>
      <c r="I29" s="10" t="s">
        <v>1747</v>
      </c>
      <c r="J29" s="10" t="s">
        <v>1747</v>
      </c>
      <c r="K29" s="9" t="str">
        <f t="shared" si="7"/>
        <v>N/A</v>
      </c>
    </row>
    <row r="30" spans="1:11" x14ac:dyDescent="0.2">
      <c r="A30" s="88" t="s">
        <v>392</v>
      </c>
      <c r="B30" s="5" t="s">
        <v>213</v>
      </c>
      <c r="C30" s="8">
        <v>0</v>
      </c>
      <c r="D30" s="9" t="str">
        <f t="shared" si="4"/>
        <v>N/A</v>
      </c>
      <c r="E30" s="8">
        <v>0</v>
      </c>
      <c r="F30" s="9" t="str">
        <f t="shared" si="5"/>
        <v>N/A</v>
      </c>
      <c r="G30" s="8">
        <v>0</v>
      </c>
      <c r="H30" s="9" t="str">
        <f t="shared" si="6"/>
        <v>N/A</v>
      </c>
      <c r="I30" s="10" t="s">
        <v>1747</v>
      </c>
      <c r="J30" s="10" t="s">
        <v>1747</v>
      </c>
      <c r="K30" s="9" t="str">
        <f t="shared" si="7"/>
        <v>N/A</v>
      </c>
    </row>
    <row r="31" spans="1:11" x14ac:dyDescent="0.2">
      <c r="A31" s="88" t="s">
        <v>393</v>
      </c>
      <c r="B31" s="5" t="s">
        <v>213</v>
      </c>
      <c r="C31" s="8">
        <v>0</v>
      </c>
      <c r="D31" s="9" t="str">
        <f t="shared" si="4"/>
        <v>N/A</v>
      </c>
      <c r="E31" s="8">
        <v>0</v>
      </c>
      <c r="F31" s="9" t="str">
        <f t="shared" si="5"/>
        <v>N/A</v>
      </c>
      <c r="G31" s="8">
        <v>0</v>
      </c>
      <c r="H31" s="9" t="str">
        <f t="shared" si="6"/>
        <v>N/A</v>
      </c>
      <c r="I31" s="10" t="s">
        <v>1747</v>
      </c>
      <c r="J31" s="10" t="s">
        <v>1747</v>
      </c>
      <c r="K31" s="9" t="str">
        <f t="shared" si="7"/>
        <v>N/A</v>
      </c>
    </row>
    <row r="32" spans="1:11" x14ac:dyDescent="0.2">
      <c r="A32" s="88" t="s">
        <v>394</v>
      </c>
      <c r="B32" s="5" t="s">
        <v>213</v>
      </c>
      <c r="C32" s="8">
        <v>1.0104447492999999</v>
      </c>
      <c r="D32" s="9" t="str">
        <f t="shared" si="4"/>
        <v>N/A</v>
      </c>
      <c r="E32" s="8">
        <v>1.1686111609000001</v>
      </c>
      <c r="F32" s="9" t="str">
        <f t="shared" si="5"/>
        <v>N/A</v>
      </c>
      <c r="G32" s="8">
        <v>2.1130618672999999</v>
      </c>
      <c r="H32" s="9" t="str">
        <f t="shared" si="6"/>
        <v>N/A</v>
      </c>
      <c r="I32" s="10">
        <v>15.65</v>
      </c>
      <c r="J32" s="10">
        <v>80.819999999999993</v>
      </c>
      <c r="K32" s="9" t="str">
        <f t="shared" si="7"/>
        <v>No</v>
      </c>
    </row>
    <row r="33" spans="1:11" x14ac:dyDescent="0.2">
      <c r="A33" s="88" t="s">
        <v>395</v>
      </c>
      <c r="B33" s="5" t="s">
        <v>213</v>
      </c>
      <c r="C33" s="8">
        <v>0</v>
      </c>
      <c r="D33" s="9" t="str">
        <f t="shared" si="4"/>
        <v>N/A</v>
      </c>
      <c r="E33" s="8">
        <v>0</v>
      </c>
      <c r="F33" s="9" t="str">
        <f t="shared" si="5"/>
        <v>N/A</v>
      </c>
      <c r="G33" s="8">
        <v>0</v>
      </c>
      <c r="H33" s="9" t="str">
        <f t="shared" si="6"/>
        <v>N/A</v>
      </c>
      <c r="I33" s="10" t="s">
        <v>1747</v>
      </c>
      <c r="J33" s="10" t="s">
        <v>1747</v>
      </c>
      <c r="K33" s="9" t="str">
        <f t="shared" si="7"/>
        <v>N/A</v>
      </c>
    </row>
    <row r="34" spans="1:11" x14ac:dyDescent="0.2">
      <c r="A34" s="88" t="s">
        <v>396</v>
      </c>
      <c r="B34" s="5" t="s">
        <v>213</v>
      </c>
      <c r="C34" s="8">
        <v>0</v>
      </c>
      <c r="D34" s="9" t="str">
        <f t="shared" si="4"/>
        <v>N/A</v>
      </c>
      <c r="E34" s="8">
        <v>0</v>
      </c>
      <c r="F34" s="9" t="str">
        <f t="shared" si="5"/>
        <v>N/A</v>
      </c>
      <c r="G34" s="8">
        <v>0</v>
      </c>
      <c r="H34" s="9" t="str">
        <f t="shared" si="6"/>
        <v>N/A</v>
      </c>
      <c r="I34" s="10" t="s">
        <v>1747</v>
      </c>
      <c r="J34" s="10" t="s">
        <v>1747</v>
      </c>
      <c r="K34" s="9" t="str">
        <f t="shared" si="7"/>
        <v>N/A</v>
      </c>
    </row>
    <row r="35" spans="1:11" x14ac:dyDescent="0.2">
      <c r="A35" s="88" t="s">
        <v>397</v>
      </c>
      <c r="B35" s="5" t="s">
        <v>213</v>
      </c>
      <c r="C35" s="8">
        <v>3.8267400399999998E-2</v>
      </c>
      <c r="D35" s="9" t="str">
        <f t="shared" si="4"/>
        <v>N/A</v>
      </c>
      <c r="E35" s="8">
        <v>8.5392322199999995E-2</v>
      </c>
      <c r="F35" s="9" t="str">
        <f t="shared" si="5"/>
        <v>N/A</v>
      </c>
      <c r="G35" s="8">
        <v>0.14748775929999999</v>
      </c>
      <c r="H35" s="9" t="str">
        <f t="shared" si="6"/>
        <v>N/A</v>
      </c>
      <c r="I35" s="10">
        <v>123.1</v>
      </c>
      <c r="J35" s="10">
        <v>72.72</v>
      </c>
      <c r="K35" s="9" t="str">
        <f t="shared" si="7"/>
        <v>No</v>
      </c>
    </row>
    <row r="36" spans="1:11" x14ac:dyDescent="0.2">
      <c r="A36" s="88" t="s">
        <v>398</v>
      </c>
      <c r="B36" s="5" t="s">
        <v>213</v>
      </c>
      <c r="C36" s="8">
        <v>0</v>
      </c>
      <c r="D36" s="9" t="str">
        <f t="shared" si="4"/>
        <v>N/A</v>
      </c>
      <c r="E36" s="8">
        <v>1.9835525999999999E-2</v>
      </c>
      <c r="F36" s="9" t="str">
        <f t="shared" si="5"/>
        <v>N/A</v>
      </c>
      <c r="G36" s="8">
        <v>3.7173978400000002E-2</v>
      </c>
      <c r="H36" s="9" t="str">
        <f t="shared" si="6"/>
        <v>N/A</v>
      </c>
      <c r="I36" s="10" t="s">
        <v>1747</v>
      </c>
      <c r="J36" s="10">
        <v>87.41</v>
      </c>
      <c r="K36" s="9" t="str">
        <f t="shared" si="7"/>
        <v>No</v>
      </c>
    </row>
    <row r="37" spans="1:11" x14ac:dyDescent="0.2">
      <c r="A37" s="88" t="s">
        <v>399</v>
      </c>
      <c r="B37" s="5" t="s">
        <v>213</v>
      </c>
      <c r="C37" s="8">
        <v>0</v>
      </c>
      <c r="D37" s="9" t="str">
        <f t="shared" si="4"/>
        <v>N/A</v>
      </c>
      <c r="E37" s="8">
        <v>0</v>
      </c>
      <c r="F37" s="9" t="str">
        <f t="shared" si="5"/>
        <v>N/A</v>
      </c>
      <c r="G37" s="8">
        <v>0</v>
      </c>
      <c r="H37" s="9" t="str">
        <f t="shared" si="6"/>
        <v>N/A</v>
      </c>
      <c r="I37" s="10" t="s">
        <v>1747</v>
      </c>
      <c r="J37" s="10" t="s">
        <v>1747</v>
      </c>
      <c r="K37" s="9" t="str">
        <f t="shared" si="7"/>
        <v>N/A</v>
      </c>
    </row>
    <row r="38" spans="1:11" x14ac:dyDescent="0.2">
      <c r="A38" s="88" t="s">
        <v>400</v>
      </c>
      <c r="B38" s="5" t="s">
        <v>213</v>
      </c>
      <c r="C38" s="8">
        <v>0</v>
      </c>
      <c r="D38" s="9" t="str">
        <f t="shared" si="4"/>
        <v>N/A</v>
      </c>
      <c r="E38" s="8">
        <v>0</v>
      </c>
      <c r="F38" s="9" t="str">
        <f t="shared" si="5"/>
        <v>N/A</v>
      </c>
      <c r="G38" s="8">
        <v>0</v>
      </c>
      <c r="H38" s="9" t="str">
        <f t="shared" si="6"/>
        <v>N/A</v>
      </c>
      <c r="I38" s="10" t="s">
        <v>1747</v>
      </c>
      <c r="J38" s="10" t="s">
        <v>1747</v>
      </c>
      <c r="K38" s="9" t="str">
        <f t="shared" si="7"/>
        <v>N/A</v>
      </c>
    </row>
    <row r="39" spans="1:11" x14ac:dyDescent="0.2">
      <c r="A39" s="88" t="s">
        <v>401</v>
      </c>
      <c r="B39" s="5" t="s">
        <v>213</v>
      </c>
      <c r="C39" s="8">
        <v>0.43908200609999998</v>
      </c>
      <c r="D39" s="9" t="str">
        <f t="shared" si="4"/>
        <v>N/A</v>
      </c>
      <c r="E39" s="8">
        <v>0.24897797260000001</v>
      </c>
      <c r="F39" s="9" t="str">
        <f t="shared" si="5"/>
        <v>N/A</v>
      </c>
      <c r="G39" s="8">
        <v>0.22945638169999999</v>
      </c>
      <c r="H39" s="9" t="str">
        <f t="shared" si="6"/>
        <v>N/A</v>
      </c>
      <c r="I39" s="10">
        <v>-43.3</v>
      </c>
      <c r="J39" s="10">
        <v>-7.84</v>
      </c>
      <c r="K39" s="9" t="str">
        <f t="shared" si="7"/>
        <v>Yes</v>
      </c>
    </row>
    <row r="40" spans="1:11" x14ac:dyDescent="0.2">
      <c r="A40" s="88" t="s">
        <v>402</v>
      </c>
      <c r="B40" s="5" t="s">
        <v>213</v>
      </c>
      <c r="C40" s="8">
        <v>0</v>
      </c>
      <c r="D40" s="9" t="str">
        <f t="shared" si="4"/>
        <v>N/A</v>
      </c>
      <c r="E40" s="8">
        <v>0</v>
      </c>
      <c r="F40" s="9" t="str">
        <f t="shared" si="5"/>
        <v>N/A</v>
      </c>
      <c r="G40" s="8">
        <v>0</v>
      </c>
      <c r="H40" s="9" t="str">
        <f t="shared" si="6"/>
        <v>N/A</v>
      </c>
      <c r="I40" s="10" t="s">
        <v>1747</v>
      </c>
      <c r="J40" s="10" t="s">
        <v>1747</v>
      </c>
      <c r="K40" s="9" t="str">
        <f t="shared" si="7"/>
        <v>N/A</v>
      </c>
    </row>
    <row r="41" spans="1:11" x14ac:dyDescent="0.2">
      <c r="A41" s="88" t="s">
        <v>403</v>
      </c>
      <c r="B41" s="5" t="s">
        <v>213</v>
      </c>
      <c r="C41" s="8">
        <v>0</v>
      </c>
      <c r="D41" s="9" t="str">
        <f t="shared" si="4"/>
        <v>N/A</v>
      </c>
      <c r="E41" s="8">
        <v>0.51702562080000003</v>
      </c>
      <c r="F41" s="9" t="str">
        <f t="shared" si="5"/>
        <v>N/A</v>
      </c>
      <c r="G41" s="8">
        <v>1.1440756528</v>
      </c>
      <c r="H41" s="9" t="str">
        <f t="shared" si="6"/>
        <v>N/A</v>
      </c>
      <c r="I41" s="10" t="s">
        <v>1747</v>
      </c>
      <c r="J41" s="10">
        <v>121.3</v>
      </c>
      <c r="K41" s="9" t="str">
        <f t="shared" si="7"/>
        <v>No</v>
      </c>
    </row>
    <row r="42" spans="1:11" x14ac:dyDescent="0.2">
      <c r="A42" s="88" t="s">
        <v>32</v>
      </c>
      <c r="B42" s="5" t="s">
        <v>213</v>
      </c>
      <c r="C42" s="8">
        <v>99.995233127000006</v>
      </c>
      <c r="D42" s="9" t="str">
        <f t="shared" ref="D42:D51" si="8">IF($B42="N/A","N/A",IF(C42&lt;0,"No","Yes"))</f>
        <v>N/A</v>
      </c>
      <c r="E42" s="8">
        <v>99.998315129000005</v>
      </c>
      <c r="F42" s="9" t="str">
        <f t="shared" ref="F42:F51" si="9">IF($B42="N/A","N/A",IF(E42&lt;0,"No","Yes"))</f>
        <v>N/A</v>
      </c>
      <c r="G42" s="8">
        <v>99.988011392000004</v>
      </c>
      <c r="H42" s="9" t="str">
        <f t="shared" ref="H42:H51" si="10">IF($B42="N/A","N/A",IF(G42&lt;0,"No","Yes"))</f>
        <v>N/A</v>
      </c>
      <c r="I42" s="10">
        <v>3.0999999999999999E-3</v>
      </c>
      <c r="J42" s="10">
        <v>-0.01</v>
      </c>
      <c r="K42" s="9" t="str">
        <f t="shared" ref="K42:K51" si="11">IF(J42="Div by 0", "N/A", IF(J42="N/A","N/A", IF(J42&gt;30, "No", IF(J42&lt;-30, "No", "Yes"))))</f>
        <v>Yes</v>
      </c>
    </row>
    <row r="43" spans="1:11" x14ac:dyDescent="0.2">
      <c r="A43" s="88" t="s">
        <v>39</v>
      </c>
      <c r="B43" s="5" t="s">
        <v>213</v>
      </c>
      <c r="C43" s="8">
        <v>99.991431133999995</v>
      </c>
      <c r="D43" s="9" t="str">
        <f t="shared" si="8"/>
        <v>N/A</v>
      </c>
      <c r="E43" s="8">
        <v>99.998699415999994</v>
      </c>
      <c r="F43" s="9" t="str">
        <f t="shared" si="9"/>
        <v>N/A</v>
      </c>
      <c r="G43" s="8">
        <v>100</v>
      </c>
      <c r="H43" s="9" t="str">
        <f t="shared" si="10"/>
        <v>N/A</v>
      </c>
      <c r="I43" s="10">
        <v>7.3000000000000001E-3</v>
      </c>
      <c r="J43" s="10">
        <v>1.2999999999999999E-3</v>
      </c>
      <c r="K43" s="9" t="str">
        <f t="shared" si="11"/>
        <v>Yes</v>
      </c>
    </row>
    <row r="44" spans="1:11" x14ac:dyDescent="0.2">
      <c r="A44" s="88" t="s">
        <v>40</v>
      </c>
      <c r="B44" s="5" t="s">
        <v>213</v>
      </c>
      <c r="C44" s="8">
        <v>43.846467578000002</v>
      </c>
      <c r="D44" s="9" t="str">
        <f t="shared" si="8"/>
        <v>N/A</v>
      </c>
      <c r="E44" s="8">
        <v>49.953512095999997</v>
      </c>
      <c r="F44" s="9" t="str">
        <f t="shared" si="9"/>
        <v>N/A</v>
      </c>
      <c r="G44" s="8">
        <v>53.353611072</v>
      </c>
      <c r="H44" s="9" t="str">
        <f t="shared" si="10"/>
        <v>N/A</v>
      </c>
      <c r="I44" s="10">
        <v>13.93</v>
      </c>
      <c r="J44" s="10">
        <v>6.8070000000000004</v>
      </c>
      <c r="K44" s="9" t="str">
        <f t="shared" si="11"/>
        <v>Yes</v>
      </c>
    </row>
    <row r="45" spans="1:11" x14ac:dyDescent="0.2">
      <c r="A45" s="88" t="s">
        <v>163</v>
      </c>
      <c r="B45" s="5" t="s">
        <v>213</v>
      </c>
      <c r="C45" s="8">
        <v>100</v>
      </c>
      <c r="D45" s="9" t="str">
        <f t="shared" si="8"/>
        <v>N/A</v>
      </c>
      <c r="E45" s="8">
        <v>100</v>
      </c>
      <c r="F45" s="9" t="str">
        <f t="shared" si="9"/>
        <v>N/A</v>
      </c>
      <c r="G45" s="8">
        <v>100</v>
      </c>
      <c r="H45" s="9" t="str">
        <f t="shared" si="10"/>
        <v>N/A</v>
      </c>
      <c r="I45" s="10">
        <v>0</v>
      </c>
      <c r="J45" s="10">
        <v>0</v>
      </c>
      <c r="K45" s="9" t="str">
        <f t="shared" si="11"/>
        <v>Yes</v>
      </c>
    </row>
    <row r="46" spans="1:11" x14ac:dyDescent="0.2">
      <c r="A46" s="88" t="s">
        <v>41</v>
      </c>
      <c r="B46" s="5" t="s">
        <v>213</v>
      </c>
      <c r="C46" s="8">
        <v>100</v>
      </c>
      <c r="D46" s="9" t="str">
        <f t="shared" si="8"/>
        <v>N/A</v>
      </c>
      <c r="E46" s="8">
        <v>100</v>
      </c>
      <c r="F46" s="9" t="str">
        <f t="shared" si="9"/>
        <v>N/A</v>
      </c>
      <c r="G46" s="8">
        <v>100</v>
      </c>
      <c r="H46" s="9" t="str">
        <f t="shared" si="10"/>
        <v>N/A</v>
      </c>
      <c r="I46" s="10">
        <v>0</v>
      </c>
      <c r="J46" s="10">
        <v>0</v>
      </c>
      <c r="K46" s="9" t="str">
        <f t="shared" si="11"/>
        <v>Yes</v>
      </c>
    </row>
    <row r="47" spans="1:11" x14ac:dyDescent="0.2">
      <c r="A47" s="88" t="s">
        <v>42</v>
      </c>
      <c r="B47" s="5" t="s">
        <v>213</v>
      </c>
      <c r="C47" s="8">
        <v>100</v>
      </c>
      <c r="D47" s="9" t="str">
        <f t="shared" si="8"/>
        <v>N/A</v>
      </c>
      <c r="E47" s="8">
        <v>100</v>
      </c>
      <c r="F47" s="9" t="str">
        <f t="shared" si="9"/>
        <v>N/A</v>
      </c>
      <c r="G47" s="8">
        <v>100</v>
      </c>
      <c r="H47" s="9" t="str">
        <f t="shared" si="10"/>
        <v>N/A</v>
      </c>
      <c r="I47" s="10">
        <v>0</v>
      </c>
      <c r="J47" s="10">
        <v>0</v>
      </c>
      <c r="K47" s="9" t="str">
        <f t="shared" si="11"/>
        <v>Yes</v>
      </c>
    </row>
    <row r="48" spans="1:11" x14ac:dyDescent="0.2">
      <c r="A48" s="88" t="s">
        <v>43</v>
      </c>
      <c r="B48" s="5" t="s">
        <v>213</v>
      </c>
      <c r="C48" s="8">
        <v>100</v>
      </c>
      <c r="D48" s="9" t="str">
        <f t="shared" si="8"/>
        <v>N/A</v>
      </c>
      <c r="E48" s="8">
        <v>100</v>
      </c>
      <c r="F48" s="9" t="str">
        <f t="shared" si="9"/>
        <v>N/A</v>
      </c>
      <c r="G48" s="8">
        <v>100</v>
      </c>
      <c r="H48" s="9" t="str">
        <f t="shared" si="10"/>
        <v>N/A</v>
      </c>
      <c r="I48" s="10">
        <v>0</v>
      </c>
      <c r="J48" s="10">
        <v>0</v>
      </c>
      <c r="K48" s="9" t="str">
        <f t="shared" si="11"/>
        <v>Yes</v>
      </c>
    </row>
    <row r="49" spans="1:12" x14ac:dyDescent="0.2">
      <c r="A49" s="88" t="s">
        <v>44</v>
      </c>
      <c r="B49" s="5" t="s">
        <v>213</v>
      </c>
      <c r="C49" s="8">
        <v>76.584190929000002</v>
      </c>
      <c r="D49" s="9" t="str">
        <f t="shared" si="8"/>
        <v>N/A</v>
      </c>
      <c r="E49" s="8">
        <v>81.948292843000004</v>
      </c>
      <c r="F49" s="9" t="str">
        <f t="shared" si="9"/>
        <v>N/A</v>
      </c>
      <c r="G49" s="8">
        <v>85.814688646999997</v>
      </c>
      <c r="H49" s="9" t="str">
        <f t="shared" si="10"/>
        <v>N/A</v>
      </c>
      <c r="I49" s="10">
        <v>7.0039999999999996</v>
      </c>
      <c r="J49" s="10">
        <v>4.718</v>
      </c>
      <c r="K49" s="9" t="str">
        <f t="shared" si="11"/>
        <v>Yes</v>
      </c>
    </row>
    <row r="50" spans="1:12" x14ac:dyDescent="0.2">
      <c r="A50" s="88" t="s">
        <v>45</v>
      </c>
      <c r="B50" s="5" t="s">
        <v>213</v>
      </c>
      <c r="C50" s="8">
        <v>17.866373944999999</v>
      </c>
      <c r="D50" s="9" t="str">
        <f t="shared" si="8"/>
        <v>N/A</v>
      </c>
      <c r="E50" s="8">
        <v>15.894000175</v>
      </c>
      <c r="F50" s="9" t="str">
        <f t="shared" si="9"/>
        <v>N/A</v>
      </c>
      <c r="G50" s="8">
        <v>13.672496321000001</v>
      </c>
      <c r="H50" s="9" t="str">
        <f t="shared" si="10"/>
        <v>N/A</v>
      </c>
      <c r="I50" s="10">
        <v>-11</v>
      </c>
      <c r="J50" s="10">
        <v>-14</v>
      </c>
      <c r="K50" s="9" t="str">
        <f t="shared" si="11"/>
        <v>Yes</v>
      </c>
    </row>
    <row r="51" spans="1:12" x14ac:dyDescent="0.2">
      <c r="A51" s="88" t="s">
        <v>50</v>
      </c>
      <c r="B51" s="5" t="s">
        <v>213</v>
      </c>
      <c r="C51" s="8">
        <v>5.5494351254999996</v>
      </c>
      <c r="D51" s="9" t="str">
        <f t="shared" si="8"/>
        <v>N/A</v>
      </c>
      <c r="E51" s="8">
        <v>2.1574006423999998</v>
      </c>
      <c r="F51" s="9" t="str">
        <f t="shared" si="9"/>
        <v>N/A</v>
      </c>
      <c r="G51" s="8">
        <v>0.5123503573</v>
      </c>
      <c r="H51" s="9" t="str">
        <f t="shared" si="10"/>
        <v>N/A</v>
      </c>
      <c r="I51" s="10">
        <v>-61.1</v>
      </c>
      <c r="J51" s="10">
        <v>-76.3</v>
      </c>
      <c r="K51" s="9" t="str">
        <f t="shared" si="11"/>
        <v>No</v>
      </c>
      <c r="L51" s="62"/>
    </row>
    <row r="52" spans="1:12" s="62" customFormat="1" x14ac:dyDescent="0.2">
      <c r="A52" s="91" t="s">
        <v>898</v>
      </c>
      <c r="B52" s="5" t="s">
        <v>213</v>
      </c>
      <c r="C52" s="8" t="s">
        <v>213</v>
      </c>
      <c r="D52" s="9" t="str">
        <f t="shared" ref="D52:D57" si="12">IF($B52="N/A","N/A",IF(C52&lt;0,"No","Yes"))</f>
        <v>N/A</v>
      </c>
      <c r="E52" s="8" t="s">
        <v>213</v>
      </c>
      <c r="F52" s="9" t="str">
        <f t="shared" ref="F52:F57" si="13">IF($B52="N/A","N/A",IF(E52&lt;0,"No","Yes"))</f>
        <v>N/A</v>
      </c>
      <c r="G52" s="8">
        <v>1.0589937097</v>
      </c>
      <c r="H52" s="9" t="str">
        <f t="shared" ref="H52:H57" si="14">IF($B52="N/A","N/A",IF(G52&lt;0,"No","Yes"))</f>
        <v>N/A</v>
      </c>
      <c r="I52" s="10" t="s">
        <v>213</v>
      </c>
      <c r="J52" s="10" t="s">
        <v>213</v>
      </c>
      <c r="K52" s="9" t="str">
        <f t="shared" ref="K52:K57" si="15">IF(J52="Div by 0", "N/A", IF(J52="N/A","N/A", IF(J52&gt;30, "No", IF(J52&lt;-30, "No", "Yes"))))</f>
        <v>N/A</v>
      </c>
    </row>
    <row r="53" spans="1:12" s="62" customFormat="1" x14ac:dyDescent="0.2">
      <c r="A53" s="91" t="s">
        <v>899</v>
      </c>
      <c r="B53" s="5" t="s">
        <v>213</v>
      </c>
      <c r="C53" s="8" t="s">
        <v>213</v>
      </c>
      <c r="D53" s="9" t="str">
        <f t="shared" si="12"/>
        <v>N/A</v>
      </c>
      <c r="E53" s="8" t="s">
        <v>213</v>
      </c>
      <c r="F53" s="9" t="str">
        <f t="shared" si="13"/>
        <v>N/A</v>
      </c>
      <c r="G53" s="8">
        <v>0.46769511580000001</v>
      </c>
      <c r="H53" s="9" t="str">
        <f t="shared" si="14"/>
        <v>N/A</v>
      </c>
      <c r="I53" s="10" t="s">
        <v>213</v>
      </c>
      <c r="J53" s="10" t="s">
        <v>213</v>
      </c>
      <c r="K53" s="9" t="str">
        <f t="shared" si="15"/>
        <v>N/A</v>
      </c>
    </row>
    <row r="54" spans="1:12" s="62" customFormat="1" x14ac:dyDescent="0.2">
      <c r="A54" s="91" t="s">
        <v>900</v>
      </c>
      <c r="B54" s="5" t="s">
        <v>213</v>
      </c>
      <c r="C54" s="8" t="s">
        <v>213</v>
      </c>
      <c r="D54" s="9" t="str">
        <f t="shared" si="12"/>
        <v>N/A</v>
      </c>
      <c r="E54" s="8" t="s">
        <v>213</v>
      </c>
      <c r="F54" s="9" t="str">
        <f t="shared" si="13"/>
        <v>N/A</v>
      </c>
      <c r="G54" s="8">
        <v>1.6753847391000001</v>
      </c>
      <c r="H54" s="9" t="str">
        <f t="shared" si="14"/>
        <v>N/A</v>
      </c>
      <c r="I54" s="10" t="s">
        <v>213</v>
      </c>
      <c r="J54" s="10" t="s">
        <v>213</v>
      </c>
      <c r="K54" s="9" t="str">
        <f t="shared" si="15"/>
        <v>N/A</v>
      </c>
    </row>
    <row r="55" spans="1:12" s="62" customFormat="1" x14ac:dyDescent="0.2">
      <c r="A55" s="91" t="s">
        <v>901</v>
      </c>
      <c r="B55" s="5" t="s">
        <v>213</v>
      </c>
      <c r="C55" s="8" t="s">
        <v>213</v>
      </c>
      <c r="D55" s="9" t="str">
        <f t="shared" si="12"/>
        <v>N/A</v>
      </c>
      <c r="E55" s="8" t="s">
        <v>213</v>
      </c>
      <c r="F55" s="9" t="str">
        <f t="shared" si="13"/>
        <v>N/A</v>
      </c>
      <c r="G55" s="8">
        <v>1.44049166E-2</v>
      </c>
      <c r="H55" s="9" t="str">
        <f t="shared" si="14"/>
        <v>N/A</v>
      </c>
      <c r="I55" s="10" t="s">
        <v>213</v>
      </c>
      <c r="J55" s="10" t="s">
        <v>213</v>
      </c>
      <c r="K55" s="9" t="str">
        <f t="shared" si="15"/>
        <v>N/A</v>
      </c>
    </row>
    <row r="56" spans="1:12" s="62" customFormat="1" ht="25.5" x14ac:dyDescent="0.2">
      <c r="A56" s="91" t="s">
        <v>902</v>
      </c>
      <c r="B56" s="5" t="s">
        <v>213</v>
      </c>
      <c r="C56" s="8" t="s">
        <v>213</v>
      </c>
      <c r="D56" s="9" t="str">
        <f t="shared" si="12"/>
        <v>N/A</v>
      </c>
      <c r="E56" s="8" t="s">
        <v>213</v>
      </c>
      <c r="F56" s="9" t="str">
        <f t="shared" si="13"/>
        <v>N/A</v>
      </c>
      <c r="G56" s="8">
        <v>0</v>
      </c>
      <c r="H56" s="9" t="str">
        <f t="shared" si="14"/>
        <v>N/A</v>
      </c>
      <c r="I56" s="10" t="s">
        <v>213</v>
      </c>
      <c r="J56" s="10" t="s">
        <v>213</v>
      </c>
      <c r="K56" s="9" t="str">
        <f t="shared" si="15"/>
        <v>N/A</v>
      </c>
    </row>
    <row r="57" spans="1:12" s="62" customFormat="1" ht="25.5" x14ac:dyDescent="0.2">
      <c r="A57" s="91" t="s">
        <v>938</v>
      </c>
      <c r="B57" s="5" t="s">
        <v>213</v>
      </c>
      <c r="C57" s="8" t="s">
        <v>213</v>
      </c>
      <c r="D57" s="9" t="str">
        <f t="shared" si="12"/>
        <v>N/A</v>
      </c>
      <c r="E57" s="8" t="s">
        <v>213</v>
      </c>
      <c r="F57" s="9" t="str">
        <f t="shared" si="13"/>
        <v>N/A</v>
      </c>
      <c r="G57" s="8">
        <v>0</v>
      </c>
      <c r="H57" s="9" t="str">
        <f t="shared" si="14"/>
        <v>N/A</v>
      </c>
      <c r="I57" s="10" t="s">
        <v>213</v>
      </c>
      <c r="J57" s="10" t="s">
        <v>213</v>
      </c>
      <c r="K57" s="9" t="str">
        <f t="shared" si="15"/>
        <v>N/A</v>
      </c>
      <c r="L57" s="21"/>
    </row>
    <row r="58" spans="1:12" ht="12" customHeight="1" x14ac:dyDescent="0.2">
      <c r="A58" s="164" t="s">
        <v>1647</v>
      </c>
      <c r="B58" s="165"/>
      <c r="C58" s="165"/>
      <c r="D58" s="165"/>
      <c r="E58" s="165"/>
      <c r="F58" s="165"/>
      <c r="G58" s="165"/>
      <c r="H58" s="165"/>
      <c r="I58" s="165"/>
      <c r="J58" s="165"/>
      <c r="K58" s="166"/>
    </row>
    <row r="59" spans="1:12" x14ac:dyDescent="0.2">
      <c r="A59" s="156" t="s">
        <v>1645</v>
      </c>
      <c r="B59" s="157"/>
      <c r="C59" s="157"/>
      <c r="D59" s="157"/>
      <c r="E59" s="157"/>
      <c r="F59" s="157"/>
      <c r="G59" s="157"/>
      <c r="H59" s="157"/>
      <c r="I59" s="157"/>
      <c r="J59" s="157"/>
      <c r="K59" s="158"/>
    </row>
    <row r="60" spans="1:12" x14ac:dyDescent="0.2">
      <c r="A60" s="159" t="s">
        <v>1743</v>
      </c>
      <c r="B60" s="159"/>
      <c r="C60" s="159"/>
      <c r="D60" s="159"/>
      <c r="E60" s="159"/>
      <c r="F60" s="159"/>
      <c r="G60" s="159"/>
      <c r="H60" s="159"/>
      <c r="I60" s="159"/>
      <c r="J60" s="159"/>
      <c r="K60" s="160"/>
    </row>
  </sheetData>
  <mergeCells count="6">
    <mergeCell ref="A60:K60"/>
    <mergeCell ref="A1:K1"/>
    <mergeCell ref="A2:K2"/>
    <mergeCell ref="A4:K4"/>
    <mergeCell ref="A58:K58"/>
    <mergeCell ref="A59:K59"/>
  </mergeCells>
  <printOptions headings="1"/>
  <pageMargins left="0.75" right="0.75" top="1" bottom="0.75" header="0.5" footer="0.5"/>
  <pageSetup scale="63" orientation="landscape" useFirstPageNumber="1" r:id="rId1"/>
  <headerFooter alignWithMargins="0">
    <oddFooter>&amp;R&amp;A Page &amp;P</oddFooter>
  </headerFooter>
  <rowBreaks count="1" manualBreakCount="1">
    <brk id="55" max="10"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K40"/>
  <sheetViews>
    <sheetView zoomScaleNormal="100" zoomScaleSheetLayoutView="85" workbookViewId="0">
      <pane xSplit="2" ySplit="5" topLeftCell="C13"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21"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1739</v>
      </c>
      <c r="B1" s="148"/>
      <c r="C1" s="148"/>
      <c r="D1" s="148"/>
      <c r="E1" s="148"/>
      <c r="F1" s="148"/>
      <c r="G1" s="148"/>
      <c r="H1" s="148"/>
      <c r="I1" s="148"/>
      <c r="J1" s="148"/>
      <c r="K1" s="149"/>
    </row>
    <row r="2" spans="1:11" x14ac:dyDescent="0.2">
      <c r="A2" s="153" t="s">
        <v>1601</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s="30" customFormat="1" ht="12.75" customHeight="1" x14ac:dyDescent="0.2">
      <c r="A6" s="2" t="s">
        <v>344</v>
      </c>
      <c r="B6" s="9" t="s">
        <v>213</v>
      </c>
      <c r="C6" s="29">
        <v>7</v>
      </c>
      <c r="D6" s="9" t="s">
        <v>213</v>
      </c>
      <c r="E6" s="29">
        <v>7</v>
      </c>
      <c r="F6" s="9" t="s">
        <v>213</v>
      </c>
      <c r="G6" s="29">
        <v>7</v>
      </c>
      <c r="H6" s="9" t="s">
        <v>213</v>
      </c>
      <c r="I6" s="133" t="s">
        <v>213</v>
      </c>
      <c r="J6" s="133" t="s">
        <v>213</v>
      </c>
      <c r="K6" s="9" t="s">
        <v>213</v>
      </c>
    </row>
    <row r="7" spans="1:11" x14ac:dyDescent="0.2">
      <c r="A7" s="3" t="s">
        <v>12</v>
      </c>
      <c r="B7" s="32" t="s">
        <v>213</v>
      </c>
      <c r="C7" s="33">
        <v>2743616</v>
      </c>
      <c r="D7" s="34" t="str">
        <f>IF($B7="N/A","N/A",IF(C7&gt;15,"No",IF(C7&lt;-15,"No","Yes")))</f>
        <v>N/A</v>
      </c>
      <c r="E7" s="33">
        <v>2807929</v>
      </c>
      <c r="F7" s="34" t="str">
        <f>IF($B7="N/A","N/A",IF(E7&gt;15,"No",IF(E7&lt;-15,"No","Yes")))</f>
        <v>N/A</v>
      </c>
      <c r="G7" s="33">
        <v>2733880</v>
      </c>
      <c r="H7" s="34" t="str">
        <f>IF($B7="N/A","N/A",IF(G7&gt;15,"No",IF(G7&lt;-15,"No","Yes")))</f>
        <v>N/A</v>
      </c>
      <c r="I7" s="35">
        <v>2.3439999999999999</v>
      </c>
      <c r="J7" s="35">
        <v>-2.64</v>
      </c>
      <c r="K7" s="34" t="str">
        <f t="shared" ref="K7:K22" si="0">IF(J7="Div by 0", "N/A", IF(J7="N/A","N/A", IF(J7&gt;30, "No", IF(J7&lt;-30, "No", "Yes"))))</f>
        <v>Yes</v>
      </c>
    </row>
    <row r="8" spans="1:11" x14ac:dyDescent="0.2">
      <c r="A8" s="3" t="s">
        <v>362</v>
      </c>
      <c r="B8" s="32" t="s">
        <v>213</v>
      </c>
      <c r="C8" s="36" t="s">
        <v>213</v>
      </c>
      <c r="D8" s="34" t="str">
        <f>IF($B8="N/A","N/A",IF(C8&gt;15,"No",IF(C8&lt;-15,"No","Yes")))</f>
        <v>N/A</v>
      </c>
      <c r="E8" s="36">
        <v>100</v>
      </c>
      <c r="F8" s="34" t="str">
        <f>IF($B8="N/A","N/A",IF(E8&gt;15,"No",IF(E8&lt;-15,"No","Yes")))</f>
        <v>N/A</v>
      </c>
      <c r="G8" s="36">
        <v>100</v>
      </c>
      <c r="H8" s="34" t="str">
        <f>IF($B8="N/A","N/A",IF(G8&gt;15,"No",IF(G8&lt;-15,"No","Yes")))</f>
        <v>N/A</v>
      </c>
      <c r="I8" s="35" t="s">
        <v>213</v>
      </c>
      <c r="J8" s="35">
        <v>0</v>
      </c>
      <c r="K8" s="34" t="str">
        <f t="shared" si="0"/>
        <v>Yes</v>
      </c>
    </row>
    <row r="9" spans="1:11" x14ac:dyDescent="0.2">
      <c r="A9" s="3" t="s">
        <v>119</v>
      </c>
      <c r="B9" s="37" t="s">
        <v>213</v>
      </c>
      <c r="C9" s="9">
        <v>0</v>
      </c>
      <c r="D9" s="9" t="str">
        <f>IF($B9="N/A","N/A",IF(C9&gt;15,"No",IF(C9&lt;-15,"No","Yes")))</f>
        <v>N/A</v>
      </c>
      <c r="E9" s="9">
        <v>0</v>
      </c>
      <c r="F9" s="9" t="str">
        <f>IF($B9="N/A","N/A",IF(E9&gt;15,"No",IF(E9&lt;-15,"No","Yes")))</f>
        <v>N/A</v>
      </c>
      <c r="G9" s="9">
        <v>0</v>
      </c>
      <c r="H9" s="9" t="str">
        <f>IF($B9="N/A","N/A",IF(G9&gt;15,"No",IF(G9&lt;-15,"No","Yes")))</f>
        <v>N/A</v>
      </c>
      <c r="I9" s="10" t="s">
        <v>1747</v>
      </c>
      <c r="J9" s="10" t="s">
        <v>1747</v>
      </c>
      <c r="K9" s="9" t="str">
        <f t="shared" si="0"/>
        <v>N/A</v>
      </c>
    </row>
    <row r="10" spans="1:11" x14ac:dyDescent="0.2">
      <c r="A10" s="3" t="s">
        <v>120</v>
      </c>
      <c r="B10" s="37" t="s">
        <v>213</v>
      </c>
      <c r="C10" s="9">
        <v>0</v>
      </c>
      <c r="D10" s="9" t="str">
        <f>IF($B10="N/A","N/A",IF(C10&gt;15,"No",IF(C10&lt;-15,"No","Yes")))</f>
        <v>N/A</v>
      </c>
      <c r="E10" s="9">
        <v>0</v>
      </c>
      <c r="F10" s="9" t="str">
        <f>IF($B10="N/A","N/A",IF(E10&gt;15,"No",IF(E10&lt;-15,"No","Yes")))</f>
        <v>N/A</v>
      </c>
      <c r="G10" s="9">
        <v>0</v>
      </c>
      <c r="H10" s="9" t="str">
        <f>IF($B10="N/A","N/A",IF(G10&gt;15,"No",IF(G10&lt;-15,"No","Yes")))</f>
        <v>N/A</v>
      </c>
      <c r="I10" s="10" t="s">
        <v>1747</v>
      </c>
      <c r="J10" s="10" t="s">
        <v>1747</v>
      </c>
      <c r="K10" s="9" t="str">
        <f t="shared" si="0"/>
        <v>N/A</v>
      </c>
    </row>
    <row r="11" spans="1:11" x14ac:dyDescent="0.2">
      <c r="A11" s="3" t="s">
        <v>839</v>
      </c>
      <c r="B11" s="37" t="s">
        <v>214</v>
      </c>
      <c r="C11" s="9">
        <v>0</v>
      </c>
      <c r="D11" s="9" t="str">
        <f>IF(OR($B11="N/A",$C11="N/A"),"N/A",IF(C11&gt;100,"No",IF(C11&lt;95,"No","Yes")))</f>
        <v>No</v>
      </c>
      <c r="E11" s="9">
        <v>0</v>
      </c>
      <c r="F11" s="9" t="str">
        <f>IF(OR($B11="N/A",$E11="N/A"),"N/A",IF(E11&gt;100,"No",IF(E11&lt;95,"No","Yes")))</f>
        <v>No</v>
      </c>
      <c r="G11" s="9">
        <v>0</v>
      </c>
      <c r="H11" s="9" t="str">
        <f>IF($B11="N/A","N/A",IF(G11&gt;100,"No",IF(G11&lt;95,"No","Yes")))</f>
        <v>No</v>
      </c>
      <c r="I11" s="10" t="s">
        <v>1747</v>
      </c>
      <c r="J11" s="10" t="s">
        <v>1747</v>
      </c>
      <c r="K11" s="9" t="str">
        <f t="shared" si="0"/>
        <v>N/A</v>
      </c>
    </row>
    <row r="12" spans="1:11" x14ac:dyDescent="0.2">
      <c r="A12" s="3" t="s">
        <v>348</v>
      </c>
      <c r="B12" s="37" t="s">
        <v>213</v>
      </c>
      <c r="C12" s="9" t="s">
        <v>1747</v>
      </c>
      <c r="D12" s="9" t="str">
        <f t="shared" ref="D12:D13" si="1">IF(OR($B12="N/A",$C12="N/A"),"N/A",IF(C12&gt;100,"No",IF(C12&lt;95,"No","Yes")))</f>
        <v>N/A</v>
      </c>
      <c r="E12" s="9" t="s">
        <v>1747</v>
      </c>
      <c r="F12" s="9" t="str">
        <f t="shared" ref="F12:F13" si="2">IF(OR($B12="N/A",$E12="N/A"),"N/A",IF(E12&gt;100,"No",IF(E12&lt;95,"No","Yes")))</f>
        <v>N/A</v>
      </c>
      <c r="G12" s="9" t="s">
        <v>1747</v>
      </c>
      <c r="H12" s="9" t="str">
        <f t="shared" ref="H12:H13" si="3">IF($B12="N/A","N/A",IF(G12&gt;100,"No",IF(G12&lt;95,"No","Yes")))</f>
        <v>N/A</v>
      </c>
      <c r="I12" s="10" t="s">
        <v>1747</v>
      </c>
      <c r="J12" s="10" t="s">
        <v>1747</v>
      </c>
      <c r="K12" s="9" t="str">
        <f t="shared" si="0"/>
        <v>N/A</v>
      </c>
    </row>
    <row r="13" spans="1:11" x14ac:dyDescent="0.2">
      <c r="A13" s="3" t="s">
        <v>840</v>
      </c>
      <c r="B13" s="37" t="s">
        <v>214</v>
      </c>
      <c r="C13" s="9">
        <v>0</v>
      </c>
      <c r="D13" s="9" t="str">
        <f t="shared" si="1"/>
        <v>No</v>
      </c>
      <c r="E13" s="9">
        <v>0</v>
      </c>
      <c r="F13" s="9" t="str">
        <f t="shared" si="2"/>
        <v>No</v>
      </c>
      <c r="G13" s="9">
        <v>0</v>
      </c>
      <c r="H13" s="9" t="str">
        <f t="shared" si="3"/>
        <v>No</v>
      </c>
      <c r="I13" s="10" t="s">
        <v>1747</v>
      </c>
      <c r="J13" s="10" t="s">
        <v>1747</v>
      </c>
      <c r="K13" s="9" t="str">
        <f t="shared" si="0"/>
        <v>N/A</v>
      </c>
    </row>
    <row r="14" spans="1:11" x14ac:dyDescent="0.2">
      <c r="A14" s="3" t="s">
        <v>13</v>
      </c>
      <c r="B14" s="37" t="s">
        <v>213</v>
      </c>
      <c r="C14" s="38">
        <v>2743616</v>
      </c>
      <c r="D14" s="9" t="str">
        <f>IF($B14="N/A","N/A",IF(C14&gt;15,"No",IF(C14&lt;-15,"No","Yes")))</f>
        <v>N/A</v>
      </c>
      <c r="E14" s="38">
        <v>2807929</v>
      </c>
      <c r="F14" s="9" t="str">
        <f>IF($B14="N/A","N/A",IF(E14&gt;15,"No",IF(E14&lt;-15,"No","Yes")))</f>
        <v>N/A</v>
      </c>
      <c r="G14" s="38">
        <v>2733880</v>
      </c>
      <c r="H14" s="9" t="str">
        <f>IF($B14="N/A","N/A",IF(G14&gt;15,"No",IF(G14&lt;-15,"No","Yes")))</f>
        <v>N/A</v>
      </c>
      <c r="I14" s="10">
        <v>2.3439999999999999</v>
      </c>
      <c r="J14" s="10">
        <v>-2.64</v>
      </c>
      <c r="K14" s="9" t="str">
        <f t="shared" si="0"/>
        <v>Yes</v>
      </c>
    </row>
    <row r="15" spans="1:11" ht="14.25" customHeight="1" x14ac:dyDescent="0.2">
      <c r="A15" s="3" t="s">
        <v>444</v>
      </c>
      <c r="B15" s="37" t="s">
        <v>213</v>
      </c>
      <c r="C15" s="9">
        <v>0.30718584519999997</v>
      </c>
      <c r="D15" s="9" t="str">
        <f>IF($B15="N/A","N/A",IF(C15&gt;15,"No",IF(C15&lt;-15,"No","Yes")))</f>
        <v>N/A</v>
      </c>
      <c r="E15" s="9">
        <v>0.2344432498</v>
      </c>
      <c r="F15" s="9" t="str">
        <f>IF($B15="N/A","N/A",IF(E15&gt;15,"No",IF(E15&lt;-15,"No","Yes")))</f>
        <v>N/A</v>
      </c>
      <c r="G15" s="9">
        <v>0.22367477720000001</v>
      </c>
      <c r="H15" s="9" t="str">
        <f>IF($B15="N/A","N/A",IF(G15&gt;15,"No",IF(G15&lt;-15,"No","Yes")))</f>
        <v>N/A</v>
      </c>
      <c r="I15" s="10">
        <v>-23.7</v>
      </c>
      <c r="J15" s="10">
        <v>-4.59</v>
      </c>
      <c r="K15" s="9" t="str">
        <f t="shared" si="0"/>
        <v>Yes</v>
      </c>
    </row>
    <row r="16" spans="1:11" ht="12.75" customHeight="1" x14ac:dyDescent="0.2">
      <c r="A16" s="3" t="s">
        <v>862</v>
      </c>
      <c r="B16" s="37" t="s">
        <v>213</v>
      </c>
      <c r="C16" s="39">
        <v>39.277764593999997</v>
      </c>
      <c r="D16" s="9" t="str">
        <f>IF($B16="N/A","N/A",IF(C16&gt;15,"No",IF(C16&lt;-15,"No","Yes")))</f>
        <v>N/A</v>
      </c>
      <c r="E16" s="39">
        <v>43.518912350000001</v>
      </c>
      <c r="F16" s="9" t="str">
        <f>IF($B16="N/A","N/A",IF(E16&gt;15,"No",IF(E16&lt;-15,"No","Yes")))</f>
        <v>N/A</v>
      </c>
      <c r="G16" s="39">
        <v>40.054619787</v>
      </c>
      <c r="H16" s="9" t="str">
        <f>IF($B16="N/A","N/A",IF(G16&gt;15,"No",IF(G16&lt;-15,"No","Yes")))</f>
        <v>N/A</v>
      </c>
      <c r="I16" s="10">
        <v>10.8</v>
      </c>
      <c r="J16" s="10">
        <v>-7.96</v>
      </c>
      <c r="K16" s="9" t="str">
        <f t="shared" si="0"/>
        <v>Yes</v>
      </c>
    </row>
    <row r="17" spans="1:11" x14ac:dyDescent="0.2">
      <c r="A17" s="3" t="s">
        <v>131</v>
      </c>
      <c r="B17" s="37" t="s">
        <v>213</v>
      </c>
      <c r="C17" s="38">
        <v>1444</v>
      </c>
      <c r="D17" s="9" t="str">
        <f>IF($B17="N/A","N/A",IF(C17&gt;15,"No",IF(C17&lt;-15,"No","Yes")))</f>
        <v>N/A</v>
      </c>
      <c r="E17" s="38">
        <v>10902</v>
      </c>
      <c r="F17" s="9" t="str">
        <f>IF($B17="N/A","N/A",IF(E17&gt;15,"No",IF(E17&lt;-15,"No","Yes")))</f>
        <v>N/A</v>
      </c>
      <c r="G17" s="38">
        <v>23420</v>
      </c>
      <c r="H17" s="9" t="str">
        <f>IF($B17="N/A","N/A",IF(G17&gt;15,"No",IF(G17&lt;-15,"No","Yes")))</f>
        <v>N/A</v>
      </c>
      <c r="I17" s="10">
        <v>655</v>
      </c>
      <c r="J17" s="10">
        <v>114.8</v>
      </c>
      <c r="K17" s="9" t="str">
        <f t="shared" si="0"/>
        <v>No</v>
      </c>
    </row>
    <row r="18" spans="1:11" x14ac:dyDescent="0.2">
      <c r="A18" s="3" t="s">
        <v>346</v>
      </c>
      <c r="B18" s="37" t="s">
        <v>213</v>
      </c>
      <c r="C18" s="8" t="s">
        <v>213</v>
      </c>
      <c r="D18" s="9" t="str">
        <f>IF($B18="N/A","N/A",IF(C18&gt;15,"No",IF(C18&lt;-15,"No","Yes")))</f>
        <v>N/A</v>
      </c>
      <c r="E18" s="8">
        <v>0.38825768030000002</v>
      </c>
      <c r="F18" s="9" t="str">
        <f>IF($B18="N/A","N/A",IF(E18&gt;15,"No",IF(E18&lt;-15,"No","Yes")))</f>
        <v>N/A</v>
      </c>
      <c r="G18" s="8">
        <v>0.85665793670000001</v>
      </c>
      <c r="H18" s="9" t="str">
        <f>IF($B18="N/A","N/A",IF(G18&gt;15,"No",IF(G18&lt;-15,"No","Yes")))</f>
        <v>N/A</v>
      </c>
      <c r="I18" s="10" t="s">
        <v>213</v>
      </c>
      <c r="J18" s="10">
        <v>120.6</v>
      </c>
      <c r="K18" s="9" t="str">
        <f t="shared" si="0"/>
        <v>No</v>
      </c>
    </row>
    <row r="19" spans="1:11" ht="27.75" customHeight="1" x14ac:dyDescent="0.2">
      <c r="A19" s="3" t="s">
        <v>841</v>
      </c>
      <c r="B19" s="37" t="s">
        <v>213</v>
      </c>
      <c r="C19" s="39">
        <v>52.417590027999999</v>
      </c>
      <c r="D19" s="9" t="str">
        <f>IF($B19="N/A","N/A",IF(C19&gt;60,"No",IF(C19&lt;15,"No","Yes")))</f>
        <v>N/A</v>
      </c>
      <c r="E19" s="39">
        <v>8.9788112272999996</v>
      </c>
      <c r="F19" s="9" t="str">
        <f>IF($B19="N/A","N/A",IF(E19&gt;60,"No",IF(E19&lt;15,"No","Yes")))</f>
        <v>N/A</v>
      </c>
      <c r="G19" s="39">
        <v>7.3934671220999997</v>
      </c>
      <c r="H19" s="9" t="str">
        <f>IF($B19="N/A","N/A",IF(G19&gt;60,"No",IF(G19&lt;15,"No","Yes")))</f>
        <v>N/A</v>
      </c>
      <c r="I19" s="10">
        <v>-82.9</v>
      </c>
      <c r="J19" s="10">
        <v>-17.7</v>
      </c>
      <c r="K19" s="9" t="str">
        <f t="shared" si="0"/>
        <v>Yes</v>
      </c>
    </row>
    <row r="20" spans="1:11" x14ac:dyDescent="0.2">
      <c r="A20" s="3" t="s">
        <v>27</v>
      </c>
      <c r="B20" s="37" t="s">
        <v>217</v>
      </c>
      <c r="C20" s="38">
        <v>11</v>
      </c>
      <c r="D20" s="9" t="str">
        <f>IF($B20="N/A","N/A",IF(C20="N/A","N/A",IF(C20=0,"Yes","No")))</f>
        <v>No</v>
      </c>
      <c r="E20" s="38">
        <v>11</v>
      </c>
      <c r="F20" s="9" t="str">
        <f>IF($B20="N/A","N/A",IF(E20="N/A","N/A",IF(E20=0,"Yes","No")))</f>
        <v>No</v>
      </c>
      <c r="G20" s="38">
        <v>0</v>
      </c>
      <c r="H20" s="9" t="str">
        <f>IF($B20="N/A","N/A",IF(G20=0,"Yes","No"))</f>
        <v>Yes</v>
      </c>
      <c r="I20" s="10">
        <v>150</v>
      </c>
      <c r="J20" s="10">
        <v>-100</v>
      </c>
      <c r="K20" s="9" t="str">
        <f t="shared" si="0"/>
        <v>No</v>
      </c>
    </row>
    <row r="21" spans="1:11" x14ac:dyDescent="0.2">
      <c r="A21" s="3" t="s">
        <v>842</v>
      </c>
      <c r="B21" s="37" t="s">
        <v>213</v>
      </c>
      <c r="C21" s="9">
        <v>0</v>
      </c>
      <c r="D21" s="9" t="str">
        <f>IF($B21="N/A","N/A",IF(C21&gt;15,"No",IF(C21&lt;-15,"No","Yes")))</f>
        <v>N/A</v>
      </c>
      <c r="E21" s="9">
        <v>0</v>
      </c>
      <c r="F21" s="9" t="str">
        <f>IF($B21="N/A","N/A",IF(E21&gt;15,"No",IF(E21&lt;-15,"No","Yes")))</f>
        <v>N/A</v>
      </c>
      <c r="G21" s="9">
        <v>0</v>
      </c>
      <c r="H21" s="9" t="str">
        <f>IF($B21="N/A","N/A",IF(G21&gt;15,"No",IF(G21&lt;-15,"No","Yes")))</f>
        <v>N/A</v>
      </c>
      <c r="I21" s="10" t="s">
        <v>1747</v>
      </c>
      <c r="J21" s="10" t="s">
        <v>1747</v>
      </c>
      <c r="K21" s="9" t="str">
        <f t="shared" si="0"/>
        <v>N/A</v>
      </c>
    </row>
    <row r="22" spans="1:11" x14ac:dyDescent="0.2">
      <c r="A22" s="3" t="s">
        <v>1713</v>
      </c>
      <c r="B22" s="37" t="s">
        <v>213</v>
      </c>
      <c r="C22" s="98">
        <v>0</v>
      </c>
      <c r="D22" s="9" t="str">
        <f>IF($B22="N/A","N/A",IF(C22&gt;15,"No",IF(C22&lt;-15,"No","Yes")))</f>
        <v>N/A</v>
      </c>
      <c r="E22" s="98">
        <v>0</v>
      </c>
      <c r="F22" s="9" t="str">
        <f>IF($B22="N/A","N/A",IF(E22&gt;15,"No",IF(E22&lt;-15,"No","Yes")))</f>
        <v>N/A</v>
      </c>
      <c r="G22" s="98">
        <v>0</v>
      </c>
      <c r="H22" s="9" t="str">
        <f>IF($B22="N/A","N/A",IF(G22&gt;15,"No",IF(G22&lt;-15,"No","Yes")))</f>
        <v>N/A</v>
      </c>
      <c r="I22" s="10" t="s">
        <v>1747</v>
      </c>
      <c r="J22" s="10" t="s">
        <v>1747</v>
      </c>
      <c r="K22" s="9" t="str">
        <f t="shared" si="0"/>
        <v>N/A</v>
      </c>
    </row>
    <row r="23" spans="1:11" ht="12" customHeight="1" x14ac:dyDescent="0.2">
      <c r="A23" s="164" t="s">
        <v>1647</v>
      </c>
      <c r="B23" s="165"/>
      <c r="C23" s="165"/>
      <c r="D23" s="165"/>
      <c r="E23" s="165"/>
      <c r="F23" s="165"/>
      <c r="G23" s="165"/>
      <c r="H23" s="165"/>
      <c r="I23" s="165"/>
      <c r="J23" s="165"/>
      <c r="K23" s="166"/>
    </row>
    <row r="24" spans="1:11" x14ac:dyDescent="0.2">
      <c r="A24" s="156" t="s">
        <v>1645</v>
      </c>
      <c r="B24" s="157"/>
      <c r="C24" s="157"/>
      <c r="D24" s="157"/>
      <c r="E24" s="157"/>
      <c r="F24" s="157"/>
      <c r="G24" s="157"/>
      <c r="H24" s="157"/>
      <c r="I24" s="157"/>
      <c r="J24" s="157"/>
      <c r="K24" s="158"/>
    </row>
    <row r="25" spans="1:11" x14ac:dyDescent="0.2">
      <c r="A25" s="159" t="s">
        <v>1743</v>
      </c>
      <c r="B25" s="159"/>
      <c r="C25" s="159"/>
      <c r="D25" s="159"/>
      <c r="E25" s="159"/>
      <c r="F25" s="159"/>
      <c r="G25" s="159"/>
      <c r="H25" s="159"/>
      <c r="I25" s="159"/>
      <c r="J25" s="159"/>
      <c r="K25" s="160"/>
    </row>
    <row r="26" spans="1:11" x14ac:dyDescent="0.2">
      <c r="C26" s="8"/>
      <c r="D26" s="8"/>
    </row>
    <row r="27" spans="1:11" x14ac:dyDescent="0.2">
      <c r="C27" s="8"/>
      <c r="D27" s="8"/>
    </row>
    <row r="28" spans="1:11" x14ac:dyDescent="0.2">
      <c r="C28" s="8"/>
      <c r="D28" s="8"/>
    </row>
    <row r="29" spans="1:11" x14ac:dyDescent="0.2">
      <c r="C29" s="8"/>
      <c r="D29" s="8"/>
    </row>
    <row r="30" spans="1:11" x14ac:dyDescent="0.2">
      <c r="C30" s="8"/>
      <c r="D30" s="8"/>
    </row>
    <row r="31" spans="1:11" x14ac:dyDescent="0.2">
      <c r="C31" s="8"/>
      <c r="D31" s="8"/>
    </row>
    <row r="32" spans="1:11" x14ac:dyDescent="0.2">
      <c r="C32" s="8"/>
      <c r="D32" s="8"/>
    </row>
    <row r="33" spans="3:4" x14ac:dyDescent="0.2">
      <c r="C33" s="8"/>
      <c r="D33" s="8"/>
    </row>
    <row r="34" spans="3:4" x14ac:dyDescent="0.2">
      <c r="C34" s="8"/>
      <c r="D34" s="8"/>
    </row>
    <row r="35" spans="3:4" x14ac:dyDescent="0.2">
      <c r="C35" s="8"/>
      <c r="D35" s="8"/>
    </row>
    <row r="36" spans="3:4" x14ac:dyDescent="0.2">
      <c r="C36" s="8"/>
      <c r="D36" s="8"/>
    </row>
    <row r="37" spans="3:4" x14ac:dyDescent="0.2">
      <c r="C37" s="8"/>
      <c r="D37" s="8"/>
    </row>
    <row r="38" spans="3:4" x14ac:dyDescent="0.2">
      <c r="C38" s="8"/>
      <c r="D38" s="8"/>
    </row>
    <row r="39" spans="3:4" x14ac:dyDescent="0.2">
      <c r="C39" s="8"/>
      <c r="D39" s="8"/>
    </row>
    <row r="40" spans="3:4" x14ac:dyDescent="0.2">
      <c r="C40" s="8"/>
      <c r="D40" s="8"/>
    </row>
  </sheetData>
  <mergeCells count="6">
    <mergeCell ref="A25:K25"/>
    <mergeCell ref="A1:K1"/>
    <mergeCell ref="A2:K2"/>
    <mergeCell ref="A4:K4"/>
    <mergeCell ref="A23:K23"/>
    <mergeCell ref="A24:K24"/>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Normal="100" workbookViewId="0">
      <pane xSplit="2" ySplit="5" topLeftCell="C20"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21"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1739</v>
      </c>
      <c r="B1" s="148"/>
      <c r="C1" s="148"/>
      <c r="D1" s="148"/>
      <c r="E1" s="148"/>
      <c r="F1" s="148"/>
      <c r="G1" s="148"/>
      <c r="H1" s="148"/>
      <c r="I1" s="148"/>
      <c r="J1" s="148"/>
      <c r="K1" s="149"/>
    </row>
    <row r="2" spans="1:11" x14ac:dyDescent="0.2">
      <c r="A2" s="153" t="s">
        <v>1602</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3" t="s">
        <v>12</v>
      </c>
      <c r="B6" s="37" t="s">
        <v>213</v>
      </c>
      <c r="C6" s="38">
        <v>2743616</v>
      </c>
      <c r="D6" s="9" t="str">
        <f>IF($B6="N/A","N/A",IF(C6&gt;15,"No",IF(C6&lt;-15,"No","Yes")))</f>
        <v>N/A</v>
      </c>
      <c r="E6" s="38">
        <v>2807929</v>
      </c>
      <c r="F6" s="9" t="str">
        <f>IF($B6="N/A","N/A",IF(E6&gt;15,"No",IF(E6&lt;-15,"No","Yes")))</f>
        <v>N/A</v>
      </c>
      <c r="G6" s="38">
        <v>2733880</v>
      </c>
      <c r="H6" s="9" t="str">
        <f>IF($B6="N/A","N/A",IF(G6&gt;15,"No",IF(G6&lt;-15,"No","Yes")))</f>
        <v>N/A</v>
      </c>
      <c r="I6" s="10">
        <v>2.3439999999999999</v>
      </c>
      <c r="J6" s="10">
        <v>-2.64</v>
      </c>
      <c r="K6" s="9" t="str">
        <f t="shared" ref="K6:K18" si="0">IF(J6="Div by 0", "N/A", IF(J6="N/A","N/A", IF(J6&gt;30, "No", IF(J6&lt;-30, "No", "Yes"))))</f>
        <v>Yes</v>
      </c>
    </row>
    <row r="7" spans="1:11" x14ac:dyDescent="0.2">
      <c r="A7" s="3" t="s">
        <v>30</v>
      </c>
      <c r="B7" s="37" t="s">
        <v>214</v>
      </c>
      <c r="C7" s="9">
        <v>100</v>
      </c>
      <c r="D7" s="9" t="str">
        <f>IF($B7="N/A","N/A",IF(C7&gt;100,"No",IF(C7&lt;95,"No","Yes")))</f>
        <v>Yes</v>
      </c>
      <c r="E7" s="9">
        <v>100</v>
      </c>
      <c r="F7" s="9" t="str">
        <f>IF($B7="N/A","N/A",IF(E7&gt;100,"No",IF(E7&lt;95,"No","Yes")))</f>
        <v>Yes</v>
      </c>
      <c r="G7" s="9">
        <v>100</v>
      </c>
      <c r="H7" s="9" t="str">
        <f>IF($B7="N/A","N/A",IF(G7&gt;100,"No",IF(G7&lt;95,"No","Yes")))</f>
        <v>Yes</v>
      </c>
      <c r="I7" s="10">
        <v>0</v>
      </c>
      <c r="J7" s="10">
        <v>0</v>
      </c>
      <c r="K7" s="9" t="str">
        <f t="shared" si="0"/>
        <v>Yes</v>
      </c>
    </row>
    <row r="8" spans="1:11" x14ac:dyDescent="0.2">
      <c r="A8" s="3" t="s">
        <v>29</v>
      </c>
      <c r="B8" s="37" t="s">
        <v>217</v>
      </c>
      <c r="C8" s="9">
        <v>0</v>
      </c>
      <c r="D8" s="9" t="str">
        <f>IF($B8="N/A","N/A",IF(C8=0,"Yes","No"))</f>
        <v>Yes</v>
      </c>
      <c r="E8" s="9">
        <v>0</v>
      </c>
      <c r="F8" s="9" t="str">
        <f>IF($B8="N/A","N/A",IF(E8=0,"Yes","No"))</f>
        <v>Yes</v>
      </c>
      <c r="G8" s="9">
        <v>0</v>
      </c>
      <c r="H8" s="9" t="str">
        <f>IF($B8="N/A","N/A",IF(G8=0,"Yes","No"))</f>
        <v>Yes</v>
      </c>
      <c r="I8" s="10" t="s">
        <v>1747</v>
      </c>
      <c r="J8" s="10" t="s">
        <v>1747</v>
      </c>
      <c r="K8" s="9" t="str">
        <f t="shared" si="0"/>
        <v>N/A</v>
      </c>
    </row>
    <row r="9" spans="1:11" x14ac:dyDescent="0.2">
      <c r="A9" s="3" t="s">
        <v>854</v>
      </c>
      <c r="B9" s="37" t="s">
        <v>271</v>
      </c>
      <c r="C9" s="39">
        <v>54.501317604</v>
      </c>
      <c r="D9" s="9" t="str">
        <f>IF($B9="N/A","N/A",IF(C9&gt;60,"No",IF(C9&lt;15,"No","Yes")))</f>
        <v>Yes</v>
      </c>
      <c r="E9" s="39">
        <v>54.581831663000003</v>
      </c>
      <c r="F9" s="9" t="str">
        <f>IF($B9="N/A","N/A",IF(E9&gt;60,"No",IF(E9&lt;15,"No","Yes")))</f>
        <v>Yes</v>
      </c>
      <c r="G9" s="39">
        <v>59.912692583000002</v>
      </c>
      <c r="H9" s="9" t="str">
        <f>IF($B9="N/A","N/A",IF(G9&gt;60,"No",IF(G9&lt;15,"No","Yes")))</f>
        <v>Yes</v>
      </c>
      <c r="I9" s="10">
        <v>0.1477</v>
      </c>
      <c r="J9" s="10">
        <v>9.7669999999999995</v>
      </c>
      <c r="K9" s="9" t="str">
        <f t="shared" si="0"/>
        <v>Yes</v>
      </c>
    </row>
    <row r="10" spans="1:11" x14ac:dyDescent="0.2">
      <c r="A10" s="3" t="s">
        <v>14</v>
      </c>
      <c r="B10" s="37" t="s">
        <v>272</v>
      </c>
      <c r="C10" s="9">
        <v>2.8372410715999998</v>
      </c>
      <c r="D10" s="9" t="str">
        <f>IF($B10="N/A","N/A",IF(C10&gt;15,"No",IF(C10&lt;=0,"No","Yes")))</f>
        <v>Yes</v>
      </c>
      <c r="E10" s="9">
        <v>2.7132452423000002</v>
      </c>
      <c r="F10" s="9" t="str">
        <f>IF($B10="N/A","N/A",IF(E10&gt;15,"No",IF(E10&lt;=0,"No","Yes")))</f>
        <v>Yes</v>
      </c>
      <c r="G10" s="9">
        <v>2.5833979546000001</v>
      </c>
      <c r="H10" s="9" t="str">
        <f>IF($B10="N/A","N/A",IF(G10&gt;15,"No",IF(G10&lt;=0,"No","Yes")))</f>
        <v>Yes</v>
      </c>
      <c r="I10" s="10">
        <v>-4.37</v>
      </c>
      <c r="J10" s="10">
        <v>-4.79</v>
      </c>
      <c r="K10" s="9" t="str">
        <f t="shared" si="0"/>
        <v>Yes</v>
      </c>
    </row>
    <row r="11" spans="1:11" x14ac:dyDescent="0.2">
      <c r="A11" s="3" t="s">
        <v>877</v>
      </c>
      <c r="B11" s="37" t="s">
        <v>213</v>
      </c>
      <c r="C11" s="39">
        <v>95.501265367000002</v>
      </c>
      <c r="D11" s="9" t="str">
        <f>IF($B11="N/A","N/A",IF(C11&gt;15,"No",IF(C11&lt;-15,"No","Yes")))</f>
        <v>N/A</v>
      </c>
      <c r="E11" s="39">
        <v>94.279014516999993</v>
      </c>
      <c r="F11" s="9" t="str">
        <f>IF($B11="N/A","N/A",IF(E11&gt;15,"No",IF(E11&lt;-15,"No","Yes")))</f>
        <v>N/A</v>
      </c>
      <c r="G11" s="39">
        <v>106.11649936000001</v>
      </c>
      <c r="H11" s="9" t="str">
        <f>IF($B11="N/A","N/A",IF(G11&gt;15,"No",IF(G11&lt;-15,"No","Yes")))</f>
        <v>N/A</v>
      </c>
      <c r="I11" s="10">
        <v>-1.28</v>
      </c>
      <c r="J11" s="10">
        <v>12.56</v>
      </c>
      <c r="K11" s="9" t="str">
        <f t="shared" si="0"/>
        <v>Yes</v>
      </c>
    </row>
    <row r="12" spans="1:11" x14ac:dyDescent="0.2">
      <c r="A12" s="3" t="s">
        <v>939</v>
      </c>
      <c r="B12" s="37" t="s">
        <v>213</v>
      </c>
      <c r="C12" s="9">
        <v>1.2799167229999999</v>
      </c>
      <c r="D12" s="9" t="str">
        <f>IF($B12="N/A","N/A",IF(C12&gt;15,"No",IF(C12&lt;-15,"No","Yes")))</f>
        <v>N/A</v>
      </c>
      <c r="E12" s="9">
        <v>1.3538803866</v>
      </c>
      <c r="F12" s="9" t="str">
        <f>IF($B12="N/A","N/A",IF(E12&gt;15,"No",IF(E12&lt;-15,"No","Yes")))</f>
        <v>N/A</v>
      </c>
      <c r="G12" s="9">
        <v>1.4118761613999999</v>
      </c>
      <c r="H12" s="9" t="str">
        <f>IF($B12="N/A","N/A",IF(G12&gt;15,"No",IF(G12&lt;-15,"No","Yes")))</f>
        <v>N/A</v>
      </c>
      <c r="I12" s="10">
        <v>5.7789999999999999</v>
      </c>
      <c r="J12" s="10">
        <v>4.2839999999999998</v>
      </c>
      <c r="K12" s="9" t="str">
        <f t="shared" si="0"/>
        <v>Yes</v>
      </c>
    </row>
    <row r="13" spans="1:11" x14ac:dyDescent="0.2">
      <c r="A13" s="3" t="s">
        <v>51</v>
      </c>
      <c r="B13" s="37" t="s">
        <v>273</v>
      </c>
      <c r="C13" s="9">
        <v>100</v>
      </c>
      <c r="D13" s="9" t="str">
        <f>IF($B13="N/A","N/A",IF(C13&gt;99,"No",IF(C13&lt;95,"No","Yes")))</f>
        <v>No</v>
      </c>
      <c r="E13" s="9">
        <v>100</v>
      </c>
      <c r="F13" s="9" t="str">
        <f>IF($B13="N/A","N/A",IF(E13&gt;99,"No",IF(E13&lt;95,"No","Yes")))</f>
        <v>No</v>
      </c>
      <c r="G13" s="9">
        <v>100</v>
      </c>
      <c r="H13" s="9" t="str">
        <f>IF($B13="N/A","N/A",IF(G13&gt;99,"No",IF(G13&lt;95,"No","Yes")))</f>
        <v>No</v>
      </c>
      <c r="I13" s="10">
        <v>0</v>
      </c>
      <c r="J13" s="10">
        <v>0</v>
      </c>
      <c r="K13" s="9" t="str">
        <f t="shared" si="0"/>
        <v>Yes</v>
      </c>
    </row>
    <row r="14" spans="1:11" x14ac:dyDescent="0.2">
      <c r="A14" s="3" t="s">
        <v>52</v>
      </c>
      <c r="B14" s="37" t="s">
        <v>274</v>
      </c>
      <c r="C14" s="9">
        <v>0</v>
      </c>
      <c r="D14" s="9" t="str">
        <f>IF($B14="N/A","N/A",IF(C14&gt;6,"No",IF(C14&lt;=0,"No","Yes")))</f>
        <v>No</v>
      </c>
      <c r="E14" s="9">
        <v>0</v>
      </c>
      <c r="F14" s="9" t="str">
        <f>IF($B14="N/A","N/A",IF(E14&gt;6,"No",IF(E14&lt;=0,"No","Yes")))</f>
        <v>No</v>
      </c>
      <c r="G14" s="9">
        <v>0</v>
      </c>
      <c r="H14" s="9" t="str">
        <f>IF($B14="N/A","N/A",IF(G14&gt;6,"No",IF(G14&lt;=0,"No","Yes")))</f>
        <v>No</v>
      </c>
      <c r="I14" s="10" t="s">
        <v>1747</v>
      </c>
      <c r="J14" s="10" t="s">
        <v>1747</v>
      </c>
      <c r="K14" s="9" t="str">
        <f t="shared" si="0"/>
        <v>N/A</v>
      </c>
    </row>
    <row r="15" spans="1:11" x14ac:dyDescent="0.2">
      <c r="A15" s="3" t="s">
        <v>164</v>
      </c>
      <c r="B15" s="37" t="s">
        <v>213</v>
      </c>
      <c r="C15" s="9">
        <v>99.928597879999998</v>
      </c>
      <c r="D15" s="9" t="str">
        <f>IF($B15="N/A","N/A",IF(C15&gt;15,"No",IF(C15&lt;-15,"No","Yes")))</f>
        <v>N/A</v>
      </c>
      <c r="E15" s="9">
        <v>99.890773590999999</v>
      </c>
      <c r="F15" s="9" t="str">
        <f>IF($B15="N/A","N/A",IF(E15&gt;15,"No",IF(E15&lt;-15,"No","Yes")))</f>
        <v>N/A</v>
      </c>
      <c r="G15" s="9">
        <v>99.835032992999999</v>
      </c>
      <c r="H15" s="9" t="str">
        <f>IF($B15="N/A","N/A",IF(G15&gt;15,"No",IF(G15&lt;-15,"No","Yes")))</f>
        <v>N/A</v>
      </c>
      <c r="I15" s="10">
        <v>-3.7999999999999999E-2</v>
      </c>
      <c r="J15" s="10">
        <v>-5.6000000000000001E-2</v>
      </c>
      <c r="K15" s="9" t="str">
        <f t="shared" si="0"/>
        <v>Yes</v>
      </c>
    </row>
    <row r="16" spans="1:11" x14ac:dyDescent="0.2">
      <c r="A16" s="3" t="s">
        <v>165</v>
      </c>
      <c r="B16" s="37" t="s">
        <v>275</v>
      </c>
      <c r="C16" s="9">
        <v>100</v>
      </c>
      <c r="D16" s="9" t="str">
        <f>IF($B16="N/A","N/A",IF(C16&gt;98,"Yes","No"))</f>
        <v>Yes</v>
      </c>
      <c r="E16" s="9">
        <v>100</v>
      </c>
      <c r="F16" s="9" t="str">
        <f>IF($B16="N/A","N/A",IF(E16&gt;98,"Yes","No"))</f>
        <v>Yes</v>
      </c>
      <c r="G16" s="9">
        <v>100</v>
      </c>
      <c r="H16" s="9" t="str">
        <f>IF($B16="N/A","N/A",IF(G16&gt;98,"Yes","No"))</f>
        <v>Yes</v>
      </c>
      <c r="I16" s="10">
        <v>0</v>
      </c>
      <c r="J16" s="10">
        <v>0</v>
      </c>
      <c r="K16" s="9" t="str">
        <f t="shared" si="0"/>
        <v>Yes</v>
      </c>
    </row>
    <row r="17" spans="1:11" x14ac:dyDescent="0.2">
      <c r="A17" s="3" t="s">
        <v>21</v>
      </c>
      <c r="B17" s="37" t="s">
        <v>275</v>
      </c>
      <c r="C17" s="9">
        <v>99.998177588000004</v>
      </c>
      <c r="D17" s="9" t="str">
        <f>IF($B17="N/A","N/A",IF(C17&gt;98,"Yes","No"))</f>
        <v>Yes</v>
      </c>
      <c r="E17" s="9">
        <v>99.998931596999995</v>
      </c>
      <c r="F17" s="9" t="str">
        <f>IF($B17="N/A","N/A",IF(E17&gt;98,"Yes","No"))</f>
        <v>Yes</v>
      </c>
      <c r="G17" s="9">
        <v>99.998061363000005</v>
      </c>
      <c r="H17" s="9" t="str">
        <f>IF($B17="N/A","N/A",IF(G17&gt;98,"Yes","No"))</f>
        <v>Yes</v>
      </c>
      <c r="I17" s="10">
        <v>8.0000000000000004E-4</v>
      </c>
      <c r="J17" s="10">
        <v>-1E-3</v>
      </c>
      <c r="K17" s="9" t="str">
        <f t="shared" si="0"/>
        <v>Yes</v>
      </c>
    </row>
    <row r="18" spans="1:11" x14ac:dyDescent="0.2">
      <c r="A18" s="3" t="s">
        <v>53</v>
      </c>
      <c r="B18" s="37" t="s">
        <v>275</v>
      </c>
      <c r="C18" s="9">
        <v>99.998542069999999</v>
      </c>
      <c r="D18" s="9" t="str">
        <f>IF($B18="N/A","N/A",IF(C18&gt;98,"Yes","No"))</f>
        <v>Yes</v>
      </c>
      <c r="E18" s="9">
        <v>99.999252118000001</v>
      </c>
      <c r="F18" s="9" t="str">
        <f>IF($B18="N/A","N/A",IF(E18&gt;98,"Yes","No"))</f>
        <v>Yes</v>
      </c>
      <c r="G18" s="9">
        <v>99.998134519000004</v>
      </c>
      <c r="H18" s="9" t="str">
        <f>IF($B18="N/A","N/A",IF(G18&gt;98,"Yes","No"))</f>
        <v>Yes</v>
      </c>
      <c r="I18" s="10">
        <v>6.9999999999999999E-4</v>
      </c>
      <c r="J18" s="10">
        <v>-1E-3</v>
      </c>
      <c r="K18" s="9" t="str">
        <f t="shared" si="0"/>
        <v>Yes</v>
      </c>
    </row>
    <row r="19" spans="1:11" ht="12.75" customHeight="1" x14ac:dyDescent="0.2">
      <c r="A19" s="3" t="s">
        <v>678</v>
      </c>
      <c r="B19" s="37" t="s">
        <v>223</v>
      </c>
      <c r="C19" s="9">
        <v>98.927109333000004</v>
      </c>
      <c r="D19" s="9" t="str">
        <f>IF($B19="N/A","N/A",IF(C19&gt;100,"No",IF(C19&lt;98,"No","Yes")))</f>
        <v>Yes</v>
      </c>
      <c r="E19" s="9">
        <v>99.752842754</v>
      </c>
      <c r="F19" s="9" t="str">
        <f>IF($B19="N/A","N/A",IF(E19&gt;100,"No",IF(E19&lt;98,"No","Yes")))</f>
        <v>Yes</v>
      </c>
      <c r="G19" s="9">
        <v>99.705912475999995</v>
      </c>
      <c r="H19" s="9" t="str">
        <f>IF($B19="N/A","N/A",IF(G19&gt;100,"No",IF(G19&lt;98,"No","Yes")))</f>
        <v>Yes</v>
      </c>
      <c r="I19" s="10">
        <v>0.8347</v>
      </c>
      <c r="J19" s="10">
        <v>-4.7E-2</v>
      </c>
      <c r="K19" s="9" t="str">
        <f>IF(J19="Div by 0", "N/A", IF(J19="N/A","N/A", IF(J19&gt;30, "No", IF(J19&lt;-30, "No", "Yes"))))</f>
        <v>Yes</v>
      </c>
    </row>
    <row r="20" spans="1:11" x14ac:dyDescent="0.2">
      <c r="A20" s="3" t="s">
        <v>679</v>
      </c>
      <c r="B20" s="37" t="s">
        <v>223</v>
      </c>
      <c r="C20" s="9">
        <v>100</v>
      </c>
      <c r="D20" s="9" t="str">
        <f>IF($B20="N/A","N/A",IF(C20&gt;100,"No",IF(C20&lt;98,"No","Yes")))</f>
        <v>Yes</v>
      </c>
      <c r="E20" s="9">
        <v>100</v>
      </c>
      <c r="F20" s="9" t="str">
        <f>IF($B20="N/A","N/A",IF(E20&gt;100,"No",IF(E20&lt;98,"No","Yes")))</f>
        <v>Yes</v>
      </c>
      <c r="G20" s="9">
        <v>100</v>
      </c>
      <c r="H20" s="9" t="str">
        <f>IF($B20="N/A","N/A",IF(G20&gt;100,"No",IF(G20&lt;98,"No","Yes")))</f>
        <v>Yes</v>
      </c>
      <c r="I20" s="10">
        <v>0</v>
      </c>
      <c r="J20" s="10">
        <v>0</v>
      </c>
      <c r="K20" s="9" t="str">
        <f>IF(J20="Div by 0", "N/A", IF(J20="N/A","N/A", IF(J20&gt;30, "No", IF(J20&lt;-30, "No", "Yes"))))</f>
        <v>Yes</v>
      </c>
    </row>
    <row r="21" spans="1:11" x14ac:dyDescent="0.2">
      <c r="A21" s="3" t="s">
        <v>680</v>
      </c>
      <c r="B21" s="37" t="s">
        <v>223</v>
      </c>
      <c r="C21" s="9">
        <v>100</v>
      </c>
      <c r="D21" s="9" t="str">
        <f>IF($B21="N/A","N/A",IF(C21&gt;100,"No",IF(C21&lt;98,"No","Yes")))</f>
        <v>Yes</v>
      </c>
      <c r="E21" s="9">
        <v>100</v>
      </c>
      <c r="F21" s="9" t="str">
        <f>IF($B21="N/A","N/A",IF(E21&gt;100,"No",IF(E21&lt;98,"No","Yes")))</f>
        <v>Yes</v>
      </c>
      <c r="G21" s="9">
        <v>100</v>
      </c>
      <c r="H21" s="9" t="str">
        <f>IF($B21="N/A","N/A",IF(G21&gt;100,"No",IF(G21&lt;98,"No","Yes")))</f>
        <v>Yes</v>
      </c>
      <c r="I21" s="10">
        <v>0</v>
      </c>
      <c r="J21" s="10">
        <v>0</v>
      </c>
      <c r="K21" s="9" t="str">
        <f>IF(J21="Div by 0", "N/A", IF(J21="N/A","N/A", IF(J21&gt;30, "No", IF(J21&lt;-30, "No", "Yes"))))</f>
        <v>Yes</v>
      </c>
    </row>
    <row r="22" spans="1:11" ht="15" customHeight="1" x14ac:dyDescent="0.2">
      <c r="A22" s="3" t="s">
        <v>1714</v>
      </c>
      <c r="B22" s="37" t="s">
        <v>213</v>
      </c>
      <c r="C22" s="9">
        <v>65.807496384000004</v>
      </c>
      <c r="D22" s="9" t="str">
        <f>IF($B22="N/A","N/A",IF(C22&gt;15,"No",IF(C22&lt;-15,"No","Yes")))</f>
        <v>N/A</v>
      </c>
      <c r="E22" s="9">
        <v>66.798982452999994</v>
      </c>
      <c r="F22" s="9" t="str">
        <f>IF($B22="N/A","N/A",IF(E22&gt;15,"No",IF(E22&lt;-15,"No","Yes")))</f>
        <v>N/A</v>
      </c>
      <c r="G22" s="9">
        <v>66.970240098000005</v>
      </c>
      <c r="H22" s="9" t="str">
        <f>IF($B22="N/A","N/A",IF(G22&gt;15,"No",IF(G22&lt;-15,"No","Yes")))</f>
        <v>N/A</v>
      </c>
      <c r="I22" s="10">
        <v>1.5069999999999999</v>
      </c>
      <c r="J22" s="10">
        <v>0.25640000000000002</v>
      </c>
      <c r="K22" s="9" t="str">
        <f t="shared" ref="K22:K31" si="1">IF(J22="Div by 0", "N/A", IF(J22="N/A","N/A", IF(J22&gt;30, "No", IF(J22&lt;-30, "No", "Yes"))))</f>
        <v>Yes</v>
      </c>
    </row>
    <row r="23" spans="1:11" x14ac:dyDescent="0.2">
      <c r="A23" s="3" t="s">
        <v>940</v>
      </c>
      <c r="B23" s="37" t="s">
        <v>213</v>
      </c>
      <c r="C23" s="9">
        <v>34.178871970000003</v>
      </c>
      <c r="D23" s="9" t="str">
        <f>IF($B23="N/A","N/A",IF(C23&gt;15,"No",IF(C23&lt;-15,"No","Yes")))</f>
        <v>N/A</v>
      </c>
      <c r="E23" s="9">
        <v>33.200412118999999</v>
      </c>
      <c r="F23" s="9" t="str">
        <f>IF($B23="N/A","N/A",IF(E23&gt;15,"No",IF(E23&lt;-15,"No","Yes")))</f>
        <v>N/A</v>
      </c>
      <c r="G23" s="9">
        <v>33.029759902000002</v>
      </c>
      <c r="H23" s="9" t="str">
        <f>IF($B23="N/A","N/A",IF(G23&gt;15,"No",IF(G23&lt;-15,"No","Yes")))</f>
        <v>N/A</v>
      </c>
      <c r="I23" s="10">
        <v>-2.86</v>
      </c>
      <c r="J23" s="10">
        <v>-0.51400000000000001</v>
      </c>
      <c r="K23" s="9" t="str">
        <f t="shared" si="1"/>
        <v>Yes</v>
      </c>
    </row>
    <row r="24" spans="1:11" ht="25.5" x14ac:dyDescent="0.2">
      <c r="A24" s="3" t="s">
        <v>941</v>
      </c>
      <c r="B24" s="37" t="s">
        <v>213</v>
      </c>
      <c r="C24" s="9">
        <v>3.6448200000000001E-5</v>
      </c>
      <c r="D24" s="9" t="str">
        <f>IF($B24="N/A","N/A",IF(C24&gt;15,"No",IF(C24&lt;-15,"No","Yes")))</f>
        <v>N/A</v>
      </c>
      <c r="E24" s="9">
        <v>0</v>
      </c>
      <c r="F24" s="9" t="str">
        <f>IF($B24="N/A","N/A",IF(E24&gt;15,"No",IF(E24&lt;-15,"No","Yes")))</f>
        <v>N/A</v>
      </c>
      <c r="G24" s="9">
        <v>0</v>
      </c>
      <c r="H24" s="9" t="str">
        <f>IF($B24="N/A","N/A",IF(G24&gt;15,"No",IF(G24&lt;-15,"No","Yes")))</f>
        <v>N/A</v>
      </c>
      <c r="I24" s="10">
        <v>-100</v>
      </c>
      <c r="J24" s="10" t="s">
        <v>1747</v>
      </c>
      <c r="K24" s="9" t="str">
        <f t="shared" si="1"/>
        <v>N/A</v>
      </c>
    </row>
    <row r="25" spans="1:11" x14ac:dyDescent="0.2">
      <c r="A25" s="3" t="s">
        <v>166</v>
      </c>
      <c r="B25" s="37" t="s">
        <v>213</v>
      </c>
      <c r="C25" s="9">
        <v>100</v>
      </c>
      <c r="D25" s="9" t="str">
        <f t="shared" ref="D25:D27" si="2">IF($B25="N/A","N/A",IF(C25&gt;15,"No",IF(C25&lt;-15,"No","Yes")))</f>
        <v>N/A</v>
      </c>
      <c r="E25" s="9">
        <v>100</v>
      </c>
      <c r="F25" s="9" t="str">
        <f t="shared" ref="F25:F27" si="3">IF($B25="N/A","N/A",IF(E25&gt;15,"No",IF(E25&lt;-15,"No","Yes")))</f>
        <v>N/A</v>
      </c>
      <c r="G25" s="9">
        <v>100</v>
      </c>
      <c r="H25" s="9" t="str">
        <f t="shared" ref="H25:H27" si="4">IF($B25="N/A","N/A",IF(G25&gt;15,"No",IF(G25&lt;-15,"No","Yes")))</f>
        <v>N/A</v>
      </c>
      <c r="I25" s="10">
        <v>0</v>
      </c>
      <c r="J25" s="10">
        <v>0</v>
      </c>
      <c r="K25" s="9" t="str">
        <f t="shared" si="1"/>
        <v>Yes</v>
      </c>
    </row>
    <row r="26" spans="1:11" x14ac:dyDescent="0.2">
      <c r="A26" s="3" t="s">
        <v>167</v>
      </c>
      <c r="B26" s="37" t="s">
        <v>213</v>
      </c>
      <c r="C26" s="9">
        <v>100</v>
      </c>
      <c r="D26" s="9" t="str">
        <f t="shared" si="2"/>
        <v>N/A</v>
      </c>
      <c r="E26" s="9">
        <v>100</v>
      </c>
      <c r="F26" s="9" t="str">
        <f t="shared" si="3"/>
        <v>N/A</v>
      </c>
      <c r="G26" s="9">
        <v>100</v>
      </c>
      <c r="H26" s="9" t="str">
        <f t="shared" si="4"/>
        <v>N/A</v>
      </c>
      <c r="I26" s="10">
        <v>0</v>
      </c>
      <c r="J26" s="10">
        <v>0</v>
      </c>
      <c r="K26" s="9" t="str">
        <f t="shared" si="1"/>
        <v>Yes</v>
      </c>
    </row>
    <row r="27" spans="1:11" x14ac:dyDescent="0.2">
      <c r="A27" s="3" t="s">
        <v>168</v>
      </c>
      <c r="B27" s="37" t="s">
        <v>213</v>
      </c>
      <c r="C27" s="9">
        <v>100</v>
      </c>
      <c r="D27" s="9" t="str">
        <f t="shared" si="2"/>
        <v>N/A</v>
      </c>
      <c r="E27" s="9">
        <v>100</v>
      </c>
      <c r="F27" s="9" t="str">
        <f t="shared" si="3"/>
        <v>N/A</v>
      </c>
      <c r="G27" s="9">
        <v>100</v>
      </c>
      <c r="H27" s="9" t="str">
        <f t="shared" si="4"/>
        <v>N/A</v>
      </c>
      <c r="I27" s="10">
        <v>0</v>
      </c>
      <c r="J27" s="10">
        <v>0</v>
      </c>
      <c r="K27" s="9" t="str">
        <f t="shared" si="1"/>
        <v>Yes</v>
      </c>
    </row>
    <row r="28" spans="1:11" x14ac:dyDescent="0.2">
      <c r="A28" s="3" t="s">
        <v>54</v>
      </c>
      <c r="B28" s="37" t="s">
        <v>213</v>
      </c>
      <c r="C28" s="9">
        <v>23.305776027</v>
      </c>
      <c r="D28" s="9" t="str">
        <f>IF($B28="N/A","N/A",IF(C28&gt;15,"No",IF(C28&lt;-15,"No","Yes")))</f>
        <v>N/A</v>
      </c>
      <c r="E28" s="9">
        <v>23.103611237999999</v>
      </c>
      <c r="F28" s="9" t="str">
        <f>IF($B28="N/A","N/A",IF(E28&gt;15,"No",IF(E28&lt;-15,"No","Yes")))</f>
        <v>N/A</v>
      </c>
      <c r="G28" s="9">
        <v>19.440282674999999</v>
      </c>
      <c r="H28" s="9" t="str">
        <f>IF($B28="N/A","N/A",IF(G28&gt;15,"No",IF(G28&lt;-15,"No","Yes")))</f>
        <v>N/A</v>
      </c>
      <c r="I28" s="10">
        <v>-0.86699999999999999</v>
      </c>
      <c r="J28" s="10">
        <v>-15.9</v>
      </c>
      <c r="K28" s="9" t="str">
        <f t="shared" si="1"/>
        <v>Yes</v>
      </c>
    </row>
    <row r="29" spans="1:11" x14ac:dyDescent="0.2">
      <c r="A29" s="3" t="s">
        <v>55</v>
      </c>
      <c r="B29" s="37" t="s">
        <v>213</v>
      </c>
      <c r="C29" s="9">
        <v>76.694223973000007</v>
      </c>
      <c r="D29" s="9" t="str">
        <f>IF($B29="N/A","N/A",IF(C29&gt;15,"No",IF(C29&lt;-15,"No","Yes")))</f>
        <v>N/A</v>
      </c>
      <c r="E29" s="9">
        <v>76.896388762000001</v>
      </c>
      <c r="F29" s="9" t="str">
        <f>IF($B29="N/A","N/A",IF(E29&gt;15,"No",IF(E29&lt;-15,"No","Yes")))</f>
        <v>N/A</v>
      </c>
      <c r="G29" s="9">
        <v>80.559717324999994</v>
      </c>
      <c r="H29" s="9" t="str">
        <f>IF($B29="N/A","N/A",IF(G29&gt;15,"No",IF(G29&lt;-15,"No","Yes")))</f>
        <v>N/A</v>
      </c>
      <c r="I29" s="10">
        <v>0.2636</v>
      </c>
      <c r="J29" s="10">
        <v>4.7640000000000002</v>
      </c>
      <c r="K29" s="9" t="str">
        <f t="shared" si="1"/>
        <v>Yes</v>
      </c>
    </row>
    <row r="30" spans="1:11" x14ac:dyDescent="0.2">
      <c r="A30" s="3" t="s">
        <v>56</v>
      </c>
      <c r="B30" s="37" t="s">
        <v>213</v>
      </c>
      <c r="C30" s="9">
        <v>76.261947735999996</v>
      </c>
      <c r="D30" s="9" t="str">
        <f>IF($B30="N/A","N/A",IF(C30&gt;15,"No",IF(C30&lt;-15,"No","Yes")))</f>
        <v>N/A</v>
      </c>
      <c r="E30" s="9">
        <v>79.062006197000002</v>
      </c>
      <c r="F30" s="9" t="str">
        <f>IF($B30="N/A","N/A",IF(E30&gt;15,"No",IF(E30&lt;-15,"No","Yes")))</f>
        <v>N/A</v>
      </c>
      <c r="G30" s="9">
        <v>80.729768680000006</v>
      </c>
      <c r="H30" s="9" t="str">
        <f>IF($B30="N/A","N/A",IF(G30&gt;15,"No",IF(G30&lt;-15,"No","Yes")))</f>
        <v>N/A</v>
      </c>
      <c r="I30" s="10">
        <v>3.6720000000000002</v>
      </c>
      <c r="J30" s="10">
        <v>2.109</v>
      </c>
      <c r="K30" s="9" t="str">
        <f t="shared" si="1"/>
        <v>Yes</v>
      </c>
    </row>
    <row r="31" spans="1:11" x14ac:dyDescent="0.2">
      <c r="A31" s="3" t="s">
        <v>57</v>
      </c>
      <c r="B31" s="37" t="s">
        <v>213</v>
      </c>
      <c r="C31" s="9">
        <v>19.204619013999999</v>
      </c>
      <c r="D31" s="9" t="str">
        <f>IF($B31="N/A","N/A",IF(C31&gt;15,"No",IF(C31&lt;-15,"No","Yes")))</f>
        <v>N/A</v>
      </c>
      <c r="E31" s="9">
        <v>16.265902735000001</v>
      </c>
      <c r="F31" s="9" t="str">
        <f>IF($B31="N/A","N/A",IF(E31&gt;15,"No",IF(E31&lt;-15,"No","Yes")))</f>
        <v>N/A</v>
      </c>
      <c r="G31" s="9">
        <v>12.284701596</v>
      </c>
      <c r="H31" s="9" t="str">
        <f>IF($B31="N/A","N/A",IF(G31&gt;15,"No",IF(G31&lt;-15,"No","Yes")))</f>
        <v>N/A</v>
      </c>
      <c r="I31" s="10">
        <v>-15.3</v>
      </c>
      <c r="J31" s="10">
        <v>-24.5</v>
      </c>
      <c r="K31" s="9" t="str">
        <f t="shared" si="1"/>
        <v>Yes</v>
      </c>
    </row>
    <row r="32" spans="1:11" ht="12" customHeight="1" x14ac:dyDescent="0.2">
      <c r="A32" s="164" t="s">
        <v>1647</v>
      </c>
      <c r="B32" s="165"/>
      <c r="C32" s="165"/>
      <c r="D32" s="165"/>
      <c r="E32" s="165"/>
      <c r="F32" s="165"/>
      <c r="G32" s="165"/>
      <c r="H32" s="165"/>
      <c r="I32" s="165"/>
      <c r="J32" s="165"/>
      <c r="K32" s="166"/>
    </row>
    <row r="33" spans="1:11" x14ac:dyDescent="0.2">
      <c r="A33" s="156" t="s">
        <v>1645</v>
      </c>
      <c r="B33" s="157"/>
      <c r="C33" s="157"/>
      <c r="D33" s="157"/>
      <c r="E33" s="157"/>
      <c r="F33" s="157"/>
      <c r="G33" s="157"/>
      <c r="H33" s="157"/>
      <c r="I33" s="157"/>
      <c r="J33" s="157"/>
      <c r="K33" s="158"/>
    </row>
    <row r="34" spans="1:11" x14ac:dyDescent="0.2">
      <c r="A34" s="159" t="s">
        <v>1743</v>
      </c>
      <c r="B34" s="159"/>
      <c r="C34" s="159"/>
      <c r="D34" s="159"/>
      <c r="E34" s="159"/>
      <c r="F34" s="159"/>
      <c r="G34" s="159"/>
      <c r="H34" s="159"/>
      <c r="I34" s="159"/>
      <c r="J34" s="159"/>
      <c r="K34" s="160"/>
    </row>
    <row r="35" spans="1:11" x14ac:dyDescent="0.2">
      <c r="C35" s="8"/>
      <c r="D35" s="8"/>
    </row>
    <row r="36" spans="1:11" x14ac:dyDescent="0.2">
      <c r="C36" s="8"/>
      <c r="D36" s="8"/>
    </row>
    <row r="37" spans="1:11" x14ac:dyDescent="0.2">
      <c r="C37" s="8"/>
      <c r="D37" s="8"/>
    </row>
    <row r="38" spans="1:11" x14ac:dyDescent="0.2">
      <c r="C38" s="8"/>
      <c r="D38" s="8"/>
    </row>
  </sheetData>
  <mergeCells count="6">
    <mergeCell ref="A34:K34"/>
    <mergeCell ref="A1:K1"/>
    <mergeCell ref="A2:K2"/>
    <mergeCell ref="A4:K4"/>
    <mergeCell ref="A32:K32"/>
    <mergeCell ref="A33:K3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Normal="100" workbookViewId="0">
      <pane xSplit="2" ySplit="5" topLeftCell="C20"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21"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1739</v>
      </c>
      <c r="B1" s="148"/>
      <c r="C1" s="148"/>
      <c r="D1" s="148"/>
      <c r="E1" s="148"/>
      <c r="F1" s="148"/>
      <c r="G1" s="148"/>
      <c r="H1" s="148"/>
      <c r="I1" s="148"/>
      <c r="J1" s="148"/>
      <c r="K1" s="149"/>
    </row>
    <row r="2" spans="1:11" x14ac:dyDescent="0.2">
      <c r="A2" s="153" t="s">
        <v>1603</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2" t="s">
        <v>12</v>
      </c>
      <c r="B6" s="87" t="s">
        <v>213</v>
      </c>
      <c r="C6" s="38">
        <v>0</v>
      </c>
      <c r="D6" s="9" t="str">
        <f t="shared" ref="D6:F18" si="0">IF($B6="N/A","N/A",IF(C6&lt;0,"No","Yes"))</f>
        <v>N/A</v>
      </c>
      <c r="E6" s="38">
        <v>0</v>
      </c>
      <c r="F6" s="9" t="str">
        <f t="shared" si="0"/>
        <v>N/A</v>
      </c>
      <c r="G6" s="38">
        <v>0</v>
      </c>
      <c r="H6" s="9" t="str">
        <f t="shared" ref="H6:H18" si="1">IF($B6="N/A","N/A",IF(G6&lt;0,"No","Yes"))</f>
        <v>N/A</v>
      </c>
      <c r="I6" s="10" t="s">
        <v>1747</v>
      </c>
      <c r="J6" s="10" t="s">
        <v>1747</v>
      </c>
      <c r="K6" s="9" t="str">
        <f t="shared" ref="K6:K18" si="2">IF(J6="Div by 0", "N/A", IF(J6="N/A","N/A", IF(J6&gt;30, "No", IF(J6&lt;-30, "No", "Yes"))))</f>
        <v>N/A</v>
      </c>
    </row>
    <row r="7" spans="1:11" x14ac:dyDescent="0.2">
      <c r="A7" s="28" t="s">
        <v>445</v>
      </c>
      <c r="B7" s="87" t="s">
        <v>213</v>
      </c>
      <c r="C7" s="9" t="s">
        <v>1747</v>
      </c>
      <c r="D7" s="9" t="str">
        <f t="shared" si="0"/>
        <v>N/A</v>
      </c>
      <c r="E7" s="9" t="s">
        <v>1747</v>
      </c>
      <c r="F7" s="9" t="str">
        <f t="shared" si="0"/>
        <v>N/A</v>
      </c>
      <c r="G7" s="9" t="s">
        <v>1747</v>
      </c>
      <c r="H7" s="9" t="str">
        <f t="shared" si="1"/>
        <v>N/A</v>
      </c>
      <c r="I7" s="10" t="s">
        <v>1747</v>
      </c>
      <c r="J7" s="10" t="s">
        <v>1747</v>
      </c>
      <c r="K7" s="9" t="str">
        <f t="shared" si="2"/>
        <v>N/A</v>
      </c>
    </row>
    <row r="8" spans="1:11" x14ac:dyDescent="0.2">
      <c r="A8" s="28" t="s">
        <v>446</v>
      </c>
      <c r="B8" s="87" t="s">
        <v>213</v>
      </c>
      <c r="C8" s="9" t="s">
        <v>1747</v>
      </c>
      <c r="D8" s="9" t="str">
        <f t="shared" si="0"/>
        <v>N/A</v>
      </c>
      <c r="E8" s="9" t="s">
        <v>1747</v>
      </c>
      <c r="F8" s="9" t="str">
        <f t="shared" si="0"/>
        <v>N/A</v>
      </c>
      <c r="G8" s="9" t="s">
        <v>1747</v>
      </c>
      <c r="H8" s="9" t="str">
        <f t="shared" si="1"/>
        <v>N/A</v>
      </c>
      <c r="I8" s="10" t="s">
        <v>1747</v>
      </c>
      <c r="J8" s="10" t="s">
        <v>1747</v>
      </c>
      <c r="K8" s="9" t="str">
        <f t="shared" si="2"/>
        <v>N/A</v>
      </c>
    </row>
    <row r="9" spans="1:11" x14ac:dyDescent="0.2">
      <c r="A9" s="28" t="s">
        <v>447</v>
      </c>
      <c r="B9" s="87" t="s">
        <v>213</v>
      </c>
      <c r="C9" s="9" t="s">
        <v>1747</v>
      </c>
      <c r="D9" s="9" t="str">
        <f t="shared" si="0"/>
        <v>N/A</v>
      </c>
      <c r="E9" s="9" t="s">
        <v>1747</v>
      </c>
      <c r="F9" s="9" t="str">
        <f t="shared" si="0"/>
        <v>N/A</v>
      </c>
      <c r="G9" s="9" t="s">
        <v>1747</v>
      </c>
      <c r="H9" s="9" t="str">
        <f t="shared" si="1"/>
        <v>N/A</v>
      </c>
      <c r="I9" s="10" t="s">
        <v>1747</v>
      </c>
      <c r="J9" s="10" t="s">
        <v>1747</v>
      </c>
      <c r="K9" s="9" t="str">
        <f t="shared" si="2"/>
        <v>N/A</v>
      </c>
    </row>
    <row r="10" spans="1:11" x14ac:dyDescent="0.2">
      <c r="A10" s="28" t="s">
        <v>448</v>
      </c>
      <c r="B10" s="87" t="s">
        <v>213</v>
      </c>
      <c r="C10" s="9" t="s">
        <v>1747</v>
      </c>
      <c r="D10" s="9" t="str">
        <f t="shared" si="0"/>
        <v>N/A</v>
      </c>
      <c r="E10" s="9" t="s">
        <v>1747</v>
      </c>
      <c r="F10" s="9" t="str">
        <f t="shared" si="0"/>
        <v>N/A</v>
      </c>
      <c r="G10" s="9" t="s">
        <v>1747</v>
      </c>
      <c r="H10" s="9" t="str">
        <f t="shared" si="1"/>
        <v>N/A</v>
      </c>
      <c r="I10" s="10" t="s">
        <v>1747</v>
      </c>
      <c r="J10" s="10" t="s">
        <v>1747</v>
      </c>
      <c r="K10" s="9" t="str">
        <f t="shared" si="2"/>
        <v>N/A</v>
      </c>
    </row>
    <row r="11" spans="1:11" x14ac:dyDescent="0.2">
      <c r="A11" s="2" t="s">
        <v>207</v>
      </c>
      <c r="B11" s="87" t="s">
        <v>213</v>
      </c>
      <c r="C11" s="9" t="s">
        <v>1747</v>
      </c>
      <c r="D11" s="9" t="str">
        <f t="shared" si="0"/>
        <v>N/A</v>
      </c>
      <c r="E11" s="9" t="s">
        <v>1747</v>
      </c>
      <c r="F11" s="9" t="str">
        <f t="shared" si="0"/>
        <v>N/A</v>
      </c>
      <c r="G11" s="9" t="s">
        <v>1747</v>
      </c>
      <c r="H11" s="9" t="str">
        <f t="shared" si="1"/>
        <v>N/A</v>
      </c>
      <c r="I11" s="10" t="s">
        <v>1747</v>
      </c>
      <c r="J11" s="10" t="s">
        <v>1747</v>
      </c>
      <c r="K11" s="9" t="str">
        <f t="shared" si="2"/>
        <v>N/A</v>
      </c>
    </row>
    <row r="12" spans="1:11" x14ac:dyDescent="0.2">
      <c r="A12" s="2" t="s">
        <v>939</v>
      </c>
      <c r="B12" s="87" t="s">
        <v>213</v>
      </c>
      <c r="C12" s="9" t="s">
        <v>1747</v>
      </c>
      <c r="D12" s="9" t="str">
        <f t="shared" si="0"/>
        <v>N/A</v>
      </c>
      <c r="E12" s="9" t="s">
        <v>1747</v>
      </c>
      <c r="F12" s="9" t="str">
        <f t="shared" si="0"/>
        <v>N/A</v>
      </c>
      <c r="G12" s="9" t="s">
        <v>1747</v>
      </c>
      <c r="H12" s="9" t="str">
        <f t="shared" si="1"/>
        <v>N/A</v>
      </c>
      <c r="I12" s="10" t="s">
        <v>1747</v>
      </c>
      <c r="J12" s="10" t="s">
        <v>1747</v>
      </c>
      <c r="K12" s="9" t="str">
        <f t="shared" si="2"/>
        <v>N/A</v>
      </c>
    </row>
    <row r="13" spans="1:11" x14ac:dyDescent="0.2">
      <c r="A13" s="2" t="s">
        <v>51</v>
      </c>
      <c r="B13" s="87" t="s">
        <v>213</v>
      </c>
      <c r="C13" s="9" t="s">
        <v>1747</v>
      </c>
      <c r="D13" s="9" t="str">
        <f t="shared" si="0"/>
        <v>N/A</v>
      </c>
      <c r="E13" s="9" t="s">
        <v>1747</v>
      </c>
      <c r="F13" s="9" t="str">
        <f t="shared" si="0"/>
        <v>N/A</v>
      </c>
      <c r="G13" s="9" t="s">
        <v>1747</v>
      </c>
      <c r="H13" s="9" t="str">
        <f t="shared" si="1"/>
        <v>N/A</v>
      </c>
      <c r="I13" s="10" t="s">
        <v>1747</v>
      </c>
      <c r="J13" s="10" t="s">
        <v>1747</v>
      </c>
      <c r="K13" s="9" t="str">
        <f t="shared" si="2"/>
        <v>N/A</v>
      </c>
    </row>
    <row r="14" spans="1:11" x14ac:dyDescent="0.2">
      <c r="A14" s="2" t="s">
        <v>52</v>
      </c>
      <c r="B14" s="87" t="s">
        <v>213</v>
      </c>
      <c r="C14" s="9" t="s">
        <v>1747</v>
      </c>
      <c r="D14" s="9" t="str">
        <f t="shared" si="0"/>
        <v>N/A</v>
      </c>
      <c r="E14" s="9" t="s">
        <v>1747</v>
      </c>
      <c r="F14" s="9" t="str">
        <f t="shared" si="0"/>
        <v>N/A</v>
      </c>
      <c r="G14" s="9" t="s">
        <v>1747</v>
      </c>
      <c r="H14" s="9" t="str">
        <f t="shared" si="1"/>
        <v>N/A</v>
      </c>
      <c r="I14" s="10" t="s">
        <v>1747</v>
      </c>
      <c r="J14" s="10" t="s">
        <v>1747</v>
      </c>
      <c r="K14" s="9" t="str">
        <f t="shared" si="2"/>
        <v>N/A</v>
      </c>
    </row>
    <row r="15" spans="1:11" x14ac:dyDescent="0.2">
      <c r="A15" s="2" t="s">
        <v>164</v>
      </c>
      <c r="B15" s="87" t="s">
        <v>213</v>
      </c>
      <c r="C15" s="9" t="s">
        <v>1747</v>
      </c>
      <c r="D15" s="9" t="str">
        <f t="shared" si="0"/>
        <v>N/A</v>
      </c>
      <c r="E15" s="9" t="s">
        <v>1747</v>
      </c>
      <c r="F15" s="9" t="str">
        <f t="shared" si="0"/>
        <v>N/A</v>
      </c>
      <c r="G15" s="9" t="s">
        <v>1747</v>
      </c>
      <c r="H15" s="9" t="str">
        <f t="shared" si="1"/>
        <v>N/A</v>
      </c>
      <c r="I15" s="10" t="s">
        <v>1747</v>
      </c>
      <c r="J15" s="10" t="s">
        <v>1747</v>
      </c>
      <c r="K15" s="9" t="str">
        <f t="shared" si="2"/>
        <v>N/A</v>
      </c>
    </row>
    <row r="16" spans="1:11" x14ac:dyDescent="0.2">
      <c r="A16" s="2" t="s">
        <v>165</v>
      </c>
      <c r="B16" s="87" t="s">
        <v>213</v>
      </c>
      <c r="C16" s="9" t="s">
        <v>1747</v>
      </c>
      <c r="D16" s="9" t="str">
        <f t="shared" si="0"/>
        <v>N/A</v>
      </c>
      <c r="E16" s="9" t="s">
        <v>1747</v>
      </c>
      <c r="F16" s="9" t="str">
        <f t="shared" si="0"/>
        <v>N/A</v>
      </c>
      <c r="G16" s="9" t="s">
        <v>1747</v>
      </c>
      <c r="H16" s="9" t="str">
        <f t="shared" si="1"/>
        <v>N/A</v>
      </c>
      <c r="I16" s="10" t="s">
        <v>1747</v>
      </c>
      <c r="J16" s="10" t="s">
        <v>1747</v>
      </c>
      <c r="K16" s="9" t="str">
        <f t="shared" si="2"/>
        <v>N/A</v>
      </c>
    </row>
    <row r="17" spans="1:11" x14ac:dyDescent="0.2">
      <c r="A17" s="2" t="s">
        <v>21</v>
      </c>
      <c r="B17" s="87" t="s">
        <v>213</v>
      </c>
      <c r="C17" s="9" t="s">
        <v>1747</v>
      </c>
      <c r="D17" s="9" t="str">
        <f t="shared" si="0"/>
        <v>N/A</v>
      </c>
      <c r="E17" s="9" t="s">
        <v>1747</v>
      </c>
      <c r="F17" s="9" t="str">
        <f t="shared" si="0"/>
        <v>N/A</v>
      </c>
      <c r="G17" s="9" t="s">
        <v>1747</v>
      </c>
      <c r="H17" s="9" t="str">
        <f t="shared" si="1"/>
        <v>N/A</v>
      </c>
      <c r="I17" s="10" t="s">
        <v>1747</v>
      </c>
      <c r="J17" s="10" t="s">
        <v>1747</v>
      </c>
      <c r="K17" s="9" t="str">
        <f t="shared" si="2"/>
        <v>N/A</v>
      </c>
    </row>
    <row r="18" spans="1:11" x14ac:dyDescent="0.2">
      <c r="A18" s="2" t="s">
        <v>53</v>
      </c>
      <c r="B18" s="87" t="s">
        <v>213</v>
      </c>
      <c r="C18" s="9" t="s">
        <v>1747</v>
      </c>
      <c r="D18" s="9" t="str">
        <f t="shared" si="0"/>
        <v>N/A</v>
      </c>
      <c r="E18" s="9" t="s">
        <v>1747</v>
      </c>
      <c r="F18" s="9" t="str">
        <f t="shared" si="0"/>
        <v>N/A</v>
      </c>
      <c r="G18" s="9" t="s">
        <v>1747</v>
      </c>
      <c r="H18" s="9" t="str">
        <f t="shared" si="1"/>
        <v>N/A</v>
      </c>
      <c r="I18" s="10" t="s">
        <v>1747</v>
      </c>
      <c r="J18" s="10" t="s">
        <v>1747</v>
      </c>
      <c r="K18" s="9" t="str">
        <f t="shared" si="2"/>
        <v>N/A</v>
      </c>
    </row>
    <row r="19" spans="1:11" x14ac:dyDescent="0.2">
      <c r="A19" s="3" t="s">
        <v>678</v>
      </c>
      <c r="B19" s="87" t="s">
        <v>213</v>
      </c>
      <c r="C19" s="9" t="s">
        <v>1747</v>
      </c>
      <c r="D19" s="9" t="str">
        <f t="shared" ref="D19:D21" si="3">IF($B19="N/A","N/A",IF(C19&lt;0,"No","Yes"))</f>
        <v>N/A</v>
      </c>
      <c r="E19" s="9" t="s">
        <v>1747</v>
      </c>
      <c r="F19" s="9" t="str">
        <f t="shared" ref="F19:F21" si="4">IF($B19="N/A","N/A",IF(E19&lt;0,"No","Yes"))</f>
        <v>N/A</v>
      </c>
      <c r="G19" s="9" t="s">
        <v>1747</v>
      </c>
      <c r="H19" s="9" t="str">
        <f t="shared" ref="H19:H21" si="5">IF($B19="N/A","N/A",IF(G19&lt;0,"No","Yes"))</f>
        <v>N/A</v>
      </c>
      <c r="I19" s="10" t="s">
        <v>1747</v>
      </c>
      <c r="J19" s="10" t="s">
        <v>1747</v>
      </c>
      <c r="K19" s="9" t="str">
        <f>IF(J19="Div by 0", "N/A", IF(J19="N/A","N/A", IF(J19&gt;30, "No", IF(J19&lt;-30, "No", "Yes"))))</f>
        <v>N/A</v>
      </c>
    </row>
    <row r="20" spans="1:11" x14ac:dyDescent="0.2">
      <c r="A20" s="3" t="s">
        <v>679</v>
      </c>
      <c r="B20" s="87" t="s">
        <v>213</v>
      </c>
      <c r="C20" s="9" t="s">
        <v>1747</v>
      </c>
      <c r="D20" s="9" t="str">
        <f t="shared" si="3"/>
        <v>N/A</v>
      </c>
      <c r="E20" s="9" t="s">
        <v>1747</v>
      </c>
      <c r="F20" s="9" t="str">
        <f t="shared" si="4"/>
        <v>N/A</v>
      </c>
      <c r="G20" s="9" t="s">
        <v>1747</v>
      </c>
      <c r="H20" s="9" t="str">
        <f t="shared" si="5"/>
        <v>N/A</v>
      </c>
      <c r="I20" s="10" t="s">
        <v>1747</v>
      </c>
      <c r="J20" s="10" t="s">
        <v>1747</v>
      </c>
      <c r="K20" s="9" t="str">
        <f>IF(J20="Div by 0", "N/A", IF(J20="N/A","N/A", IF(J20&gt;30, "No", IF(J20&lt;-30, "No", "Yes"))))</f>
        <v>N/A</v>
      </c>
    </row>
    <row r="21" spans="1:11" x14ac:dyDescent="0.2">
      <c r="A21" s="3" t="s">
        <v>680</v>
      </c>
      <c r="B21" s="87" t="s">
        <v>213</v>
      </c>
      <c r="C21" s="9" t="s">
        <v>1747</v>
      </c>
      <c r="D21" s="9" t="str">
        <f t="shared" si="3"/>
        <v>N/A</v>
      </c>
      <c r="E21" s="9" t="s">
        <v>1747</v>
      </c>
      <c r="F21" s="9" t="str">
        <f t="shared" si="4"/>
        <v>N/A</v>
      </c>
      <c r="G21" s="9" t="s">
        <v>1747</v>
      </c>
      <c r="H21" s="9" t="str">
        <f t="shared" si="5"/>
        <v>N/A</v>
      </c>
      <c r="I21" s="10" t="s">
        <v>1747</v>
      </c>
      <c r="J21" s="10" t="s">
        <v>1747</v>
      </c>
      <c r="K21" s="9" t="str">
        <f>IF(J21="Div by 0", "N/A", IF(J21="N/A","N/A", IF(J21&gt;30, "No", IF(J21&lt;-30, "No", "Yes"))))</f>
        <v>N/A</v>
      </c>
    </row>
    <row r="22" spans="1:11" ht="16.5" customHeight="1" x14ac:dyDescent="0.2">
      <c r="A22" s="3" t="s">
        <v>1714</v>
      </c>
      <c r="B22" s="87" t="s">
        <v>213</v>
      </c>
      <c r="C22" s="9" t="s">
        <v>1747</v>
      </c>
      <c r="D22" s="9" t="str">
        <f t="shared" ref="D22:D31" si="6">IF($B22="N/A","N/A",IF(C22&lt;0,"No","Yes"))</f>
        <v>N/A</v>
      </c>
      <c r="E22" s="9" t="s">
        <v>1747</v>
      </c>
      <c r="F22" s="9" t="str">
        <f t="shared" ref="F22:F31" si="7">IF($B22="N/A","N/A",IF(E22&lt;0,"No","Yes"))</f>
        <v>N/A</v>
      </c>
      <c r="G22" s="9" t="s">
        <v>1747</v>
      </c>
      <c r="I22" s="10" t="s">
        <v>1747</v>
      </c>
      <c r="J22" s="10" t="s">
        <v>1747</v>
      </c>
      <c r="K22" s="9" t="str">
        <f t="shared" ref="K22:K31" si="8">IF(J22="Div by 0", "N/A", IF(J22="N/A","N/A", IF(J22&gt;30, "No", IF(J22&lt;-30, "No", "Yes"))))</f>
        <v>N/A</v>
      </c>
    </row>
    <row r="23" spans="1:11" x14ac:dyDescent="0.2">
      <c r="A23" s="3" t="s">
        <v>942</v>
      </c>
      <c r="B23" s="87" t="s">
        <v>213</v>
      </c>
      <c r="C23" s="9" t="s">
        <v>1747</v>
      </c>
      <c r="D23" s="9" t="str">
        <f t="shared" si="6"/>
        <v>N/A</v>
      </c>
      <c r="E23" s="9" t="s">
        <v>1747</v>
      </c>
      <c r="F23" s="9" t="str">
        <f t="shared" si="7"/>
        <v>N/A</v>
      </c>
      <c r="G23" s="9" t="s">
        <v>1747</v>
      </c>
      <c r="H23" s="9" t="str">
        <f t="shared" ref="H23:H31" si="9">IF($B23="N/A","N/A",IF(G23&lt;0,"No","Yes"))</f>
        <v>N/A</v>
      </c>
      <c r="I23" s="10" t="s">
        <v>1747</v>
      </c>
      <c r="J23" s="10" t="s">
        <v>1747</v>
      </c>
      <c r="K23" s="9" t="str">
        <f t="shared" si="8"/>
        <v>N/A</v>
      </c>
    </row>
    <row r="24" spans="1:11" ht="25.5" x14ac:dyDescent="0.2">
      <c r="A24" s="3" t="s">
        <v>943</v>
      </c>
      <c r="B24" s="87" t="s">
        <v>213</v>
      </c>
      <c r="C24" s="9" t="s">
        <v>1747</v>
      </c>
      <c r="D24" s="9" t="str">
        <f t="shared" si="6"/>
        <v>N/A</v>
      </c>
      <c r="E24" s="9" t="s">
        <v>1747</v>
      </c>
      <c r="F24" s="9" t="str">
        <f t="shared" si="7"/>
        <v>N/A</v>
      </c>
      <c r="G24" s="9" t="s">
        <v>1747</v>
      </c>
      <c r="H24" s="9" t="str">
        <f t="shared" si="9"/>
        <v>N/A</v>
      </c>
      <c r="I24" s="10" t="s">
        <v>1747</v>
      </c>
      <c r="J24" s="10" t="s">
        <v>1747</v>
      </c>
      <c r="K24" s="9" t="str">
        <f t="shared" si="8"/>
        <v>N/A</v>
      </c>
    </row>
    <row r="25" spans="1:11" x14ac:dyDescent="0.2">
      <c r="A25" s="2" t="s">
        <v>166</v>
      </c>
      <c r="B25" s="87" t="s">
        <v>213</v>
      </c>
      <c r="C25" s="9" t="s">
        <v>1747</v>
      </c>
      <c r="D25" s="9" t="str">
        <f t="shared" si="6"/>
        <v>N/A</v>
      </c>
      <c r="E25" s="9" t="s">
        <v>1747</v>
      </c>
      <c r="F25" s="9" t="str">
        <f t="shared" si="7"/>
        <v>N/A</v>
      </c>
      <c r="G25" s="9" t="s">
        <v>1747</v>
      </c>
      <c r="H25" s="9" t="str">
        <f t="shared" si="9"/>
        <v>N/A</v>
      </c>
      <c r="I25" s="10" t="s">
        <v>1747</v>
      </c>
      <c r="J25" s="10" t="s">
        <v>1747</v>
      </c>
      <c r="K25" s="9" t="str">
        <f t="shared" si="8"/>
        <v>N/A</v>
      </c>
    </row>
    <row r="26" spans="1:11" x14ac:dyDescent="0.2">
      <c r="A26" s="2" t="s">
        <v>167</v>
      </c>
      <c r="B26" s="87" t="s">
        <v>213</v>
      </c>
      <c r="C26" s="9" t="s">
        <v>1747</v>
      </c>
      <c r="D26" s="9" t="str">
        <f t="shared" si="6"/>
        <v>N/A</v>
      </c>
      <c r="E26" s="9" t="s">
        <v>1747</v>
      </c>
      <c r="F26" s="9" t="str">
        <f t="shared" si="7"/>
        <v>N/A</v>
      </c>
      <c r="G26" s="9" t="s">
        <v>1747</v>
      </c>
      <c r="H26" s="9" t="str">
        <f t="shared" si="9"/>
        <v>N/A</v>
      </c>
      <c r="I26" s="10" t="s">
        <v>1747</v>
      </c>
      <c r="J26" s="10" t="s">
        <v>1747</v>
      </c>
      <c r="K26" s="9" t="str">
        <f t="shared" si="8"/>
        <v>N/A</v>
      </c>
    </row>
    <row r="27" spans="1:11" x14ac:dyDescent="0.2">
      <c r="A27" s="2" t="s">
        <v>168</v>
      </c>
      <c r="B27" s="87" t="s">
        <v>213</v>
      </c>
      <c r="C27" s="9" t="s">
        <v>1747</v>
      </c>
      <c r="D27" s="9" t="str">
        <f t="shared" si="6"/>
        <v>N/A</v>
      </c>
      <c r="E27" s="9" t="s">
        <v>1747</v>
      </c>
      <c r="F27" s="9" t="str">
        <f t="shared" si="7"/>
        <v>N/A</v>
      </c>
      <c r="G27" s="9" t="s">
        <v>1747</v>
      </c>
      <c r="H27" s="9" t="str">
        <f t="shared" si="9"/>
        <v>N/A</v>
      </c>
      <c r="I27" s="10" t="s">
        <v>1747</v>
      </c>
      <c r="J27" s="10" t="s">
        <v>1747</v>
      </c>
      <c r="K27" s="9" t="str">
        <f t="shared" si="8"/>
        <v>N/A</v>
      </c>
    </row>
    <row r="28" spans="1:11" x14ac:dyDescent="0.2">
      <c r="A28" s="2" t="s">
        <v>54</v>
      </c>
      <c r="B28" s="87" t="s">
        <v>213</v>
      </c>
      <c r="C28" s="9" t="s">
        <v>1747</v>
      </c>
      <c r="D28" s="9" t="str">
        <f t="shared" si="6"/>
        <v>N/A</v>
      </c>
      <c r="E28" s="9" t="s">
        <v>1747</v>
      </c>
      <c r="F28" s="9" t="str">
        <f t="shared" si="7"/>
        <v>N/A</v>
      </c>
      <c r="G28" s="9" t="s">
        <v>1747</v>
      </c>
      <c r="H28" s="9" t="str">
        <f t="shared" si="9"/>
        <v>N/A</v>
      </c>
      <c r="I28" s="10" t="s">
        <v>1747</v>
      </c>
      <c r="J28" s="10" t="s">
        <v>1747</v>
      </c>
      <c r="K28" s="9" t="str">
        <f t="shared" si="8"/>
        <v>N/A</v>
      </c>
    </row>
    <row r="29" spans="1:11" x14ac:dyDescent="0.2">
      <c r="A29" s="2" t="s">
        <v>55</v>
      </c>
      <c r="B29" s="87" t="s">
        <v>213</v>
      </c>
      <c r="C29" s="9" t="s">
        <v>1747</v>
      </c>
      <c r="D29" s="9" t="str">
        <f t="shared" si="6"/>
        <v>N/A</v>
      </c>
      <c r="E29" s="9" t="s">
        <v>1747</v>
      </c>
      <c r="F29" s="9" t="str">
        <f t="shared" si="7"/>
        <v>N/A</v>
      </c>
      <c r="G29" s="9" t="s">
        <v>1747</v>
      </c>
      <c r="H29" s="9" t="str">
        <f t="shared" si="9"/>
        <v>N/A</v>
      </c>
      <c r="I29" s="10" t="s">
        <v>1747</v>
      </c>
      <c r="J29" s="10" t="s">
        <v>1747</v>
      </c>
      <c r="K29" s="9" t="str">
        <f t="shared" si="8"/>
        <v>N/A</v>
      </c>
    </row>
    <row r="30" spans="1:11" x14ac:dyDescent="0.2">
      <c r="A30" s="2" t="s">
        <v>56</v>
      </c>
      <c r="B30" s="87" t="s">
        <v>213</v>
      </c>
      <c r="C30" s="9" t="s">
        <v>1747</v>
      </c>
      <c r="D30" s="9" t="str">
        <f t="shared" si="6"/>
        <v>N/A</v>
      </c>
      <c r="E30" s="9" t="s">
        <v>1747</v>
      </c>
      <c r="F30" s="9" t="str">
        <f t="shared" si="7"/>
        <v>N/A</v>
      </c>
      <c r="G30" s="9" t="s">
        <v>1747</v>
      </c>
      <c r="H30" s="9" t="str">
        <f t="shared" si="9"/>
        <v>N/A</v>
      </c>
      <c r="I30" s="10" t="s">
        <v>1747</v>
      </c>
      <c r="J30" s="10" t="s">
        <v>1747</v>
      </c>
      <c r="K30" s="9" t="str">
        <f t="shared" si="8"/>
        <v>N/A</v>
      </c>
    </row>
    <row r="31" spans="1:11" x14ac:dyDescent="0.2">
      <c r="A31" s="2" t="s">
        <v>57</v>
      </c>
      <c r="B31" s="87" t="s">
        <v>213</v>
      </c>
      <c r="C31" s="9" t="s">
        <v>1747</v>
      </c>
      <c r="D31" s="9" t="str">
        <f t="shared" si="6"/>
        <v>N/A</v>
      </c>
      <c r="E31" s="9" t="s">
        <v>1747</v>
      </c>
      <c r="F31" s="9" t="str">
        <f t="shared" si="7"/>
        <v>N/A</v>
      </c>
      <c r="G31" s="9" t="s">
        <v>1747</v>
      </c>
      <c r="H31" s="9" t="str">
        <f t="shared" si="9"/>
        <v>N/A</v>
      </c>
      <c r="I31" s="10" t="s">
        <v>1747</v>
      </c>
      <c r="J31" s="10" t="s">
        <v>1747</v>
      </c>
      <c r="K31" s="9" t="str">
        <f t="shared" si="8"/>
        <v>N/A</v>
      </c>
    </row>
    <row r="32" spans="1:11" ht="12" customHeight="1" x14ac:dyDescent="0.2">
      <c r="A32" s="164" t="s">
        <v>1647</v>
      </c>
      <c r="B32" s="165"/>
      <c r="C32" s="165"/>
      <c r="D32" s="165"/>
      <c r="E32" s="165"/>
      <c r="F32" s="165"/>
      <c r="G32" s="165"/>
      <c r="H32" s="165"/>
      <c r="I32" s="165"/>
      <c r="J32" s="165"/>
      <c r="K32" s="166"/>
    </row>
    <row r="33" spans="1:11" x14ac:dyDescent="0.2">
      <c r="A33" s="156" t="s">
        <v>1645</v>
      </c>
      <c r="B33" s="157"/>
      <c r="C33" s="157"/>
      <c r="D33" s="157"/>
      <c r="E33" s="157"/>
      <c r="F33" s="157"/>
      <c r="G33" s="157"/>
      <c r="H33" s="157"/>
      <c r="I33" s="157"/>
      <c r="J33" s="157"/>
      <c r="K33" s="158"/>
    </row>
    <row r="34" spans="1:11" x14ac:dyDescent="0.2">
      <c r="A34" s="159" t="s">
        <v>1743</v>
      </c>
      <c r="B34" s="159"/>
      <c r="C34" s="159"/>
      <c r="D34" s="159"/>
      <c r="E34" s="159"/>
      <c r="F34" s="159"/>
      <c r="G34" s="159"/>
      <c r="H34" s="159"/>
      <c r="I34" s="159"/>
      <c r="J34" s="159"/>
      <c r="K34" s="160"/>
    </row>
    <row r="35" spans="1:11" x14ac:dyDescent="0.2">
      <c r="C35" s="8"/>
      <c r="D35" s="8"/>
    </row>
    <row r="36" spans="1:11" x14ac:dyDescent="0.2">
      <c r="C36" s="8"/>
      <c r="D36" s="8"/>
    </row>
    <row r="37" spans="1:11" x14ac:dyDescent="0.2">
      <c r="C37" s="8"/>
      <c r="D37" s="8"/>
    </row>
    <row r="38" spans="1:11" x14ac:dyDescent="0.2">
      <c r="C38" s="8"/>
      <c r="D38" s="8"/>
    </row>
  </sheetData>
  <mergeCells count="6">
    <mergeCell ref="A34:K34"/>
    <mergeCell ref="A1:K1"/>
    <mergeCell ref="A2:K2"/>
    <mergeCell ref="A4:K4"/>
    <mergeCell ref="A32:K32"/>
    <mergeCell ref="A33:K3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L54"/>
  <sheetViews>
    <sheetView zoomScaleNormal="100" zoomScaleSheetLayoutView="90" workbookViewId="0">
      <pane xSplit="2" ySplit="5" topLeftCell="C22" activePane="bottomRight" state="frozen"/>
      <selection activeCell="A17" sqref="A17"/>
      <selection pane="topRight" activeCell="A17" sqref="A17"/>
      <selection pane="bottomLeft" activeCell="A17" sqref="A17"/>
      <selection pane="bottomRight" activeCell="A3" sqref="A3:L3"/>
    </sheetView>
  </sheetViews>
  <sheetFormatPr defaultColWidth="9.140625" defaultRowHeight="12.75" x14ac:dyDescent="0.2"/>
  <cols>
    <col min="1" max="1" width="77.28515625" style="57" customWidth="1"/>
    <col min="2" max="2" width="9.42578125" style="57"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5"/>
  </cols>
  <sheetData>
    <row r="1" spans="1:12" s="20" customFormat="1" ht="18.75" customHeight="1" x14ac:dyDescent="0.2">
      <c r="A1" s="147" t="s">
        <v>1731</v>
      </c>
      <c r="B1" s="148"/>
      <c r="C1" s="148"/>
      <c r="D1" s="148"/>
      <c r="E1" s="148"/>
      <c r="F1" s="148"/>
      <c r="G1" s="148"/>
      <c r="H1" s="148"/>
      <c r="I1" s="148"/>
      <c r="J1" s="148"/>
      <c r="K1" s="148"/>
      <c r="L1" s="149"/>
    </row>
    <row r="2" spans="1:12" s="21" customFormat="1" x14ac:dyDescent="0.2">
      <c r="A2" s="153" t="s">
        <v>1604</v>
      </c>
      <c r="B2" s="154"/>
      <c r="C2" s="154"/>
      <c r="D2" s="154"/>
      <c r="E2" s="154"/>
      <c r="F2" s="154"/>
      <c r="G2" s="154"/>
      <c r="H2" s="154"/>
      <c r="I2" s="154"/>
      <c r="J2" s="154"/>
      <c r="K2" s="154"/>
      <c r="L2" s="155"/>
    </row>
    <row r="3" spans="1:12" s="21" customFormat="1" x14ac:dyDescent="0.2">
      <c r="A3" s="146" t="s">
        <v>1746</v>
      </c>
      <c r="B3" s="22"/>
      <c r="C3" s="22"/>
      <c r="D3" s="22"/>
      <c r="E3" s="22"/>
      <c r="F3" s="22"/>
      <c r="G3" s="22"/>
      <c r="H3" s="22"/>
      <c r="I3" s="22"/>
      <c r="J3" s="22"/>
      <c r="K3" s="23"/>
    </row>
    <row r="4" spans="1:12" s="21" customFormat="1" x14ac:dyDescent="0.2">
      <c r="A4" s="170" t="s">
        <v>650</v>
      </c>
      <c r="B4" s="171"/>
      <c r="C4" s="171"/>
      <c r="D4" s="171"/>
      <c r="E4" s="171"/>
      <c r="F4" s="171"/>
      <c r="G4" s="171"/>
      <c r="H4" s="171"/>
      <c r="I4" s="171"/>
      <c r="J4" s="171"/>
      <c r="K4" s="171"/>
      <c r="L4" s="172"/>
    </row>
    <row r="5" spans="1:12" s="83" customFormat="1" ht="63" customHeight="1" x14ac:dyDescent="0.2">
      <c r="A5" s="41" t="s">
        <v>11</v>
      </c>
      <c r="B5" s="25" t="s">
        <v>212</v>
      </c>
      <c r="C5" s="25" t="s">
        <v>1732</v>
      </c>
      <c r="D5" s="25" t="s">
        <v>1737</v>
      </c>
      <c r="E5" s="25" t="s">
        <v>651</v>
      </c>
      <c r="F5" s="25" t="s">
        <v>1733</v>
      </c>
      <c r="G5" s="25" t="s">
        <v>652</v>
      </c>
      <c r="H5" s="25" t="s">
        <v>1734</v>
      </c>
      <c r="I5" s="42" t="s">
        <v>1735</v>
      </c>
      <c r="J5" s="42" t="s">
        <v>1736</v>
      </c>
      <c r="K5" s="43" t="s">
        <v>744</v>
      </c>
      <c r="L5" s="44" t="s">
        <v>743</v>
      </c>
    </row>
    <row r="6" spans="1:12" s="30" customFormat="1" ht="12.75" customHeight="1" x14ac:dyDescent="0.2">
      <c r="A6" s="2" t="s">
        <v>345</v>
      </c>
      <c r="B6" s="46" t="s">
        <v>213</v>
      </c>
      <c r="C6" s="29">
        <v>7</v>
      </c>
      <c r="D6" s="46" t="s">
        <v>213</v>
      </c>
      <c r="E6" s="29">
        <v>7</v>
      </c>
      <c r="F6" s="46" t="s">
        <v>213</v>
      </c>
      <c r="G6" s="29">
        <v>7</v>
      </c>
      <c r="H6" s="46" t="s">
        <v>213</v>
      </c>
      <c r="I6" s="133" t="s">
        <v>213</v>
      </c>
      <c r="J6" s="133" t="s">
        <v>213</v>
      </c>
      <c r="K6" s="46" t="s">
        <v>213</v>
      </c>
      <c r="L6" s="46" t="s">
        <v>213</v>
      </c>
    </row>
    <row r="7" spans="1:12" x14ac:dyDescent="0.2">
      <c r="A7" s="3" t="s">
        <v>17</v>
      </c>
      <c r="B7" s="32" t="s">
        <v>213</v>
      </c>
      <c r="C7" s="33">
        <v>277432</v>
      </c>
      <c r="D7" s="84" t="str">
        <f>IF($B7="N/A","N/A",IF(C7&gt;10,"No",IF(C7&lt;-10,"No","Yes")))</f>
        <v>N/A</v>
      </c>
      <c r="E7" s="33">
        <v>292774</v>
      </c>
      <c r="F7" s="84" t="str">
        <f>IF($B7="N/A","N/A",IF(E7&gt;10,"No",IF(E7&lt;-10,"No","Yes")))</f>
        <v>N/A</v>
      </c>
      <c r="G7" s="33">
        <v>301393</v>
      </c>
      <c r="H7" s="84" t="str">
        <f>IF($B7="N/A","N/A",IF(G7&gt;10,"No",IF(G7&lt;-10,"No","Yes")))</f>
        <v>N/A</v>
      </c>
      <c r="I7" s="85">
        <v>5.53</v>
      </c>
      <c r="J7" s="85">
        <v>2.944</v>
      </c>
      <c r="K7" s="86" t="s">
        <v>739</v>
      </c>
      <c r="L7" s="34" t="str">
        <f>IF(J7="Div by 0", "N/A", IF(K7="N/A","N/A", IF(J7&gt;VALUE(MID(K7,1,2)), "No", IF(J7&lt;-1*VALUE(MID(K7,1,2)), "No", "Yes"))))</f>
        <v>Yes</v>
      </c>
    </row>
    <row r="8" spans="1:12" x14ac:dyDescent="0.2">
      <c r="A8" s="3" t="s">
        <v>58</v>
      </c>
      <c r="B8" s="37" t="s">
        <v>213</v>
      </c>
      <c r="C8" s="49">
        <v>1554386405</v>
      </c>
      <c r="D8" s="46" t="str">
        <f>IF($B8="N/A","N/A",IF(C8&gt;10,"No",IF(C8&lt;-10,"No","Yes")))</f>
        <v>N/A</v>
      </c>
      <c r="E8" s="49">
        <v>1560692407</v>
      </c>
      <c r="F8" s="46" t="str">
        <f>IF($B8="N/A","N/A",IF(E8&gt;10,"No",IF(E8&lt;-10,"No","Yes")))</f>
        <v>N/A</v>
      </c>
      <c r="G8" s="49">
        <v>1618316458</v>
      </c>
      <c r="H8" s="46" t="str">
        <f>IF($B8="N/A","N/A",IF(G8&gt;10,"No",IF(G8&lt;-10,"No","Yes")))</f>
        <v>N/A</v>
      </c>
      <c r="I8" s="12">
        <v>0.40570000000000001</v>
      </c>
      <c r="J8" s="12">
        <v>3.6920000000000002</v>
      </c>
      <c r="K8" s="47" t="s">
        <v>739</v>
      </c>
      <c r="L8" s="9" t="str">
        <f>IF(J8="Div by 0", "N/A", IF(K8="N/A","N/A", IF(J8&gt;VALUE(MID(K8,1,2)), "No", IF(J8&lt;-1*VALUE(MID(K8,1,2)), "No", "Yes"))))</f>
        <v>Yes</v>
      </c>
    </row>
    <row r="9" spans="1:12" x14ac:dyDescent="0.2">
      <c r="A9" s="61" t="s">
        <v>944</v>
      </c>
      <c r="B9" s="9" t="s">
        <v>213</v>
      </c>
      <c r="C9" s="8">
        <v>7.8711179676</v>
      </c>
      <c r="D9" s="46" t="str">
        <f>IF($B9="N/A","N/A",IF(C9&gt;10,"No",IF(C9&lt;-10,"No","Yes")))</f>
        <v>N/A</v>
      </c>
      <c r="E9" s="8">
        <v>6.5183383770000001</v>
      </c>
      <c r="F9" s="46" t="str">
        <f>IF($B9="N/A","N/A",IF(E9&gt;10,"No",IF(E9&lt;-10,"No","Yes")))</f>
        <v>N/A</v>
      </c>
      <c r="G9" s="8">
        <v>6.0266827696999998</v>
      </c>
      <c r="H9" s="46" t="str">
        <f>IF($B9="N/A","N/A",IF(G9&gt;10,"No",IF(G9&lt;-10,"No","Yes")))</f>
        <v>N/A</v>
      </c>
      <c r="I9" s="12">
        <v>-17.2</v>
      </c>
      <c r="J9" s="12">
        <v>-7.54</v>
      </c>
      <c r="K9" s="9" t="s">
        <v>213</v>
      </c>
      <c r="L9" s="9" t="str">
        <f>IF(J9="Div by 0", "N/A", IF(K9="N/A","N/A", IF(J9&gt;VALUE(MID(K9,1,2)), "No", IF(J9&lt;-1*VALUE(MID(K9,1,2)), "No", "Yes"))))</f>
        <v>N/A</v>
      </c>
    </row>
    <row r="10" spans="1:12" x14ac:dyDescent="0.2">
      <c r="A10" s="61" t="s">
        <v>945</v>
      </c>
      <c r="B10" s="9" t="s">
        <v>213</v>
      </c>
      <c r="C10" s="8">
        <v>51.726188759999999</v>
      </c>
      <c r="D10" s="46" t="str">
        <f t="shared" ref="D10:D19" si="0">IF($B10="N/A","N/A",IF(C10&gt;10,"No",IF(C10&lt;-10,"No","Yes")))</f>
        <v>N/A</v>
      </c>
      <c r="E10" s="8">
        <v>49.344545621999998</v>
      </c>
      <c r="F10" s="46" t="str">
        <f t="shared" ref="F10:F19" si="1">IF($B10="N/A","N/A",IF(E10&gt;10,"No",IF(E10&lt;-10,"No","Yes")))</f>
        <v>N/A</v>
      </c>
      <c r="G10" s="8">
        <v>48.346842826</v>
      </c>
      <c r="H10" s="46" t="str">
        <f t="shared" ref="H10:H19" si="2">IF($B10="N/A","N/A",IF(G10&gt;10,"No",IF(G10&lt;-10,"No","Yes")))</f>
        <v>N/A</v>
      </c>
      <c r="I10" s="12">
        <v>-4.5999999999999996</v>
      </c>
      <c r="J10" s="12">
        <v>-2.02</v>
      </c>
      <c r="K10" s="9" t="s">
        <v>213</v>
      </c>
      <c r="L10" s="9" t="str">
        <f t="shared" ref="L10:L26" si="3">IF(J10="Div by 0", "N/A", IF(K10="N/A","N/A", IF(J10&gt;VALUE(MID(K10,1,2)), "No", IF(J10&lt;-1*VALUE(MID(K10,1,2)), "No", "Yes"))))</f>
        <v>N/A</v>
      </c>
    </row>
    <row r="11" spans="1:12" x14ac:dyDescent="0.2">
      <c r="A11" s="61" t="s">
        <v>946</v>
      </c>
      <c r="B11" s="9" t="s">
        <v>213</v>
      </c>
      <c r="C11" s="8">
        <v>2.4344704288000001</v>
      </c>
      <c r="D11" s="46" t="str">
        <f t="shared" si="0"/>
        <v>N/A</v>
      </c>
      <c r="E11" s="8">
        <v>3.2598523092999998</v>
      </c>
      <c r="F11" s="46" t="str">
        <f t="shared" si="1"/>
        <v>N/A</v>
      </c>
      <c r="G11" s="8">
        <v>3.4848188246</v>
      </c>
      <c r="H11" s="46" t="str">
        <f t="shared" si="2"/>
        <v>N/A</v>
      </c>
      <c r="I11" s="12">
        <v>33.9</v>
      </c>
      <c r="J11" s="12">
        <v>6.9009999999999998</v>
      </c>
      <c r="K11" s="9" t="s">
        <v>213</v>
      </c>
      <c r="L11" s="9" t="str">
        <f t="shared" si="3"/>
        <v>N/A</v>
      </c>
    </row>
    <row r="12" spans="1:12" x14ac:dyDescent="0.2">
      <c r="A12" s="61" t="s">
        <v>947</v>
      </c>
      <c r="B12" s="9" t="s">
        <v>213</v>
      </c>
      <c r="C12" s="8">
        <v>1.2615704E-2</v>
      </c>
      <c r="D12" s="46" t="str">
        <f t="shared" si="0"/>
        <v>N/A</v>
      </c>
      <c r="E12" s="8">
        <v>0</v>
      </c>
      <c r="F12" s="46" t="str">
        <f t="shared" si="1"/>
        <v>N/A</v>
      </c>
      <c r="G12" s="8">
        <v>0</v>
      </c>
      <c r="H12" s="46" t="str">
        <f t="shared" si="2"/>
        <v>N/A</v>
      </c>
      <c r="I12" s="12">
        <v>-100</v>
      </c>
      <c r="J12" s="12" t="s">
        <v>1747</v>
      </c>
      <c r="K12" s="9" t="s">
        <v>213</v>
      </c>
      <c r="L12" s="9" t="str">
        <f t="shared" si="3"/>
        <v>N/A</v>
      </c>
    </row>
    <row r="13" spans="1:12" x14ac:dyDescent="0.2">
      <c r="A13" s="61" t="s">
        <v>948</v>
      </c>
      <c r="B13" s="11" t="s">
        <v>213</v>
      </c>
      <c r="C13" s="8">
        <v>23.460163211000001</v>
      </c>
      <c r="D13" s="46" t="str">
        <f t="shared" si="0"/>
        <v>N/A</v>
      </c>
      <c r="E13" s="8">
        <v>9.4994774125999992</v>
      </c>
      <c r="F13" s="46" t="str">
        <f t="shared" si="1"/>
        <v>N/A</v>
      </c>
      <c r="G13" s="8">
        <v>4.0949856167999998</v>
      </c>
      <c r="H13" s="46" t="str">
        <f t="shared" si="2"/>
        <v>N/A</v>
      </c>
      <c r="I13" s="12">
        <v>-59.5</v>
      </c>
      <c r="J13" s="12">
        <v>-56.9</v>
      </c>
      <c r="K13" s="9" t="s">
        <v>213</v>
      </c>
      <c r="L13" s="9" t="str">
        <f t="shared" si="3"/>
        <v>N/A</v>
      </c>
    </row>
    <row r="14" spans="1:12" ht="12.75" customHeight="1" x14ac:dyDescent="0.2">
      <c r="A14" s="61" t="s">
        <v>949</v>
      </c>
      <c r="B14" s="11" t="s">
        <v>213</v>
      </c>
      <c r="C14" s="8">
        <v>0.73928025610000003</v>
      </c>
      <c r="D14" s="46" t="str">
        <f t="shared" si="0"/>
        <v>N/A</v>
      </c>
      <c r="E14" s="8">
        <v>1.2388395144</v>
      </c>
      <c r="F14" s="46" t="str">
        <f t="shared" si="1"/>
        <v>N/A</v>
      </c>
      <c r="G14" s="8">
        <v>2.3646866383999998</v>
      </c>
      <c r="H14" s="46" t="str">
        <f t="shared" si="2"/>
        <v>N/A</v>
      </c>
      <c r="I14" s="12">
        <v>67.569999999999993</v>
      </c>
      <c r="J14" s="12">
        <v>90.88</v>
      </c>
      <c r="K14" s="9" t="s">
        <v>213</v>
      </c>
      <c r="L14" s="9" t="str">
        <f t="shared" si="3"/>
        <v>N/A</v>
      </c>
    </row>
    <row r="15" spans="1:12" x14ac:dyDescent="0.2">
      <c r="A15" s="61" t="s">
        <v>950</v>
      </c>
      <c r="B15" s="11" t="s">
        <v>213</v>
      </c>
      <c r="C15" s="8">
        <v>4.1451598999999999E-2</v>
      </c>
      <c r="D15" s="46" t="str">
        <f t="shared" si="0"/>
        <v>N/A</v>
      </c>
      <c r="E15" s="8">
        <v>6.8312080000000001E-4</v>
      </c>
      <c r="F15" s="46" t="str">
        <f t="shared" si="1"/>
        <v>N/A</v>
      </c>
      <c r="G15" s="8">
        <v>2.3225490000000001E-3</v>
      </c>
      <c r="H15" s="46" t="str">
        <f t="shared" si="2"/>
        <v>N/A</v>
      </c>
      <c r="I15" s="12">
        <v>-98.4</v>
      </c>
      <c r="J15" s="12">
        <v>240</v>
      </c>
      <c r="K15" s="9" t="s">
        <v>213</v>
      </c>
      <c r="L15" s="9" t="str">
        <f t="shared" si="3"/>
        <v>N/A</v>
      </c>
    </row>
    <row r="16" spans="1:12" ht="12.75" customHeight="1" x14ac:dyDescent="0.2">
      <c r="A16" s="61" t="s">
        <v>951</v>
      </c>
      <c r="B16" s="11" t="s">
        <v>213</v>
      </c>
      <c r="C16" s="8">
        <v>13.714712073999999</v>
      </c>
      <c r="D16" s="46" t="str">
        <f t="shared" si="0"/>
        <v>N/A</v>
      </c>
      <c r="E16" s="8">
        <v>30.138263643999998</v>
      </c>
      <c r="F16" s="46" t="str">
        <f t="shared" si="1"/>
        <v>N/A</v>
      </c>
      <c r="G16" s="8">
        <v>35.679660775000002</v>
      </c>
      <c r="H16" s="46" t="str">
        <f t="shared" si="2"/>
        <v>N/A</v>
      </c>
      <c r="I16" s="12">
        <v>119.8</v>
      </c>
      <c r="J16" s="12">
        <v>18.39</v>
      </c>
      <c r="K16" s="9" t="s">
        <v>213</v>
      </c>
      <c r="L16" s="9" t="str">
        <f t="shared" si="3"/>
        <v>N/A</v>
      </c>
    </row>
    <row r="17" spans="1:12" ht="12.75" customHeight="1" x14ac:dyDescent="0.2">
      <c r="A17" s="4" t="s">
        <v>952</v>
      </c>
      <c r="B17" s="11" t="s">
        <v>213</v>
      </c>
      <c r="C17" s="8" t="s">
        <v>213</v>
      </c>
      <c r="D17" s="46" t="str">
        <f t="shared" si="0"/>
        <v>N/A</v>
      </c>
      <c r="E17" s="8">
        <v>88.982969799000003</v>
      </c>
      <c r="F17" s="46" t="str">
        <f t="shared" si="1"/>
        <v>N/A</v>
      </c>
      <c r="G17" s="8">
        <v>88.123811767000007</v>
      </c>
      <c r="H17" s="46" t="str">
        <f t="shared" si="2"/>
        <v>N/A</v>
      </c>
      <c r="I17" s="12" t="s">
        <v>213</v>
      </c>
      <c r="J17" s="12">
        <v>-0.96599999999999997</v>
      </c>
      <c r="K17" s="9" t="s">
        <v>213</v>
      </c>
      <c r="L17" s="9" t="str">
        <f t="shared" si="3"/>
        <v>N/A</v>
      </c>
    </row>
    <row r="18" spans="1:12" ht="12.75" customHeight="1" x14ac:dyDescent="0.2">
      <c r="A18" s="4" t="s">
        <v>953</v>
      </c>
      <c r="B18" s="11" t="s">
        <v>213</v>
      </c>
      <c r="C18" s="8" t="s">
        <v>213</v>
      </c>
      <c r="D18" s="46" t="str">
        <f t="shared" si="0"/>
        <v>N/A</v>
      </c>
      <c r="E18" s="8">
        <v>4.4986918236999998</v>
      </c>
      <c r="F18" s="46" t="str">
        <f t="shared" si="1"/>
        <v>N/A</v>
      </c>
      <c r="G18" s="8">
        <v>5.8495054629999998</v>
      </c>
      <c r="H18" s="46" t="str">
        <f t="shared" si="2"/>
        <v>N/A</v>
      </c>
      <c r="I18" s="12" t="s">
        <v>213</v>
      </c>
      <c r="J18" s="12">
        <v>30.03</v>
      </c>
      <c r="K18" s="9" t="s">
        <v>213</v>
      </c>
      <c r="L18" s="9" t="str">
        <f t="shared" si="3"/>
        <v>N/A</v>
      </c>
    </row>
    <row r="19" spans="1:12" ht="12.75" customHeight="1" x14ac:dyDescent="0.2">
      <c r="A19" s="18" t="s">
        <v>132</v>
      </c>
      <c r="B19" s="1" t="s">
        <v>213</v>
      </c>
      <c r="C19" s="38">
        <v>282</v>
      </c>
      <c r="D19" s="46" t="str">
        <f t="shared" si="0"/>
        <v>N/A</v>
      </c>
      <c r="E19" s="38">
        <v>2675</v>
      </c>
      <c r="F19" s="46" t="str">
        <f t="shared" si="1"/>
        <v>N/A</v>
      </c>
      <c r="G19" s="38">
        <v>5373</v>
      </c>
      <c r="H19" s="46" t="str">
        <f t="shared" si="2"/>
        <v>N/A</v>
      </c>
      <c r="I19" s="12">
        <v>848.6</v>
      </c>
      <c r="J19" s="12">
        <v>100.9</v>
      </c>
      <c r="K19" s="38" t="s">
        <v>213</v>
      </c>
      <c r="L19" s="9" t="str">
        <f t="shared" si="3"/>
        <v>N/A</v>
      </c>
    </row>
    <row r="20" spans="1:12" ht="12.75" customHeight="1" x14ac:dyDescent="0.2">
      <c r="A20" s="18" t="s">
        <v>133</v>
      </c>
      <c r="B20" s="50" t="s">
        <v>276</v>
      </c>
      <c r="C20" s="8">
        <v>0.10164652959999999</v>
      </c>
      <c r="D20" s="46" t="str">
        <f>IF($B20="N/A","N/A",IF(C20&gt;=2,"No",IF(C20&lt;0,"No","Yes")))</f>
        <v>Yes</v>
      </c>
      <c r="E20" s="8">
        <v>0.9136740284</v>
      </c>
      <c r="F20" s="46" t="str">
        <f>IF($B20="N/A","N/A",IF(E20&gt;=2,"No",IF(E20&lt;0,"No","Yes")))</f>
        <v>Yes</v>
      </c>
      <c r="G20" s="8">
        <v>1.7827222265</v>
      </c>
      <c r="H20" s="46" t="str">
        <f>IF($B20="N/A","N/A",IF(G20&gt;=2,"No",IF(G20&lt;0,"No","Yes")))</f>
        <v>Yes</v>
      </c>
      <c r="I20" s="12">
        <v>798.9</v>
      </c>
      <c r="J20" s="12">
        <v>95.12</v>
      </c>
      <c r="K20" s="9" t="s">
        <v>213</v>
      </c>
      <c r="L20" s="9" t="str">
        <f t="shared" si="3"/>
        <v>N/A</v>
      </c>
    </row>
    <row r="21" spans="1:12" ht="25.5" x14ac:dyDescent="0.2">
      <c r="A21" s="2" t="s">
        <v>134</v>
      </c>
      <c r="B21" s="50" t="s">
        <v>213</v>
      </c>
      <c r="C21" s="49">
        <v>1472888</v>
      </c>
      <c r="D21" s="46" t="str">
        <f t="shared" ref="D21:D26" si="4">IF($B21="N/A","N/A",IF(C21&gt;10,"No",IF(C21&lt;-10,"No","Yes")))</f>
        <v>N/A</v>
      </c>
      <c r="E21" s="49">
        <v>11920483</v>
      </c>
      <c r="F21" s="46" t="str">
        <f t="shared" ref="F21:F26" si="5">IF($B21="N/A","N/A",IF(E21&gt;10,"No",IF(E21&lt;-10,"No","Yes")))</f>
        <v>N/A</v>
      </c>
      <c r="G21" s="49">
        <v>24785267</v>
      </c>
      <c r="H21" s="46" t="str">
        <f t="shared" ref="H21:H26" si="6">IF($B21="N/A","N/A",IF(G21&gt;10,"No",IF(G21&lt;-10,"No","Yes")))</f>
        <v>N/A</v>
      </c>
      <c r="I21" s="12">
        <v>709.3</v>
      </c>
      <c r="J21" s="12">
        <v>107.9</v>
      </c>
      <c r="K21" s="9" t="s">
        <v>213</v>
      </c>
      <c r="L21" s="9" t="str">
        <f t="shared" si="3"/>
        <v>N/A</v>
      </c>
    </row>
    <row r="22" spans="1:12" ht="25.5" x14ac:dyDescent="0.2">
      <c r="A22" s="2" t="s">
        <v>1708</v>
      </c>
      <c r="B22" s="50" t="s">
        <v>213</v>
      </c>
      <c r="C22" s="49">
        <v>5223.0070922000004</v>
      </c>
      <c r="D22" s="46" t="str">
        <f t="shared" si="4"/>
        <v>N/A</v>
      </c>
      <c r="E22" s="49">
        <v>4456.2553270999997</v>
      </c>
      <c r="F22" s="46" t="str">
        <f t="shared" si="5"/>
        <v>N/A</v>
      </c>
      <c r="G22" s="49">
        <v>4612.9289037999997</v>
      </c>
      <c r="H22" s="46" t="str">
        <f t="shared" si="6"/>
        <v>N/A</v>
      </c>
      <c r="I22" s="12">
        <v>-14.7</v>
      </c>
      <c r="J22" s="12">
        <v>3.516</v>
      </c>
      <c r="K22" s="9" t="s">
        <v>213</v>
      </c>
      <c r="L22" s="9" t="str">
        <f t="shared" si="3"/>
        <v>N/A</v>
      </c>
    </row>
    <row r="23" spans="1:12" ht="12.75" customHeight="1" x14ac:dyDescent="0.2">
      <c r="A23" s="18" t="s">
        <v>135</v>
      </c>
      <c r="B23" s="37" t="s">
        <v>213</v>
      </c>
      <c r="C23" s="1">
        <v>272</v>
      </c>
      <c r="D23" s="46" t="str">
        <f t="shared" si="4"/>
        <v>N/A</v>
      </c>
      <c r="E23" s="1">
        <v>2655</v>
      </c>
      <c r="F23" s="46" t="str">
        <f t="shared" si="5"/>
        <v>N/A</v>
      </c>
      <c r="G23" s="1">
        <v>5363</v>
      </c>
      <c r="H23" s="46" t="str">
        <f t="shared" si="6"/>
        <v>N/A</v>
      </c>
      <c r="I23" s="12">
        <v>876.1</v>
      </c>
      <c r="J23" s="12">
        <v>102</v>
      </c>
      <c r="K23" s="38" t="s">
        <v>213</v>
      </c>
      <c r="L23" s="9" t="str">
        <f t="shared" si="3"/>
        <v>N/A</v>
      </c>
    </row>
    <row r="24" spans="1:12" ht="12.75" customHeight="1" x14ac:dyDescent="0.2">
      <c r="A24" s="18" t="s">
        <v>136</v>
      </c>
      <c r="B24" s="37" t="s">
        <v>213</v>
      </c>
      <c r="C24" s="13">
        <v>9.8042042699999998E-2</v>
      </c>
      <c r="D24" s="46" t="str">
        <f t="shared" si="4"/>
        <v>N/A</v>
      </c>
      <c r="E24" s="13">
        <v>0.9068428207</v>
      </c>
      <c r="F24" s="46" t="str">
        <f t="shared" si="5"/>
        <v>N/A</v>
      </c>
      <c r="G24" s="13">
        <v>1.7794042993999999</v>
      </c>
      <c r="H24" s="46" t="str">
        <f t="shared" si="6"/>
        <v>N/A</v>
      </c>
      <c r="I24" s="12">
        <v>825</v>
      </c>
      <c r="J24" s="12">
        <v>96.22</v>
      </c>
      <c r="K24" s="9" t="s">
        <v>213</v>
      </c>
      <c r="L24" s="9" t="str">
        <f t="shared" si="3"/>
        <v>N/A</v>
      </c>
    </row>
    <row r="25" spans="1:12" ht="25.5" x14ac:dyDescent="0.2">
      <c r="A25" s="2" t="s">
        <v>137</v>
      </c>
      <c r="B25" s="37" t="s">
        <v>213</v>
      </c>
      <c r="C25" s="14">
        <v>1471615</v>
      </c>
      <c r="D25" s="46" t="str">
        <f t="shared" si="4"/>
        <v>N/A</v>
      </c>
      <c r="E25" s="14">
        <v>11910662</v>
      </c>
      <c r="F25" s="46" t="str">
        <f t="shared" si="5"/>
        <v>N/A</v>
      </c>
      <c r="G25" s="14">
        <v>24778717</v>
      </c>
      <c r="H25" s="46" t="str">
        <f t="shared" si="6"/>
        <v>N/A</v>
      </c>
      <c r="I25" s="12">
        <v>709.4</v>
      </c>
      <c r="J25" s="12">
        <v>108</v>
      </c>
      <c r="K25" s="9" t="s">
        <v>213</v>
      </c>
      <c r="L25" s="9" t="str">
        <f t="shared" si="3"/>
        <v>N/A</v>
      </c>
    </row>
    <row r="26" spans="1:12" ht="25.5" x14ac:dyDescent="0.2">
      <c r="A26" s="2" t="s">
        <v>954</v>
      </c>
      <c r="B26" s="37" t="s">
        <v>213</v>
      </c>
      <c r="C26" s="14">
        <v>5410.3492647000003</v>
      </c>
      <c r="D26" s="46" t="str">
        <f t="shared" si="4"/>
        <v>N/A</v>
      </c>
      <c r="E26" s="14">
        <v>4486.1250471000003</v>
      </c>
      <c r="F26" s="46" t="str">
        <f t="shared" si="5"/>
        <v>N/A</v>
      </c>
      <c r="G26" s="14">
        <v>4620.3089688999999</v>
      </c>
      <c r="H26" s="46" t="str">
        <f t="shared" si="6"/>
        <v>N/A</v>
      </c>
      <c r="I26" s="12">
        <v>-17.100000000000001</v>
      </c>
      <c r="J26" s="12">
        <v>2.9910000000000001</v>
      </c>
      <c r="K26" s="9" t="s">
        <v>213</v>
      </c>
      <c r="L26" s="9" t="str">
        <f t="shared" si="3"/>
        <v>N/A</v>
      </c>
    </row>
    <row r="27" spans="1:12" x14ac:dyDescent="0.2">
      <c r="A27" s="18" t="s">
        <v>138</v>
      </c>
      <c r="B27" s="1" t="s">
        <v>213</v>
      </c>
      <c r="C27" s="38">
        <v>0</v>
      </c>
      <c r="D27" s="46" t="str">
        <f>IF($B27="N/A","N/A",IF(C27&gt;10,"No",IF(C27&lt;-10,"No","Yes")))</f>
        <v>N/A</v>
      </c>
      <c r="E27" s="38">
        <v>0</v>
      </c>
      <c r="F27" s="46" t="str">
        <f>IF($B27="N/A","N/A",IF(E27&gt;10,"No",IF(E27&lt;-10,"No","Yes")))</f>
        <v>N/A</v>
      </c>
      <c r="G27" s="38">
        <v>0</v>
      </c>
      <c r="H27" s="46" t="str">
        <f>IF($B27="N/A","N/A",IF(G27&gt;10,"No",IF(G27&lt;-10,"No","Yes")))</f>
        <v>N/A</v>
      </c>
      <c r="I27" s="12" t="s">
        <v>1747</v>
      </c>
      <c r="J27" s="12" t="s">
        <v>1747</v>
      </c>
      <c r="K27" s="38" t="s">
        <v>213</v>
      </c>
      <c r="L27" s="9" t="str">
        <f>IF(J27="Div by 0", "N/A", IF(K27="N/A","N/A", IF(J27&gt;VALUE(MID(K27,1,2)), "No", IF(J27&lt;-1*VALUE(MID(K27,1,2)), "No", "Yes"))))</f>
        <v>N/A</v>
      </c>
    </row>
    <row r="28" spans="1:12" x14ac:dyDescent="0.2">
      <c r="A28" s="2" t="s">
        <v>139</v>
      </c>
      <c r="B28" s="50" t="s">
        <v>213</v>
      </c>
      <c r="C28" s="8">
        <v>0</v>
      </c>
      <c r="D28" s="46" t="str">
        <f>IF($B28="N/A","N/A",IF(C28&gt;10,"No",IF(C28&lt;-10,"No","Yes")))</f>
        <v>N/A</v>
      </c>
      <c r="E28" s="8">
        <v>0</v>
      </c>
      <c r="F28" s="46" t="str">
        <f>IF($B28="N/A","N/A",IF(E28&gt;10,"No",IF(E28&lt;-10,"No","Yes")))</f>
        <v>N/A</v>
      </c>
      <c r="G28" s="8">
        <v>0</v>
      </c>
      <c r="H28" s="46" t="str">
        <f>IF($B28="N/A","N/A",IF(G28&gt;10,"No",IF(G28&lt;-10,"No","Yes")))</f>
        <v>N/A</v>
      </c>
      <c r="I28" s="12" t="s">
        <v>1747</v>
      </c>
      <c r="J28" s="12" t="s">
        <v>1747</v>
      </c>
      <c r="K28" s="9" t="s">
        <v>213</v>
      </c>
      <c r="L28" s="9" t="str">
        <f>IF(J28="Div by 0", "N/A", IF(K28="N/A","N/A", IF(J28&gt;VALUE(MID(K28,1,2)), "No", IF(J28&lt;-1*VALUE(MID(K28,1,2)), "No", "Yes"))))</f>
        <v>N/A</v>
      </c>
    </row>
    <row r="29" spans="1:12" x14ac:dyDescent="0.2">
      <c r="A29" s="18" t="s">
        <v>140</v>
      </c>
      <c r="B29" s="38" t="s">
        <v>213</v>
      </c>
      <c r="C29" s="38">
        <v>0</v>
      </c>
      <c r="D29" s="46" t="str">
        <f>IF($B29="N/A","N/A",IF(C29&gt;10,"No",IF(C29&lt;-10,"No","Yes")))</f>
        <v>N/A</v>
      </c>
      <c r="E29" s="38">
        <v>0</v>
      </c>
      <c r="F29" s="46" t="str">
        <f>IF($B29="N/A","N/A",IF(E29&gt;10,"No",IF(E29&lt;-10,"No","Yes")))</f>
        <v>N/A</v>
      </c>
      <c r="G29" s="38">
        <v>0</v>
      </c>
      <c r="H29" s="46" t="str">
        <f>IF($B29="N/A","N/A",IF(G29&gt;10,"No",IF(G29&lt;-10,"No","Yes")))</f>
        <v>N/A</v>
      </c>
      <c r="I29" s="12" t="s">
        <v>1747</v>
      </c>
      <c r="J29" s="12" t="s">
        <v>1747</v>
      </c>
      <c r="K29" s="38" t="s">
        <v>213</v>
      </c>
      <c r="L29" s="9" t="str">
        <f>IF(J29="Div by 0", "N/A", IF(K29="N/A","N/A", IF(J29&gt;VALUE(MID(K29,1,2)), "No", IF(J29&lt;-1*VALUE(MID(K29,1,2)), "No", "Yes"))))</f>
        <v>N/A</v>
      </c>
    </row>
    <row r="30" spans="1:12" x14ac:dyDescent="0.2">
      <c r="A30" s="2" t="s">
        <v>141</v>
      </c>
      <c r="B30" s="37" t="s">
        <v>213</v>
      </c>
      <c r="C30" s="8">
        <v>0</v>
      </c>
      <c r="D30" s="46" t="str">
        <f>IF($B30="N/A","N/A",IF(C30&gt;10,"No",IF(C30&lt;-10,"No","Yes")))</f>
        <v>N/A</v>
      </c>
      <c r="E30" s="8">
        <v>0</v>
      </c>
      <c r="F30" s="46" t="str">
        <f>IF($B30="N/A","N/A",IF(E30&gt;10,"No",IF(E30&lt;-10,"No","Yes")))</f>
        <v>N/A</v>
      </c>
      <c r="G30" s="8">
        <v>0</v>
      </c>
      <c r="H30" s="46" t="str">
        <f>IF($B30="N/A","N/A",IF(G30&gt;10,"No",IF(G30&lt;-10,"No","Yes")))</f>
        <v>N/A</v>
      </c>
      <c r="I30" s="12" t="s">
        <v>1747</v>
      </c>
      <c r="J30" s="12" t="s">
        <v>1747</v>
      </c>
      <c r="K30" s="9" t="s">
        <v>213</v>
      </c>
      <c r="L30" s="9" t="str">
        <f>IF(J30="Div by 0", "N/A", IF(K30="N/A","N/A", IF(J30&gt;VALUE(MID(K30,1,2)), "No", IF(J30&lt;-1*VALUE(MID(K30,1,2)), "No", "Yes"))))</f>
        <v>N/A</v>
      </c>
    </row>
    <row r="31" spans="1:12" ht="12.75" customHeight="1" x14ac:dyDescent="0.2">
      <c r="A31" s="18" t="s">
        <v>142</v>
      </c>
      <c r="B31" s="1" t="s">
        <v>213</v>
      </c>
      <c r="C31" s="1">
        <v>0</v>
      </c>
      <c r="D31" s="46" t="str">
        <f>IF($B31="N/A","N/A",IF(C31&gt;10,"No",IF(C31&lt;-10,"No","Yes")))</f>
        <v>N/A</v>
      </c>
      <c r="E31" s="1">
        <v>0</v>
      </c>
      <c r="F31" s="46" t="str">
        <f>IF($B31="N/A","N/A",IF(E31&gt;10,"No",IF(E31&lt;-10,"No","Yes")))</f>
        <v>N/A</v>
      </c>
      <c r="G31" s="1">
        <v>0</v>
      </c>
      <c r="H31" s="46" t="str">
        <f>IF($B31="N/A","N/A",IF(G31&gt;10,"No",IF(G31&lt;-10,"No","Yes")))</f>
        <v>N/A</v>
      </c>
      <c r="I31" s="12" t="s">
        <v>1747</v>
      </c>
      <c r="J31" s="12" t="s">
        <v>1747</v>
      </c>
      <c r="K31" s="1" t="s">
        <v>213</v>
      </c>
      <c r="L31" s="9" t="str">
        <f>IF(J31="Div by 0", "N/A", IF(K31="N/A","N/A", IF(J31&gt;VALUE(MID(K31,1,2)), "No", IF(J31&lt;-1*VALUE(MID(K31,1,2)), "No", "Yes"))))</f>
        <v>N/A</v>
      </c>
    </row>
    <row r="32" spans="1:12" s="21" customFormat="1" ht="12" customHeight="1" x14ac:dyDescent="0.2">
      <c r="A32" s="161" t="s">
        <v>1647</v>
      </c>
      <c r="B32" s="162"/>
      <c r="C32" s="162"/>
      <c r="D32" s="162"/>
      <c r="E32" s="162"/>
      <c r="F32" s="162"/>
      <c r="G32" s="162"/>
      <c r="H32" s="162"/>
      <c r="I32" s="162"/>
      <c r="J32" s="162"/>
      <c r="K32" s="162"/>
      <c r="L32" s="163"/>
    </row>
    <row r="33" spans="1:12" s="21" customFormat="1" ht="12.75" customHeight="1" x14ac:dyDescent="0.2">
      <c r="A33" s="156" t="s">
        <v>1645</v>
      </c>
      <c r="B33" s="157"/>
      <c r="C33" s="157"/>
      <c r="D33" s="157"/>
      <c r="E33" s="157"/>
      <c r="F33" s="157"/>
      <c r="G33" s="157"/>
      <c r="H33" s="157"/>
      <c r="I33" s="157"/>
      <c r="J33" s="157"/>
      <c r="K33" s="157"/>
      <c r="L33" s="158"/>
    </row>
    <row r="34" spans="1:12" x14ac:dyDescent="0.2">
      <c r="A34" s="167" t="s">
        <v>1743</v>
      </c>
      <c r="B34" s="168"/>
      <c r="C34" s="168"/>
      <c r="D34" s="168"/>
      <c r="E34" s="168"/>
      <c r="F34" s="168"/>
      <c r="G34" s="168"/>
      <c r="H34" s="168"/>
      <c r="I34" s="168"/>
      <c r="J34" s="168"/>
      <c r="K34" s="168"/>
      <c r="L34" s="169"/>
    </row>
    <row r="35" spans="1:12" x14ac:dyDescent="0.2">
      <c r="A35" s="56"/>
      <c r="B35" s="50"/>
      <c r="C35" s="8"/>
      <c r="D35" s="8"/>
    </row>
    <row r="36" spans="1:12" x14ac:dyDescent="0.2">
      <c r="A36" s="2"/>
      <c r="B36" s="50"/>
      <c r="C36" s="8"/>
      <c r="D36" s="8"/>
    </row>
    <row r="37" spans="1:12" x14ac:dyDescent="0.2">
      <c r="A37" s="2"/>
      <c r="B37" s="56"/>
      <c r="C37" s="8"/>
      <c r="D37" s="8"/>
    </row>
    <row r="38" spans="1:12" x14ac:dyDescent="0.2">
      <c r="A38" s="56"/>
      <c r="B38" s="50"/>
      <c r="C38" s="8"/>
      <c r="D38" s="8"/>
    </row>
    <row r="39" spans="1:12" x14ac:dyDescent="0.2">
      <c r="A39" s="58"/>
      <c r="B39" s="50"/>
      <c r="C39" s="8"/>
      <c r="D39" s="8"/>
    </row>
    <row r="40" spans="1:12" x14ac:dyDescent="0.2">
      <c r="A40" s="58"/>
      <c r="B40" s="50"/>
    </row>
    <row r="41" spans="1:12" x14ac:dyDescent="0.2">
      <c r="A41" s="58"/>
      <c r="B41" s="50"/>
    </row>
    <row r="42" spans="1:12" x14ac:dyDescent="0.2">
      <c r="A42" s="58"/>
      <c r="B42" s="50"/>
    </row>
    <row r="43" spans="1:12" x14ac:dyDescent="0.2">
      <c r="A43" s="58"/>
      <c r="B43" s="50"/>
    </row>
    <row r="44" spans="1:12" x14ac:dyDescent="0.2">
      <c r="A44" s="58"/>
      <c r="B44" s="50"/>
    </row>
    <row r="45" spans="1:12" x14ac:dyDescent="0.2">
      <c r="A45" s="58"/>
      <c r="B45" s="50"/>
    </row>
    <row r="46" spans="1:12" x14ac:dyDescent="0.2">
      <c r="A46" s="58"/>
      <c r="B46" s="56"/>
    </row>
    <row r="47" spans="1:12" x14ac:dyDescent="0.2">
      <c r="A47" s="56"/>
      <c r="B47" s="56"/>
    </row>
    <row r="48" spans="1:12" x14ac:dyDescent="0.2">
      <c r="A48" s="56"/>
      <c r="B48" s="56"/>
    </row>
    <row r="49" spans="1:2" x14ac:dyDescent="0.2">
      <c r="A49" s="56"/>
      <c r="B49" s="56"/>
    </row>
    <row r="50" spans="1:2" x14ac:dyDescent="0.2">
      <c r="A50" s="56"/>
      <c r="B50" s="56"/>
    </row>
    <row r="51" spans="1:2" x14ac:dyDescent="0.2">
      <c r="A51" s="56"/>
      <c r="B51" s="56"/>
    </row>
    <row r="52" spans="1:2" x14ac:dyDescent="0.2">
      <c r="A52" s="56"/>
      <c r="B52" s="56"/>
    </row>
    <row r="53" spans="1:2" x14ac:dyDescent="0.2">
      <c r="A53" s="56"/>
      <c r="B53" s="56"/>
    </row>
    <row r="54" spans="1:2" x14ac:dyDescent="0.2">
      <c r="A54" s="56"/>
    </row>
  </sheetData>
  <mergeCells count="6">
    <mergeCell ref="A34:L34"/>
    <mergeCell ref="A33:L33"/>
    <mergeCell ref="A32:L32"/>
    <mergeCell ref="A1:L1"/>
    <mergeCell ref="A4:L4"/>
    <mergeCell ref="A2:L2"/>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N362"/>
  <sheetViews>
    <sheetView tabSelected="1" zoomScaleNormal="100" zoomScaleSheetLayoutView="90" workbookViewId="0">
      <pane xSplit="2" ySplit="5" topLeftCell="C61" activePane="bottomRight" state="frozen"/>
      <selection activeCell="A17" sqref="A17"/>
      <selection pane="topRight" activeCell="A17" sqref="A17"/>
      <selection pane="bottomLeft" activeCell="A17" sqref="A17"/>
      <selection pane="bottomRight" activeCell="A61" sqref="A61"/>
    </sheetView>
  </sheetViews>
  <sheetFormatPr defaultColWidth="9.140625" defaultRowHeight="12.75" x14ac:dyDescent="0.2"/>
  <cols>
    <col min="1" max="1" width="77.28515625" style="57" customWidth="1"/>
    <col min="2" max="2" width="9.42578125" style="57"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5"/>
  </cols>
  <sheetData>
    <row r="1" spans="1:14" s="20" customFormat="1" ht="18.75" customHeight="1" x14ac:dyDescent="0.2">
      <c r="A1" s="147" t="s">
        <v>1731</v>
      </c>
      <c r="B1" s="148"/>
      <c r="C1" s="148"/>
      <c r="D1" s="148"/>
      <c r="E1" s="148"/>
      <c r="F1" s="148"/>
      <c r="G1" s="148"/>
      <c r="H1" s="148"/>
      <c r="I1" s="148"/>
      <c r="J1" s="148"/>
      <c r="K1" s="148"/>
      <c r="L1" s="149"/>
    </row>
    <row r="2" spans="1:14" ht="24.75" customHeight="1" x14ac:dyDescent="0.2">
      <c r="A2" s="173" t="s">
        <v>1605</v>
      </c>
      <c r="B2" s="174"/>
      <c r="C2" s="174"/>
      <c r="D2" s="174"/>
      <c r="E2" s="174"/>
      <c r="F2" s="174"/>
      <c r="G2" s="174"/>
      <c r="H2" s="174"/>
      <c r="I2" s="174"/>
      <c r="J2" s="174"/>
      <c r="K2" s="174"/>
      <c r="L2" s="175"/>
    </row>
    <row r="3" spans="1:14" s="21" customFormat="1" x14ac:dyDescent="0.2">
      <c r="A3" s="146" t="s">
        <v>1746</v>
      </c>
      <c r="B3" s="22"/>
      <c r="C3" s="22"/>
      <c r="D3" s="22"/>
      <c r="E3" s="22"/>
      <c r="F3" s="22"/>
      <c r="G3" s="22"/>
      <c r="H3" s="22"/>
      <c r="I3" s="22"/>
      <c r="J3" s="22"/>
      <c r="K3" s="23"/>
    </row>
    <row r="4" spans="1:14" s="21" customFormat="1" x14ac:dyDescent="0.2">
      <c r="A4" s="150" t="s">
        <v>650</v>
      </c>
      <c r="B4" s="151"/>
      <c r="C4" s="151"/>
      <c r="D4" s="151"/>
      <c r="E4" s="151"/>
      <c r="F4" s="151"/>
      <c r="G4" s="151"/>
      <c r="H4" s="151"/>
      <c r="I4" s="151"/>
      <c r="J4" s="151"/>
      <c r="K4" s="151"/>
      <c r="L4" s="152"/>
    </row>
    <row r="5" spans="1:14" s="83" customFormat="1" ht="63" customHeight="1" x14ac:dyDescent="0.2">
      <c r="A5" s="143" t="s">
        <v>11</v>
      </c>
      <c r="B5" s="25" t="s">
        <v>212</v>
      </c>
      <c r="C5" s="25" t="s">
        <v>1732</v>
      </c>
      <c r="D5" s="25" t="s">
        <v>1737</v>
      </c>
      <c r="E5" s="25" t="s">
        <v>651</v>
      </c>
      <c r="F5" s="25" t="s">
        <v>1733</v>
      </c>
      <c r="G5" s="25" t="s">
        <v>652</v>
      </c>
      <c r="H5" s="25" t="s">
        <v>1734</v>
      </c>
      <c r="I5" s="42" t="s">
        <v>1735</v>
      </c>
      <c r="J5" s="42" t="s">
        <v>1736</v>
      </c>
      <c r="K5" s="43" t="s">
        <v>744</v>
      </c>
      <c r="L5" s="44" t="s">
        <v>743</v>
      </c>
    </row>
    <row r="6" spans="1:14" x14ac:dyDescent="0.2">
      <c r="A6" s="71" t="s">
        <v>0</v>
      </c>
      <c r="B6" s="38" t="s">
        <v>213</v>
      </c>
      <c r="C6" s="38">
        <v>277150</v>
      </c>
      <c r="D6" s="46" t="str">
        <f>IF($B6="N/A","N/A",IF(C6&gt;10,"No",IF(C6&lt;-10,"No","Yes")))</f>
        <v>N/A</v>
      </c>
      <c r="E6" s="38">
        <v>290099</v>
      </c>
      <c r="F6" s="46" t="str">
        <f>IF($B6="N/A","N/A",IF(E6&gt;10,"No",IF(E6&lt;-10,"No","Yes")))</f>
        <v>N/A</v>
      </c>
      <c r="G6" s="38">
        <v>296020</v>
      </c>
      <c r="H6" s="46" t="str">
        <f>IF($B6="N/A","N/A",IF(G6&gt;10,"No",IF(G6&lt;-10,"No","Yes")))</f>
        <v>N/A</v>
      </c>
      <c r="I6" s="12">
        <v>4.6719999999999997</v>
      </c>
      <c r="J6" s="12">
        <v>2.0409999999999999</v>
      </c>
      <c r="K6" s="52" t="s">
        <v>739</v>
      </c>
      <c r="L6" s="9" t="str">
        <f>IF(J6="Div by 0", "N/A", IF(K6="N/A","N/A", IF(J6&gt;VALUE(MID(K6,1,2)), "No", IF(J6&lt;-1*VALUE(MID(K6,1,2)), "No", "Yes"))))</f>
        <v>Yes</v>
      </c>
    </row>
    <row r="7" spans="1:14" x14ac:dyDescent="0.2">
      <c r="A7" s="18" t="s">
        <v>59</v>
      </c>
      <c r="B7" s="38" t="s">
        <v>213</v>
      </c>
      <c r="C7" s="38">
        <v>221062.63</v>
      </c>
      <c r="D7" s="46" t="str">
        <f>IF($B7="N/A","N/A",IF(C7&gt;10,"No",IF(C7&lt;-10,"No","Yes")))</f>
        <v>N/A</v>
      </c>
      <c r="E7" s="38">
        <v>229202.96</v>
      </c>
      <c r="F7" s="46" t="str">
        <f>IF($B7="N/A","N/A",IF(E7&gt;10,"No",IF(E7&lt;-10,"No","Yes")))</f>
        <v>N/A</v>
      </c>
      <c r="G7" s="38">
        <v>234935.55</v>
      </c>
      <c r="H7" s="46" t="str">
        <f>IF($B7="N/A","N/A",IF(G7&gt;10,"No",IF(G7&lt;-10,"No","Yes")))</f>
        <v>N/A</v>
      </c>
      <c r="I7" s="12">
        <v>3.6819999999999999</v>
      </c>
      <c r="J7" s="12">
        <v>2.5009999999999999</v>
      </c>
      <c r="K7" s="52" t="s">
        <v>740</v>
      </c>
      <c r="L7" s="9" t="str">
        <f>IF(J7="Div by 0", "N/A", IF(K7="N/A","N/A", IF(J7&gt;VALUE(MID(K7,1,2)), "No", IF(J7&lt;-1*VALUE(MID(K7,1,2)), "No", "Yes"))))</f>
        <v>Yes</v>
      </c>
    </row>
    <row r="8" spans="1:14" x14ac:dyDescent="0.2">
      <c r="A8" s="72" t="s">
        <v>143</v>
      </c>
      <c r="B8" s="38" t="s">
        <v>213</v>
      </c>
      <c r="C8" s="38">
        <v>46917</v>
      </c>
      <c r="D8" s="46" t="str">
        <f>IF($B8="N/A","N/A",IF(C8&gt;10,"No",IF(C8&lt;-10,"No","Yes")))</f>
        <v>N/A</v>
      </c>
      <c r="E8" s="38">
        <v>49657</v>
      </c>
      <c r="F8" s="46" t="str">
        <f>IF($B8="N/A","N/A",IF(E8&gt;10,"No",IF(E8&lt;-10,"No","Yes")))</f>
        <v>N/A</v>
      </c>
      <c r="G8" s="38">
        <v>54299</v>
      </c>
      <c r="H8" s="46" t="str">
        <f>IF($B8="N/A","N/A",IF(G8&gt;10,"No",IF(G8&lt;-10,"No","Yes")))</f>
        <v>N/A</v>
      </c>
      <c r="I8" s="12">
        <v>5.84</v>
      </c>
      <c r="J8" s="12">
        <v>9.3480000000000008</v>
      </c>
      <c r="K8" s="38" t="s">
        <v>213</v>
      </c>
      <c r="L8" s="9" t="str">
        <f>IF(J8="Div by 0", "N/A", IF(K8="N/A","N/A", IF(J8&gt;VALUE(MID(K8,1,2)), "No", IF(J8&lt;-1*VALUE(MID(K8,1,2)), "No", "Yes"))))</f>
        <v>N/A</v>
      </c>
    </row>
    <row r="9" spans="1:14" x14ac:dyDescent="0.2">
      <c r="A9" s="18" t="s">
        <v>681</v>
      </c>
      <c r="B9" s="38" t="s">
        <v>213</v>
      </c>
      <c r="C9" s="38">
        <v>45586</v>
      </c>
      <c r="D9" s="46" t="str">
        <f t="shared" ref="D9:D11" si="0">IF($B9="N/A","N/A",IF(C9&gt;10,"No",IF(C9&lt;-10,"No","Yes")))</f>
        <v>N/A</v>
      </c>
      <c r="E9" s="38">
        <v>48152</v>
      </c>
      <c r="F9" s="46" t="str">
        <f t="shared" ref="F9:F11" si="1">IF($B9="N/A","N/A",IF(E9&gt;10,"No",IF(E9&lt;-10,"No","Yes")))</f>
        <v>N/A</v>
      </c>
      <c r="G9" s="38">
        <v>52614</v>
      </c>
      <c r="H9" s="46" t="str">
        <f t="shared" ref="H9:H11" si="2">IF($B9="N/A","N/A",IF(G9&gt;10,"No",IF(G9&lt;-10,"No","Yes")))</f>
        <v>N/A</v>
      </c>
      <c r="I9" s="12">
        <v>5.6289999999999996</v>
      </c>
      <c r="J9" s="12">
        <v>9.266</v>
      </c>
      <c r="K9" s="38" t="s">
        <v>213</v>
      </c>
      <c r="L9" s="9" t="str">
        <f t="shared" ref="L9:L11" si="3">IF(J9="Div by 0", "N/A", IF(K9="N/A","N/A", IF(J9&gt;VALUE(MID(K9,1,2)), "No", IF(J9&lt;-1*VALUE(MID(K9,1,2)), "No", "Yes"))))</f>
        <v>N/A</v>
      </c>
    </row>
    <row r="10" spans="1:14" x14ac:dyDescent="0.2">
      <c r="A10" s="18" t="s">
        <v>425</v>
      </c>
      <c r="B10" s="38" t="s">
        <v>213</v>
      </c>
      <c r="C10" s="38">
        <v>1301</v>
      </c>
      <c r="D10" s="46" t="str">
        <f t="shared" si="0"/>
        <v>N/A</v>
      </c>
      <c r="E10" s="38">
        <v>1504</v>
      </c>
      <c r="F10" s="46" t="str">
        <f t="shared" si="1"/>
        <v>N/A</v>
      </c>
      <c r="G10" s="38">
        <v>1685</v>
      </c>
      <c r="H10" s="46" t="str">
        <f t="shared" si="2"/>
        <v>N/A</v>
      </c>
      <c r="I10" s="12">
        <v>15.6</v>
      </c>
      <c r="J10" s="12">
        <v>12.03</v>
      </c>
      <c r="K10" s="38" t="s">
        <v>213</v>
      </c>
      <c r="L10" s="9" t="str">
        <f t="shared" si="3"/>
        <v>N/A</v>
      </c>
    </row>
    <row r="11" spans="1:14" x14ac:dyDescent="0.2">
      <c r="A11" s="18" t="s">
        <v>169</v>
      </c>
      <c r="B11" s="38" t="s">
        <v>213</v>
      </c>
      <c r="C11" s="8">
        <v>16.928378134999999</v>
      </c>
      <c r="D11" s="46" t="str">
        <f t="shared" si="0"/>
        <v>N/A</v>
      </c>
      <c r="E11" s="8">
        <v>17.117259969999999</v>
      </c>
      <c r="F11" s="46" t="str">
        <f t="shared" si="1"/>
        <v>N/A</v>
      </c>
      <c r="G11" s="8">
        <v>18.343017364000001</v>
      </c>
      <c r="H11" s="46" t="str">
        <f t="shared" si="2"/>
        <v>N/A</v>
      </c>
      <c r="I11" s="12">
        <v>1.1160000000000001</v>
      </c>
      <c r="J11" s="12">
        <v>7.1609999999999996</v>
      </c>
      <c r="K11" s="38" t="s">
        <v>213</v>
      </c>
      <c r="L11" s="9" t="str">
        <f t="shared" si="3"/>
        <v>N/A</v>
      </c>
    </row>
    <row r="12" spans="1:14" x14ac:dyDescent="0.2">
      <c r="A12" s="18" t="s">
        <v>144</v>
      </c>
      <c r="B12" s="38" t="s">
        <v>213</v>
      </c>
      <c r="C12" s="38">
        <v>25600.666667000001</v>
      </c>
      <c r="D12" s="46" t="str">
        <f>IF($B12="N/A","N/A",IF(C12&gt;10,"No",IF(C12&lt;-10,"No","Yes")))</f>
        <v>N/A</v>
      </c>
      <c r="E12" s="38">
        <v>28331</v>
      </c>
      <c r="F12" s="46" t="str">
        <f>IF($B12="N/A","N/A",IF(E12&gt;10,"No",IF(E12&lt;-10,"No","Yes")))</f>
        <v>N/A</v>
      </c>
      <c r="G12" s="38">
        <v>31052.083332999999</v>
      </c>
      <c r="H12" s="46" t="str">
        <f>IF($B12="N/A","N/A",IF(G12&gt;10,"No",IF(G12&lt;-10,"No","Yes")))</f>
        <v>N/A</v>
      </c>
      <c r="I12" s="12">
        <v>10.67</v>
      </c>
      <c r="J12" s="12">
        <v>9.6050000000000004</v>
      </c>
      <c r="K12" s="38" t="s">
        <v>213</v>
      </c>
      <c r="L12" s="9" t="str">
        <f>IF(J12="Div by 0", "N/A", IF(K12="N/A","N/A", IF(J12&gt;VALUE(MID(K12,1,2)), "No", IF(J12&lt;-1*VALUE(MID(K12,1,2)), "No", "Yes"))))</f>
        <v>N/A</v>
      </c>
    </row>
    <row r="13" spans="1:14" x14ac:dyDescent="0.2">
      <c r="A13" s="3" t="s">
        <v>364</v>
      </c>
      <c r="B13" s="73" t="s">
        <v>213</v>
      </c>
      <c r="C13" s="8" t="s">
        <v>213</v>
      </c>
      <c r="D13" s="64" t="str">
        <f>IF($B13="N/A","N/A",IF(C13&gt;=95,"Yes","No"))</f>
        <v>N/A</v>
      </c>
      <c r="E13" s="8" t="s">
        <v>213</v>
      </c>
      <c r="F13" s="64" t="str">
        <f>IF($B13="N/A","N/A",IF(E13&gt;=95,"Yes","No"))</f>
        <v>N/A</v>
      </c>
      <c r="G13" s="8">
        <v>98.037294777</v>
      </c>
      <c r="H13" s="46" t="str">
        <f>IF($B13="N/A","N/A",IF(G13&gt;=95,"Yes","No"))</f>
        <v>N/A</v>
      </c>
      <c r="I13" s="12" t="s">
        <v>213</v>
      </c>
      <c r="J13" s="12" t="s">
        <v>213</v>
      </c>
      <c r="K13" s="47" t="s">
        <v>740</v>
      </c>
      <c r="L13" s="9" t="str">
        <f t="shared" ref="L13:L70" si="4">IF(J13="Div by 0", "N/A", IF(K13="N/A","N/A", IF(J13&gt;VALUE(MID(K13,1,2)), "No", IF(J13&lt;-1*VALUE(MID(K13,1,2)), "No", "Yes"))))</f>
        <v>No</v>
      </c>
    </row>
    <row r="14" spans="1:14" x14ac:dyDescent="0.2">
      <c r="A14" s="16" t="s">
        <v>365</v>
      </c>
      <c r="B14" s="73" t="s">
        <v>213</v>
      </c>
      <c r="C14" s="74" t="s">
        <v>213</v>
      </c>
      <c r="D14" s="75" t="str">
        <f>IF($B14="N/A","N/A",IF(C14&gt;10,"No",IF(C14&lt;-10,"No","Yes")))</f>
        <v>N/A</v>
      </c>
      <c r="E14" s="74" t="s">
        <v>213</v>
      </c>
      <c r="F14" s="64" t="str">
        <f>IF($B14="N/A","N/A",IF(E14&gt;95,"Yes","No"))</f>
        <v>N/A</v>
      </c>
      <c r="G14" s="74">
        <v>0.88676440779999999</v>
      </c>
      <c r="H14" s="46" t="str">
        <f>IF($B14="N/A","N/A",IF(G14&gt;95,"Yes","No"))</f>
        <v>N/A</v>
      </c>
      <c r="I14" s="76" t="s">
        <v>213</v>
      </c>
      <c r="J14" s="76" t="s">
        <v>213</v>
      </c>
      <c r="K14" s="77" t="s">
        <v>213</v>
      </c>
      <c r="L14" s="9" t="str">
        <f t="shared" si="4"/>
        <v>N/A</v>
      </c>
      <c r="M14" s="57"/>
      <c r="N14" s="57"/>
    </row>
    <row r="15" spans="1:14" s="57" customFormat="1" x14ac:dyDescent="0.2">
      <c r="A15" s="16" t="s">
        <v>366</v>
      </c>
      <c r="B15" s="73" t="s">
        <v>213</v>
      </c>
      <c r="C15" s="74" t="s">
        <v>213</v>
      </c>
      <c r="D15" s="75" t="str">
        <f t="shared" ref="D15:D21" si="5">IF($B15="N/A","N/A",IF(C15&gt;10,"No",IF(C15&lt;-10,"No","Yes")))</f>
        <v>N/A</v>
      </c>
      <c r="E15" s="74" t="s">
        <v>213</v>
      </c>
      <c r="F15" s="75" t="str">
        <f t="shared" ref="F15:F21" si="6">IF($B15="N/A","N/A",IF(E15&gt;10,"No",IF(E15&lt;-10,"No","Yes")))</f>
        <v>N/A</v>
      </c>
      <c r="G15" s="74">
        <v>1.0759408148</v>
      </c>
      <c r="H15" s="78" t="str">
        <f t="shared" ref="H15:H21" si="7">IF($B15="N/A","N/A",IF(G15&gt;10,"No",IF(G15&lt;-10,"No","Yes")))</f>
        <v>N/A</v>
      </c>
      <c r="I15" s="76" t="s">
        <v>213</v>
      </c>
      <c r="J15" s="76" t="s">
        <v>213</v>
      </c>
      <c r="K15" s="77" t="s">
        <v>213</v>
      </c>
      <c r="L15" s="9" t="str">
        <f t="shared" si="4"/>
        <v>N/A</v>
      </c>
    </row>
    <row r="16" spans="1:14" s="57" customFormat="1" x14ac:dyDescent="0.2">
      <c r="A16" s="16" t="s">
        <v>367</v>
      </c>
      <c r="B16" s="73" t="s">
        <v>213</v>
      </c>
      <c r="C16" s="79" t="s">
        <v>213</v>
      </c>
      <c r="D16" s="80" t="str">
        <f t="shared" si="5"/>
        <v>N/A</v>
      </c>
      <c r="E16" s="79" t="s">
        <v>213</v>
      </c>
      <c r="F16" s="80" t="str">
        <f t="shared" si="6"/>
        <v>N/A</v>
      </c>
      <c r="G16" s="79">
        <v>5810</v>
      </c>
      <c r="H16" s="78" t="str">
        <f t="shared" si="7"/>
        <v>N/A</v>
      </c>
      <c r="I16" s="76" t="s">
        <v>213</v>
      </c>
      <c r="J16" s="76" t="s">
        <v>213</v>
      </c>
      <c r="K16" s="77" t="s">
        <v>213</v>
      </c>
      <c r="L16" s="9" t="str">
        <f t="shared" si="4"/>
        <v>N/A</v>
      </c>
    </row>
    <row r="17" spans="1:14" s="57" customFormat="1" x14ac:dyDescent="0.2">
      <c r="A17" s="17" t="s">
        <v>368</v>
      </c>
      <c r="B17" s="73" t="s">
        <v>213</v>
      </c>
      <c r="C17" s="74" t="s">
        <v>213</v>
      </c>
      <c r="D17" s="78" t="str">
        <f t="shared" si="5"/>
        <v>N/A</v>
      </c>
      <c r="E17" s="74" t="s">
        <v>213</v>
      </c>
      <c r="F17" s="78" t="str">
        <f t="shared" si="6"/>
        <v>N/A</v>
      </c>
      <c r="G17" s="74">
        <v>1.9627052225999999</v>
      </c>
      <c r="H17" s="78" t="str">
        <f t="shared" si="7"/>
        <v>N/A</v>
      </c>
      <c r="I17" s="76" t="s">
        <v>213</v>
      </c>
      <c r="J17" s="76" t="s">
        <v>213</v>
      </c>
      <c r="K17" s="77" t="s">
        <v>213</v>
      </c>
      <c r="L17" s="9" t="str">
        <f t="shared" si="4"/>
        <v>N/A</v>
      </c>
      <c r="M17" s="45"/>
      <c r="N17" s="45"/>
    </row>
    <row r="18" spans="1:14" x14ac:dyDescent="0.2">
      <c r="A18" s="16" t="s">
        <v>682</v>
      </c>
      <c r="B18" s="73" t="s">
        <v>213</v>
      </c>
      <c r="C18" s="74" t="s">
        <v>213</v>
      </c>
      <c r="D18" s="78" t="str">
        <f t="shared" si="5"/>
        <v>N/A</v>
      </c>
      <c r="E18" s="74" t="s">
        <v>213</v>
      </c>
      <c r="F18" s="78" t="str">
        <f t="shared" si="6"/>
        <v>N/A</v>
      </c>
      <c r="G18" s="74">
        <v>80.223752150999999</v>
      </c>
      <c r="H18" s="78" t="str">
        <f t="shared" si="7"/>
        <v>N/A</v>
      </c>
      <c r="I18" s="12" t="s">
        <v>213</v>
      </c>
      <c r="J18" s="12" t="s">
        <v>213</v>
      </c>
      <c r="K18" s="77" t="s">
        <v>213</v>
      </c>
      <c r="L18" s="9" t="str">
        <f t="shared" si="4"/>
        <v>N/A</v>
      </c>
    </row>
    <row r="19" spans="1:14" x14ac:dyDescent="0.2">
      <c r="A19" s="16" t="s">
        <v>683</v>
      </c>
      <c r="B19" s="73" t="s">
        <v>213</v>
      </c>
      <c r="C19" s="74" t="s">
        <v>213</v>
      </c>
      <c r="D19" s="78" t="str">
        <f t="shared" si="5"/>
        <v>N/A</v>
      </c>
      <c r="E19" s="74" t="s">
        <v>213</v>
      </c>
      <c r="F19" s="78" t="str">
        <f t="shared" si="6"/>
        <v>N/A</v>
      </c>
      <c r="G19" s="74">
        <v>18.123924269</v>
      </c>
      <c r="H19" s="78" t="str">
        <f t="shared" si="7"/>
        <v>N/A</v>
      </c>
      <c r="I19" s="12" t="s">
        <v>213</v>
      </c>
      <c r="J19" s="12" t="s">
        <v>213</v>
      </c>
      <c r="K19" s="77" t="s">
        <v>213</v>
      </c>
      <c r="L19" s="9" t="str">
        <f t="shared" si="4"/>
        <v>N/A</v>
      </c>
    </row>
    <row r="20" spans="1:14" ht="25.5" x14ac:dyDescent="0.2">
      <c r="A20" s="16" t="s">
        <v>684</v>
      </c>
      <c r="B20" s="73" t="s">
        <v>213</v>
      </c>
      <c r="C20" s="74" t="s">
        <v>213</v>
      </c>
      <c r="D20" s="78" t="str">
        <f t="shared" si="5"/>
        <v>N/A</v>
      </c>
      <c r="E20" s="74" t="s">
        <v>213</v>
      </c>
      <c r="F20" s="78" t="str">
        <f t="shared" si="6"/>
        <v>N/A</v>
      </c>
      <c r="G20" s="74">
        <v>17.314974182</v>
      </c>
      <c r="H20" s="78" t="str">
        <f t="shared" si="7"/>
        <v>N/A</v>
      </c>
      <c r="I20" s="12" t="s">
        <v>213</v>
      </c>
      <c r="J20" s="12" t="s">
        <v>213</v>
      </c>
      <c r="K20" s="77" t="s">
        <v>213</v>
      </c>
      <c r="L20" s="9" t="str">
        <f t="shared" si="4"/>
        <v>N/A</v>
      </c>
    </row>
    <row r="21" spans="1:14" ht="25.5" x14ac:dyDescent="0.2">
      <c r="A21" s="16" t="s">
        <v>685</v>
      </c>
      <c r="B21" s="73" t="s">
        <v>213</v>
      </c>
      <c r="C21" s="74" t="s">
        <v>213</v>
      </c>
      <c r="D21" s="78" t="str">
        <f t="shared" si="5"/>
        <v>N/A</v>
      </c>
      <c r="E21" s="74" t="s">
        <v>213</v>
      </c>
      <c r="F21" s="78" t="str">
        <f t="shared" si="6"/>
        <v>N/A</v>
      </c>
      <c r="G21" s="74">
        <v>0</v>
      </c>
      <c r="H21" s="78" t="str">
        <f t="shared" si="7"/>
        <v>N/A</v>
      </c>
      <c r="I21" s="12" t="s">
        <v>213</v>
      </c>
      <c r="J21" s="12" t="s">
        <v>213</v>
      </c>
      <c r="K21" s="77" t="s">
        <v>213</v>
      </c>
      <c r="L21" s="9" t="str">
        <f t="shared" si="4"/>
        <v>N/A</v>
      </c>
    </row>
    <row r="22" spans="1:14" x14ac:dyDescent="0.2">
      <c r="A22" s="2" t="s">
        <v>1715</v>
      </c>
      <c r="B22" s="50" t="s">
        <v>217</v>
      </c>
      <c r="C22" s="1">
        <v>43</v>
      </c>
      <c r="D22" s="46" t="str">
        <f>IF($B22="N/A","N/A",IF(C22&gt;0,"No",IF(C22&lt;0,"No","Yes")))</f>
        <v>No</v>
      </c>
      <c r="E22" s="1">
        <v>35</v>
      </c>
      <c r="F22" s="46" t="str">
        <f>IF($B22="N/A","N/A",IF(E22&gt;0,"No",IF(E22&lt;0,"No","Yes")))</f>
        <v>No</v>
      </c>
      <c r="G22" s="1">
        <v>46</v>
      </c>
      <c r="H22" s="46" t="str">
        <f>IF($B22="N/A","N/A",IF(G22&gt;0,"No",IF(G22&lt;0,"No","Yes")))</f>
        <v>No</v>
      </c>
      <c r="I22" s="12">
        <v>-18.600000000000001</v>
      </c>
      <c r="J22" s="12">
        <v>31.43</v>
      </c>
      <c r="K22" s="47" t="s">
        <v>213</v>
      </c>
      <c r="L22" s="9" t="str">
        <f t="shared" si="4"/>
        <v>N/A</v>
      </c>
    </row>
    <row r="23" spans="1:14" x14ac:dyDescent="0.2">
      <c r="A23" s="6" t="s">
        <v>145</v>
      </c>
      <c r="B23" s="50" t="s">
        <v>279</v>
      </c>
      <c r="C23" s="8">
        <v>3.1030128099999998E-2</v>
      </c>
      <c r="D23" s="46" t="str">
        <f>IF($B23="N/A","N/A",IF(C23&gt;=10,"No",IF(C23&lt;0,"No","Yes")))</f>
        <v>Yes</v>
      </c>
      <c r="E23" s="8">
        <v>2.41296937E-2</v>
      </c>
      <c r="F23" s="46" t="str">
        <f>IF($B23="N/A","N/A",IF(E23&gt;=10,"No",IF(E23&lt;0,"No","Yes")))</f>
        <v>Yes</v>
      </c>
      <c r="G23" s="8">
        <v>3.10789811E-2</v>
      </c>
      <c r="H23" s="46" t="str">
        <f>IF($B23="N/A","N/A",IF(G23&gt;=10,"No",IF(G23&lt;0,"No","Yes")))</f>
        <v>Yes</v>
      </c>
      <c r="I23" s="12">
        <v>-22.2</v>
      </c>
      <c r="J23" s="12">
        <v>28.8</v>
      </c>
      <c r="K23" s="47" t="s">
        <v>213</v>
      </c>
      <c r="L23" s="9" t="str">
        <f t="shared" si="4"/>
        <v>N/A</v>
      </c>
    </row>
    <row r="24" spans="1:14" x14ac:dyDescent="0.2">
      <c r="A24" s="2" t="s">
        <v>426</v>
      </c>
      <c r="B24" s="37" t="s">
        <v>213</v>
      </c>
      <c r="C24" s="13">
        <v>67.441860465000005</v>
      </c>
      <c r="D24" s="78" t="str">
        <f t="shared" ref="D24:D27" si="8">IF($B24="N/A","N/A",IF(C24&gt;10,"No",IF(C24&lt;-10,"No","Yes")))</f>
        <v>N/A</v>
      </c>
      <c r="E24" s="13">
        <v>51.428571429000002</v>
      </c>
      <c r="F24" s="46" t="str">
        <f t="shared" ref="F24:F27" si="9">IF($B24="N/A","N/A",IF(E24&gt;10,"No",IF(E24&lt;-10,"No","Yes")))</f>
        <v>N/A</v>
      </c>
      <c r="G24" s="13">
        <v>60.869565217000002</v>
      </c>
      <c r="H24" s="46" t="str">
        <f t="shared" ref="H24:H27" si="10">IF($B24="N/A","N/A",IF(G24&gt;10,"No",IF(G24&lt;-10,"No","Yes")))</f>
        <v>N/A</v>
      </c>
      <c r="I24" s="12">
        <v>-23.7</v>
      </c>
      <c r="J24" s="12">
        <v>18.36</v>
      </c>
      <c r="K24" s="47" t="s">
        <v>213</v>
      </c>
      <c r="L24" s="9" t="str">
        <f t="shared" si="4"/>
        <v>N/A</v>
      </c>
    </row>
    <row r="25" spans="1:14" x14ac:dyDescent="0.2">
      <c r="A25" s="2" t="s">
        <v>427</v>
      </c>
      <c r="B25" s="37" t="s">
        <v>213</v>
      </c>
      <c r="C25" s="13">
        <v>4.6511627906999999</v>
      </c>
      <c r="D25" s="78" t="str">
        <f t="shared" si="8"/>
        <v>N/A</v>
      </c>
      <c r="E25" s="13">
        <v>0</v>
      </c>
      <c r="F25" s="46" t="str">
        <f t="shared" si="9"/>
        <v>N/A</v>
      </c>
      <c r="G25" s="13">
        <v>0</v>
      </c>
      <c r="H25" s="46" t="str">
        <f t="shared" si="10"/>
        <v>N/A</v>
      </c>
      <c r="I25" s="12">
        <v>-100</v>
      </c>
      <c r="J25" s="12" t="s">
        <v>1747</v>
      </c>
      <c r="K25" s="47" t="s">
        <v>213</v>
      </c>
      <c r="L25" s="9" t="str">
        <f t="shared" si="4"/>
        <v>N/A</v>
      </c>
    </row>
    <row r="26" spans="1:14" x14ac:dyDescent="0.2">
      <c r="A26" s="2" t="s">
        <v>423</v>
      </c>
      <c r="B26" s="37" t="s">
        <v>213</v>
      </c>
      <c r="C26" s="13">
        <v>0</v>
      </c>
      <c r="D26" s="78" t="str">
        <f t="shared" si="8"/>
        <v>N/A</v>
      </c>
      <c r="E26" s="13">
        <v>0</v>
      </c>
      <c r="F26" s="46" t="str">
        <f t="shared" si="9"/>
        <v>N/A</v>
      </c>
      <c r="G26" s="13">
        <v>0</v>
      </c>
      <c r="H26" s="46" t="str">
        <f t="shared" si="10"/>
        <v>N/A</v>
      </c>
      <c r="I26" s="12" t="s">
        <v>1747</v>
      </c>
      <c r="J26" s="12" t="s">
        <v>1747</v>
      </c>
      <c r="K26" s="47" t="s">
        <v>213</v>
      </c>
      <c r="L26" s="9" t="str">
        <f t="shared" si="4"/>
        <v>N/A</v>
      </c>
    </row>
    <row r="27" spans="1:14" x14ac:dyDescent="0.2">
      <c r="A27" s="2" t="s">
        <v>424</v>
      </c>
      <c r="B27" s="37" t="s">
        <v>213</v>
      </c>
      <c r="C27" s="13">
        <v>0</v>
      </c>
      <c r="D27" s="78" t="str">
        <f t="shared" si="8"/>
        <v>N/A</v>
      </c>
      <c r="E27" s="13">
        <v>0</v>
      </c>
      <c r="F27" s="46" t="str">
        <f t="shared" si="9"/>
        <v>N/A</v>
      </c>
      <c r="G27" s="13">
        <v>0</v>
      </c>
      <c r="H27" s="46" t="str">
        <f t="shared" si="10"/>
        <v>N/A</v>
      </c>
      <c r="I27" s="12" t="s">
        <v>1747</v>
      </c>
      <c r="J27" s="12" t="s">
        <v>1747</v>
      </c>
      <c r="K27" s="47" t="s">
        <v>213</v>
      </c>
      <c r="L27" s="9" t="str">
        <f t="shared" si="4"/>
        <v>N/A</v>
      </c>
    </row>
    <row r="28" spans="1:14" x14ac:dyDescent="0.2">
      <c r="A28" s="2" t="s">
        <v>955</v>
      </c>
      <c r="B28" s="37" t="s">
        <v>213</v>
      </c>
      <c r="C28" s="74">
        <v>16.508388959000001</v>
      </c>
      <c r="D28" s="78" t="str">
        <f>IF($B28="N/A","N/A",IF(C28&gt;10,"No",IF(C28&lt;-10,"No","Yes")))</f>
        <v>N/A</v>
      </c>
      <c r="E28" s="74">
        <v>15.107256488000001</v>
      </c>
      <c r="F28" s="78" t="str">
        <f>IF($B28="N/A","N/A",IF(E28&gt;10,"No",IF(E28&lt;-10,"No","Yes")))</f>
        <v>N/A</v>
      </c>
      <c r="G28" s="74">
        <v>13.721707993000001</v>
      </c>
      <c r="H28" s="78" t="str">
        <f>IF($B28="N/A","N/A",IF(G28&gt;10,"No",IF(G28&lt;-10,"No","Yes")))</f>
        <v>N/A</v>
      </c>
      <c r="I28" s="12">
        <v>-8.49</v>
      </c>
      <c r="J28" s="12">
        <v>-9.17</v>
      </c>
      <c r="K28" s="77" t="s">
        <v>740</v>
      </c>
      <c r="L28" s="9" t="str">
        <f t="shared" si="4"/>
        <v>Yes</v>
      </c>
      <c r="M28" s="57"/>
      <c r="N28" s="57"/>
    </row>
    <row r="29" spans="1:14" s="57" customFormat="1" ht="25.5" x14ac:dyDescent="0.2">
      <c r="A29" s="2" t="s">
        <v>956</v>
      </c>
      <c r="B29" s="37" t="s">
        <v>213</v>
      </c>
      <c r="C29" s="74">
        <v>0</v>
      </c>
      <c r="D29" s="78" t="str">
        <f>IF($B29="N/A","N/A",IF(C29&gt;10,"No",IF(C29&lt;-10,"No","Yes")))</f>
        <v>N/A</v>
      </c>
      <c r="E29" s="74">
        <v>0</v>
      </c>
      <c r="F29" s="78" t="str">
        <f>IF($B29="N/A","N/A",IF(E29&gt;10,"No",IF(E29&lt;-10,"No","Yes")))</f>
        <v>N/A</v>
      </c>
      <c r="G29" s="74">
        <v>0</v>
      </c>
      <c r="H29" s="78" t="str">
        <f>IF($B29="N/A","N/A",IF(G29&gt;10,"No",IF(G29&lt;-10,"No","Yes")))</f>
        <v>N/A</v>
      </c>
      <c r="I29" s="12" t="s">
        <v>1747</v>
      </c>
      <c r="J29" s="12" t="s">
        <v>1747</v>
      </c>
      <c r="K29" s="77" t="s">
        <v>740</v>
      </c>
      <c r="L29" s="9" t="str">
        <f t="shared" si="4"/>
        <v>N/A</v>
      </c>
      <c r="M29" s="45"/>
      <c r="N29" s="45"/>
    </row>
    <row r="30" spans="1:14" x14ac:dyDescent="0.2">
      <c r="A30" s="2" t="s">
        <v>20</v>
      </c>
      <c r="B30" s="50" t="s">
        <v>280</v>
      </c>
      <c r="C30" s="13">
        <v>97.771603825</v>
      </c>
      <c r="D30" s="46" t="str">
        <f>IF($B30="N/A","N/A",IF(C30&gt;=98,"Yes","No"))</f>
        <v>No</v>
      </c>
      <c r="E30" s="13">
        <v>97.730429956999998</v>
      </c>
      <c r="F30" s="46" t="str">
        <f>IF($B30="N/A","N/A",IF(E30&gt;=98,"Yes","No"))</f>
        <v>No</v>
      </c>
      <c r="G30" s="13">
        <v>97.672116748999997</v>
      </c>
      <c r="H30" s="46" t="str">
        <f>IF($B30="N/A","N/A",IF(G30&gt;=98,"Yes","No"))</f>
        <v>No</v>
      </c>
      <c r="I30" s="12">
        <v>-4.2000000000000003E-2</v>
      </c>
      <c r="J30" s="12">
        <v>-0.06</v>
      </c>
      <c r="K30" s="47" t="s">
        <v>740</v>
      </c>
      <c r="L30" s="9" t="str">
        <f t="shared" si="4"/>
        <v>Yes</v>
      </c>
    </row>
    <row r="31" spans="1:14" x14ac:dyDescent="0.2">
      <c r="A31" s="2" t="s">
        <v>18</v>
      </c>
      <c r="B31" s="50" t="s">
        <v>277</v>
      </c>
      <c r="C31" s="13">
        <v>99.075951650999997</v>
      </c>
      <c r="D31" s="46" t="str">
        <f>IF($B31="N/A","N/A",IF(C31&gt;=95,"Yes","No"))</f>
        <v>Yes</v>
      </c>
      <c r="E31" s="13">
        <v>99.228883933000006</v>
      </c>
      <c r="F31" s="46" t="str">
        <f>IF($B31="N/A","N/A",IF(E31&gt;=95,"Yes","No"))</f>
        <v>Yes</v>
      </c>
      <c r="G31" s="13">
        <v>99.155124654000005</v>
      </c>
      <c r="H31" s="46" t="str">
        <f>IF($B31="N/A","N/A",IF(G31&gt;=95,"Yes","No"))</f>
        <v>Yes</v>
      </c>
      <c r="I31" s="12">
        <v>0.15440000000000001</v>
      </c>
      <c r="J31" s="12">
        <v>-7.3999999999999996E-2</v>
      </c>
      <c r="K31" s="47" t="s">
        <v>740</v>
      </c>
      <c r="L31" s="9" t="str">
        <f t="shared" si="4"/>
        <v>Yes</v>
      </c>
    </row>
    <row r="32" spans="1:14" x14ac:dyDescent="0.2">
      <c r="A32" s="2" t="s">
        <v>23</v>
      </c>
      <c r="B32" s="37" t="s">
        <v>213</v>
      </c>
      <c r="C32" s="13">
        <v>63.205484394999999</v>
      </c>
      <c r="D32" s="46" t="str">
        <f t="shared" ref="D32:D37" si="11">IF($B32="N/A","N/A",IF(C32&gt;10,"No",IF(C32&lt;-10,"No","Yes")))</f>
        <v>N/A</v>
      </c>
      <c r="E32" s="13">
        <v>62.734445827000002</v>
      </c>
      <c r="F32" s="46" t="str">
        <f t="shared" ref="F32:F37" si="12">IF($B32="N/A","N/A",IF(E32&gt;10,"No",IF(E32&lt;-10,"No","Yes")))</f>
        <v>N/A</v>
      </c>
      <c r="G32" s="13">
        <v>61.771501925999999</v>
      </c>
      <c r="H32" s="46" t="str">
        <f t="shared" ref="H32:H37" si="13">IF($B32="N/A","N/A",IF(G32&gt;10,"No",IF(G32&lt;-10,"No","Yes")))</f>
        <v>N/A</v>
      </c>
      <c r="I32" s="12">
        <v>-0.745</v>
      </c>
      <c r="J32" s="12">
        <v>-1.53</v>
      </c>
      <c r="K32" s="47" t="s">
        <v>740</v>
      </c>
      <c r="L32" s="9" t="str">
        <f t="shared" si="4"/>
        <v>Yes</v>
      </c>
    </row>
    <row r="33" spans="1:12" x14ac:dyDescent="0.2">
      <c r="A33" s="2" t="s">
        <v>24</v>
      </c>
      <c r="B33" s="37" t="s">
        <v>213</v>
      </c>
      <c r="C33" s="13">
        <v>13.305069457</v>
      </c>
      <c r="D33" s="46" t="str">
        <f t="shared" si="11"/>
        <v>N/A</v>
      </c>
      <c r="E33" s="13">
        <v>12.959369043000001</v>
      </c>
      <c r="F33" s="46" t="str">
        <f t="shared" si="12"/>
        <v>N/A</v>
      </c>
      <c r="G33" s="13">
        <v>13.037970407</v>
      </c>
      <c r="H33" s="46" t="str">
        <f t="shared" si="13"/>
        <v>N/A</v>
      </c>
      <c r="I33" s="12">
        <v>-2.6</v>
      </c>
      <c r="J33" s="12">
        <v>0.60650000000000004</v>
      </c>
      <c r="K33" s="47" t="s">
        <v>740</v>
      </c>
      <c r="L33" s="9" t="str">
        <f t="shared" si="4"/>
        <v>Yes</v>
      </c>
    </row>
    <row r="34" spans="1:12" x14ac:dyDescent="0.2">
      <c r="A34" s="2" t="s">
        <v>25</v>
      </c>
      <c r="B34" s="37" t="s">
        <v>213</v>
      </c>
      <c r="C34" s="13">
        <v>3.4880028864999999</v>
      </c>
      <c r="D34" s="46" t="str">
        <f t="shared" si="11"/>
        <v>N/A</v>
      </c>
      <c r="E34" s="13">
        <v>3.4053891947000001</v>
      </c>
      <c r="F34" s="46" t="str">
        <f t="shared" si="12"/>
        <v>N/A</v>
      </c>
      <c r="G34" s="13">
        <v>3.3876089452999998</v>
      </c>
      <c r="H34" s="46" t="str">
        <f t="shared" si="13"/>
        <v>N/A</v>
      </c>
      <c r="I34" s="12">
        <v>-2.37</v>
      </c>
      <c r="J34" s="12">
        <v>-0.52200000000000002</v>
      </c>
      <c r="K34" s="47" t="s">
        <v>740</v>
      </c>
      <c r="L34" s="9" t="str">
        <f t="shared" si="4"/>
        <v>Yes</v>
      </c>
    </row>
    <row r="35" spans="1:12" x14ac:dyDescent="0.2">
      <c r="A35" s="2" t="s">
        <v>26</v>
      </c>
      <c r="B35" s="50" t="s">
        <v>213</v>
      </c>
      <c r="C35" s="13">
        <v>1.6139274761</v>
      </c>
      <c r="D35" s="11" t="str">
        <f t="shared" si="11"/>
        <v>N/A</v>
      </c>
      <c r="E35" s="13">
        <v>1.7400956224999999</v>
      </c>
      <c r="F35" s="11" t="str">
        <f t="shared" si="12"/>
        <v>N/A</v>
      </c>
      <c r="G35" s="13">
        <v>1.9485169921000001</v>
      </c>
      <c r="H35" s="11" t="str">
        <f t="shared" si="13"/>
        <v>N/A</v>
      </c>
      <c r="I35" s="12">
        <v>7.8170000000000002</v>
      </c>
      <c r="J35" s="12">
        <v>11.98</v>
      </c>
      <c r="K35" s="50" t="s">
        <v>213</v>
      </c>
      <c r="L35" s="9" t="str">
        <f t="shared" si="4"/>
        <v>N/A</v>
      </c>
    </row>
    <row r="36" spans="1:12" x14ac:dyDescent="0.2">
      <c r="A36" s="2" t="s">
        <v>60</v>
      </c>
      <c r="B36" s="50" t="s">
        <v>213</v>
      </c>
      <c r="C36" s="13">
        <v>0.1223164351</v>
      </c>
      <c r="D36" s="11" t="str">
        <f t="shared" si="11"/>
        <v>N/A</v>
      </c>
      <c r="E36" s="13">
        <v>0.13788396380000001</v>
      </c>
      <c r="F36" s="11" t="str">
        <f t="shared" si="12"/>
        <v>N/A</v>
      </c>
      <c r="G36" s="13">
        <v>0.1553949057</v>
      </c>
      <c r="H36" s="11" t="str">
        <f t="shared" si="13"/>
        <v>N/A</v>
      </c>
      <c r="I36" s="12">
        <v>12.73</v>
      </c>
      <c r="J36" s="12">
        <v>12.7</v>
      </c>
      <c r="K36" s="50" t="s">
        <v>213</v>
      </c>
      <c r="L36" s="9" t="str">
        <f t="shared" si="4"/>
        <v>N/A</v>
      </c>
    </row>
    <row r="37" spans="1:12" x14ac:dyDescent="0.2">
      <c r="A37" s="2" t="s">
        <v>61</v>
      </c>
      <c r="B37" s="50" t="s">
        <v>213</v>
      </c>
      <c r="C37" s="13">
        <v>0.53328522460000005</v>
      </c>
      <c r="D37" s="11" t="str">
        <f t="shared" si="11"/>
        <v>N/A</v>
      </c>
      <c r="E37" s="13">
        <v>0.58635155579999998</v>
      </c>
      <c r="F37" s="11" t="str">
        <f t="shared" si="12"/>
        <v>N/A</v>
      </c>
      <c r="G37" s="13">
        <v>0.69961489089999995</v>
      </c>
      <c r="H37" s="11" t="str">
        <f t="shared" si="13"/>
        <v>N/A</v>
      </c>
      <c r="I37" s="12">
        <v>9.9510000000000005</v>
      </c>
      <c r="J37" s="12">
        <v>19.32</v>
      </c>
      <c r="K37" s="50" t="s">
        <v>213</v>
      </c>
      <c r="L37" s="9" t="str">
        <f t="shared" si="4"/>
        <v>N/A</v>
      </c>
    </row>
    <row r="38" spans="1:12" x14ac:dyDescent="0.2">
      <c r="A38" s="2" t="s">
        <v>62</v>
      </c>
      <c r="B38" s="50" t="s">
        <v>278</v>
      </c>
      <c r="C38" s="13">
        <v>18.820494317000001</v>
      </c>
      <c r="D38" s="11" t="str">
        <f>IF($B38="N/A","N/A",IF(C38&gt;=5,"No",IF(C38&lt;0,"No","Yes")))</f>
        <v>No</v>
      </c>
      <c r="E38" s="13">
        <v>19.634676438</v>
      </c>
      <c r="F38" s="11" t="str">
        <f>IF($B38="N/A","N/A",IF(E38&gt;=5,"No",IF(E38&lt;0,"No","Yes")))</f>
        <v>No</v>
      </c>
      <c r="G38" s="13">
        <v>20.424295656000002</v>
      </c>
      <c r="H38" s="11" t="str">
        <f>IF($B38="N/A","N/A",IF(G38&gt;=5,"No",IF(G38&lt;0,"No","Yes")))</f>
        <v>No</v>
      </c>
      <c r="I38" s="12">
        <v>4.3259999999999996</v>
      </c>
      <c r="J38" s="12">
        <v>4.0220000000000002</v>
      </c>
      <c r="K38" s="47" t="s">
        <v>740</v>
      </c>
      <c r="L38" s="9" t="str">
        <f t="shared" si="4"/>
        <v>Yes</v>
      </c>
    </row>
    <row r="39" spans="1:12" x14ac:dyDescent="0.2">
      <c r="A39" s="2" t="s">
        <v>63</v>
      </c>
      <c r="B39" s="50" t="s">
        <v>213</v>
      </c>
      <c r="C39" s="13">
        <v>15.842684467</v>
      </c>
      <c r="D39" s="11" t="str">
        <f>IF($B39="N/A","N/A",IF(C39&gt;10,"No",IF(C39&lt;-10,"No","Yes")))</f>
        <v>N/A</v>
      </c>
      <c r="E39" s="13">
        <v>16.08899031</v>
      </c>
      <c r="F39" s="11" t="str">
        <f>IF($B39="N/A","N/A",IF(E39&gt;10,"No",IF(E39&lt;-10,"No","Yes")))</f>
        <v>N/A</v>
      </c>
      <c r="G39" s="13">
        <v>16.129991217000001</v>
      </c>
      <c r="H39" s="11" t="str">
        <f>IF($B39="N/A","N/A",IF(G39&gt;10,"No",IF(G39&lt;-10,"No","Yes")))</f>
        <v>N/A</v>
      </c>
      <c r="I39" s="12">
        <v>1.5549999999999999</v>
      </c>
      <c r="J39" s="12">
        <v>0.25480000000000003</v>
      </c>
      <c r="K39" s="50" t="s">
        <v>740</v>
      </c>
      <c r="L39" s="9" t="str">
        <f t="shared" si="4"/>
        <v>Yes</v>
      </c>
    </row>
    <row r="40" spans="1:12" x14ac:dyDescent="0.2">
      <c r="A40" s="2" t="s">
        <v>64</v>
      </c>
      <c r="B40" s="50" t="s">
        <v>213</v>
      </c>
      <c r="C40" s="13">
        <v>90.209073516999993</v>
      </c>
      <c r="D40" s="11" t="str">
        <f>IF($B40="N/A","N/A",IF(C40&gt;10,"No",IF(C40&lt;-10,"No","Yes")))</f>
        <v>N/A</v>
      </c>
      <c r="E40" s="13">
        <v>88.813900673000006</v>
      </c>
      <c r="F40" s="11" t="str">
        <f>IF($B40="N/A","N/A",IF(E40&gt;10,"No",IF(E40&lt;-10,"No","Yes")))</f>
        <v>N/A</v>
      </c>
      <c r="G40" s="13">
        <v>86.801541426</v>
      </c>
      <c r="H40" s="11" t="str">
        <f>IF($B40="N/A","N/A",IF(G40&gt;10,"No",IF(G40&lt;-10,"No","Yes")))</f>
        <v>N/A</v>
      </c>
      <c r="I40" s="12">
        <v>-1.55</v>
      </c>
      <c r="J40" s="12">
        <v>-2.27</v>
      </c>
      <c r="K40" s="47" t="s">
        <v>740</v>
      </c>
      <c r="L40" s="9" t="str">
        <f t="shared" si="4"/>
        <v>Yes</v>
      </c>
    </row>
    <row r="41" spans="1:12" x14ac:dyDescent="0.2">
      <c r="A41" s="3" t="s">
        <v>19</v>
      </c>
      <c r="B41" s="37" t="s">
        <v>281</v>
      </c>
      <c r="C41" s="8">
        <v>5.5190330145999997</v>
      </c>
      <c r="D41" s="46" t="str">
        <f>IF($B41="N/A","N/A",IF(C41&gt;8,"No",IF(C41&lt;2,"No","Yes")))</f>
        <v>Yes</v>
      </c>
      <c r="E41" s="8">
        <v>4.8249046015000001</v>
      </c>
      <c r="F41" s="46" t="str">
        <f>IF($B41="N/A","N/A",IF(E41&gt;8,"No",IF(E41&lt;2,"No","Yes")))</f>
        <v>Yes</v>
      </c>
      <c r="G41" s="8">
        <v>4.2922775487999996</v>
      </c>
      <c r="H41" s="46" t="str">
        <f>IF($B41="N/A","N/A",IF(G41&gt;8,"No",IF(G41&lt;2,"No","Yes")))</f>
        <v>Yes</v>
      </c>
      <c r="I41" s="12">
        <v>-12.6</v>
      </c>
      <c r="J41" s="12">
        <v>-11</v>
      </c>
      <c r="K41" s="47" t="s">
        <v>740</v>
      </c>
      <c r="L41" s="9" t="str">
        <f t="shared" si="4"/>
        <v>No</v>
      </c>
    </row>
    <row r="42" spans="1:12" x14ac:dyDescent="0.2">
      <c r="A42" s="3" t="s">
        <v>170</v>
      </c>
      <c r="B42" s="37" t="s">
        <v>213</v>
      </c>
      <c r="C42" s="8">
        <v>22.162366948999999</v>
      </c>
      <c r="D42" s="11" t="str">
        <f t="shared" ref="D42:D49" si="14">IF($B42="N/A","N/A",IF(C42&gt;10,"No",IF(C42&lt;-10,"No","Yes")))</f>
        <v>N/A</v>
      </c>
      <c r="E42" s="8">
        <v>22.28963216</v>
      </c>
      <c r="F42" s="11" t="str">
        <f t="shared" ref="F42:F49" si="15">IF($B42="N/A","N/A",IF(E42&gt;10,"No",IF(E42&lt;-10,"No","Yes")))</f>
        <v>N/A</v>
      </c>
      <c r="G42" s="8">
        <v>22.078237956999999</v>
      </c>
      <c r="H42" s="11" t="str">
        <f t="shared" ref="H42:H49" si="16">IF($B42="N/A","N/A",IF(G42&gt;10,"No",IF(G42&lt;-10,"No","Yes")))</f>
        <v>N/A</v>
      </c>
      <c r="I42" s="12">
        <v>0.57420000000000004</v>
      </c>
      <c r="J42" s="12">
        <v>-0.94799999999999995</v>
      </c>
      <c r="K42" s="47" t="s">
        <v>740</v>
      </c>
      <c r="L42" s="9" t="str">
        <f>IF(J42="Div by 0", "N/A", IF(OR(J42="N/A",K42="N/A"),"N/A", IF(J42&gt;VALUE(MID(K42,1,2)), "No", IF(J42&lt;-1*VALUE(MID(K42,1,2)), "No", "Yes"))))</f>
        <v>Yes</v>
      </c>
    </row>
    <row r="43" spans="1:12" x14ac:dyDescent="0.2">
      <c r="A43" s="3" t="s">
        <v>171</v>
      </c>
      <c r="B43" s="37" t="s">
        <v>213</v>
      </c>
      <c r="C43" s="8">
        <v>35.316976367000002</v>
      </c>
      <c r="D43" s="11" t="str">
        <f t="shared" si="14"/>
        <v>N/A</v>
      </c>
      <c r="E43" s="8">
        <v>36.326564380000001</v>
      </c>
      <c r="F43" s="11" t="str">
        <f t="shared" si="15"/>
        <v>N/A</v>
      </c>
      <c r="G43" s="8">
        <v>37.442402540000003</v>
      </c>
      <c r="H43" s="11" t="str">
        <f t="shared" si="16"/>
        <v>N/A</v>
      </c>
      <c r="I43" s="12">
        <v>2.859</v>
      </c>
      <c r="J43" s="12">
        <v>3.0720000000000001</v>
      </c>
      <c r="K43" s="47" t="s">
        <v>740</v>
      </c>
      <c r="L43" s="9" t="str">
        <f>IF(J43="Div by 0", "N/A", IF(OR(J43="N/A",K43="N/A"),"N/A", IF(J43&gt;VALUE(MID(K43,1,2)), "No", IF(J43&lt;-1*VALUE(MID(K43,1,2)), "No", "Yes"))))</f>
        <v>Yes</v>
      </c>
    </row>
    <row r="44" spans="1:12" x14ac:dyDescent="0.2">
      <c r="A44" s="3" t="s">
        <v>172</v>
      </c>
      <c r="B44" s="37" t="s">
        <v>213</v>
      </c>
      <c r="C44" s="8">
        <v>2.5170485296999998</v>
      </c>
      <c r="D44" s="11" t="str">
        <f t="shared" si="14"/>
        <v>N/A</v>
      </c>
      <c r="E44" s="8">
        <v>2.9720888385999999</v>
      </c>
      <c r="F44" s="11" t="str">
        <f t="shared" si="15"/>
        <v>N/A</v>
      </c>
      <c r="G44" s="8">
        <v>2.9258158232999998</v>
      </c>
      <c r="H44" s="11" t="str">
        <f t="shared" si="16"/>
        <v>N/A</v>
      </c>
      <c r="I44" s="12">
        <v>18.079999999999998</v>
      </c>
      <c r="J44" s="12">
        <v>-1.56</v>
      </c>
      <c r="K44" s="47" t="s">
        <v>740</v>
      </c>
      <c r="L44" s="9" t="str">
        <f t="shared" ref="L44:L53" si="17">IF(J44="Div by 0", "N/A", IF(OR(J44="N/A",K44="N/A"),"N/A", IF(J44&gt;VALUE(MID(K44,1,2)), "No", IF(J44&lt;-1*VALUE(MID(K44,1,2)), "No", "Yes"))))</f>
        <v>Yes</v>
      </c>
    </row>
    <row r="45" spans="1:12" x14ac:dyDescent="0.2">
      <c r="A45" s="3" t="s">
        <v>173</v>
      </c>
      <c r="B45" s="37" t="s">
        <v>213</v>
      </c>
      <c r="C45" s="8">
        <v>15.181670576</v>
      </c>
      <c r="D45" s="11" t="str">
        <f t="shared" si="14"/>
        <v>N/A</v>
      </c>
      <c r="E45" s="8">
        <v>18.000406758</v>
      </c>
      <c r="F45" s="11" t="str">
        <f t="shared" si="15"/>
        <v>N/A</v>
      </c>
      <c r="G45" s="8">
        <v>18.978785216999999</v>
      </c>
      <c r="H45" s="11" t="str">
        <f t="shared" si="16"/>
        <v>N/A</v>
      </c>
      <c r="I45" s="12">
        <v>18.57</v>
      </c>
      <c r="J45" s="12">
        <v>5.4349999999999996</v>
      </c>
      <c r="K45" s="47" t="s">
        <v>740</v>
      </c>
      <c r="L45" s="9" t="str">
        <f t="shared" si="17"/>
        <v>Yes</v>
      </c>
    </row>
    <row r="46" spans="1:12" x14ac:dyDescent="0.2">
      <c r="A46" s="3" t="s">
        <v>174</v>
      </c>
      <c r="B46" s="37" t="s">
        <v>213</v>
      </c>
      <c r="C46" s="8">
        <v>8.2792711527999998</v>
      </c>
      <c r="D46" s="11" t="str">
        <f t="shared" si="14"/>
        <v>N/A</v>
      </c>
      <c r="E46" s="8">
        <v>8.3840344158000004</v>
      </c>
      <c r="F46" s="11" t="str">
        <f t="shared" si="15"/>
        <v>N/A</v>
      </c>
      <c r="G46" s="8">
        <v>8.5970542530999996</v>
      </c>
      <c r="H46" s="11" t="str">
        <f t="shared" si="16"/>
        <v>N/A</v>
      </c>
      <c r="I46" s="12">
        <v>1.2649999999999999</v>
      </c>
      <c r="J46" s="12">
        <v>2.5409999999999999</v>
      </c>
      <c r="K46" s="47" t="s">
        <v>740</v>
      </c>
      <c r="L46" s="9" t="str">
        <f t="shared" si="17"/>
        <v>Yes</v>
      </c>
    </row>
    <row r="47" spans="1:12" x14ac:dyDescent="0.2">
      <c r="A47" s="3" t="s">
        <v>175</v>
      </c>
      <c r="B47" s="37" t="s">
        <v>213</v>
      </c>
      <c r="C47" s="8">
        <v>3.0831679595999999</v>
      </c>
      <c r="D47" s="11" t="str">
        <f t="shared" si="14"/>
        <v>N/A</v>
      </c>
      <c r="E47" s="8">
        <v>2.4581263637999999</v>
      </c>
      <c r="F47" s="11" t="str">
        <f t="shared" si="15"/>
        <v>N/A</v>
      </c>
      <c r="G47" s="8">
        <v>1.8998716303000001</v>
      </c>
      <c r="H47" s="11" t="str">
        <f t="shared" si="16"/>
        <v>N/A</v>
      </c>
      <c r="I47" s="12">
        <v>-20.3</v>
      </c>
      <c r="J47" s="12">
        <v>-22.7</v>
      </c>
      <c r="K47" s="47" t="s">
        <v>740</v>
      </c>
      <c r="L47" s="9" t="str">
        <f t="shared" si="17"/>
        <v>No</v>
      </c>
    </row>
    <row r="48" spans="1:12" x14ac:dyDescent="0.2">
      <c r="A48" s="3" t="s">
        <v>176</v>
      </c>
      <c r="B48" s="37" t="s">
        <v>213</v>
      </c>
      <c r="C48" s="8">
        <v>2.9345119971</v>
      </c>
      <c r="D48" s="11" t="str">
        <f t="shared" si="14"/>
        <v>N/A</v>
      </c>
      <c r="E48" s="8">
        <v>2.4009045188</v>
      </c>
      <c r="F48" s="11" t="str">
        <f t="shared" si="15"/>
        <v>N/A</v>
      </c>
      <c r="G48" s="8">
        <v>1.7204918587</v>
      </c>
      <c r="H48" s="11" t="str">
        <f t="shared" si="16"/>
        <v>N/A</v>
      </c>
      <c r="I48" s="12">
        <v>-18.2</v>
      </c>
      <c r="J48" s="12">
        <v>-28.3</v>
      </c>
      <c r="K48" s="47" t="s">
        <v>740</v>
      </c>
      <c r="L48" s="9" t="str">
        <f t="shared" si="17"/>
        <v>No</v>
      </c>
    </row>
    <row r="49" spans="1:12" x14ac:dyDescent="0.2">
      <c r="A49" s="3" t="s">
        <v>957</v>
      </c>
      <c r="B49" s="37" t="s">
        <v>213</v>
      </c>
      <c r="C49" s="8">
        <v>2.6162727764999998</v>
      </c>
      <c r="D49" s="11" t="str">
        <f t="shared" si="14"/>
        <v>N/A</v>
      </c>
      <c r="E49" s="8">
        <v>2.339201445</v>
      </c>
      <c r="F49" s="11" t="str">
        <f t="shared" si="15"/>
        <v>N/A</v>
      </c>
      <c r="G49" s="8">
        <v>2.0623606513000001</v>
      </c>
      <c r="H49" s="11" t="str">
        <f t="shared" si="16"/>
        <v>N/A</v>
      </c>
      <c r="I49" s="12">
        <v>-10.6</v>
      </c>
      <c r="J49" s="12">
        <v>-11.8</v>
      </c>
      <c r="K49" s="47" t="s">
        <v>740</v>
      </c>
      <c r="L49" s="9" t="str">
        <f t="shared" si="17"/>
        <v>No</v>
      </c>
    </row>
    <row r="50" spans="1:12" x14ac:dyDescent="0.2">
      <c r="A50" s="2" t="s">
        <v>208</v>
      </c>
      <c r="B50" s="37" t="s">
        <v>213</v>
      </c>
      <c r="C50" s="38">
        <v>173237</v>
      </c>
      <c r="D50" s="9" t="str">
        <f t="shared" ref="D50:D53" si="18">IF($B50="N/A","N/A",IF(C50&lt;0,"No","Yes"))</f>
        <v>N/A</v>
      </c>
      <c r="E50" s="38">
        <v>183054</v>
      </c>
      <c r="F50" s="9" t="str">
        <f t="shared" ref="F50:F53" si="19">IF($B50="N/A","N/A",IF(E50&lt;0,"No","Yes"))</f>
        <v>N/A</v>
      </c>
      <c r="G50" s="38">
        <v>188196</v>
      </c>
      <c r="H50" s="9" t="str">
        <f t="shared" ref="H50:H53" si="20">IF($B50="N/A","N/A",IF(G50&lt;0,"No","Yes"))</f>
        <v>N/A</v>
      </c>
      <c r="I50" s="12">
        <v>5.6669999999999998</v>
      </c>
      <c r="J50" s="12">
        <v>2.8090000000000002</v>
      </c>
      <c r="K50" s="47" t="s">
        <v>740</v>
      </c>
      <c r="L50" s="9" t="str">
        <f t="shared" si="17"/>
        <v>Yes</v>
      </c>
    </row>
    <row r="51" spans="1:12" x14ac:dyDescent="0.2">
      <c r="A51" s="2" t="s">
        <v>209</v>
      </c>
      <c r="B51" s="37" t="s">
        <v>213</v>
      </c>
      <c r="C51" s="38">
        <v>6880</v>
      </c>
      <c r="D51" s="9" t="str">
        <f t="shared" si="18"/>
        <v>N/A</v>
      </c>
      <c r="E51" s="38">
        <v>8540</v>
      </c>
      <c r="F51" s="9" t="str">
        <f t="shared" si="19"/>
        <v>N/A</v>
      </c>
      <c r="G51" s="38">
        <v>8590</v>
      </c>
      <c r="H51" s="9" t="str">
        <f t="shared" si="20"/>
        <v>N/A</v>
      </c>
      <c r="I51" s="12">
        <v>24.13</v>
      </c>
      <c r="J51" s="12">
        <v>0.58550000000000002</v>
      </c>
      <c r="K51" s="47" t="s">
        <v>740</v>
      </c>
      <c r="L51" s="9" t="str">
        <f t="shared" si="17"/>
        <v>Yes</v>
      </c>
    </row>
    <row r="52" spans="1:12" x14ac:dyDescent="0.2">
      <c r="A52" s="2" t="s">
        <v>210</v>
      </c>
      <c r="B52" s="37" t="s">
        <v>213</v>
      </c>
      <c r="C52" s="38">
        <v>62427</v>
      </c>
      <c r="D52" s="9" t="str">
        <f t="shared" si="18"/>
        <v>N/A</v>
      </c>
      <c r="E52" s="38">
        <v>74144</v>
      </c>
      <c r="F52" s="9" t="str">
        <f t="shared" si="19"/>
        <v>N/A</v>
      </c>
      <c r="G52" s="38">
        <v>79247</v>
      </c>
      <c r="H52" s="9" t="str">
        <f t="shared" si="20"/>
        <v>N/A</v>
      </c>
      <c r="I52" s="12">
        <v>18.77</v>
      </c>
      <c r="J52" s="12">
        <v>6.883</v>
      </c>
      <c r="K52" s="47" t="s">
        <v>740</v>
      </c>
      <c r="L52" s="9" t="str">
        <f t="shared" si="17"/>
        <v>Yes</v>
      </c>
    </row>
    <row r="53" spans="1:12" x14ac:dyDescent="0.2">
      <c r="A53" s="2" t="s">
        <v>958</v>
      </c>
      <c r="B53" s="37" t="s">
        <v>213</v>
      </c>
      <c r="C53" s="38">
        <v>15274</v>
      </c>
      <c r="D53" s="9" t="str">
        <f t="shared" si="18"/>
        <v>N/A</v>
      </c>
      <c r="E53" s="38">
        <v>12535</v>
      </c>
      <c r="F53" s="9" t="str">
        <f t="shared" si="19"/>
        <v>N/A</v>
      </c>
      <c r="G53" s="38">
        <v>8757</v>
      </c>
      <c r="H53" s="9" t="str">
        <f t="shared" si="20"/>
        <v>N/A</v>
      </c>
      <c r="I53" s="12">
        <v>-17.899999999999999</v>
      </c>
      <c r="J53" s="12">
        <v>-30.1</v>
      </c>
      <c r="K53" s="47" t="s">
        <v>740</v>
      </c>
      <c r="L53" s="9" t="str">
        <f t="shared" si="17"/>
        <v>No</v>
      </c>
    </row>
    <row r="54" spans="1:12" x14ac:dyDescent="0.2">
      <c r="A54" s="2" t="s">
        <v>959</v>
      </c>
      <c r="B54" s="37" t="s">
        <v>213</v>
      </c>
      <c r="C54" s="8">
        <v>97.610319321999995</v>
      </c>
      <c r="D54" s="46" t="str">
        <f>IF($B54="N/A","N/A",IF(C54&gt;10,"No",IF(C54&lt;-10,"No","Yes")))</f>
        <v>N/A</v>
      </c>
      <c r="E54" s="8">
        <v>99.995863481000001</v>
      </c>
      <c r="F54" s="46" t="str">
        <f>IF($B54="N/A","N/A",IF(E54&gt;10,"No",IF(E54&lt;-10,"No","Yes")))</f>
        <v>N/A</v>
      </c>
      <c r="G54" s="8">
        <v>99.99729748</v>
      </c>
      <c r="H54" s="46" t="str">
        <f>IF($B54="N/A","N/A",IF(G54&gt;10,"No",IF(G54&lt;-10,"No","Yes")))</f>
        <v>N/A</v>
      </c>
      <c r="I54" s="12">
        <v>2.444</v>
      </c>
      <c r="J54" s="12">
        <v>1.4E-3</v>
      </c>
      <c r="K54" s="37" t="s">
        <v>213</v>
      </c>
      <c r="L54" s="9" t="str">
        <f t="shared" si="4"/>
        <v>N/A</v>
      </c>
    </row>
    <row r="55" spans="1:12" x14ac:dyDescent="0.2">
      <c r="A55" s="2" t="s">
        <v>960</v>
      </c>
      <c r="B55" s="37" t="s">
        <v>213</v>
      </c>
      <c r="C55" s="8">
        <v>98.502615911999996</v>
      </c>
      <c r="D55" s="46" t="str">
        <f>IF($B55="N/A","N/A",IF(C55&gt;10,"No",IF(C55&lt;-10,"No","Yes")))</f>
        <v>N/A</v>
      </c>
      <c r="E55" s="8">
        <v>99.705962447000005</v>
      </c>
      <c r="F55" s="46" t="str">
        <f>IF($B55="N/A","N/A",IF(E55&gt;10,"No",IF(E55&lt;-10,"No","Yes")))</f>
        <v>N/A</v>
      </c>
      <c r="G55" s="8">
        <v>99.998648739999993</v>
      </c>
      <c r="H55" s="46" t="str">
        <f>IF($B55="N/A","N/A",IF(G55&gt;10,"No",IF(G55&lt;-10,"No","Yes")))</f>
        <v>N/A</v>
      </c>
      <c r="I55" s="12">
        <v>1.222</v>
      </c>
      <c r="J55" s="12">
        <v>0.29349999999999998</v>
      </c>
      <c r="K55" s="37" t="s">
        <v>213</v>
      </c>
      <c r="L55" s="9" t="str">
        <f t="shared" si="4"/>
        <v>N/A</v>
      </c>
    </row>
    <row r="56" spans="1:12" x14ac:dyDescent="0.2">
      <c r="A56" s="2" t="s">
        <v>177</v>
      </c>
      <c r="B56" s="37" t="s">
        <v>213</v>
      </c>
      <c r="C56" s="8">
        <v>54.577304709000003</v>
      </c>
      <c r="D56" s="46" t="str">
        <f t="shared" ref="D56:D57" si="21">IF($B56="N/A","N/A",IF(C56&gt;10,"No",IF(C56&lt;-10,"No","Yes")))</f>
        <v>N/A</v>
      </c>
      <c r="E56" s="8">
        <v>56.430391004000001</v>
      </c>
      <c r="F56" s="46" t="str">
        <f t="shared" ref="F56:F57" si="22">IF($B56="N/A","N/A",IF(E56&gt;10,"No",IF(E56&lt;-10,"No","Yes")))</f>
        <v>N/A</v>
      </c>
      <c r="G56" s="8">
        <v>56.544828052</v>
      </c>
      <c r="H56" s="46" t="str">
        <f t="shared" ref="H56:H57" si="23">IF($B56="N/A","N/A",IF(G56&gt;10,"No",IF(G56&lt;-10,"No","Yes")))</f>
        <v>N/A</v>
      </c>
      <c r="I56" s="12">
        <v>3.395</v>
      </c>
      <c r="J56" s="12">
        <v>0.20280000000000001</v>
      </c>
      <c r="K56" s="47" t="s">
        <v>740</v>
      </c>
      <c r="L56" s="9" t="str">
        <f>IF(J56="Div by 0", "N/A", IF(OR(J56="N/A",K56="N/A"),"N/A", IF(J56&gt;VALUE(MID(K56,1,2)), "No", IF(J56&lt;-1*VALUE(MID(K56,1,2)), "No", "Yes"))))</f>
        <v>Yes</v>
      </c>
    </row>
    <row r="57" spans="1:12" x14ac:dyDescent="0.2">
      <c r="A57" s="6" t="s">
        <v>178</v>
      </c>
      <c r="B57" s="37" t="s">
        <v>213</v>
      </c>
      <c r="C57" s="8">
        <v>43.925311203</v>
      </c>
      <c r="D57" s="46" t="str">
        <f t="shared" si="21"/>
        <v>N/A</v>
      </c>
      <c r="E57" s="8">
        <v>43.275571442999997</v>
      </c>
      <c r="F57" s="46" t="str">
        <f t="shared" si="22"/>
        <v>N/A</v>
      </c>
      <c r="G57" s="8">
        <v>43.453820688</v>
      </c>
      <c r="H57" s="46" t="str">
        <f t="shared" si="23"/>
        <v>N/A</v>
      </c>
      <c r="I57" s="12">
        <v>-1.48</v>
      </c>
      <c r="J57" s="12">
        <v>0.41189999999999999</v>
      </c>
      <c r="K57" s="47" t="s">
        <v>740</v>
      </c>
      <c r="L57" s="9" t="str">
        <f>IF(J57="Div by 0", "N/A", IF(OR(J57="N/A",K57="N/A"),"N/A", IF(J57&gt;VALUE(MID(K57,1,2)), "No", IF(J57&lt;-1*VALUE(MID(K57,1,2)), "No", "Yes"))))</f>
        <v>Yes</v>
      </c>
    </row>
    <row r="58" spans="1:12" x14ac:dyDescent="0.2">
      <c r="A58" s="7" t="s">
        <v>686</v>
      </c>
      <c r="B58" s="37" t="s">
        <v>282</v>
      </c>
      <c r="C58" s="8">
        <v>59.596608334999999</v>
      </c>
      <c r="D58" s="46" t="str">
        <f>IF($B58="N/A","N/A",IF(C58&gt;70,"No",IF(C58&lt;40,"No","Yes")))</f>
        <v>Yes</v>
      </c>
      <c r="E58" s="8">
        <v>58.378346702000002</v>
      </c>
      <c r="F58" s="46" t="str">
        <f>IF($B58="N/A","N/A",IF(E58&gt;70,"No",IF(E58&lt;40,"No","Yes")))</f>
        <v>Yes</v>
      </c>
      <c r="G58" s="8">
        <v>58.147422470999999</v>
      </c>
      <c r="H58" s="46" t="str">
        <f>IF($B58="N/A","N/A",IF(G58&gt;70,"No",IF(G58&lt;40,"No","Yes")))</f>
        <v>Yes</v>
      </c>
      <c r="I58" s="12">
        <v>-2.04</v>
      </c>
      <c r="J58" s="12">
        <v>-0.39600000000000002</v>
      </c>
      <c r="K58" s="47" t="s">
        <v>740</v>
      </c>
      <c r="L58" s="9" t="str">
        <f t="shared" si="4"/>
        <v>Yes</v>
      </c>
    </row>
    <row r="59" spans="1:12" x14ac:dyDescent="0.2">
      <c r="A59" s="2" t="s">
        <v>687</v>
      </c>
      <c r="B59" s="37" t="s">
        <v>213</v>
      </c>
      <c r="C59" s="8">
        <v>71.26783288</v>
      </c>
      <c r="D59" s="46" t="str">
        <f>IF($B59="N/A","N/A",IF(C59&gt;10,"No",IF(C59&lt;-10,"No","Yes")))</f>
        <v>N/A</v>
      </c>
      <c r="E59" s="8">
        <v>47.736727416999997</v>
      </c>
      <c r="F59" s="46" t="str">
        <f>IF($B59="N/A","N/A",IF(E59&gt;10,"No",IF(E59&lt;-10,"No","Yes")))</f>
        <v>N/A</v>
      </c>
      <c r="G59" s="8">
        <v>56.084656084999999</v>
      </c>
      <c r="H59" s="46" t="str">
        <f>IF($B59="N/A","N/A",IF(G59&gt;10,"No",IF(G59&lt;-10,"No","Yes")))</f>
        <v>N/A</v>
      </c>
      <c r="I59" s="12">
        <v>-33</v>
      </c>
      <c r="J59" s="12">
        <v>17.489999999999998</v>
      </c>
      <c r="K59" s="37" t="s">
        <v>213</v>
      </c>
      <c r="L59" s="9" t="str">
        <f t="shared" si="4"/>
        <v>N/A</v>
      </c>
    </row>
    <row r="60" spans="1:12" x14ac:dyDescent="0.2">
      <c r="A60" s="2" t="s">
        <v>688</v>
      </c>
      <c r="B60" s="37" t="s">
        <v>213</v>
      </c>
      <c r="C60" s="8">
        <v>77.830535151999996</v>
      </c>
      <c r="D60" s="46" t="str">
        <f t="shared" ref="D60:D66" si="24">IF($B60="N/A","N/A",IF(C60&gt;10,"No",IF(C60&lt;-10,"No","Yes")))</f>
        <v>N/A</v>
      </c>
      <c r="E60" s="8">
        <v>75.254994416000002</v>
      </c>
      <c r="F60" s="46" t="str">
        <f t="shared" ref="F60:F66" si="25">IF($B60="N/A","N/A",IF(E60&gt;10,"No",IF(E60&lt;-10,"No","Yes")))</f>
        <v>N/A</v>
      </c>
      <c r="G60" s="8">
        <v>76.470588234999994</v>
      </c>
      <c r="H60" s="46" t="str">
        <f t="shared" ref="H60:H66" si="26">IF($B60="N/A","N/A",IF(G60&gt;10,"No",IF(G60&lt;-10,"No","Yes")))</f>
        <v>N/A</v>
      </c>
      <c r="I60" s="12">
        <v>-3.31</v>
      </c>
      <c r="J60" s="12">
        <v>1.615</v>
      </c>
      <c r="K60" s="37" t="s">
        <v>213</v>
      </c>
      <c r="L60" s="9" t="str">
        <f t="shared" si="4"/>
        <v>N/A</v>
      </c>
    </row>
    <row r="61" spans="1:12" x14ac:dyDescent="0.2">
      <c r="A61" s="2" t="s">
        <v>1748</v>
      </c>
      <c r="B61" s="37" t="s">
        <v>213</v>
      </c>
      <c r="C61" s="8">
        <v>63.664407572000002</v>
      </c>
      <c r="D61" s="46" t="str">
        <f t="shared" si="24"/>
        <v>N/A</v>
      </c>
      <c r="E61" s="8">
        <v>64.725791082000001</v>
      </c>
      <c r="F61" s="46" t="str">
        <f t="shared" si="25"/>
        <v>N/A</v>
      </c>
      <c r="G61" s="8">
        <v>62.116750115000002</v>
      </c>
      <c r="H61" s="46" t="str">
        <f t="shared" si="26"/>
        <v>N/A</v>
      </c>
      <c r="I61" s="12">
        <v>1.667</v>
      </c>
      <c r="J61" s="12">
        <v>-4.03</v>
      </c>
      <c r="K61" s="37" t="s">
        <v>213</v>
      </c>
      <c r="L61" s="9" t="str">
        <f t="shared" si="4"/>
        <v>N/A</v>
      </c>
    </row>
    <row r="62" spans="1:12" x14ac:dyDescent="0.2">
      <c r="A62" s="2" t="s">
        <v>689</v>
      </c>
      <c r="B62" s="37" t="s">
        <v>213</v>
      </c>
      <c r="C62" s="8">
        <v>22.000090257</v>
      </c>
      <c r="D62" s="46" t="str">
        <f t="shared" si="24"/>
        <v>N/A</v>
      </c>
      <c r="E62" s="8">
        <v>23.831199217000002</v>
      </c>
      <c r="F62" s="46" t="str">
        <f t="shared" si="25"/>
        <v>N/A</v>
      </c>
      <c r="G62" s="8">
        <v>27.641209635999999</v>
      </c>
      <c r="H62" s="46" t="str">
        <f t="shared" si="26"/>
        <v>N/A</v>
      </c>
      <c r="I62" s="12">
        <v>8.3230000000000004</v>
      </c>
      <c r="J62" s="12">
        <v>15.99</v>
      </c>
      <c r="K62" s="37" t="s">
        <v>213</v>
      </c>
      <c r="L62" s="9" t="str">
        <f t="shared" si="4"/>
        <v>N/A</v>
      </c>
    </row>
    <row r="63" spans="1:12" x14ac:dyDescent="0.2">
      <c r="A63" s="2" t="s">
        <v>179</v>
      </c>
      <c r="B63" s="73" t="s">
        <v>217</v>
      </c>
      <c r="C63" s="38">
        <v>0</v>
      </c>
      <c r="D63" s="46" t="str">
        <f>IF(OR($B63="N/A",$C63="N/A"),"N/A",IF(C63&gt;0,"No",IF(C63&lt;0,"No","Yes")))</f>
        <v>Yes</v>
      </c>
      <c r="E63" s="38">
        <v>0</v>
      </c>
      <c r="F63" s="46" t="str">
        <f>IF(OR($B63="N/A",$E63="N/A"),"N/A",IF(E63&gt;0,"No",IF(E63&lt;0,"No","Yes")))</f>
        <v>Yes</v>
      </c>
      <c r="G63" s="38">
        <v>0</v>
      </c>
      <c r="H63" s="46" t="str">
        <f>IF($B63="N/A","N/A",IF(G63&gt;0,"No",IF(G63&lt;0,"No","Yes")))</f>
        <v>Yes</v>
      </c>
      <c r="I63" s="12" t="s">
        <v>1747</v>
      </c>
      <c r="J63" s="12" t="s">
        <v>1747</v>
      </c>
      <c r="K63" s="37" t="s">
        <v>213</v>
      </c>
      <c r="L63" s="9" t="str">
        <f>IF(J63="Div by 0", "N/A", IF(K63="N/A","N/A", IF(J63&gt;VALUE(MID(K63,1,2)), "No", IF(J63&lt;-1*VALUE(MID(K63,1,2)), "No", "Yes"))))</f>
        <v>N/A</v>
      </c>
    </row>
    <row r="64" spans="1:12" x14ac:dyDescent="0.2">
      <c r="A64" s="3" t="s">
        <v>146</v>
      </c>
      <c r="B64" s="37" t="s">
        <v>213</v>
      </c>
      <c r="C64" s="8">
        <v>1.3703770521</v>
      </c>
      <c r="D64" s="46" t="str">
        <f t="shared" si="24"/>
        <v>N/A</v>
      </c>
      <c r="E64" s="8">
        <v>1.2788737638000001</v>
      </c>
      <c r="F64" s="46" t="str">
        <f t="shared" si="25"/>
        <v>N/A</v>
      </c>
      <c r="G64" s="8">
        <v>1.2364029457000001</v>
      </c>
      <c r="H64" s="46" t="str">
        <f t="shared" si="26"/>
        <v>N/A</v>
      </c>
      <c r="I64" s="12">
        <v>-6.68</v>
      </c>
      <c r="J64" s="12">
        <v>-3.32</v>
      </c>
      <c r="K64" s="37" t="s">
        <v>213</v>
      </c>
      <c r="L64" s="9" t="str">
        <f t="shared" si="4"/>
        <v>N/A</v>
      </c>
    </row>
    <row r="65" spans="1:12" x14ac:dyDescent="0.2">
      <c r="A65" s="3" t="s">
        <v>147</v>
      </c>
      <c r="B65" s="37" t="s">
        <v>213</v>
      </c>
      <c r="C65" s="8">
        <v>1.4201695833000001</v>
      </c>
      <c r="D65" s="46" t="str">
        <f t="shared" si="24"/>
        <v>N/A</v>
      </c>
      <c r="E65" s="8">
        <v>1.3185154034</v>
      </c>
      <c r="F65" s="46" t="str">
        <f t="shared" si="25"/>
        <v>N/A</v>
      </c>
      <c r="G65" s="8">
        <v>1.2586987366</v>
      </c>
      <c r="H65" s="46" t="str">
        <f t="shared" si="26"/>
        <v>N/A</v>
      </c>
      <c r="I65" s="12">
        <v>-7.16</v>
      </c>
      <c r="J65" s="12">
        <v>-4.54</v>
      </c>
      <c r="K65" s="37" t="s">
        <v>213</v>
      </c>
      <c r="L65" s="9" t="str">
        <f t="shared" si="4"/>
        <v>N/A</v>
      </c>
    </row>
    <row r="66" spans="1:12" x14ac:dyDescent="0.2">
      <c r="A66" s="3" t="s">
        <v>148</v>
      </c>
      <c r="B66" s="37" t="s">
        <v>213</v>
      </c>
      <c r="C66" s="8">
        <v>1.4760959768999999</v>
      </c>
      <c r="D66" s="46" t="str">
        <f t="shared" si="24"/>
        <v>N/A</v>
      </c>
      <c r="E66" s="8">
        <v>1.3788396375</v>
      </c>
      <c r="F66" s="46" t="str">
        <f t="shared" si="25"/>
        <v>N/A</v>
      </c>
      <c r="G66" s="8">
        <v>1.3201810688</v>
      </c>
      <c r="H66" s="46" t="str">
        <f t="shared" si="26"/>
        <v>N/A</v>
      </c>
      <c r="I66" s="12">
        <v>-6.59</v>
      </c>
      <c r="J66" s="12">
        <v>-4.25</v>
      </c>
      <c r="K66" s="37" t="s">
        <v>213</v>
      </c>
      <c r="L66" s="9" t="str">
        <f t="shared" si="4"/>
        <v>N/A</v>
      </c>
    </row>
    <row r="67" spans="1:12" x14ac:dyDescent="0.2">
      <c r="A67" s="2" t="s">
        <v>961</v>
      </c>
      <c r="B67" s="50" t="s">
        <v>213</v>
      </c>
      <c r="C67" s="1">
        <v>598</v>
      </c>
      <c r="D67" s="11" t="str">
        <f>IF($B67="N/A","N/A",IF(C67&gt;10,"No",IF(C67&lt;-10,"No","Yes")))</f>
        <v>N/A</v>
      </c>
      <c r="E67" s="1">
        <v>613</v>
      </c>
      <c r="F67" s="11" t="str">
        <f>IF($B67="N/A","N/A",IF(E67&gt;10,"No",IF(E67&lt;-10,"No","Yes")))</f>
        <v>N/A</v>
      </c>
      <c r="G67" s="1">
        <v>548</v>
      </c>
      <c r="H67" s="11" t="str">
        <f>IF($B67="N/A","N/A",IF(G67&gt;10,"No",IF(G67&lt;-10,"No","Yes")))</f>
        <v>N/A</v>
      </c>
      <c r="I67" s="12">
        <v>2.508</v>
      </c>
      <c r="J67" s="12">
        <v>-10.6</v>
      </c>
      <c r="K67" s="37" t="s">
        <v>213</v>
      </c>
      <c r="L67" s="9" t="str">
        <f t="shared" si="4"/>
        <v>N/A</v>
      </c>
    </row>
    <row r="68" spans="1:12" x14ac:dyDescent="0.2">
      <c r="A68" s="3" t="s">
        <v>201</v>
      </c>
      <c r="B68" s="50" t="s">
        <v>217</v>
      </c>
      <c r="C68" s="1">
        <v>11</v>
      </c>
      <c r="D68" s="46" t="str">
        <f t="shared" ref="D68:D69" si="27">IF($B68="N/A","N/A",IF(C68&gt;0,"No",IF(C68&lt;0,"No","Yes")))</f>
        <v>No</v>
      </c>
      <c r="E68" s="1">
        <v>11</v>
      </c>
      <c r="F68" s="46" t="str">
        <f t="shared" ref="F68:F69" si="28">IF($B68="N/A","N/A",IF(E68&gt;0,"No",IF(E68&lt;0,"No","Yes")))</f>
        <v>No</v>
      </c>
      <c r="G68" s="1">
        <v>11</v>
      </c>
      <c r="H68" s="46" t="str">
        <f t="shared" ref="H68:H69" si="29">IF($B68="N/A","N/A",IF(G68&gt;0,"No",IF(G68&lt;0,"No","Yes")))</f>
        <v>No</v>
      </c>
      <c r="I68" s="12">
        <v>0</v>
      </c>
      <c r="J68" s="12">
        <v>-33.299999999999997</v>
      </c>
      <c r="K68" s="37" t="s">
        <v>213</v>
      </c>
      <c r="L68" s="9" t="str">
        <f t="shared" si="4"/>
        <v>N/A</v>
      </c>
    </row>
    <row r="69" spans="1:12" x14ac:dyDescent="0.2">
      <c r="A69" s="3" t="s">
        <v>202</v>
      </c>
      <c r="B69" s="50" t="s">
        <v>217</v>
      </c>
      <c r="C69" s="1">
        <v>25</v>
      </c>
      <c r="D69" s="46" t="str">
        <f t="shared" si="27"/>
        <v>No</v>
      </c>
      <c r="E69" s="1">
        <v>21</v>
      </c>
      <c r="F69" s="46" t="str">
        <f t="shared" si="28"/>
        <v>No</v>
      </c>
      <c r="G69" s="1">
        <v>20</v>
      </c>
      <c r="H69" s="46" t="str">
        <f t="shared" si="29"/>
        <v>No</v>
      </c>
      <c r="I69" s="12">
        <v>-16</v>
      </c>
      <c r="J69" s="12">
        <v>-4.76</v>
      </c>
      <c r="K69" s="37" t="s">
        <v>213</v>
      </c>
      <c r="L69" s="9" t="str">
        <f t="shared" si="4"/>
        <v>N/A</v>
      </c>
    </row>
    <row r="70" spans="1:12" x14ac:dyDescent="0.2">
      <c r="A70" s="3" t="s">
        <v>203</v>
      </c>
      <c r="B70" s="73" t="s">
        <v>213</v>
      </c>
      <c r="C70" s="13">
        <v>84</v>
      </c>
      <c r="D70" s="11" t="str">
        <f>IF($B70="N/A","N/A",IF(C70&gt;10,"No",IF(C70&lt;-10,"No","Yes")))</f>
        <v>N/A</v>
      </c>
      <c r="E70" s="13">
        <v>71.428571429000002</v>
      </c>
      <c r="F70" s="11" t="str">
        <f>IF($B70="N/A","N/A",IF(E70&gt;10,"No",IF(E70&lt;-10,"No","Yes")))</f>
        <v>N/A</v>
      </c>
      <c r="G70" s="13">
        <v>70</v>
      </c>
      <c r="H70" s="11" t="str">
        <f>IF($B70="N/A","N/A",IF(G70&gt;10,"No",IF(G70&lt;-10,"No","Yes")))</f>
        <v>N/A</v>
      </c>
      <c r="I70" s="12">
        <v>-15</v>
      </c>
      <c r="J70" s="12">
        <v>-2</v>
      </c>
      <c r="K70" s="73" t="s">
        <v>213</v>
      </c>
      <c r="L70" s="9" t="str">
        <f t="shared" si="4"/>
        <v>N/A</v>
      </c>
    </row>
    <row r="71" spans="1:12" x14ac:dyDescent="0.2">
      <c r="A71" s="2" t="s">
        <v>65</v>
      </c>
      <c r="B71" s="50" t="s">
        <v>213</v>
      </c>
      <c r="C71" s="1">
        <v>42740</v>
      </c>
      <c r="D71" s="11" t="str">
        <f>IF($B71="N/A","N/A",IF(C71&gt;10,"No",IF(C71&lt;-10,"No","Yes")))</f>
        <v>N/A</v>
      </c>
      <c r="E71" s="1">
        <v>40413</v>
      </c>
      <c r="F71" s="11" t="str">
        <f>IF($B71="N/A","N/A",IF(E71&gt;10,"No",IF(E71&lt;-10,"No","Yes")))</f>
        <v>N/A</v>
      </c>
      <c r="G71" s="1">
        <v>37272</v>
      </c>
      <c r="H71" s="11" t="str">
        <f>IF($B71="N/A","N/A",IF(G71&gt;10,"No",IF(G71&lt;-10,"No","Yes")))</f>
        <v>N/A</v>
      </c>
      <c r="I71" s="12">
        <v>-5.44</v>
      </c>
      <c r="J71" s="12">
        <v>-7.77</v>
      </c>
      <c r="K71" s="50" t="s">
        <v>740</v>
      </c>
      <c r="L71" s="9" t="str">
        <f t="shared" ref="L71:L103" si="30">IF(J71="Div by 0", "N/A", IF(K71="N/A","N/A", IF(J71&gt;VALUE(MID(K71,1,2)), "No", IF(J71&lt;-1*VALUE(MID(K71,1,2)), "No", "Yes"))))</f>
        <v>Yes</v>
      </c>
    </row>
    <row r="72" spans="1:12" x14ac:dyDescent="0.2">
      <c r="A72" s="4" t="s">
        <v>66</v>
      </c>
      <c r="B72" s="50" t="s">
        <v>213</v>
      </c>
      <c r="C72" s="1">
        <v>37563.54</v>
      </c>
      <c r="D72" s="11" t="str">
        <f>IF($B72="N/A","N/A",IF(C72&gt;10,"No",IF(C72&lt;-10,"No","Yes")))</f>
        <v>N/A</v>
      </c>
      <c r="E72" s="1">
        <v>32345.15</v>
      </c>
      <c r="F72" s="11" t="str">
        <f>IF($B72="N/A","N/A",IF(E72&gt;10,"No",IF(E72&lt;-10,"No","Yes")))</f>
        <v>N/A</v>
      </c>
      <c r="G72" s="1">
        <v>30935.46</v>
      </c>
      <c r="H72" s="11" t="str">
        <f>IF($B72="N/A","N/A",IF(G72&gt;10,"No",IF(G72&lt;-10,"No","Yes")))</f>
        <v>N/A</v>
      </c>
      <c r="I72" s="12">
        <v>-13.9</v>
      </c>
      <c r="J72" s="12">
        <v>-4.3600000000000003</v>
      </c>
      <c r="K72" s="50" t="s">
        <v>741</v>
      </c>
      <c r="L72" s="9" t="str">
        <f t="shared" si="30"/>
        <v>Yes</v>
      </c>
    </row>
    <row r="73" spans="1:12" x14ac:dyDescent="0.2">
      <c r="A73" s="3" t="s">
        <v>67</v>
      </c>
      <c r="B73" s="37" t="s">
        <v>283</v>
      </c>
      <c r="C73" s="8">
        <v>94.186969786000006</v>
      </c>
      <c r="D73" s="46" t="str">
        <f>IF($B73="N/A","N/A",IF(C73&gt;=90,"Yes","No"))</f>
        <v>Yes</v>
      </c>
      <c r="E73" s="8">
        <v>92.893401014999995</v>
      </c>
      <c r="F73" s="46" t="str">
        <f>IF($B73="N/A","N/A",IF(E73&gt;=90,"Yes","No"))</f>
        <v>Yes</v>
      </c>
      <c r="G73" s="8">
        <v>90.934490547999999</v>
      </c>
      <c r="H73" s="46" t="str">
        <f>IF($B73="N/A","N/A",IF(G73&gt;=90,"Yes","No"))</f>
        <v>Yes</v>
      </c>
      <c r="I73" s="12">
        <v>-1.37</v>
      </c>
      <c r="J73" s="12">
        <v>-2.11</v>
      </c>
      <c r="K73" s="47" t="s">
        <v>740</v>
      </c>
      <c r="L73" s="9" t="str">
        <f t="shared" si="30"/>
        <v>Yes</v>
      </c>
    </row>
    <row r="74" spans="1:12" x14ac:dyDescent="0.2">
      <c r="A74" s="2" t="s">
        <v>962</v>
      </c>
      <c r="B74" s="37" t="s">
        <v>283</v>
      </c>
      <c r="C74" s="8">
        <v>94.429347825999997</v>
      </c>
      <c r="D74" s="46" t="str">
        <f>IF($B74="N/A","N/A",IF(C74&gt;=90,"Yes","No"))</f>
        <v>Yes</v>
      </c>
      <c r="E74" s="8">
        <v>93.348851030000006</v>
      </c>
      <c r="F74" s="46" t="str">
        <f>IF($B74="N/A","N/A",IF(E74&gt;=90,"Yes","No"))</f>
        <v>Yes</v>
      </c>
      <c r="G74" s="8">
        <v>91.521942109999998</v>
      </c>
      <c r="H74" s="46" t="str">
        <f>IF($B74="N/A","N/A",IF(G74&gt;=90,"Yes","No"))</f>
        <v>Yes</v>
      </c>
      <c r="I74" s="12">
        <v>-1.1399999999999999</v>
      </c>
      <c r="J74" s="12">
        <v>-1.96</v>
      </c>
      <c r="K74" s="47" t="s">
        <v>740</v>
      </c>
      <c r="L74" s="9" t="str">
        <f t="shared" si="30"/>
        <v>Yes</v>
      </c>
    </row>
    <row r="75" spans="1:12" x14ac:dyDescent="0.2">
      <c r="A75" s="6" t="s">
        <v>963</v>
      </c>
      <c r="B75" s="50" t="s">
        <v>284</v>
      </c>
      <c r="C75" s="13">
        <v>53.323714586000001</v>
      </c>
      <c r="D75" s="46" t="str">
        <f>IF($B75="N/A","N/A",IF(C75&gt;55,"No",IF(C75&lt;30,"No","Yes")))</f>
        <v>Yes</v>
      </c>
      <c r="E75" s="13">
        <v>53.058692145000002</v>
      </c>
      <c r="F75" s="46" t="str">
        <f>IF($B75="N/A","N/A",IF(E75&gt;55,"No",IF(E75&lt;30,"No","Yes")))</f>
        <v>Yes</v>
      </c>
      <c r="G75" s="13">
        <v>53.233748007999999</v>
      </c>
      <c r="H75" s="46" t="str">
        <f>IF($B75="N/A","N/A",IF(G75&gt;55,"No",IF(G75&lt;30,"No","Yes")))</f>
        <v>Yes</v>
      </c>
      <c r="I75" s="12">
        <v>-0.497</v>
      </c>
      <c r="J75" s="12">
        <v>0.32990000000000003</v>
      </c>
      <c r="K75" s="50" t="s">
        <v>740</v>
      </c>
      <c r="L75" s="9" t="str">
        <f t="shared" si="30"/>
        <v>Yes</v>
      </c>
    </row>
    <row r="76" spans="1:12" ht="25.5" x14ac:dyDescent="0.2">
      <c r="A76" s="2" t="s">
        <v>964</v>
      </c>
      <c r="B76" s="50" t="s">
        <v>278</v>
      </c>
      <c r="C76" s="13">
        <v>1.3172671970000001</v>
      </c>
      <c r="D76" s="46" t="str">
        <f>IF($B76="N/A","N/A",IF(C76&gt;=5,"No",IF(C76&lt;0,"No","Yes")))</f>
        <v>Yes</v>
      </c>
      <c r="E76" s="13">
        <v>1.5415831539</v>
      </c>
      <c r="F76" s="46" t="str">
        <f>IF($B76="N/A","N/A",IF(E76&gt;=5,"No",IF(E76&lt;0,"No","Yes")))</f>
        <v>Yes</v>
      </c>
      <c r="G76" s="13">
        <v>1.8619875509999999</v>
      </c>
      <c r="H76" s="46" t="str">
        <f>IF($B76="N/A","N/A",IF(G76&gt;=5,"No",IF(G76&lt;0,"No","Yes")))</f>
        <v>Yes</v>
      </c>
      <c r="I76" s="12">
        <v>17.03</v>
      </c>
      <c r="J76" s="12">
        <v>20.78</v>
      </c>
      <c r="K76" s="50" t="s">
        <v>213</v>
      </c>
      <c r="L76" s="9" t="str">
        <f t="shared" si="30"/>
        <v>N/A</v>
      </c>
    </row>
    <row r="77" spans="1:12" ht="25.5" x14ac:dyDescent="0.2">
      <c r="A77" s="2" t="s">
        <v>965</v>
      </c>
      <c r="B77" s="50" t="s">
        <v>213</v>
      </c>
      <c r="C77" s="13">
        <v>0</v>
      </c>
      <c r="D77" s="50" t="s">
        <v>213</v>
      </c>
      <c r="E77" s="13">
        <v>0</v>
      </c>
      <c r="F77" s="50" t="s">
        <v>213</v>
      </c>
      <c r="G77" s="13">
        <v>0</v>
      </c>
      <c r="H77" s="50" t="s">
        <v>213</v>
      </c>
      <c r="I77" s="12" t="s">
        <v>1747</v>
      </c>
      <c r="J77" s="12" t="s">
        <v>1747</v>
      </c>
      <c r="K77" s="50" t="s">
        <v>213</v>
      </c>
      <c r="L77" s="9" t="str">
        <f t="shared" si="30"/>
        <v>N/A</v>
      </c>
    </row>
    <row r="78" spans="1:12" ht="25.5" x14ac:dyDescent="0.2">
      <c r="A78" s="2" t="s">
        <v>966</v>
      </c>
      <c r="B78" s="50" t="s">
        <v>213</v>
      </c>
      <c r="C78" s="13">
        <v>56.948993917000003</v>
      </c>
      <c r="D78" s="50" t="s">
        <v>213</v>
      </c>
      <c r="E78" s="13">
        <v>36.634251355000004</v>
      </c>
      <c r="F78" s="50" t="s">
        <v>213</v>
      </c>
      <c r="G78" s="13">
        <v>31.573298991000001</v>
      </c>
      <c r="H78" s="50" t="s">
        <v>213</v>
      </c>
      <c r="I78" s="12">
        <v>-35.700000000000003</v>
      </c>
      <c r="J78" s="12">
        <v>-13.8</v>
      </c>
      <c r="K78" s="50" t="s">
        <v>213</v>
      </c>
      <c r="L78" s="9" t="str">
        <f t="shared" si="30"/>
        <v>N/A</v>
      </c>
    </row>
    <row r="79" spans="1:12" ht="25.5" x14ac:dyDescent="0.2">
      <c r="A79" s="2" t="s">
        <v>967</v>
      </c>
      <c r="B79" s="50" t="s">
        <v>213</v>
      </c>
      <c r="C79" s="13">
        <v>3.3879270005</v>
      </c>
      <c r="D79" s="50" t="s">
        <v>213</v>
      </c>
      <c r="E79" s="13">
        <v>1.3782693688000001</v>
      </c>
      <c r="F79" s="50" t="s">
        <v>213</v>
      </c>
      <c r="G79" s="13">
        <v>8.5855333800000003E-2</v>
      </c>
      <c r="H79" s="50" t="s">
        <v>213</v>
      </c>
      <c r="I79" s="12">
        <v>-59.3</v>
      </c>
      <c r="J79" s="12">
        <v>-93.8</v>
      </c>
      <c r="K79" s="50" t="s">
        <v>213</v>
      </c>
      <c r="L79" s="9" t="str">
        <f t="shared" si="30"/>
        <v>N/A</v>
      </c>
    </row>
    <row r="80" spans="1:12" ht="25.5" x14ac:dyDescent="0.2">
      <c r="A80" s="2" t="s">
        <v>968</v>
      </c>
      <c r="B80" s="50" t="s">
        <v>213</v>
      </c>
      <c r="C80" s="13">
        <v>0</v>
      </c>
      <c r="D80" s="50" t="s">
        <v>213</v>
      </c>
      <c r="E80" s="13">
        <v>0</v>
      </c>
      <c r="F80" s="50" t="s">
        <v>213</v>
      </c>
      <c r="G80" s="13">
        <v>0</v>
      </c>
      <c r="H80" s="50" t="s">
        <v>213</v>
      </c>
      <c r="I80" s="12" t="s">
        <v>1747</v>
      </c>
      <c r="J80" s="12" t="s">
        <v>1747</v>
      </c>
      <c r="K80" s="50" t="s">
        <v>213</v>
      </c>
      <c r="L80" s="9" t="str">
        <f t="shared" si="30"/>
        <v>N/A</v>
      </c>
    </row>
    <row r="81" spans="1:12" ht="25.5" x14ac:dyDescent="0.2">
      <c r="A81" s="2" t="s">
        <v>969</v>
      </c>
      <c r="B81" s="50" t="s">
        <v>213</v>
      </c>
      <c r="C81" s="13">
        <v>0</v>
      </c>
      <c r="D81" s="50" t="s">
        <v>213</v>
      </c>
      <c r="E81" s="13">
        <v>0</v>
      </c>
      <c r="F81" s="50" t="s">
        <v>213</v>
      </c>
      <c r="G81" s="13">
        <v>0</v>
      </c>
      <c r="H81" s="50" t="s">
        <v>213</v>
      </c>
      <c r="I81" s="12" t="s">
        <v>1747</v>
      </c>
      <c r="J81" s="12" t="s">
        <v>1747</v>
      </c>
      <c r="K81" s="50" t="s">
        <v>213</v>
      </c>
      <c r="L81" s="9" t="str">
        <f t="shared" si="30"/>
        <v>N/A</v>
      </c>
    </row>
    <row r="82" spans="1:12" x14ac:dyDescent="0.2">
      <c r="A82" s="2" t="s">
        <v>970</v>
      </c>
      <c r="B82" s="50" t="s">
        <v>213</v>
      </c>
      <c r="C82" s="13">
        <v>6.5910154421999998</v>
      </c>
      <c r="D82" s="50" t="s">
        <v>213</v>
      </c>
      <c r="E82" s="13">
        <v>3.3899982678999998</v>
      </c>
      <c r="F82" s="50" t="s">
        <v>213</v>
      </c>
      <c r="G82" s="13">
        <v>0.26829791800000002</v>
      </c>
      <c r="H82" s="50" t="s">
        <v>213</v>
      </c>
      <c r="I82" s="12">
        <v>-48.6</v>
      </c>
      <c r="J82" s="12">
        <v>-92.1</v>
      </c>
      <c r="K82" s="50" t="s">
        <v>213</v>
      </c>
      <c r="L82" s="9" t="str">
        <f t="shared" si="30"/>
        <v>N/A</v>
      </c>
    </row>
    <row r="83" spans="1:12" x14ac:dyDescent="0.2">
      <c r="A83" s="2" t="s">
        <v>971</v>
      </c>
      <c r="B83" s="50" t="s">
        <v>213</v>
      </c>
      <c r="C83" s="13">
        <v>0</v>
      </c>
      <c r="D83" s="50" t="s">
        <v>213</v>
      </c>
      <c r="E83" s="13">
        <v>0</v>
      </c>
      <c r="F83" s="50" t="s">
        <v>213</v>
      </c>
      <c r="G83" s="13">
        <v>0</v>
      </c>
      <c r="H83" s="50" t="s">
        <v>213</v>
      </c>
      <c r="I83" s="12" t="s">
        <v>1747</v>
      </c>
      <c r="J83" s="12" t="s">
        <v>1747</v>
      </c>
      <c r="K83" s="50" t="s">
        <v>213</v>
      </c>
      <c r="L83" s="9" t="str">
        <f t="shared" si="30"/>
        <v>N/A</v>
      </c>
    </row>
    <row r="84" spans="1:12" ht="25.5" x14ac:dyDescent="0.2">
      <c r="A84" s="2" t="s">
        <v>972</v>
      </c>
      <c r="B84" s="50" t="s">
        <v>213</v>
      </c>
      <c r="C84" s="13">
        <v>31.754796444</v>
      </c>
      <c r="D84" s="50" t="s">
        <v>213</v>
      </c>
      <c r="E84" s="13">
        <v>57.055897854999998</v>
      </c>
      <c r="F84" s="50" t="s">
        <v>213</v>
      </c>
      <c r="G84" s="13">
        <v>66.210560205999997</v>
      </c>
      <c r="H84" s="50" t="s">
        <v>213</v>
      </c>
      <c r="I84" s="12">
        <v>79.680000000000007</v>
      </c>
      <c r="J84" s="12">
        <v>16.05</v>
      </c>
      <c r="K84" s="50" t="s">
        <v>213</v>
      </c>
      <c r="L84" s="9" t="str">
        <f t="shared" si="30"/>
        <v>N/A</v>
      </c>
    </row>
    <row r="85" spans="1:12" ht="25.5" x14ac:dyDescent="0.2">
      <c r="A85" s="2" t="s">
        <v>973</v>
      </c>
      <c r="B85" s="50" t="s">
        <v>213</v>
      </c>
      <c r="C85" s="13">
        <v>0</v>
      </c>
      <c r="D85" s="50" t="s">
        <v>213</v>
      </c>
      <c r="E85" s="13">
        <v>0</v>
      </c>
      <c r="F85" s="50" t="s">
        <v>213</v>
      </c>
      <c r="G85" s="13">
        <v>0</v>
      </c>
      <c r="H85" s="50" t="s">
        <v>213</v>
      </c>
      <c r="I85" s="12" t="s">
        <v>1747</v>
      </c>
      <c r="J85" s="12" t="s">
        <v>1747</v>
      </c>
      <c r="K85" s="50" t="s">
        <v>213</v>
      </c>
      <c r="L85" s="9" t="str">
        <f t="shared" si="30"/>
        <v>N/A</v>
      </c>
    </row>
    <row r="86" spans="1:12" ht="25.5" x14ac:dyDescent="0.2">
      <c r="A86" s="2" t="s">
        <v>974</v>
      </c>
      <c r="B86" s="50" t="s">
        <v>213</v>
      </c>
      <c r="C86" s="13">
        <v>0</v>
      </c>
      <c r="D86" s="50" t="s">
        <v>213</v>
      </c>
      <c r="E86" s="13">
        <v>0</v>
      </c>
      <c r="F86" s="50" t="s">
        <v>213</v>
      </c>
      <c r="G86" s="13">
        <v>0</v>
      </c>
      <c r="H86" s="50" t="s">
        <v>213</v>
      </c>
      <c r="I86" s="12" t="s">
        <v>1747</v>
      </c>
      <c r="J86" s="12" t="s">
        <v>1747</v>
      </c>
      <c r="K86" s="50" t="s">
        <v>213</v>
      </c>
      <c r="L86" s="9" t="str">
        <f t="shared" si="30"/>
        <v>N/A</v>
      </c>
    </row>
    <row r="87" spans="1:12" x14ac:dyDescent="0.2">
      <c r="A87" s="2" t="s">
        <v>975</v>
      </c>
      <c r="B87" s="50" t="s">
        <v>213</v>
      </c>
      <c r="C87" s="13">
        <v>90.021057557000006</v>
      </c>
      <c r="D87" s="50" t="s">
        <v>213</v>
      </c>
      <c r="E87" s="13">
        <v>95.231732363000006</v>
      </c>
      <c r="F87" s="50" t="s">
        <v>213</v>
      </c>
      <c r="G87" s="13">
        <v>99.645846747999997</v>
      </c>
      <c r="H87" s="50" t="s">
        <v>213</v>
      </c>
      <c r="I87" s="12">
        <v>5.7880000000000003</v>
      </c>
      <c r="J87" s="12">
        <v>4.6349999999999998</v>
      </c>
      <c r="K87" s="50" t="s">
        <v>213</v>
      </c>
      <c r="L87" s="9" t="str">
        <f t="shared" si="30"/>
        <v>N/A</v>
      </c>
    </row>
    <row r="88" spans="1:12" x14ac:dyDescent="0.2">
      <c r="A88" s="2" t="s">
        <v>976</v>
      </c>
      <c r="B88" s="50" t="s">
        <v>213</v>
      </c>
      <c r="C88" s="13">
        <v>9.9789424426999993</v>
      </c>
      <c r="D88" s="50" t="s">
        <v>213</v>
      </c>
      <c r="E88" s="13">
        <v>4.7682676367000001</v>
      </c>
      <c r="F88" s="50" t="s">
        <v>213</v>
      </c>
      <c r="G88" s="13">
        <v>0.35415325180000001</v>
      </c>
      <c r="H88" s="50" t="s">
        <v>213</v>
      </c>
      <c r="I88" s="12">
        <v>-52.2</v>
      </c>
      <c r="J88" s="12">
        <v>-92.6</v>
      </c>
      <c r="K88" s="50" t="s">
        <v>213</v>
      </c>
      <c r="L88" s="9" t="str">
        <f t="shared" si="30"/>
        <v>N/A</v>
      </c>
    </row>
    <row r="89" spans="1:12" x14ac:dyDescent="0.2">
      <c r="A89" s="6" t="s">
        <v>68</v>
      </c>
      <c r="B89" s="50" t="s">
        <v>213</v>
      </c>
      <c r="C89" s="1">
        <v>144</v>
      </c>
      <c r="D89" s="11" t="str">
        <f>IF($B89="N/A","N/A",IF(C89&gt;10,"No",IF(C89&lt;-10,"No","Yes")))</f>
        <v>N/A</v>
      </c>
      <c r="E89" s="1">
        <v>139</v>
      </c>
      <c r="F89" s="11" t="str">
        <f>IF($B89="N/A","N/A",IF(E89&gt;10,"No",IF(E89&lt;-10,"No","Yes")))</f>
        <v>N/A</v>
      </c>
      <c r="G89" s="1">
        <v>117</v>
      </c>
      <c r="H89" s="11" t="str">
        <f>IF($B89="N/A","N/A",IF(G89&gt;10,"No",IF(G89&lt;-10,"No","Yes")))</f>
        <v>N/A</v>
      </c>
      <c r="I89" s="12">
        <v>-3.47</v>
      </c>
      <c r="J89" s="12">
        <v>-15.8</v>
      </c>
      <c r="K89" s="50" t="s">
        <v>740</v>
      </c>
      <c r="L89" s="9" t="str">
        <f t="shared" si="30"/>
        <v>No</v>
      </c>
    </row>
    <row r="90" spans="1:12" x14ac:dyDescent="0.2">
      <c r="A90" s="2" t="s">
        <v>109</v>
      </c>
      <c r="B90" s="50" t="s">
        <v>213</v>
      </c>
      <c r="C90" s="13">
        <v>0</v>
      </c>
      <c r="D90" s="46" t="str">
        <f>IF($B90="N/A","N/A",IF(C90&gt;10,"No",IF(C90&lt;-10,"No","Yes")))</f>
        <v>N/A</v>
      </c>
      <c r="E90" s="13">
        <v>0</v>
      </c>
      <c r="F90" s="46" t="str">
        <f>IF($B90="N/A","N/A",IF(E90&gt;10,"No",IF(E90&lt;-10,"No","Yes")))</f>
        <v>N/A</v>
      </c>
      <c r="G90" s="13">
        <v>0</v>
      </c>
      <c r="H90" s="46" t="str">
        <f>IF($B90="N/A","N/A",IF(G90&gt;10,"No",IF(G90&lt;-10,"No","Yes")))</f>
        <v>N/A</v>
      </c>
      <c r="I90" s="12" t="s">
        <v>1747</v>
      </c>
      <c r="J90" s="12" t="s">
        <v>1747</v>
      </c>
      <c r="K90" s="50" t="s">
        <v>740</v>
      </c>
      <c r="L90" s="9" t="str">
        <f t="shared" si="30"/>
        <v>N/A</v>
      </c>
    </row>
    <row r="91" spans="1:12" x14ac:dyDescent="0.2">
      <c r="A91" s="2" t="s">
        <v>110</v>
      </c>
      <c r="B91" s="50" t="s">
        <v>213</v>
      </c>
      <c r="C91" s="13">
        <v>0.69444444439999997</v>
      </c>
      <c r="D91" s="46" t="str">
        <f>IF($B91="N/A","N/A",IF(C91&gt;10,"No",IF(C91&lt;-10,"No","Yes")))</f>
        <v>N/A</v>
      </c>
      <c r="E91" s="13">
        <v>1.4388489208999999</v>
      </c>
      <c r="F91" s="46" t="str">
        <f>IF($B91="N/A","N/A",IF(E91&gt;10,"No",IF(E91&lt;-10,"No","Yes")))</f>
        <v>N/A</v>
      </c>
      <c r="G91" s="13">
        <v>3.4188034188</v>
      </c>
      <c r="H91" s="46" t="str">
        <f>IF($B91="N/A","N/A",IF(G91&gt;10,"No",IF(G91&lt;-10,"No","Yes")))</f>
        <v>N/A</v>
      </c>
      <c r="I91" s="12">
        <v>107.2</v>
      </c>
      <c r="J91" s="12">
        <v>137.6</v>
      </c>
      <c r="K91" s="50" t="s">
        <v>740</v>
      </c>
      <c r="L91" s="9" t="str">
        <f t="shared" si="30"/>
        <v>No</v>
      </c>
    </row>
    <row r="92" spans="1:12" x14ac:dyDescent="0.2">
      <c r="A92" s="4" t="s">
        <v>7</v>
      </c>
      <c r="B92" s="50" t="s">
        <v>213</v>
      </c>
      <c r="C92" s="13">
        <v>0.95694899389999999</v>
      </c>
      <c r="D92" s="11" t="str">
        <f>IF($B92="N/A","N/A",IF(C92&gt;10,"No",IF(C92&lt;-10,"No","Yes")))</f>
        <v>N/A</v>
      </c>
      <c r="E92" s="13">
        <v>0.9774082597</v>
      </c>
      <c r="F92" s="11" t="str">
        <f>IF($B92="N/A","N/A",IF(E92&gt;10,"No",IF(E92&lt;-10,"No","Yes")))</f>
        <v>N/A</v>
      </c>
      <c r="G92" s="13">
        <v>1.1858767976</v>
      </c>
      <c r="H92" s="11" t="str">
        <f>IF($B92="N/A","N/A",IF(G92&gt;10,"No",IF(G92&lt;-10,"No","Yes")))</f>
        <v>N/A</v>
      </c>
      <c r="I92" s="12">
        <v>2.1379999999999999</v>
      </c>
      <c r="J92" s="12">
        <v>21.33</v>
      </c>
      <c r="K92" s="50" t="s">
        <v>741</v>
      </c>
      <c r="L92" s="9" t="str">
        <f t="shared" si="30"/>
        <v>No</v>
      </c>
    </row>
    <row r="93" spans="1:12" x14ac:dyDescent="0.2">
      <c r="A93" s="4" t="s">
        <v>180</v>
      </c>
      <c r="B93" s="50" t="s">
        <v>213</v>
      </c>
      <c r="C93" s="13">
        <v>62.728123537999998</v>
      </c>
      <c r="D93" s="11" t="str">
        <f t="shared" ref="D93:D94" si="31">IF($B93="N/A","N/A",IF(C93&gt;10,"No",IF(C93&lt;-10,"No","Yes")))</f>
        <v>N/A</v>
      </c>
      <c r="E93" s="13">
        <v>61.987479276000002</v>
      </c>
      <c r="F93" s="11" t="str">
        <f t="shared" ref="F93:F94" si="32">IF($B93="N/A","N/A",IF(E93&gt;10,"No",IF(E93&lt;-10,"No","Yes")))</f>
        <v>N/A</v>
      </c>
      <c r="G93" s="13">
        <v>60.356299634999999</v>
      </c>
      <c r="H93" s="11" t="str">
        <f t="shared" ref="H93:H94" si="33">IF($B93="N/A","N/A",IF(G93&gt;10,"No",IF(G93&lt;-10,"No","Yes")))</f>
        <v>N/A</v>
      </c>
      <c r="I93" s="12">
        <v>-1.18</v>
      </c>
      <c r="J93" s="12">
        <v>-2.63</v>
      </c>
      <c r="K93" s="50" t="s">
        <v>740</v>
      </c>
      <c r="L93" s="9" t="str">
        <f>IF(J93="Div by 0", "N/A", IF(OR(J93="N/A",K93="N/A"),"N/A", IF(J93&gt;VALUE(MID(K93,1,2)), "No", IF(J93&lt;-1*VALUE(MID(K93,1,2)), "No", "Yes"))))</f>
        <v>Yes</v>
      </c>
    </row>
    <row r="94" spans="1:12" x14ac:dyDescent="0.2">
      <c r="A94" s="4" t="s">
        <v>181</v>
      </c>
      <c r="B94" s="50" t="s">
        <v>213</v>
      </c>
      <c r="C94" s="13">
        <v>37.271876462000002</v>
      </c>
      <c r="D94" s="11" t="str">
        <f t="shared" si="31"/>
        <v>N/A</v>
      </c>
      <c r="E94" s="13">
        <v>38.012520723999998</v>
      </c>
      <c r="F94" s="11" t="str">
        <f t="shared" si="32"/>
        <v>N/A</v>
      </c>
      <c r="G94" s="13">
        <v>39.643700365000001</v>
      </c>
      <c r="H94" s="11" t="str">
        <f t="shared" si="33"/>
        <v>N/A</v>
      </c>
      <c r="I94" s="12">
        <v>1.9870000000000001</v>
      </c>
      <c r="J94" s="12">
        <v>4.2910000000000004</v>
      </c>
      <c r="K94" s="50" t="s">
        <v>740</v>
      </c>
      <c r="L94" s="9" t="str">
        <f>IF(J94="Div by 0", "N/A", IF(OR(J94="N/A",K94="N/A"),"N/A", IF(J94&gt;VALUE(MID(K94,1,2)), "No", IF(J94&lt;-1*VALUE(MID(K94,1,2)), "No", "Yes"))))</f>
        <v>Yes</v>
      </c>
    </row>
    <row r="95" spans="1:12" x14ac:dyDescent="0.2">
      <c r="A95" s="2" t="s">
        <v>8</v>
      </c>
      <c r="B95" s="50" t="s">
        <v>285</v>
      </c>
      <c r="C95" s="13">
        <v>8.0182498829999993</v>
      </c>
      <c r="D95" s="46" t="str">
        <f>IF($B95="N/A","N/A",IF(C95&gt;10,"No",IF(C95&lt;5,"No","Yes")))</f>
        <v>Yes</v>
      </c>
      <c r="E95" s="13">
        <v>8.1780615148999996</v>
      </c>
      <c r="F95" s="46" t="str">
        <f>IF($B95="N/A","N/A",IF(E95&gt;10,"No",IF(E95&lt;5,"No","Yes")))</f>
        <v>Yes</v>
      </c>
      <c r="G95" s="13">
        <v>8.5721184804000004</v>
      </c>
      <c r="H95" s="46" t="str">
        <f t="shared" ref="H95:H98" si="34">IF($B95="N/A","N/A",IF(G95&gt;10,"No",IF(G95&lt;5,"No","Yes")))</f>
        <v>Yes</v>
      </c>
      <c r="I95" s="12">
        <v>1.9930000000000001</v>
      </c>
      <c r="J95" s="12">
        <v>4.8179999999999996</v>
      </c>
      <c r="K95" s="50" t="s">
        <v>741</v>
      </c>
      <c r="L95" s="9" t="str">
        <f t="shared" si="30"/>
        <v>Yes</v>
      </c>
    </row>
    <row r="96" spans="1:12" x14ac:dyDescent="0.2">
      <c r="A96" s="2" t="s">
        <v>149</v>
      </c>
      <c r="B96" s="50" t="s">
        <v>285</v>
      </c>
      <c r="C96" s="13">
        <v>7.6087973795000003</v>
      </c>
      <c r="D96" s="46" t="str">
        <f>IF($B96="N/A","N/A",IF(C96&gt;10,"No",IF(C96&lt;5,"No","Yes")))</f>
        <v>Yes</v>
      </c>
      <c r="E96" s="13">
        <v>7.7400836364999996</v>
      </c>
      <c r="F96" s="46" t="str">
        <f t="shared" ref="F96:F98" si="35">IF($B96="N/A","N/A",IF(E96&gt;10,"No",IF(E96&lt;5,"No","Yes")))</f>
        <v>Yes</v>
      </c>
      <c r="G96" s="13">
        <v>8.1965013951000003</v>
      </c>
      <c r="H96" s="46" t="str">
        <f t="shared" si="34"/>
        <v>Yes</v>
      </c>
      <c r="I96" s="12">
        <v>1.7250000000000001</v>
      </c>
      <c r="J96" s="12">
        <v>5.8970000000000002</v>
      </c>
      <c r="K96" s="50" t="s">
        <v>741</v>
      </c>
      <c r="L96" s="9" t="str">
        <f t="shared" si="30"/>
        <v>Yes</v>
      </c>
    </row>
    <row r="97" spans="1:12" x14ac:dyDescent="0.2">
      <c r="A97" s="2" t="s">
        <v>150</v>
      </c>
      <c r="B97" s="50" t="s">
        <v>285</v>
      </c>
      <c r="C97" s="13">
        <v>7.7819372952999997</v>
      </c>
      <c r="D97" s="46" t="str">
        <f>IF($B97="N/A","N/A",IF(C97&gt;10,"No",IF(C97&lt;5,"No","Yes")))</f>
        <v>Yes</v>
      </c>
      <c r="E97" s="13">
        <v>7.8959740678000001</v>
      </c>
      <c r="F97" s="46" t="str">
        <f t="shared" si="35"/>
        <v>Yes</v>
      </c>
      <c r="G97" s="13">
        <v>8.2528439578999997</v>
      </c>
      <c r="H97" s="46" t="str">
        <f t="shared" si="34"/>
        <v>Yes</v>
      </c>
      <c r="I97" s="12">
        <v>1.4650000000000001</v>
      </c>
      <c r="J97" s="12">
        <v>4.5199999999999996</v>
      </c>
      <c r="K97" s="50" t="s">
        <v>741</v>
      </c>
      <c r="L97" s="9" t="str">
        <f t="shared" si="30"/>
        <v>Yes</v>
      </c>
    </row>
    <row r="98" spans="1:12" x14ac:dyDescent="0.2">
      <c r="A98" s="2" t="s">
        <v>151</v>
      </c>
      <c r="B98" s="50" t="s">
        <v>285</v>
      </c>
      <c r="C98" s="13">
        <v>8.0205896116000002</v>
      </c>
      <c r="D98" s="46" t="str">
        <f>IF($B98="N/A","N/A",IF(C98&gt;10,"No",IF(C98&lt;5,"No","Yes")))</f>
        <v>Yes</v>
      </c>
      <c r="E98" s="13">
        <v>8.1904337713000004</v>
      </c>
      <c r="F98" s="46" t="str">
        <f t="shared" si="35"/>
        <v>Yes</v>
      </c>
      <c r="G98" s="13">
        <v>8.5774844387000009</v>
      </c>
      <c r="H98" s="46" t="str">
        <f t="shared" si="34"/>
        <v>Yes</v>
      </c>
      <c r="I98" s="12">
        <v>2.1179999999999999</v>
      </c>
      <c r="J98" s="12">
        <v>4.726</v>
      </c>
      <c r="K98" s="50" t="s">
        <v>741</v>
      </c>
      <c r="L98" s="9" t="str">
        <f t="shared" si="30"/>
        <v>Yes</v>
      </c>
    </row>
    <row r="99" spans="1:12" x14ac:dyDescent="0.2">
      <c r="A99" s="2" t="s">
        <v>977</v>
      </c>
      <c r="B99" s="50" t="s">
        <v>213</v>
      </c>
      <c r="C99" s="1">
        <v>353</v>
      </c>
      <c r="D99" s="11" t="str">
        <f t="shared" ref="D99:D110" si="36">IF($B99="N/A","N/A",IF(C99&gt;10,"No",IF(C99&lt;-10,"No","Yes")))</f>
        <v>N/A</v>
      </c>
      <c r="E99" s="1">
        <v>353</v>
      </c>
      <c r="F99" s="11" t="str">
        <f t="shared" ref="F99:F110" si="37">IF($B99="N/A","N/A",IF(E99&gt;10,"No",IF(E99&lt;-10,"No","Yes")))</f>
        <v>N/A</v>
      </c>
      <c r="G99" s="1">
        <v>300</v>
      </c>
      <c r="H99" s="11" t="str">
        <f t="shared" ref="H99:H110" si="38">IF($B99="N/A","N/A",IF(G99&gt;10,"No",IF(G99&lt;-10,"No","Yes")))</f>
        <v>N/A</v>
      </c>
      <c r="I99" s="12">
        <v>0</v>
      </c>
      <c r="J99" s="12">
        <v>-15</v>
      </c>
      <c r="K99" s="47" t="s">
        <v>740</v>
      </c>
      <c r="L99" s="9" t="str">
        <f t="shared" si="30"/>
        <v>No</v>
      </c>
    </row>
    <row r="100" spans="1:12" x14ac:dyDescent="0.2">
      <c r="A100" s="2" t="s">
        <v>978</v>
      </c>
      <c r="B100" s="50" t="s">
        <v>213</v>
      </c>
      <c r="C100" s="1">
        <v>181</v>
      </c>
      <c r="D100" s="11" t="str">
        <f t="shared" si="36"/>
        <v>N/A</v>
      </c>
      <c r="E100" s="1">
        <v>199</v>
      </c>
      <c r="F100" s="11" t="str">
        <f t="shared" si="37"/>
        <v>N/A</v>
      </c>
      <c r="G100" s="1">
        <v>194</v>
      </c>
      <c r="H100" s="11" t="str">
        <f t="shared" si="38"/>
        <v>N/A</v>
      </c>
      <c r="I100" s="12">
        <v>9.9450000000000003</v>
      </c>
      <c r="J100" s="12">
        <v>-2.5099999999999998</v>
      </c>
      <c r="K100" s="47" t="s">
        <v>740</v>
      </c>
      <c r="L100" s="9" t="str">
        <f t="shared" si="30"/>
        <v>Yes</v>
      </c>
    </row>
    <row r="101" spans="1:12" x14ac:dyDescent="0.2">
      <c r="A101" s="2" t="s">
        <v>1</v>
      </c>
      <c r="B101" s="50" t="s">
        <v>213</v>
      </c>
      <c r="C101" s="13">
        <v>98.497894243999994</v>
      </c>
      <c r="D101" s="11" t="str">
        <f t="shared" si="36"/>
        <v>N/A</v>
      </c>
      <c r="E101" s="13">
        <v>98.295103061000006</v>
      </c>
      <c r="F101" s="11" t="str">
        <f t="shared" si="37"/>
        <v>N/A</v>
      </c>
      <c r="G101" s="13">
        <v>97.947520926999999</v>
      </c>
      <c r="H101" s="11" t="str">
        <f t="shared" si="38"/>
        <v>N/A</v>
      </c>
      <c r="I101" s="12">
        <v>-0.20599999999999999</v>
      </c>
      <c r="J101" s="12">
        <v>-0.35399999999999998</v>
      </c>
      <c r="K101" s="50" t="s">
        <v>741</v>
      </c>
      <c r="L101" s="9" t="str">
        <f t="shared" si="30"/>
        <v>Yes</v>
      </c>
    </row>
    <row r="102" spans="1:12" x14ac:dyDescent="0.2">
      <c r="A102" s="2" t="s">
        <v>69</v>
      </c>
      <c r="B102" s="50" t="s">
        <v>213</v>
      </c>
      <c r="C102" s="13">
        <v>97.942895148999995</v>
      </c>
      <c r="D102" s="11" t="str">
        <f t="shared" si="36"/>
        <v>N/A</v>
      </c>
      <c r="E102" s="13">
        <v>97.978552008999998</v>
      </c>
      <c r="F102" s="11" t="str">
        <f t="shared" si="37"/>
        <v>N/A</v>
      </c>
      <c r="G102" s="13">
        <v>97.942860272999994</v>
      </c>
      <c r="H102" s="11" t="str">
        <f t="shared" si="38"/>
        <v>N/A</v>
      </c>
      <c r="I102" s="12">
        <v>3.6400000000000002E-2</v>
      </c>
      <c r="J102" s="12">
        <v>-3.5999999999999997E-2</v>
      </c>
      <c r="K102" s="50" t="s">
        <v>741</v>
      </c>
      <c r="L102" s="9" t="str">
        <f t="shared" si="30"/>
        <v>Yes</v>
      </c>
    </row>
    <row r="103" spans="1:12" x14ac:dyDescent="0.2">
      <c r="A103" s="4" t="s">
        <v>70</v>
      </c>
      <c r="B103" s="50" t="s">
        <v>213</v>
      </c>
      <c r="C103" s="1">
        <v>40489</v>
      </c>
      <c r="D103" s="11" t="str">
        <f t="shared" si="36"/>
        <v>N/A</v>
      </c>
      <c r="E103" s="1">
        <v>38124</v>
      </c>
      <c r="F103" s="11" t="str">
        <f t="shared" si="37"/>
        <v>N/A</v>
      </c>
      <c r="G103" s="1">
        <v>34866</v>
      </c>
      <c r="H103" s="11" t="str">
        <f t="shared" si="38"/>
        <v>N/A</v>
      </c>
      <c r="I103" s="12">
        <v>-5.84</v>
      </c>
      <c r="J103" s="12">
        <v>-8.5500000000000007</v>
      </c>
      <c r="K103" s="50" t="s">
        <v>740</v>
      </c>
      <c r="L103" s="9" t="str">
        <f t="shared" si="30"/>
        <v>Yes</v>
      </c>
    </row>
    <row r="104" spans="1:12" x14ac:dyDescent="0.2">
      <c r="A104" s="2" t="s">
        <v>692</v>
      </c>
      <c r="B104" s="50" t="s">
        <v>213</v>
      </c>
      <c r="C104" s="13">
        <v>1.9462076119</v>
      </c>
      <c r="D104" s="11" t="str">
        <f t="shared" si="36"/>
        <v>N/A</v>
      </c>
      <c r="E104" s="13">
        <v>1.8754590283999999</v>
      </c>
      <c r="F104" s="11" t="str">
        <f t="shared" si="37"/>
        <v>N/A</v>
      </c>
      <c r="G104" s="13">
        <v>2.2055871049000002</v>
      </c>
      <c r="H104" s="11" t="str">
        <f t="shared" si="38"/>
        <v>N/A</v>
      </c>
      <c r="I104" s="12">
        <v>-3.64</v>
      </c>
      <c r="J104" s="12">
        <v>17.600000000000001</v>
      </c>
      <c r="K104" s="50" t="s">
        <v>741</v>
      </c>
      <c r="L104" s="9" t="str">
        <f t="shared" ref="L104:L110" si="39">IF(J104="Div by 0", "N/A", IF(K104="N/A","N/A", IF(J104&gt;VALUE(MID(K104,1,2)), "No", IF(J104&lt;-1*VALUE(MID(K104,1,2)), "No", "Yes"))))</f>
        <v>No</v>
      </c>
    </row>
    <row r="105" spans="1:12" x14ac:dyDescent="0.2">
      <c r="A105" s="2" t="s">
        <v>691</v>
      </c>
      <c r="B105" s="50" t="s">
        <v>213</v>
      </c>
      <c r="C105" s="13">
        <v>0.67178739899999995</v>
      </c>
      <c r="D105" s="11" t="str">
        <f t="shared" si="36"/>
        <v>N/A</v>
      </c>
      <c r="E105" s="13">
        <v>0.71083831710000001</v>
      </c>
      <c r="F105" s="11" t="str">
        <f t="shared" si="37"/>
        <v>N/A</v>
      </c>
      <c r="G105" s="13">
        <v>0.8002065049</v>
      </c>
      <c r="H105" s="11" t="str">
        <f t="shared" si="38"/>
        <v>N/A</v>
      </c>
      <c r="I105" s="12">
        <v>5.8129999999999997</v>
      </c>
      <c r="J105" s="12">
        <v>12.57</v>
      </c>
      <c r="K105" s="50" t="s">
        <v>741</v>
      </c>
      <c r="L105" s="9" t="str">
        <f t="shared" si="39"/>
        <v>Yes</v>
      </c>
    </row>
    <row r="106" spans="1:12" x14ac:dyDescent="0.2">
      <c r="A106" s="2" t="s">
        <v>690</v>
      </c>
      <c r="B106" s="50" t="s">
        <v>213</v>
      </c>
      <c r="C106" s="13">
        <v>97.382004988999995</v>
      </c>
      <c r="D106" s="11" t="str">
        <f t="shared" si="36"/>
        <v>N/A</v>
      </c>
      <c r="E106" s="13">
        <v>97.413702654000005</v>
      </c>
      <c r="F106" s="11" t="str">
        <f t="shared" si="37"/>
        <v>N/A</v>
      </c>
      <c r="G106" s="13">
        <v>96.994206390000002</v>
      </c>
      <c r="H106" s="11" t="str">
        <f t="shared" si="38"/>
        <v>N/A</v>
      </c>
      <c r="I106" s="12">
        <v>3.2500000000000001E-2</v>
      </c>
      <c r="J106" s="12">
        <v>-0.43099999999999999</v>
      </c>
      <c r="K106" s="50" t="s">
        <v>741</v>
      </c>
      <c r="L106" s="9" t="str">
        <f t="shared" si="39"/>
        <v>Yes</v>
      </c>
    </row>
    <row r="107" spans="1:12" ht="25.5" x14ac:dyDescent="0.2">
      <c r="A107" s="4" t="s">
        <v>979</v>
      </c>
      <c r="B107" s="50" t="s">
        <v>213</v>
      </c>
      <c r="C107" s="13">
        <v>40.367337388999999</v>
      </c>
      <c r="D107" s="11" t="str">
        <f t="shared" si="36"/>
        <v>N/A</v>
      </c>
      <c r="E107" s="13">
        <v>36.458565313000001</v>
      </c>
      <c r="F107" s="11" t="str">
        <f t="shared" si="37"/>
        <v>N/A</v>
      </c>
      <c r="G107" s="13">
        <v>31.390856407000001</v>
      </c>
      <c r="H107" s="11" t="str">
        <f t="shared" si="38"/>
        <v>N/A</v>
      </c>
      <c r="I107" s="12">
        <v>-9.68</v>
      </c>
      <c r="J107" s="12">
        <v>-13.9</v>
      </c>
      <c r="K107" s="50" t="s">
        <v>741</v>
      </c>
      <c r="L107" s="9" t="str">
        <f t="shared" si="39"/>
        <v>Yes</v>
      </c>
    </row>
    <row r="108" spans="1:12" ht="25.5" x14ac:dyDescent="0.2">
      <c r="A108" s="4" t="s">
        <v>980</v>
      </c>
      <c r="B108" s="50" t="s">
        <v>213</v>
      </c>
      <c r="C108" s="13">
        <v>58.261581657000001</v>
      </c>
      <c r="D108" s="11" t="str">
        <f t="shared" si="36"/>
        <v>N/A</v>
      </c>
      <c r="E108" s="13">
        <v>62.056763912999998</v>
      </c>
      <c r="F108" s="11" t="str">
        <f t="shared" si="37"/>
        <v>N/A</v>
      </c>
      <c r="G108" s="13">
        <v>66.961794376</v>
      </c>
      <c r="H108" s="11" t="str">
        <f t="shared" si="38"/>
        <v>N/A</v>
      </c>
      <c r="I108" s="12">
        <v>6.5140000000000002</v>
      </c>
      <c r="J108" s="12">
        <v>7.9039999999999999</v>
      </c>
      <c r="K108" s="50" t="s">
        <v>741</v>
      </c>
      <c r="L108" s="9" t="str">
        <f t="shared" si="39"/>
        <v>Yes</v>
      </c>
    </row>
    <row r="109" spans="1:12" ht="25.5" x14ac:dyDescent="0.2">
      <c r="A109" s="4" t="s">
        <v>981</v>
      </c>
      <c r="B109" s="50" t="s">
        <v>213</v>
      </c>
      <c r="C109" s="13">
        <v>0.435189518</v>
      </c>
      <c r="D109" s="11" t="str">
        <f t="shared" si="36"/>
        <v>N/A</v>
      </c>
      <c r="E109" s="13">
        <v>0.49736470939999999</v>
      </c>
      <c r="F109" s="11" t="str">
        <f t="shared" si="37"/>
        <v>N/A</v>
      </c>
      <c r="G109" s="13">
        <v>0.55001073190000005</v>
      </c>
      <c r="H109" s="11" t="str">
        <f t="shared" si="38"/>
        <v>N/A</v>
      </c>
      <c r="I109" s="12">
        <v>14.29</v>
      </c>
      <c r="J109" s="12">
        <v>10.58</v>
      </c>
      <c r="K109" s="50" t="s">
        <v>741</v>
      </c>
      <c r="L109" s="9" t="str">
        <f t="shared" si="39"/>
        <v>Yes</v>
      </c>
    </row>
    <row r="110" spans="1:12" ht="25.5" x14ac:dyDescent="0.2">
      <c r="A110" s="4" t="s">
        <v>982</v>
      </c>
      <c r="B110" s="50" t="s">
        <v>213</v>
      </c>
      <c r="C110" s="13">
        <v>0.93589143659999996</v>
      </c>
      <c r="D110" s="11" t="str">
        <f t="shared" si="36"/>
        <v>N/A</v>
      </c>
      <c r="E110" s="13">
        <v>0.98730606489999995</v>
      </c>
      <c r="F110" s="11" t="str">
        <f t="shared" si="37"/>
        <v>N/A</v>
      </c>
      <c r="G110" s="13">
        <v>1.0973384847000001</v>
      </c>
      <c r="H110" s="11" t="str">
        <f t="shared" si="38"/>
        <v>N/A</v>
      </c>
      <c r="I110" s="12">
        <v>5.4939999999999998</v>
      </c>
      <c r="J110" s="12">
        <v>11.14</v>
      </c>
      <c r="K110" s="50" t="s">
        <v>741</v>
      </c>
      <c r="L110" s="9" t="str">
        <f t="shared" si="39"/>
        <v>Yes</v>
      </c>
    </row>
    <row r="111" spans="1:12" x14ac:dyDescent="0.2">
      <c r="A111" s="2" t="s">
        <v>983</v>
      </c>
      <c r="B111" s="50" t="s">
        <v>286</v>
      </c>
      <c r="C111" s="13">
        <v>99.983016304000003</v>
      </c>
      <c r="D111" s="46" t="str">
        <f>IF($B111="N/A","N/A",IF(C111&gt;=99,"Yes","No"))</f>
        <v>Yes</v>
      </c>
      <c r="E111" s="13">
        <v>99.985142631000002</v>
      </c>
      <c r="F111" s="46" t="str">
        <f>IF($B111="N/A","N/A",IF(E111&gt;=99,"Yes","No"))</f>
        <v>Yes</v>
      </c>
      <c r="G111" s="13">
        <v>99.987550576000004</v>
      </c>
      <c r="H111" s="46" t="str">
        <f>IF($B111="N/A","N/A",IF(G111&gt;=99,"Yes","No"))</f>
        <v>Yes</v>
      </c>
      <c r="I111" s="12">
        <v>2.0999999999999999E-3</v>
      </c>
      <c r="J111" s="12">
        <v>2.3999999999999998E-3</v>
      </c>
      <c r="K111" s="50" t="s">
        <v>740</v>
      </c>
      <c r="L111" s="9" t="str">
        <f t="shared" ref="L111:L145" si="40">IF(J111="Div by 0", "N/A", IF(K111="N/A","N/A", IF(J111&gt;VALUE(MID(K111,1,2)), "No", IF(J111&lt;-1*VALUE(MID(K111,1,2)), "No", "Yes"))))</f>
        <v>Yes</v>
      </c>
    </row>
    <row r="112" spans="1:12" x14ac:dyDescent="0.2">
      <c r="A112" s="2" t="s">
        <v>984</v>
      </c>
      <c r="B112" s="50" t="s">
        <v>213</v>
      </c>
      <c r="C112" s="13">
        <v>0.97324239239999999</v>
      </c>
      <c r="D112" s="46" t="str">
        <f>IF($B112="N/A","N/A",IF(C112&gt;10,"No",IF(C112&lt;-10,"No","Yes")))</f>
        <v>N/A</v>
      </c>
      <c r="E112" s="13">
        <v>1.6974810771</v>
      </c>
      <c r="F112" s="46" t="str">
        <f>IF($B112="N/A","N/A",IF(E112&gt;10,"No",IF(E112&lt;-10,"No","Yes")))</f>
        <v>N/A</v>
      </c>
      <c r="G112" s="13">
        <v>1.7530505935</v>
      </c>
      <c r="H112" s="46" t="str">
        <f>IF($B112="N/A","N/A",IF(G112&gt;10,"No",IF(G112&lt;-10,"No","Yes")))</f>
        <v>N/A</v>
      </c>
      <c r="I112" s="12">
        <v>74.42</v>
      </c>
      <c r="J112" s="12">
        <v>3.274</v>
      </c>
      <c r="K112" s="50" t="s">
        <v>740</v>
      </c>
      <c r="L112" s="9" t="str">
        <f t="shared" si="40"/>
        <v>Yes</v>
      </c>
    </row>
    <row r="113" spans="1:12" x14ac:dyDescent="0.2">
      <c r="A113" s="3" t="s">
        <v>985</v>
      </c>
      <c r="B113" s="50" t="s">
        <v>280</v>
      </c>
      <c r="C113" s="8">
        <v>99.247487731000007</v>
      </c>
      <c r="D113" s="46" t="str">
        <f>IF($B113="N/A","N/A",IF(C113&gt;=98,"Yes","No"))</f>
        <v>Yes</v>
      </c>
      <c r="E113" s="8">
        <v>99.791892572999998</v>
      </c>
      <c r="F113" s="46" t="str">
        <f>IF($B113="N/A","N/A",IF(E113&gt;=98,"Yes","No"))</f>
        <v>Yes</v>
      </c>
      <c r="G113" s="8">
        <v>99.709208571000005</v>
      </c>
      <c r="H113" s="46" t="str">
        <f>IF($B113="N/A","N/A",IF(G113&gt;=98,"Yes","No"))</f>
        <v>Yes</v>
      </c>
      <c r="I113" s="12">
        <v>0.54849999999999999</v>
      </c>
      <c r="J113" s="12">
        <v>-8.3000000000000004E-2</v>
      </c>
      <c r="K113" s="47" t="s">
        <v>740</v>
      </c>
      <c r="L113" s="9" t="str">
        <f t="shared" si="40"/>
        <v>Yes</v>
      </c>
    </row>
    <row r="114" spans="1:12" x14ac:dyDescent="0.2">
      <c r="A114" s="3" t="s">
        <v>986</v>
      </c>
      <c r="B114" s="50" t="s">
        <v>287</v>
      </c>
      <c r="C114" s="8">
        <v>71.368292792999995</v>
      </c>
      <c r="D114" s="46" t="str">
        <f>IF($B114="N/A","N/A",IF(C114&gt;=80,"Yes","No"))</f>
        <v>No</v>
      </c>
      <c r="E114" s="8">
        <v>88.511932615999996</v>
      </c>
      <c r="F114" s="46" t="str">
        <f>IF($B114="N/A","N/A",IF(E114&gt;=80,"Yes","No"))</f>
        <v>Yes</v>
      </c>
      <c r="G114" s="8">
        <v>92.336237827000005</v>
      </c>
      <c r="H114" s="46" t="str">
        <f>IF($B114="N/A","N/A",IF(G114&gt;=80,"Yes","No"))</f>
        <v>Yes</v>
      </c>
      <c r="I114" s="12">
        <v>24.02</v>
      </c>
      <c r="J114" s="12">
        <v>4.3209999999999997</v>
      </c>
      <c r="K114" s="47" t="s">
        <v>740</v>
      </c>
      <c r="L114" s="9" t="str">
        <f t="shared" si="40"/>
        <v>Yes</v>
      </c>
    </row>
    <row r="115" spans="1:12" ht="25.5" x14ac:dyDescent="0.2">
      <c r="A115" s="2" t="s">
        <v>987</v>
      </c>
      <c r="B115" s="50" t="s">
        <v>288</v>
      </c>
      <c r="C115" s="13" t="s">
        <v>1747</v>
      </c>
      <c r="D115" s="46" t="str">
        <f>IF($B115="N/A","N/A",IF(C115&gt;=100,"Yes","No"))</f>
        <v>Yes</v>
      </c>
      <c r="E115" s="13" t="s">
        <v>1747</v>
      </c>
      <c r="F115" s="46" t="str">
        <f t="shared" ref="F115:F116" si="41">IF($B115="N/A","N/A",IF(E115&gt;=100,"Yes","No"))</f>
        <v>Yes</v>
      </c>
      <c r="G115" s="13" t="s">
        <v>1747</v>
      </c>
      <c r="H115" s="46" t="str">
        <f t="shared" ref="H115:H116" si="42">IF($B115="N/A","N/A",IF(G115&gt;=100,"Yes","No"))</f>
        <v>Yes</v>
      </c>
      <c r="I115" s="12" t="s">
        <v>1747</v>
      </c>
      <c r="J115" s="12" t="s">
        <v>1747</v>
      </c>
      <c r="K115" s="47" t="s">
        <v>739</v>
      </c>
      <c r="L115" s="9" t="str">
        <f t="shared" si="40"/>
        <v>N/A</v>
      </c>
    </row>
    <row r="116" spans="1:12" ht="25.5" x14ac:dyDescent="0.2">
      <c r="A116" s="3" t="s">
        <v>988</v>
      </c>
      <c r="B116" s="50" t="s">
        <v>288</v>
      </c>
      <c r="C116" s="13" t="s">
        <v>1747</v>
      </c>
      <c r="D116" s="46" t="str">
        <f>IF($B116="N/A","N/A",IF(C116&gt;=100,"Yes","No"))</f>
        <v>Yes</v>
      </c>
      <c r="E116" s="13" t="s">
        <v>1747</v>
      </c>
      <c r="F116" s="46" t="str">
        <f t="shared" si="41"/>
        <v>Yes</v>
      </c>
      <c r="G116" s="13" t="s">
        <v>1747</v>
      </c>
      <c r="H116" s="46" t="str">
        <f t="shared" si="42"/>
        <v>Yes</v>
      </c>
      <c r="I116" s="12" t="s">
        <v>1747</v>
      </c>
      <c r="J116" s="12" t="s">
        <v>1747</v>
      </c>
      <c r="K116" s="47" t="s">
        <v>739</v>
      </c>
      <c r="L116" s="9" t="str">
        <f t="shared" si="40"/>
        <v>N/A</v>
      </c>
    </row>
    <row r="117" spans="1:12" ht="25.5" x14ac:dyDescent="0.2">
      <c r="A117" s="2" t="s">
        <v>989</v>
      </c>
      <c r="B117" s="50" t="s">
        <v>213</v>
      </c>
      <c r="C117" s="13" t="s">
        <v>1747</v>
      </c>
      <c r="D117" s="38" t="s">
        <v>742</v>
      </c>
      <c r="E117" s="13" t="s">
        <v>1747</v>
      </c>
      <c r="F117" s="38" t="s">
        <v>742</v>
      </c>
      <c r="G117" s="13" t="s">
        <v>1747</v>
      </c>
      <c r="H117" s="46" t="str">
        <f>IF($B117="N/A","N/A",IF(G117&lt;100,"No",IF(G117=100,"No","Yes")))</f>
        <v>N/A</v>
      </c>
      <c r="I117" s="12" t="s">
        <v>1747</v>
      </c>
      <c r="J117" s="12" t="s">
        <v>1747</v>
      </c>
      <c r="K117" s="47" t="s">
        <v>739</v>
      </c>
      <c r="L117" s="9" t="str">
        <f t="shared" si="40"/>
        <v>N/A</v>
      </c>
    </row>
    <row r="118" spans="1:12" ht="25.5" x14ac:dyDescent="0.2">
      <c r="A118" s="2" t="s">
        <v>990</v>
      </c>
      <c r="B118" s="37" t="s">
        <v>213</v>
      </c>
      <c r="C118" s="13" t="s">
        <v>1747</v>
      </c>
      <c r="D118" s="46" t="str">
        <f>IF($B118="N/A","N/A",IF(C118&gt;10,"No",IF(C118&lt;-10,"No","Yes")))</f>
        <v>N/A</v>
      </c>
      <c r="E118" s="13" t="s">
        <v>1747</v>
      </c>
      <c r="F118" s="46" t="str">
        <f>IF($B118="N/A","N/A",IF(E118&gt;10,"No",IF(E118&lt;-10,"No","Yes")))</f>
        <v>N/A</v>
      </c>
      <c r="G118" s="13" t="s">
        <v>1747</v>
      </c>
      <c r="H118" s="46" t="str">
        <f>IF($B118="N/A","N/A",IF(G118&gt;10,"No",IF(G118&lt;-10,"No","Yes")))</f>
        <v>N/A</v>
      </c>
      <c r="I118" s="12" t="s">
        <v>1747</v>
      </c>
      <c r="J118" s="12" t="s">
        <v>1747</v>
      </c>
      <c r="K118" s="47" t="s">
        <v>739</v>
      </c>
      <c r="L118" s="9" t="str">
        <f>IF(J118="Div by 0", "N/A", IF(OR(J118="N/A",K118="N/A"),"N/A", IF(J118&gt;VALUE(MID(K118,1,2)), "No", IF(J118&lt;-1*VALUE(MID(K118,1,2)), "No", "Yes"))))</f>
        <v>N/A</v>
      </c>
    </row>
    <row r="119" spans="1:12" x14ac:dyDescent="0.2">
      <c r="A119" s="7" t="s">
        <v>100</v>
      </c>
      <c r="B119" s="37" t="s">
        <v>213</v>
      </c>
      <c r="C119" s="38">
        <v>23552</v>
      </c>
      <c r="D119" s="46" t="str">
        <f t="shared" ref="D119:D145" si="43">IF($B119="N/A","N/A",IF(C119&gt;10,"No",IF(C119&lt;-10,"No","Yes")))</f>
        <v>N/A</v>
      </c>
      <c r="E119" s="38">
        <v>20192</v>
      </c>
      <c r="F119" s="46" t="str">
        <f t="shared" ref="F119:F145" si="44">IF($B119="N/A","N/A",IF(E119&gt;10,"No",IF(E119&lt;-10,"No","Yes")))</f>
        <v>N/A</v>
      </c>
      <c r="G119" s="38">
        <v>16065</v>
      </c>
      <c r="H119" s="46" t="str">
        <f t="shared" ref="H119:H145" si="45">IF($B119="N/A","N/A",IF(G119&gt;10,"No",IF(G119&lt;-10,"No","Yes")))</f>
        <v>N/A</v>
      </c>
      <c r="I119" s="12">
        <v>-14.3</v>
      </c>
      <c r="J119" s="12">
        <v>-20.399999999999999</v>
      </c>
      <c r="K119" s="47" t="s">
        <v>740</v>
      </c>
      <c r="L119" s="9" t="str">
        <f t="shared" si="40"/>
        <v>No</v>
      </c>
    </row>
    <row r="120" spans="1:12" x14ac:dyDescent="0.2">
      <c r="A120" s="2" t="s">
        <v>991</v>
      </c>
      <c r="B120" s="37" t="s">
        <v>213</v>
      </c>
      <c r="C120" s="38">
        <v>4239</v>
      </c>
      <c r="D120" s="46" t="str">
        <f t="shared" si="43"/>
        <v>N/A</v>
      </c>
      <c r="E120" s="38">
        <v>4333</v>
      </c>
      <c r="F120" s="46" t="str">
        <f t="shared" si="44"/>
        <v>N/A</v>
      </c>
      <c r="G120" s="38">
        <v>4451</v>
      </c>
      <c r="H120" s="46" t="str">
        <f t="shared" si="45"/>
        <v>N/A</v>
      </c>
      <c r="I120" s="12">
        <v>2.218</v>
      </c>
      <c r="J120" s="12">
        <v>2.7229999999999999</v>
      </c>
      <c r="K120" s="47" t="s">
        <v>740</v>
      </c>
      <c r="L120" s="9" t="str">
        <f t="shared" si="40"/>
        <v>Yes</v>
      </c>
    </row>
    <row r="121" spans="1:12" x14ac:dyDescent="0.2">
      <c r="A121" s="2" t="s">
        <v>992</v>
      </c>
      <c r="B121" s="37" t="s">
        <v>213</v>
      </c>
      <c r="C121" s="38">
        <v>9760</v>
      </c>
      <c r="D121" s="46" t="str">
        <f t="shared" si="43"/>
        <v>N/A</v>
      </c>
      <c r="E121" s="38">
        <v>9999</v>
      </c>
      <c r="F121" s="46" t="str">
        <f t="shared" si="44"/>
        <v>N/A</v>
      </c>
      <c r="G121" s="38">
        <v>9996</v>
      </c>
      <c r="H121" s="46" t="str">
        <f t="shared" si="45"/>
        <v>N/A</v>
      </c>
      <c r="I121" s="12">
        <v>2.4489999999999998</v>
      </c>
      <c r="J121" s="12">
        <v>-0.03</v>
      </c>
      <c r="K121" s="47" t="s">
        <v>740</v>
      </c>
      <c r="L121" s="9" t="str">
        <f t="shared" si="40"/>
        <v>Yes</v>
      </c>
    </row>
    <row r="122" spans="1:12" x14ac:dyDescent="0.2">
      <c r="A122" s="2" t="s">
        <v>993</v>
      </c>
      <c r="B122" s="37" t="s">
        <v>213</v>
      </c>
      <c r="C122" s="38">
        <v>9529</v>
      </c>
      <c r="D122" s="46" t="str">
        <f t="shared" si="43"/>
        <v>N/A</v>
      </c>
      <c r="E122" s="38">
        <v>5838</v>
      </c>
      <c r="F122" s="46" t="str">
        <f t="shared" si="44"/>
        <v>N/A</v>
      </c>
      <c r="G122" s="38">
        <v>1596</v>
      </c>
      <c r="H122" s="46" t="str">
        <f t="shared" si="45"/>
        <v>N/A</v>
      </c>
      <c r="I122" s="12">
        <v>-38.700000000000003</v>
      </c>
      <c r="J122" s="12">
        <v>-72.7</v>
      </c>
      <c r="K122" s="47" t="s">
        <v>740</v>
      </c>
      <c r="L122" s="9" t="str">
        <f t="shared" si="40"/>
        <v>No</v>
      </c>
    </row>
    <row r="123" spans="1:12" x14ac:dyDescent="0.2">
      <c r="A123" s="2" t="s">
        <v>994</v>
      </c>
      <c r="B123" s="37" t="s">
        <v>213</v>
      </c>
      <c r="C123" s="38">
        <v>24</v>
      </c>
      <c r="D123" s="46" t="str">
        <f t="shared" si="43"/>
        <v>N/A</v>
      </c>
      <c r="E123" s="38">
        <v>22</v>
      </c>
      <c r="F123" s="46" t="str">
        <f t="shared" si="44"/>
        <v>N/A</v>
      </c>
      <c r="G123" s="38">
        <v>22</v>
      </c>
      <c r="H123" s="46" t="str">
        <f t="shared" si="45"/>
        <v>N/A</v>
      </c>
      <c r="I123" s="12">
        <v>-8.33</v>
      </c>
      <c r="J123" s="12">
        <v>0</v>
      </c>
      <c r="K123" s="47" t="s">
        <v>740</v>
      </c>
      <c r="L123" s="9" t="str">
        <f t="shared" si="40"/>
        <v>Yes</v>
      </c>
    </row>
    <row r="124" spans="1:12" x14ac:dyDescent="0.2">
      <c r="A124" s="2" t="s">
        <v>995</v>
      </c>
      <c r="B124" s="37" t="s">
        <v>213</v>
      </c>
      <c r="C124" s="38">
        <v>0</v>
      </c>
      <c r="D124" s="46" t="str">
        <f t="shared" si="43"/>
        <v>N/A</v>
      </c>
      <c r="E124" s="38">
        <v>0</v>
      </c>
      <c r="F124" s="46" t="str">
        <f t="shared" si="44"/>
        <v>N/A</v>
      </c>
      <c r="G124" s="38">
        <v>0</v>
      </c>
      <c r="H124" s="46" t="str">
        <f t="shared" si="45"/>
        <v>N/A</v>
      </c>
      <c r="I124" s="12" t="s">
        <v>1747</v>
      </c>
      <c r="J124" s="12" t="s">
        <v>1747</v>
      </c>
      <c r="K124" s="47" t="s">
        <v>740</v>
      </c>
      <c r="L124" s="9" t="str">
        <f t="shared" si="40"/>
        <v>N/A</v>
      </c>
    </row>
    <row r="125" spans="1:12" x14ac:dyDescent="0.2">
      <c r="A125" s="7" t="s">
        <v>101</v>
      </c>
      <c r="B125" s="37" t="s">
        <v>213</v>
      </c>
      <c r="C125" s="38">
        <v>38120</v>
      </c>
      <c r="D125" s="46" t="str">
        <f t="shared" si="43"/>
        <v>N/A</v>
      </c>
      <c r="E125" s="38">
        <v>40295</v>
      </c>
      <c r="F125" s="46" t="str">
        <f t="shared" si="44"/>
        <v>N/A</v>
      </c>
      <c r="G125" s="38">
        <v>42041</v>
      </c>
      <c r="H125" s="46" t="str">
        <f t="shared" si="45"/>
        <v>N/A</v>
      </c>
      <c r="I125" s="12">
        <v>5.7060000000000004</v>
      </c>
      <c r="J125" s="12">
        <v>4.3330000000000002</v>
      </c>
      <c r="K125" s="47" t="s">
        <v>740</v>
      </c>
      <c r="L125" s="9" t="str">
        <f t="shared" si="40"/>
        <v>Yes</v>
      </c>
    </row>
    <row r="126" spans="1:12" x14ac:dyDescent="0.2">
      <c r="A126" s="2" t="s">
        <v>996</v>
      </c>
      <c r="B126" s="37" t="s">
        <v>213</v>
      </c>
      <c r="C126" s="38">
        <v>20935</v>
      </c>
      <c r="D126" s="46" t="str">
        <f t="shared" si="43"/>
        <v>N/A</v>
      </c>
      <c r="E126" s="38">
        <v>21936</v>
      </c>
      <c r="F126" s="46" t="str">
        <f t="shared" si="44"/>
        <v>N/A</v>
      </c>
      <c r="G126" s="38">
        <v>23030</v>
      </c>
      <c r="H126" s="46" t="str">
        <f t="shared" si="45"/>
        <v>N/A</v>
      </c>
      <c r="I126" s="12">
        <v>4.7809999999999997</v>
      </c>
      <c r="J126" s="12">
        <v>4.9870000000000001</v>
      </c>
      <c r="K126" s="47" t="s">
        <v>740</v>
      </c>
      <c r="L126" s="9" t="str">
        <f t="shared" si="40"/>
        <v>Yes</v>
      </c>
    </row>
    <row r="127" spans="1:12" x14ac:dyDescent="0.2">
      <c r="A127" s="2" t="s">
        <v>997</v>
      </c>
      <c r="B127" s="37" t="s">
        <v>213</v>
      </c>
      <c r="C127" s="38">
        <v>2406</v>
      </c>
      <c r="D127" s="46" t="str">
        <f t="shared" si="43"/>
        <v>N/A</v>
      </c>
      <c r="E127" s="38">
        <v>2480</v>
      </c>
      <c r="F127" s="46" t="str">
        <f t="shared" si="44"/>
        <v>N/A</v>
      </c>
      <c r="G127" s="38">
        <v>2484</v>
      </c>
      <c r="H127" s="46" t="str">
        <f t="shared" si="45"/>
        <v>N/A</v>
      </c>
      <c r="I127" s="12">
        <v>3.0760000000000001</v>
      </c>
      <c r="J127" s="12">
        <v>0.1613</v>
      </c>
      <c r="K127" s="47" t="s">
        <v>740</v>
      </c>
      <c r="L127" s="9" t="str">
        <f t="shared" si="40"/>
        <v>Yes</v>
      </c>
    </row>
    <row r="128" spans="1:12" x14ac:dyDescent="0.2">
      <c r="A128" s="2" t="s">
        <v>998</v>
      </c>
      <c r="B128" s="37" t="s">
        <v>213</v>
      </c>
      <c r="C128" s="38">
        <v>14215</v>
      </c>
      <c r="D128" s="46" t="str">
        <f t="shared" si="43"/>
        <v>N/A</v>
      </c>
      <c r="E128" s="38">
        <v>4661</v>
      </c>
      <c r="F128" s="46" t="str">
        <f t="shared" si="44"/>
        <v>N/A</v>
      </c>
      <c r="G128" s="38">
        <v>3660</v>
      </c>
      <c r="H128" s="46" t="str">
        <f t="shared" si="45"/>
        <v>N/A</v>
      </c>
      <c r="I128" s="12">
        <v>-67.2</v>
      </c>
      <c r="J128" s="12">
        <v>-21.5</v>
      </c>
      <c r="K128" s="47" t="s">
        <v>740</v>
      </c>
      <c r="L128" s="9" t="str">
        <f t="shared" si="40"/>
        <v>No</v>
      </c>
    </row>
    <row r="129" spans="1:12" x14ac:dyDescent="0.2">
      <c r="A129" s="2" t="s">
        <v>999</v>
      </c>
      <c r="B129" s="37" t="s">
        <v>213</v>
      </c>
      <c r="C129" s="38">
        <v>564</v>
      </c>
      <c r="D129" s="46" t="str">
        <f t="shared" si="43"/>
        <v>N/A</v>
      </c>
      <c r="E129" s="38">
        <v>11218</v>
      </c>
      <c r="F129" s="46" t="str">
        <f t="shared" si="44"/>
        <v>N/A</v>
      </c>
      <c r="G129" s="38">
        <v>12867</v>
      </c>
      <c r="H129" s="46" t="str">
        <f t="shared" si="45"/>
        <v>N/A</v>
      </c>
      <c r="I129" s="12">
        <v>1889</v>
      </c>
      <c r="J129" s="12">
        <v>14.7</v>
      </c>
      <c r="K129" s="47" t="s">
        <v>740</v>
      </c>
      <c r="L129" s="9" t="str">
        <f t="shared" si="40"/>
        <v>No</v>
      </c>
    </row>
    <row r="130" spans="1:12" x14ac:dyDescent="0.2">
      <c r="A130" s="2" t="s">
        <v>1000</v>
      </c>
      <c r="B130" s="37" t="s">
        <v>213</v>
      </c>
      <c r="C130" s="38">
        <v>0</v>
      </c>
      <c r="D130" s="46" t="str">
        <f t="shared" si="43"/>
        <v>N/A</v>
      </c>
      <c r="E130" s="38">
        <v>0</v>
      </c>
      <c r="F130" s="46" t="str">
        <f t="shared" si="44"/>
        <v>N/A</v>
      </c>
      <c r="G130" s="38">
        <v>0</v>
      </c>
      <c r="H130" s="46" t="str">
        <f t="shared" si="45"/>
        <v>N/A</v>
      </c>
      <c r="I130" s="12" t="s">
        <v>1747</v>
      </c>
      <c r="J130" s="12" t="s">
        <v>1747</v>
      </c>
      <c r="K130" s="47" t="s">
        <v>740</v>
      </c>
      <c r="L130" s="9" t="str">
        <f t="shared" si="40"/>
        <v>N/A</v>
      </c>
    </row>
    <row r="131" spans="1:12" x14ac:dyDescent="0.2">
      <c r="A131" s="7" t="s">
        <v>104</v>
      </c>
      <c r="B131" s="37" t="s">
        <v>213</v>
      </c>
      <c r="C131" s="38">
        <v>171160</v>
      </c>
      <c r="D131" s="46" t="str">
        <f t="shared" si="43"/>
        <v>N/A</v>
      </c>
      <c r="E131" s="38">
        <v>182598</v>
      </c>
      <c r="F131" s="46" t="str">
        <f t="shared" si="44"/>
        <v>N/A</v>
      </c>
      <c r="G131" s="38">
        <v>189139</v>
      </c>
      <c r="H131" s="46" t="str">
        <f t="shared" si="45"/>
        <v>N/A</v>
      </c>
      <c r="I131" s="12">
        <v>6.6829999999999998</v>
      </c>
      <c r="J131" s="12">
        <v>3.5819999999999999</v>
      </c>
      <c r="K131" s="47" t="s">
        <v>740</v>
      </c>
      <c r="L131" s="9" t="str">
        <f t="shared" si="40"/>
        <v>Yes</v>
      </c>
    </row>
    <row r="132" spans="1:12" x14ac:dyDescent="0.2">
      <c r="A132" s="2" t="s">
        <v>1001</v>
      </c>
      <c r="B132" s="37" t="s">
        <v>213</v>
      </c>
      <c r="C132" s="38">
        <v>20669</v>
      </c>
      <c r="D132" s="46" t="str">
        <f t="shared" si="43"/>
        <v>N/A</v>
      </c>
      <c r="E132" s="38">
        <v>19634</v>
      </c>
      <c r="F132" s="46" t="str">
        <f t="shared" si="44"/>
        <v>N/A</v>
      </c>
      <c r="G132" s="38">
        <v>18098</v>
      </c>
      <c r="H132" s="46" t="str">
        <f t="shared" si="45"/>
        <v>N/A</v>
      </c>
      <c r="I132" s="12">
        <v>-5.01</v>
      </c>
      <c r="J132" s="12">
        <v>-7.82</v>
      </c>
      <c r="K132" s="47" t="s">
        <v>740</v>
      </c>
      <c r="L132" s="9" t="str">
        <f t="shared" si="40"/>
        <v>Yes</v>
      </c>
    </row>
    <row r="133" spans="1:12" x14ac:dyDescent="0.2">
      <c r="A133" s="2" t="s">
        <v>1002</v>
      </c>
      <c r="B133" s="37" t="s">
        <v>213</v>
      </c>
      <c r="C133" s="38">
        <v>62</v>
      </c>
      <c r="D133" s="46" t="str">
        <f t="shared" si="43"/>
        <v>N/A</v>
      </c>
      <c r="E133" s="38">
        <v>67</v>
      </c>
      <c r="F133" s="46" t="str">
        <f t="shared" si="44"/>
        <v>N/A</v>
      </c>
      <c r="G133" s="38">
        <v>108</v>
      </c>
      <c r="H133" s="46" t="str">
        <f t="shared" si="45"/>
        <v>N/A</v>
      </c>
      <c r="I133" s="12">
        <v>8.0649999999999995</v>
      </c>
      <c r="J133" s="12">
        <v>61.19</v>
      </c>
      <c r="K133" s="47" t="s">
        <v>740</v>
      </c>
      <c r="L133" s="9" t="str">
        <f t="shared" si="40"/>
        <v>No</v>
      </c>
    </row>
    <row r="134" spans="1:12" x14ac:dyDescent="0.2">
      <c r="A134" s="2" t="s">
        <v>1003</v>
      </c>
      <c r="B134" s="37" t="s">
        <v>213</v>
      </c>
      <c r="C134" s="38">
        <v>421</v>
      </c>
      <c r="D134" s="46" t="str">
        <f t="shared" si="43"/>
        <v>N/A</v>
      </c>
      <c r="E134" s="38">
        <v>692</v>
      </c>
      <c r="F134" s="46" t="str">
        <f t="shared" si="44"/>
        <v>N/A</v>
      </c>
      <c r="G134" s="38">
        <v>824</v>
      </c>
      <c r="H134" s="46" t="str">
        <f t="shared" si="45"/>
        <v>N/A</v>
      </c>
      <c r="I134" s="12">
        <v>64.37</v>
      </c>
      <c r="J134" s="12">
        <v>19.079999999999998</v>
      </c>
      <c r="K134" s="47" t="s">
        <v>740</v>
      </c>
      <c r="L134" s="9" t="str">
        <f t="shared" si="40"/>
        <v>No</v>
      </c>
    </row>
    <row r="135" spans="1:12" x14ac:dyDescent="0.2">
      <c r="A135" s="2" t="s">
        <v>1004</v>
      </c>
      <c r="B135" s="37" t="s">
        <v>213</v>
      </c>
      <c r="C135" s="38">
        <v>126041</v>
      </c>
      <c r="D135" s="46" t="str">
        <f t="shared" si="43"/>
        <v>N/A</v>
      </c>
      <c r="E135" s="38">
        <v>135654</v>
      </c>
      <c r="F135" s="46" t="str">
        <f t="shared" si="44"/>
        <v>N/A</v>
      </c>
      <c r="G135" s="38">
        <v>142829</v>
      </c>
      <c r="H135" s="46" t="str">
        <f t="shared" si="45"/>
        <v>N/A</v>
      </c>
      <c r="I135" s="12">
        <v>7.6269999999999998</v>
      </c>
      <c r="J135" s="12">
        <v>5.2889999999999997</v>
      </c>
      <c r="K135" s="47" t="s">
        <v>740</v>
      </c>
      <c r="L135" s="9" t="str">
        <f t="shared" si="40"/>
        <v>Yes</v>
      </c>
    </row>
    <row r="136" spans="1:12" x14ac:dyDescent="0.2">
      <c r="A136" s="2" t="s">
        <v>1005</v>
      </c>
      <c r="B136" s="37" t="s">
        <v>213</v>
      </c>
      <c r="C136" s="38">
        <v>10506</v>
      </c>
      <c r="D136" s="46" t="str">
        <f t="shared" si="43"/>
        <v>N/A</v>
      </c>
      <c r="E136" s="38">
        <v>13230</v>
      </c>
      <c r="F136" s="46" t="str">
        <f t="shared" si="44"/>
        <v>N/A</v>
      </c>
      <c r="G136" s="38">
        <v>14087</v>
      </c>
      <c r="H136" s="46" t="str">
        <f t="shared" si="45"/>
        <v>N/A</v>
      </c>
      <c r="I136" s="12">
        <v>25.93</v>
      </c>
      <c r="J136" s="12">
        <v>6.4779999999999998</v>
      </c>
      <c r="K136" s="47" t="s">
        <v>740</v>
      </c>
      <c r="L136" s="9" t="str">
        <f t="shared" si="40"/>
        <v>Yes</v>
      </c>
    </row>
    <row r="137" spans="1:12" x14ac:dyDescent="0.2">
      <c r="A137" s="2" t="s">
        <v>1006</v>
      </c>
      <c r="B137" s="37" t="s">
        <v>213</v>
      </c>
      <c r="C137" s="38">
        <v>13461</v>
      </c>
      <c r="D137" s="46" t="str">
        <f t="shared" si="43"/>
        <v>N/A</v>
      </c>
      <c r="E137" s="38">
        <v>13321</v>
      </c>
      <c r="F137" s="46" t="str">
        <f t="shared" si="44"/>
        <v>N/A</v>
      </c>
      <c r="G137" s="38">
        <v>13193</v>
      </c>
      <c r="H137" s="46" t="str">
        <f t="shared" si="45"/>
        <v>N/A</v>
      </c>
      <c r="I137" s="12">
        <v>-1.04</v>
      </c>
      <c r="J137" s="12">
        <v>-0.96099999999999997</v>
      </c>
      <c r="K137" s="47" t="s">
        <v>740</v>
      </c>
      <c r="L137" s="9" t="str">
        <f t="shared" si="40"/>
        <v>Yes</v>
      </c>
    </row>
    <row r="138" spans="1:12" x14ac:dyDescent="0.2">
      <c r="A138" s="2" t="s">
        <v>1007</v>
      </c>
      <c r="B138" s="37" t="s">
        <v>213</v>
      </c>
      <c r="C138" s="38">
        <v>0</v>
      </c>
      <c r="D138" s="46" t="str">
        <f t="shared" si="43"/>
        <v>N/A</v>
      </c>
      <c r="E138" s="38">
        <v>0</v>
      </c>
      <c r="F138" s="46" t="str">
        <f t="shared" si="44"/>
        <v>N/A</v>
      </c>
      <c r="G138" s="38">
        <v>0</v>
      </c>
      <c r="H138" s="46" t="str">
        <f t="shared" si="45"/>
        <v>N/A</v>
      </c>
      <c r="I138" s="12" t="s">
        <v>1747</v>
      </c>
      <c r="J138" s="12" t="s">
        <v>1747</v>
      </c>
      <c r="K138" s="47" t="s">
        <v>740</v>
      </c>
      <c r="L138" s="9" t="str">
        <f t="shared" si="40"/>
        <v>N/A</v>
      </c>
    </row>
    <row r="139" spans="1:12" x14ac:dyDescent="0.2">
      <c r="A139" s="7" t="s">
        <v>105</v>
      </c>
      <c r="B139" s="37" t="s">
        <v>213</v>
      </c>
      <c r="C139" s="38">
        <v>44318</v>
      </c>
      <c r="D139" s="46" t="str">
        <f t="shared" si="43"/>
        <v>N/A</v>
      </c>
      <c r="E139" s="38">
        <v>47014</v>
      </c>
      <c r="F139" s="46" t="str">
        <f t="shared" si="44"/>
        <v>N/A</v>
      </c>
      <c r="G139" s="38">
        <v>48775</v>
      </c>
      <c r="H139" s="46" t="str">
        <f t="shared" si="45"/>
        <v>N/A</v>
      </c>
      <c r="I139" s="12">
        <v>6.0830000000000002</v>
      </c>
      <c r="J139" s="12">
        <v>3.746</v>
      </c>
      <c r="K139" s="47" t="s">
        <v>740</v>
      </c>
      <c r="L139" s="9" t="str">
        <f t="shared" si="40"/>
        <v>Yes</v>
      </c>
    </row>
    <row r="140" spans="1:12" x14ac:dyDescent="0.2">
      <c r="A140" s="2" t="s">
        <v>1008</v>
      </c>
      <c r="B140" s="37" t="s">
        <v>213</v>
      </c>
      <c r="C140" s="38">
        <v>9460</v>
      </c>
      <c r="D140" s="46" t="str">
        <f t="shared" si="43"/>
        <v>N/A</v>
      </c>
      <c r="E140" s="38">
        <v>7700</v>
      </c>
      <c r="F140" s="46" t="str">
        <f t="shared" si="44"/>
        <v>N/A</v>
      </c>
      <c r="G140" s="38">
        <v>6273</v>
      </c>
      <c r="H140" s="46" t="str">
        <f t="shared" si="45"/>
        <v>N/A</v>
      </c>
      <c r="I140" s="12">
        <v>-18.600000000000001</v>
      </c>
      <c r="J140" s="12">
        <v>-18.5</v>
      </c>
      <c r="K140" s="47" t="s">
        <v>740</v>
      </c>
      <c r="L140" s="9" t="str">
        <f t="shared" si="40"/>
        <v>No</v>
      </c>
    </row>
    <row r="141" spans="1:12" x14ac:dyDescent="0.2">
      <c r="A141" s="2" t="s">
        <v>1009</v>
      </c>
      <c r="B141" s="37" t="s">
        <v>213</v>
      </c>
      <c r="C141" s="38">
        <v>11</v>
      </c>
      <c r="D141" s="46" t="str">
        <f t="shared" si="43"/>
        <v>N/A</v>
      </c>
      <c r="E141" s="38">
        <v>11</v>
      </c>
      <c r="F141" s="46" t="str">
        <f t="shared" si="44"/>
        <v>N/A</v>
      </c>
      <c r="G141" s="38">
        <v>11</v>
      </c>
      <c r="H141" s="46" t="str">
        <f t="shared" si="45"/>
        <v>N/A</v>
      </c>
      <c r="I141" s="12">
        <v>-33.299999999999997</v>
      </c>
      <c r="J141" s="12">
        <v>-50</v>
      </c>
      <c r="K141" s="47" t="s">
        <v>740</v>
      </c>
      <c r="L141" s="9" t="str">
        <f t="shared" si="40"/>
        <v>No</v>
      </c>
    </row>
    <row r="142" spans="1:12" x14ac:dyDescent="0.2">
      <c r="A142" s="2" t="s">
        <v>1010</v>
      </c>
      <c r="B142" s="37" t="s">
        <v>213</v>
      </c>
      <c r="C142" s="38">
        <v>14875</v>
      </c>
      <c r="D142" s="46" t="str">
        <f t="shared" si="43"/>
        <v>N/A</v>
      </c>
      <c r="E142" s="38">
        <v>26506</v>
      </c>
      <c r="F142" s="46" t="str">
        <f t="shared" si="44"/>
        <v>N/A</v>
      </c>
      <c r="G142" s="38">
        <v>29715</v>
      </c>
      <c r="H142" s="46" t="str">
        <f t="shared" si="45"/>
        <v>N/A</v>
      </c>
      <c r="I142" s="12">
        <v>78.19</v>
      </c>
      <c r="J142" s="12">
        <v>12.11</v>
      </c>
      <c r="K142" s="47" t="s">
        <v>740</v>
      </c>
      <c r="L142" s="9" t="str">
        <f t="shared" si="40"/>
        <v>No</v>
      </c>
    </row>
    <row r="143" spans="1:12" x14ac:dyDescent="0.2">
      <c r="A143" s="2" t="s">
        <v>1011</v>
      </c>
      <c r="B143" s="37" t="s">
        <v>213</v>
      </c>
      <c r="C143" s="38">
        <v>10319</v>
      </c>
      <c r="D143" s="46" t="str">
        <f t="shared" si="43"/>
        <v>N/A</v>
      </c>
      <c r="E143" s="38">
        <v>2171</v>
      </c>
      <c r="F143" s="46" t="str">
        <f t="shared" si="44"/>
        <v>N/A</v>
      </c>
      <c r="G143" s="38">
        <v>912</v>
      </c>
      <c r="H143" s="46" t="str">
        <f t="shared" si="45"/>
        <v>N/A</v>
      </c>
      <c r="I143" s="12">
        <v>-79</v>
      </c>
      <c r="J143" s="12">
        <v>-58</v>
      </c>
      <c r="K143" s="47" t="s">
        <v>740</v>
      </c>
      <c r="L143" s="9" t="str">
        <f t="shared" si="40"/>
        <v>No</v>
      </c>
    </row>
    <row r="144" spans="1:12" x14ac:dyDescent="0.2">
      <c r="A144" s="2" t="s">
        <v>1012</v>
      </c>
      <c r="B144" s="37" t="s">
        <v>213</v>
      </c>
      <c r="C144" s="38">
        <v>9661</v>
      </c>
      <c r="D144" s="46" t="str">
        <f t="shared" si="43"/>
        <v>N/A</v>
      </c>
      <c r="E144" s="38">
        <v>10635</v>
      </c>
      <c r="F144" s="46" t="str">
        <f t="shared" si="44"/>
        <v>N/A</v>
      </c>
      <c r="G144" s="38">
        <v>11874</v>
      </c>
      <c r="H144" s="46" t="str">
        <f t="shared" si="45"/>
        <v>N/A</v>
      </c>
      <c r="I144" s="12">
        <v>10.08</v>
      </c>
      <c r="J144" s="12">
        <v>11.65</v>
      </c>
      <c r="K144" s="47" t="s">
        <v>740</v>
      </c>
      <c r="L144" s="9" t="str">
        <f t="shared" si="40"/>
        <v>No</v>
      </c>
    </row>
    <row r="145" spans="1:12" x14ac:dyDescent="0.2">
      <c r="A145" s="2" t="s">
        <v>1013</v>
      </c>
      <c r="B145" s="37" t="s">
        <v>213</v>
      </c>
      <c r="C145" s="38">
        <v>0</v>
      </c>
      <c r="D145" s="46" t="str">
        <f t="shared" si="43"/>
        <v>N/A</v>
      </c>
      <c r="E145" s="38">
        <v>0</v>
      </c>
      <c r="F145" s="46" t="str">
        <f t="shared" si="44"/>
        <v>N/A</v>
      </c>
      <c r="G145" s="38">
        <v>0</v>
      </c>
      <c r="H145" s="46" t="str">
        <f t="shared" si="45"/>
        <v>N/A</v>
      </c>
      <c r="I145" s="12" t="s">
        <v>1747</v>
      </c>
      <c r="J145" s="12" t="s">
        <v>1747</v>
      </c>
      <c r="K145" s="47" t="s">
        <v>740</v>
      </c>
      <c r="L145" s="9" t="str">
        <f t="shared" si="40"/>
        <v>N/A</v>
      </c>
    </row>
    <row r="146" spans="1:12" ht="25.5" x14ac:dyDescent="0.2">
      <c r="A146" s="18" t="s">
        <v>1014</v>
      </c>
      <c r="B146" s="1" t="s">
        <v>213</v>
      </c>
      <c r="C146" s="1">
        <v>12709</v>
      </c>
      <c r="D146" s="11" t="str">
        <f t="shared" ref="D146:D151" si="46">IF($B146="N/A","N/A",IF(C146&gt;10,"No",IF(C146&lt;-10,"No","Yes")))</f>
        <v>N/A</v>
      </c>
      <c r="E146" s="1">
        <v>11814</v>
      </c>
      <c r="F146" s="11" t="str">
        <f t="shared" ref="F146:F151" si="47">IF($B146="N/A","N/A",IF(E146&gt;10,"No",IF(E146&lt;-10,"No","Yes")))</f>
        <v>N/A</v>
      </c>
      <c r="G146" s="1">
        <v>11222</v>
      </c>
      <c r="H146" s="11" t="str">
        <f t="shared" ref="H146:H151" si="48">IF($B146="N/A","N/A",IF(G146&gt;10,"No",IF(G146&lt;-10,"No","Yes")))</f>
        <v>N/A</v>
      </c>
      <c r="I146" s="59">
        <v>-7.04</v>
      </c>
      <c r="J146" s="59">
        <v>-5.01</v>
      </c>
      <c r="K146" s="47" t="s">
        <v>739</v>
      </c>
      <c r="L146" s="9" t="str">
        <f t="shared" ref="L146:L151" si="49">IF(J146="Div by 0", "N/A", IF(K146="N/A","N/A", IF(J146&gt;VALUE(MID(K146,1,2)), "No", IF(J146&lt;-1*VALUE(MID(K146,1,2)), "No", "Yes"))))</f>
        <v>Yes</v>
      </c>
    </row>
    <row r="147" spans="1:12" x14ac:dyDescent="0.2">
      <c r="A147" s="6" t="s">
        <v>326</v>
      </c>
      <c r="B147" s="50" t="s">
        <v>213</v>
      </c>
      <c r="C147" s="13">
        <v>4.5856034638000001</v>
      </c>
      <c r="D147" s="11" t="str">
        <f t="shared" si="46"/>
        <v>N/A</v>
      </c>
      <c r="E147" s="13">
        <v>4.0724028694000003</v>
      </c>
      <c r="F147" s="11" t="str">
        <f t="shared" si="47"/>
        <v>N/A</v>
      </c>
      <c r="G147" s="13">
        <v>3.7909600703000002</v>
      </c>
      <c r="H147" s="11" t="str">
        <f t="shared" si="48"/>
        <v>N/A</v>
      </c>
      <c r="I147" s="59">
        <v>-11.2</v>
      </c>
      <c r="J147" s="59">
        <v>-6.91</v>
      </c>
      <c r="K147" s="47" t="s">
        <v>739</v>
      </c>
      <c r="L147" s="9" t="str">
        <f t="shared" si="49"/>
        <v>Yes</v>
      </c>
    </row>
    <row r="148" spans="1:12" x14ac:dyDescent="0.2">
      <c r="A148" s="2" t="s">
        <v>327</v>
      </c>
      <c r="B148" s="50" t="s">
        <v>213</v>
      </c>
      <c r="C148" s="13">
        <v>36.455502717000002</v>
      </c>
      <c r="D148" s="11" t="str">
        <f t="shared" si="46"/>
        <v>N/A</v>
      </c>
      <c r="E148" s="13">
        <v>40.961767035999998</v>
      </c>
      <c r="F148" s="11" t="str">
        <f t="shared" si="47"/>
        <v>N/A</v>
      </c>
      <c r="G148" s="13">
        <v>49.803921569000003</v>
      </c>
      <c r="H148" s="11" t="str">
        <f t="shared" si="48"/>
        <v>N/A</v>
      </c>
      <c r="I148" s="59">
        <v>12.36</v>
      </c>
      <c r="J148" s="59">
        <v>21.59</v>
      </c>
      <c r="K148" s="47" t="s">
        <v>739</v>
      </c>
      <c r="L148" s="9" t="str">
        <f t="shared" si="49"/>
        <v>Yes</v>
      </c>
    </row>
    <row r="149" spans="1:12" x14ac:dyDescent="0.2">
      <c r="A149" s="2" t="s">
        <v>328</v>
      </c>
      <c r="B149" s="50" t="s">
        <v>213</v>
      </c>
      <c r="C149" s="13">
        <v>7.0278069255000002</v>
      </c>
      <c r="D149" s="11" t="str">
        <f t="shared" si="46"/>
        <v>N/A</v>
      </c>
      <c r="E149" s="13">
        <v>6.0900856185999999</v>
      </c>
      <c r="F149" s="11" t="str">
        <f t="shared" si="47"/>
        <v>N/A</v>
      </c>
      <c r="G149" s="13">
        <v>5.658761685</v>
      </c>
      <c r="H149" s="11" t="str">
        <f t="shared" si="48"/>
        <v>N/A</v>
      </c>
      <c r="I149" s="59">
        <v>-13.3</v>
      </c>
      <c r="J149" s="59">
        <v>-7.08</v>
      </c>
      <c r="K149" s="47" t="s">
        <v>739</v>
      </c>
      <c r="L149" s="9" t="str">
        <f t="shared" si="49"/>
        <v>Yes</v>
      </c>
    </row>
    <row r="150" spans="1:12" x14ac:dyDescent="0.2">
      <c r="A150" s="2" t="s">
        <v>329</v>
      </c>
      <c r="B150" s="50" t="s">
        <v>213</v>
      </c>
      <c r="C150" s="13">
        <v>0.78931993460000005</v>
      </c>
      <c r="D150" s="11" t="str">
        <f t="shared" si="46"/>
        <v>N/A</v>
      </c>
      <c r="E150" s="13">
        <v>0.53395984620000003</v>
      </c>
      <c r="F150" s="11" t="str">
        <f t="shared" si="47"/>
        <v>N/A</v>
      </c>
      <c r="G150" s="13">
        <v>0.37221302849999999</v>
      </c>
      <c r="H150" s="11" t="str">
        <f t="shared" si="48"/>
        <v>N/A</v>
      </c>
      <c r="I150" s="59">
        <v>-32.4</v>
      </c>
      <c r="J150" s="59">
        <v>-30.3</v>
      </c>
      <c r="K150" s="47" t="s">
        <v>739</v>
      </c>
      <c r="L150" s="9" t="str">
        <f t="shared" si="49"/>
        <v>No</v>
      </c>
    </row>
    <row r="151" spans="1:12" x14ac:dyDescent="0.2">
      <c r="A151" s="2" t="s">
        <v>330</v>
      </c>
      <c r="B151" s="50" t="s">
        <v>213</v>
      </c>
      <c r="C151" s="13">
        <v>0.20984701480000001</v>
      </c>
      <c r="D151" s="11" t="str">
        <f t="shared" si="46"/>
        <v>N/A</v>
      </c>
      <c r="E151" s="13">
        <v>0.2424809631</v>
      </c>
      <c r="F151" s="11" t="str">
        <f t="shared" si="47"/>
        <v>N/A</v>
      </c>
      <c r="G151" s="13">
        <v>0.28293182979999998</v>
      </c>
      <c r="H151" s="11" t="str">
        <f t="shared" si="48"/>
        <v>N/A</v>
      </c>
      <c r="I151" s="59">
        <v>15.55</v>
      </c>
      <c r="J151" s="59">
        <v>16.68</v>
      </c>
      <c r="K151" s="47" t="s">
        <v>739</v>
      </c>
      <c r="L151" s="9" t="str">
        <f t="shared" si="49"/>
        <v>Yes</v>
      </c>
    </row>
    <row r="152" spans="1:12" x14ac:dyDescent="0.2">
      <c r="A152" s="18" t="s">
        <v>1015</v>
      </c>
      <c r="B152" s="37" t="s">
        <v>213</v>
      </c>
      <c r="C152" s="38">
        <v>16235</v>
      </c>
      <c r="D152" s="46" t="str">
        <f t="shared" ref="D152:D158" si="50">IF($B152="N/A","N/A",IF(C152&gt;10,"No",IF(C152&lt;-10,"No","Yes")))</f>
        <v>N/A</v>
      </c>
      <c r="E152" s="38">
        <v>15113</v>
      </c>
      <c r="F152" s="46" t="str">
        <f t="shared" ref="F152:F158" si="51">IF($B152="N/A","N/A",IF(E152&gt;10,"No",IF(E152&lt;-10,"No","Yes")))</f>
        <v>N/A</v>
      </c>
      <c r="G152" s="38">
        <v>13707</v>
      </c>
      <c r="H152" s="46" t="str">
        <f t="shared" ref="H152:H158" si="52">IF($B152="N/A","N/A",IF(G152&gt;10,"No",IF(G152&lt;-10,"No","Yes")))</f>
        <v>N/A</v>
      </c>
      <c r="I152" s="12">
        <v>-6.91</v>
      </c>
      <c r="J152" s="12">
        <v>-9.3000000000000007</v>
      </c>
      <c r="K152" s="47" t="s">
        <v>739</v>
      </c>
      <c r="L152" s="9" t="str">
        <f t="shared" ref="L152:L159" si="53">IF(J152="Div by 0", "N/A", IF(K152="N/A","N/A", IF(J152&gt;VALUE(MID(K152,1,2)), "No", IF(J152&lt;-1*VALUE(MID(K152,1,2)), "No", "Yes"))))</f>
        <v>Yes</v>
      </c>
    </row>
    <row r="153" spans="1:12" x14ac:dyDescent="0.2">
      <c r="A153" s="6" t="s">
        <v>1016</v>
      </c>
      <c r="B153" s="37" t="s">
        <v>213</v>
      </c>
      <c r="C153" s="8">
        <v>5.8578387154999998</v>
      </c>
      <c r="D153" s="46" t="str">
        <f t="shared" si="50"/>
        <v>N/A</v>
      </c>
      <c r="E153" s="8">
        <v>5.2096008604000001</v>
      </c>
      <c r="F153" s="46" t="str">
        <f t="shared" si="51"/>
        <v>N/A</v>
      </c>
      <c r="G153" s="8">
        <v>4.6304303762999997</v>
      </c>
      <c r="H153" s="46" t="str">
        <f t="shared" si="52"/>
        <v>N/A</v>
      </c>
      <c r="I153" s="12">
        <v>-11.1</v>
      </c>
      <c r="J153" s="12">
        <v>-11.1</v>
      </c>
      <c r="K153" s="47" t="s">
        <v>739</v>
      </c>
      <c r="L153" s="9" t="str">
        <f t="shared" si="53"/>
        <v>Yes</v>
      </c>
    </row>
    <row r="154" spans="1:12" x14ac:dyDescent="0.2">
      <c r="A154" s="18" t="s">
        <v>1017</v>
      </c>
      <c r="B154" s="37" t="s">
        <v>213</v>
      </c>
      <c r="C154" s="8">
        <v>19.174592391000001</v>
      </c>
      <c r="D154" s="46" t="str">
        <f t="shared" si="50"/>
        <v>N/A</v>
      </c>
      <c r="E154" s="8">
        <v>20.305071314999999</v>
      </c>
      <c r="F154" s="46" t="str">
        <f t="shared" si="51"/>
        <v>N/A</v>
      </c>
      <c r="G154" s="8">
        <v>21.612200435999998</v>
      </c>
      <c r="H154" s="46" t="str">
        <f t="shared" si="52"/>
        <v>N/A</v>
      </c>
      <c r="I154" s="12">
        <v>5.8959999999999999</v>
      </c>
      <c r="J154" s="12">
        <v>6.4370000000000003</v>
      </c>
      <c r="K154" s="47" t="s">
        <v>739</v>
      </c>
      <c r="L154" s="9" t="str">
        <f t="shared" si="53"/>
        <v>Yes</v>
      </c>
    </row>
    <row r="155" spans="1:12" x14ac:dyDescent="0.2">
      <c r="A155" s="18" t="s">
        <v>1018</v>
      </c>
      <c r="B155" s="37" t="s">
        <v>213</v>
      </c>
      <c r="C155" s="8">
        <v>19.129066107</v>
      </c>
      <c r="D155" s="46" t="str">
        <f t="shared" si="50"/>
        <v>N/A</v>
      </c>
      <c r="E155" s="8">
        <v>18.597840923</v>
      </c>
      <c r="F155" s="46" t="str">
        <f t="shared" si="51"/>
        <v>N/A</v>
      </c>
      <c r="G155" s="8">
        <v>17.949144881999999</v>
      </c>
      <c r="H155" s="46" t="str">
        <f t="shared" si="52"/>
        <v>N/A</v>
      </c>
      <c r="I155" s="12">
        <v>-2.78</v>
      </c>
      <c r="J155" s="12">
        <v>-3.49</v>
      </c>
      <c r="K155" s="47" t="s">
        <v>739</v>
      </c>
      <c r="L155" s="9" t="str">
        <f t="shared" si="53"/>
        <v>Yes</v>
      </c>
    </row>
    <row r="156" spans="1:12" x14ac:dyDescent="0.2">
      <c r="A156" s="18" t="s">
        <v>1019</v>
      </c>
      <c r="B156" s="37" t="s">
        <v>213</v>
      </c>
      <c r="C156" s="8">
        <v>2.1634727740000002</v>
      </c>
      <c r="D156" s="46" t="str">
        <f t="shared" si="50"/>
        <v>N/A</v>
      </c>
      <c r="E156" s="8">
        <v>1.7809614563</v>
      </c>
      <c r="F156" s="46" t="str">
        <f t="shared" si="51"/>
        <v>N/A</v>
      </c>
      <c r="G156" s="8">
        <v>1.3476860933000001</v>
      </c>
      <c r="H156" s="46" t="str">
        <f t="shared" si="52"/>
        <v>N/A</v>
      </c>
      <c r="I156" s="12">
        <v>-17.7</v>
      </c>
      <c r="J156" s="12">
        <v>-24.3</v>
      </c>
      <c r="K156" s="47" t="s">
        <v>739</v>
      </c>
      <c r="L156" s="9" t="str">
        <f t="shared" si="53"/>
        <v>Yes</v>
      </c>
    </row>
    <row r="157" spans="1:12" x14ac:dyDescent="0.2">
      <c r="A157" s="18" t="s">
        <v>1020</v>
      </c>
      <c r="B157" s="37" t="s">
        <v>213</v>
      </c>
      <c r="C157" s="8">
        <v>1.6336477277999999</v>
      </c>
      <c r="D157" s="46" t="str">
        <f t="shared" si="50"/>
        <v>N/A</v>
      </c>
      <c r="E157" s="8">
        <v>0.5679159399</v>
      </c>
      <c r="F157" s="46" t="str">
        <f t="shared" si="51"/>
        <v>N/A</v>
      </c>
      <c r="G157" s="8">
        <v>0.2870322911</v>
      </c>
      <c r="H157" s="46" t="str">
        <f t="shared" si="52"/>
        <v>N/A</v>
      </c>
      <c r="I157" s="12">
        <v>-65.2</v>
      </c>
      <c r="J157" s="12">
        <v>-49.5</v>
      </c>
      <c r="K157" s="47" t="s">
        <v>739</v>
      </c>
      <c r="L157" s="9" t="str">
        <f t="shared" si="53"/>
        <v>No</v>
      </c>
    </row>
    <row r="158" spans="1:12" x14ac:dyDescent="0.2">
      <c r="A158" s="2" t="s">
        <v>1021</v>
      </c>
      <c r="B158" s="37" t="s">
        <v>213</v>
      </c>
      <c r="C158" s="38">
        <v>1454</v>
      </c>
      <c r="D158" s="46" t="str">
        <f t="shared" si="50"/>
        <v>N/A</v>
      </c>
      <c r="E158" s="38">
        <v>1345</v>
      </c>
      <c r="F158" s="46" t="str">
        <f t="shared" si="51"/>
        <v>N/A</v>
      </c>
      <c r="G158" s="38">
        <v>1154</v>
      </c>
      <c r="H158" s="46" t="str">
        <f t="shared" si="52"/>
        <v>N/A</v>
      </c>
      <c r="I158" s="12">
        <v>-7.5</v>
      </c>
      <c r="J158" s="12">
        <v>-14.2</v>
      </c>
      <c r="K158" s="47" t="s">
        <v>739</v>
      </c>
      <c r="L158" s="9" t="str">
        <f t="shared" si="53"/>
        <v>Yes</v>
      </c>
    </row>
    <row r="159" spans="1:12" ht="25.5" x14ac:dyDescent="0.2">
      <c r="A159" s="18" t="s">
        <v>1022</v>
      </c>
      <c r="B159" s="37" t="s">
        <v>213</v>
      </c>
      <c r="C159" s="38">
        <v>16611</v>
      </c>
      <c r="D159" s="46" t="str">
        <f>IF($B159="N/A","N/A",IF(C159&gt;10,"No",IF(C159&lt;-10,"No","Yes")))</f>
        <v>N/A</v>
      </c>
      <c r="E159" s="38">
        <v>15505</v>
      </c>
      <c r="F159" s="46" t="str">
        <f>IF($B159="N/A","N/A",IF(E159&gt;10,"No",IF(E159&lt;-10,"No","Yes")))</f>
        <v>N/A</v>
      </c>
      <c r="G159" s="38">
        <v>14076</v>
      </c>
      <c r="H159" s="46" t="str">
        <f>IF($B159="N/A","N/A",IF(G159&gt;10,"No",IF(G159&lt;-10,"No","Yes")))</f>
        <v>N/A</v>
      </c>
      <c r="I159" s="12">
        <v>-6.66</v>
      </c>
      <c r="J159" s="12">
        <v>-9.2200000000000006</v>
      </c>
      <c r="K159" s="47" t="s">
        <v>739</v>
      </c>
      <c r="L159" s="9" t="str">
        <f t="shared" si="53"/>
        <v>Yes</v>
      </c>
    </row>
    <row r="160" spans="1:12" x14ac:dyDescent="0.2">
      <c r="A160" s="4" t="s">
        <v>1023</v>
      </c>
      <c r="B160" s="37" t="s">
        <v>213</v>
      </c>
      <c r="C160" s="38">
        <v>9716</v>
      </c>
      <c r="D160" s="46" t="str">
        <f t="shared" ref="D160:D234" si="54">IF($B160="N/A","N/A",IF(C160&gt;10,"No",IF(C160&lt;-10,"No","Yes")))</f>
        <v>N/A</v>
      </c>
      <c r="E160" s="38">
        <v>9720</v>
      </c>
      <c r="F160" s="46" t="str">
        <f t="shared" ref="F160:F234" si="55">IF($B160="N/A","N/A",IF(E160&gt;10,"No",IF(E160&lt;-10,"No","Yes")))</f>
        <v>N/A</v>
      </c>
      <c r="G160" s="38">
        <v>9560</v>
      </c>
      <c r="H160" s="46" t="str">
        <f t="shared" ref="H160:H223" si="56">IF($B160="N/A","N/A",IF(G160&gt;10,"No",IF(G160&lt;-10,"No","Yes")))</f>
        <v>N/A</v>
      </c>
      <c r="I160" s="12">
        <v>4.1200000000000001E-2</v>
      </c>
      <c r="J160" s="12">
        <v>-1.65</v>
      </c>
      <c r="K160" s="47" t="s">
        <v>739</v>
      </c>
      <c r="L160" s="9" t="str">
        <f t="shared" ref="L160:L223" si="57">IF(J160="Div by 0", "N/A", IF(K160="N/A","N/A", IF(J160&gt;VALUE(MID(K160,1,2)), "No", IF(J160&lt;-1*VALUE(MID(K160,1,2)), "No", "Yes"))))</f>
        <v>Yes</v>
      </c>
    </row>
    <row r="161" spans="1:12" x14ac:dyDescent="0.2">
      <c r="A161" s="65" t="s">
        <v>71</v>
      </c>
      <c r="B161" s="37" t="s">
        <v>213</v>
      </c>
      <c r="C161" s="8">
        <v>3.5056828431999998</v>
      </c>
      <c r="D161" s="46" t="str">
        <f t="shared" si="54"/>
        <v>N/A</v>
      </c>
      <c r="E161" s="8">
        <v>3.3505803191000001</v>
      </c>
      <c r="F161" s="46" t="str">
        <f t="shared" si="55"/>
        <v>N/A</v>
      </c>
      <c r="G161" s="8">
        <v>3.2295115194999999</v>
      </c>
      <c r="H161" s="46" t="str">
        <f t="shared" si="56"/>
        <v>N/A</v>
      </c>
      <c r="I161" s="12">
        <v>-4.42</v>
      </c>
      <c r="J161" s="12">
        <v>-3.61</v>
      </c>
      <c r="K161" s="47" t="s">
        <v>739</v>
      </c>
      <c r="L161" s="9" t="str">
        <f t="shared" si="57"/>
        <v>Yes</v>
      </c>
    </row>
    <row r="162" spans="1:12" x14ac:dyDescent="0.2">
      <c r="A162" s="4" t="s">
        <v>111</v>
      </c>
      <c r="B162" s="37" t="s">
        <v>213</v>
      </c>
      <c r="C162" s="8">
        <v>15.531589673999999</v>
      </c>
      <c r="D162" s="46" t="str">
        <f t="shared" si="54"/>
        <v>N/A</v>
      </c>
      <c r="E162" s="8">
        <v>16.541204437000001</v>
      </c>
      <c r="F162" s="46" t="str">
        <f t="shared" si="55"/>
        <v>N/A</v>
      </c>
      <c r="G162" s="8">
        <v>18.997821350999999</v>
      </c>
      <c r="H162" s="46" t="str">
        <f t="shared" si="56"/>
        <v>N/A</v>
      </c>
      <c r="I162" s="12">
        <v>6.5</v>
      </c>
      <c r="J162" s="12">
        <v>14.85</v>
      </c>
      <c r="K162" s="47" t="s">
        <v>739</v>
      </c>
      <c r="L162" s="9" t="str">
        <f t="shared" si="57"/>
        <v>Yes</v>
      </c>
    </row>
    <row r="163" spans="1:12" x14ac:dyDescent="0.2">
      <c r="A163" s="4" t="s">
        <v>112</v>
      </c>
      <c r="B163" s="37" t="s">
        <v>213</v>
      </c>
      <c r="C163" s="8">
        <v>14.102833157999999</v>
      </c>
      <c r="D163" s="46" t="str">
        <f t="shared" si="54"/>
        <v>N/A</v>
      </c>
      <c r="E163" s="8">
        <v>14.101005087000001</v>
      </c>
      <c r="F163" s="46" t="str">
        <f t="shared" si="55"/>
        <v>N/A</v>
      </c>
      <c r="G163" s="8">
        <v>13.874551034</v>
      </c>
      <c r="H163" s="46" t="str">
        <f t="shared" si="56"/>
        <v>N/A</v>
      </c>
      <c r="I163" s="12">
        <v>-1.2999999999999999E-2</v>
      </c>
      <c r="J163" s="12">
        <v>-1.61</v>
      </c>
      <c r="K163" s="47" t="s">
        <v>739</v>
      </c>
      <c r="L163" s="9" t="str">
        <f t="shared" si="57"/>
        <v>Yes</v>
      </c>
    </row>
    <row r="164" spans="1:12" x14ac:dyDescent="0.2">
      <c r="A164" s="4" t="s">
        <v>113</v>
      </c>
      <c r="B164" s="37" t="s">
        <v>213</v>
      </c>
      <c r="C164" s="8">
        <v>0.39553634030000001</v>
      </c>
      <c r="D164" s="46" t="str">
        <f t="shared" si="54"/>
        <v>N/A</v>
      </c>
      <c r="E164" s="8">
        <v>0.3800698803</v>
      </c>
      <c r="F164" s="46" t="str">
        <f t="shared" si="55"/>
        <v>N/A</v>
      </c>
      <c r="G164" s="8">
        <v>0.351064561</v>
      </c>
      <c r="H164" s="46" t="str">
        <f t="shared" si="56"/>
        <v>N/A</v>
      </c>
      <c r="I164" s="12">
        <v>-3.91</v>
      </c>
      <c r="J164" s="12">
        <v>-7.63</v>
      </c>
      <c r="K164" s="47" t="s">
        <v>739</v>
      </c>
      <c r="L164" s="9" t="str">
        <f t="shared" si="57"/>
        <v>Yes</v>
      </c>
    </row>
    <row r="165" spans="1:12" x14ac:dyDescent="0.2">
      <c r="A165" s="4" t="s">
        <v>114</v>
      </c>
      <c r="B165" s="37" t="s">
        <v>213</v>
      </c>
      <c r="C165" s="8">
        <v>1.1282097600000001E-2</v>
      </c>
      <c r="D165" s="46" t="str">
        <f t="shared" si="54"/>
        <v>N/A</v>
      </c>
      <c r="E165" s="8">
        <v>8.5081040000000007E-3</v>
      </c>
      <c r="F165" s="46" t="str">
        <f t="shared" si="55"/>
        <v>N/A</v>
      </c>
      <c r="G165" s="8">
        <v>2.25525372E-2</v>
      </c>
      <c r="H165" s="46" t="str">
        <f t="shared" si="56"/>
        <v>N/A</v>
      </c>
      <c r="I165" s="12">
        <v>-24.6</v>
      </c>
      <c r="J165" s="12">
        <v>165.1</v>
      </c>
      <c r="K165" s="47" t="s">
        <v>739</v>
      </c>
      <c r="L165" s="9" t="str">
        <f t="shared" si="57"/>
        <v>No</v>
      </c>
    </row>
    <row r="166" spans="1:12" x14ac:dyDescent="0.2">
      <c r="A166" s="4" t="s">
        <v>428</v>
      </c>
      <c r="B166" s="37" t="s">
        <v>213</v>
      </c>
      <c r="C166" s="38">
        <v>3527</v>
      </c>
      <c r="D166" s="46" t="str">
        <f>IF($B166="N/A","N/A",IF(C166&gt;10,"No",IF(C166&lt;-10,"No","Yes")))</f>
        <v>N/A</v>
      </c>
      <c r="E166" s="38">
        <v>3202</v>
      </c>
      <c r="F166" s="46" t="str">
        <f>IF($B166="N/A","N/A",IF(E166&gt;10,"No",IF(E166&lt;-10,"No","Yes")))</f>
        <v>N/A</v>
      </c>
      <c r="G166" s="38">
        <v>2889</v>
      </c>
      <c r="H166" s="46" t="str">
        <f>IF($B166="N/A","N/A",IF(G166&gt;10,"No",IF(G166&lt;-10,"No","Yes")))</f>
        <v>N/A</v>
      </c>
      <c r="I166" s="12">
        <v>-9.2100000000000009</v>
      </c>
      <c r="J166" s="12">
        <v>-9.7799999999999994</v>
      </c>
      <c r="K166" s="47" t="s">
        <v>739</v>
      </c>
      <c r="L166" s="9" t="str">
        <f t="shared" si="57"/>
        <v>Yes</v>
      </c>
    </row>
    <row r="167" spans="1:12" x14ac:dyDescent="0.2">
      <c r="A167" s="4" t="s">
        <v>429</v>
      </c>
      <c r="B167" s="37" t="s">
        <v>213</v>
      </c>
      <c r="C167" s="38">
        <v>131</v>
      </c>
      <c r="D167" s="46" t="str">
        <f>IF($B167="N/A","N/A",IF(C167&gt;10,"No",IF(C167&lt;-10,"No","Yes")))</f>
        <v>N/A</v>
      </c>
      <c r="E167" s="38">
        <v>138</v>
      </c>
      <c r="F167" s="46" t="str">
        <f>IF($B167="N/A","N/A",IF(E167&gt;10,"No",IF(E167&lt;-10,"No","Yes")))</f>
        <v>N/A</v>
      </c>
      <c r="G167" s="38">
        <v>163</v>
      </c>
      <c r="H167" s="46" t="str">
        <f>IF($B167="N/A","N/A",IF(G167&gt;10,"No",IF(G167&lt;-10,"No","Yes")))</f>
        <v>N/A</v>
      </c>
      <c r="I167" s="12">
        <v>5.3440000000000003</v>
      </c>
      <c r="J167" s="12">
        <v>18.12</v>
      </c>
      <c r="K167" s="47" t="s">
        <v>739</v>
      </c>
      <c r="L167" s="9" t="str">
        <f t="shared" si="57"/>
        <v>Yes</v>
      </c>
    </row>
    <row r="168" spans="1:12" x14ac:dyDescent="0.2">
      <c r="A168" s="4" t="s">
        <v>430</v>
      </c>
      <c r="B168" s="37" t="s">
        <v>213</v>
      </c>
      <c r="C168" s="38">
        <v>3247</v>
      </c>
      <c r="D168" s="46" t="str">
        <f>IF($B168="N/A","N/A",IF(C168&gt;10,"No",IF(C168&lt;-10,"No","Yes")))</f>
        <v>N/A</v>
      </c>
      <c r="E168" s="38">
        <v>3419</v>
      </c>
      <c r="F168" s="46" t="str">
        <f>IF($B168="N/A","N/A",IF(E168&gt;10,"No",IF(E168&lt;-10,"No","Yes")))</f>
        <v>N/A</v>
      </c>
      <c r="G168" s="38">
        <v>3525</v>
      </c>
      <c r="H168" s="46" t="str">
        <f>IF($B168="N/A","N/A",IF(G168&gt;10,"No",IF(G168&lt;-10,"No","Yes")))</f>
        <v>N/A</v>
      </c>
      <c r="I168" s="12">
        <v>5.2969999999999997</v>
      </c>
      <c r="J168" s="12">
        <v>3.1</v>
      </c>
      <c r="K168" s="47" t="s">
        <v>739</v>
      </c>
      <c r="L168" s="9" t="str">
        <f t="shared" si="57"/>
        <v>Yes</v>
      </c>
    </row>
    <row r="169" spans="1:12" x14ac:dyDescent="0.2">
      <c r="A169" s="4" t="s">
        <v>431</v>
      </c>
      <c r="B169" s="37" t="s">
        <v>213</v>
      </c>
      <c r="C169" s="38">
        <v>2129</v>
      </c>
      <c r="D169" s="46" t="str">
        <f>IF($B169="N/A","N/A",IF(C169&gt;10,"No",IF(C169&lt;-10,"No","Yes")))</f>
        <v>N/A</v>
      </c>
      <c r="E169" s="38">
        <v>2263</v>
      </c>
      <c r="F169" s="46" t="str">
        <f>IF($B169="N/A","N/A",IF(E169&gt;10,"No",IF(E169&lt;-10,"No","Yes")))</f>
        <v>N/A</v>
      </c>
      <c r="G169" s="38">
        <v>2308</v>
      </c>
      <c r="H169" s="46" t="str">
        <f>IF($B169="N/A","N/A",IF(G169&gt;10,"No",IF(G169&lt;-10,"No","Yes")))</f>
        <v>N/A</v>
      </c>
      <c r="I169" s="12">
        <v>6.2939999999999996</v>
      </c>
      <c r="J169" s="12">
        <v>1.9890000000000001</v>
      </c>
      <c r="K169" s="47" t="s">
        <v>739</v>
      </c>
      <c r="L169" s="9" t="str">
        <f t="shared" si="57"/>
        <v>Yes</v>
      </c>
    </row>
    <row r="170" spans="1:12" x14ac:dyDescent="0.2">
      <c r="A170" s="4" t="s">
        <v>432</v>
      </c>
      <c r="B170" s="37" t="s">
        <v>213</v>
      </c>
      <c r="C170" s="38">
        <v>682</v>
      </c>
      <c r="D170" s="46" t="str">
        <f>IF($B170="N/A","N/A",IF(C170&gt;10,"No",IF(C170&lt;-10,"No","Yes")))</f>
        <v>N/A</v>
      </c>
      <c r="E170" s="38">
        <v>698</v>
      </c>
      <c r="F170" s="46" t="str">
        <f>IF($B170="N/A","N/A",IF(E170&gt;10,"No",IF(E170&lt;-10,"No","Yes")))</f>
        <v>N/A</v>
      </c>
      <c r="G170" s="38">
        <v>675</v>
      </c>
      <c r="H170" s="46" t="str">
        <f>IF($B170="N/A","N/A",IF(G170&gt;10,"No",IF(G170&lt;-10,"No","Yes")))</f>
        <v>N/A</v>
      </c>
      <c r="I170" s="12">
        <v>2.3460000000000001</v>
      </c>
      <c r="J170" s="12">
        <v>-3.3</v>
      </c>
      <c r="K170" s="47" t="s">
        <v>739</v>
      </c>
      <c r="L170" s="9" t="str">
        <f t="shared" si="57"/>
        <v>Yes</v>
      </c>
    </row>
    <row r="171" spans="1:12" x14ac:dyDescent="0.2">
      <c r="A171" s="6" t="s">
        <v>1024</v>
      </c>
      <c r="B171" s="37" t="s">
        <v>213</v>
      </c>
      <c r="C171" s="38">
        <v>5691</v>
      </c>
      <c r="D171" s="46" t="str">
        <f t="shared" si="54"/>
        <v>N/A</v>
      </c>
      <c r="E171" s="38">
        <v>5512</v>
      </c>
      <c r="F171" s="46" t="str">
        <f t="shared" si="55"/>
        <v>N/A</v>
      </c>
      <c r="G171" s="38">
        <v>5127</v>
      </c>
      <c r="H171" s="46" t="str">
        <f t="shared" si="56"/>
        <v>N/A</v>
      </c>
      <c r="I171" s="12">
        <v>-3.15</v>
      </c>
      <c r="J171" s="12">
        <v>-6.98</v>
      </c>
      <c r="K171" s="47" t="s">
        <v>739</v>
      </c>
      <c r="L171" s="9" t="str">
        <f t="shared" si="57"/>
        <v>Yes</v>
      </c>
    </row>
    <row r="172" spans="1:12" x14ac:dyDescent="0.2">
      <c r="A172" s="4" t="s">
        <v>1025</v>
      </c>
      <c r="B172" s="37" t="s">
        <v>213</v>
      </c>
      <c r="C172" s="38">
        <v>3327</v>
      </c>
      <c r="D172" s="46" t="str">
        <f>IF($B172="N/A","N/A",IF(C172&gt;10,"No",IF(C172&lt;-10,"No","Yes")))</f>
        <v>N/A</v>
      </c>
      <c r="E172" s="38">
        <v>3043</v>
      </c>
      <c r="F172" s="46" t="str">
        <f>IF($B172="N/A","N/A",IF(E172&gt;10,"No",IF(E172&lt;-10,"No","Yes")))</f>
        <v>N/A</v>
      </c>
      <c r="G172" s="38">
        <v>2766</v>
      </c>
      <c r="H172" s="46" t="str">
        <f>IF($B172="N/A","N/A",IF(G172&gt;10,"No",IF(G172&lt;-10,"No","Yes")))</f>
        <v>N/A</v>
      </c>
      <c r="I172" s="12">
        <v>-8.5399999999999991</v>
      </c>
      <c r="J172" s="12">
        <v>-9.1</v>
      </c>
      <c r="K172" s="47" t="s">
        <v>739</v>
      </c>
      <c r="L172" s="9" t="str">
        <f t="shared" si="57"/>
        <v>Yes</v>
      </c>
    </row>
    <row r="173" spans="1:12" x14ac:dyDescent="0.2">
      <c r="A173" s="4" t="s">
        <v>1026</v>
      </c>
      <c r="B173" s="37" t="s">
        <v>213</v>
      </c>
      <c r="C173" s="38">
        <v>108</v>
      </c>
      <c r="D173" s="46" t="str">
        <f>IF($B173="N/A","N/A",IF(C173&gt;10,"No",IF(C173&lt;-10,"No","Yes")))</f>
        <v>N/A</v>
      </c>
      <c r="E173" s="38">
        <v>119</v>
      </c>
      <c r="F173" s="46" t="str">
        <f>IF($B173="N/A","N/A",IF(E173&gt;10,"No",IF(E173&lt;-10,"No","Yes")))</f>
        <v>N/A</v>
      </c>
      <c r="G173" s="38">
        <v>141</v>
      </c>
      <c r="H173" s="46" t="str">
        <f>IF($B173="N/A","N/A",IF(G173&gt;10,"No",IF(G173&lt;-10,"No","Yes")))</f>
        <v>N/A</v>
      </c>
      <c r="I173" s="12">
        <v>10.19</v>
      </c>
      <c r="J173" s="12">
        <v>18.489999999999998</v>
      </c>
      <c r="K173" s="47" t="s">
        <v>739</v>
      </c>
      <c r="L173" s="9" t="str">
        <f t="shared" si="57"/>
        <v>Yes</v>
      </c>
    </row>
    <row r="174" spans="1:12" ht="25.5" x14ac:dyDescent="0.2">
      <c r="A174" s="4" t="s">
        <v>1027</v>
      </c>
      <c r="B174" s="37" t="s">
        <v>213</v>
      </c>
      <c r="C174" s="38">
        <v>892</v>
      </c>
      <c r="D174" s="46" t="str">
        <f>IF($B174="N/A","N/A",IF(C174&gt;10,"No",IF(C174&lt;-10,"No","Yes")))</f>
        <v>N/A</v>
      </c>
      <c r="E174" s="38">
        <v>967</v>
      </c>
      <c r="F174" s="46" t="str">
        <f>IF($B174="N/A","N/A",IF(E174&gt;10,"No",IF(E174&lt;-10,"No","Yes")))</f>
        <v>N/A</v>
      </c>
      <c r="G174" s="38">
        <v>903</v>
      </c>
      <c r="H174" s="46" t="str">
        <f>IF($B174="N/A","N/A",IF(G174&gt;10,"No",IF(G174&lt;-10,"No","Yes")))</f>
        <v>N/A</v>
      </c>
      <c r="I174" s="12">
        <v>8.4079999999999995</v>
      </c>
      <c r="J174" s="12">
        <v>-6.62</v>
      </c>
      <c r="K174" s="47" t="s">
        <v>739</v>
      </c>
      <c r="L174" s="9" t="str">
        <f t="shared" si="57"/>
        <v>Yes</v>
      </c>
    </row>
    <row r="175" spans="1:12" ht="25.5" x14ac:dyDescent="0.2">
      <c r="A175" s="4" t="s">
        <v>1028</v>
      </c>
      <c r="B175" s="37" t="s">
        <v>213</v>
      </c>
      <c r="C175" s="38">
        <v>784</v>
      </c>
      <c r="D175" s="46" t="str">
        <f>IF($B175="N/A","N/A",IF(C175&gt;10,"No",IF(C175&lt;-10,"No","Yes")))</f>
        <v>N/A</v>
      </c>
      <c r="E175" s="38">
        <v>788</v>
      </c>
      <c r="F175" s="46" t="str">
        <f>IF($B175="N/A","N/A",IF(E175&gt;10,"No",IF(E175&lt;-10,"No","Yes")))</f>
        <v>N/A</v>
      </c>
      <c r="G175" s="38">
        <v>748</v>
      </c>
      <c r="H175" s="46" t="str">
        <f>IF($B175="N/A","N/A",IF(G175&gt;10,"No",IF(G175&lt;-10,"No","Yes")))</f>
        <v>N/A</v>
      </c>
      <c r="I175" s="12">
        <v>0.51019999999999999</v>
      </c>
      <c r="J175" s="12">
        <v>-5.08</v>
      </c>
      <c r="K175" s="47" t="s">
        <v>739</v>
      </c>
      <c r="L175" s="9" t="str">
        <f t="shared" si="57"/>
        <v>Yes</v>
      </c>
    </row>
    <row r="176" spans="1:12" ht="25.5" x14ac:dyDescent="0.2">
      <c r="A176" s="4" t="s">
        <v>1029</v>
      </c>
      <c r="B176" s="37" t="s">
        <v>213</v>
      </c>
      <c r="C176" s="38">
        <v>580</v>
      </c>
      <c r="D176" s="46" t="str">
        <f>IF($B176="N/A","N/A",IF(C176&gt;10,"No",IF(C176&lt;-10,"No","Yes")))</f>
        <v>N/A</v>
      </c>
      <c r="E176" s="38">
        <v>595</v>
      </c>
      <c r="F176" s="46" t="str">
        <f>IF($B176="N/A","N/A",IF(E176&gt;10,"No",IF(E176&lt;-10,"No","Yes")))</f>
        <v>N/A</v>
      </c>
      <c r="G176" s="38">
        <v>569</v>
      </c>
      <c r="H176" s="46" t="str">
        <f>IF($B176="N/A","N/A",IF(G176&gt;10,"No",IF(G176&lt;-10,"No","Yes")))</f>
        <v>N/A</v>
      </c>
      <c r="I176" s="12">
        <v>2.5859999999999999</v>
      </c>
      <c r="J176" s="12">
        <v>-4.37</v>
      </c>
      <c r="K176" s="47" t="s">
        <v>739</v>
      </c>
      <c r="L176" s="9" t="str">
        <f t="shared" si="57"/>
        <v>Yes</v>
      </c>
    </row>
    <row r="177" spans="1:12" x14ac:dyDescent="0.2">
      <c r="A177" s="6" t="s">
        <v>1030</v>
      </c>
      <c r="B177" s="37" t="s">
        <v>213</v>
      </c>
      <c r="C177" s="38">
        <v>0</v>
      </c>
      <c r="D177" s="46" t="str">
        <f t="shared" si="54"/>
        <v>N/A</v>
      </c>
      <c r="E177" s="38">
        <v>0</v>
      </c>
      <c r="F177" s="46" t="str">
        <f t="shared" si="55"/>
        <v>N/A</v>
      </c>
      <c r="G177" s="38">
        <v>0</v>
      </c>
      <c r="H177" s="46" t="str">
        <f t="shared" si="56"/>
        <v>N/A</v>
      </c>
      <c r="I177" s="12" t="s">
        <v>1747</v>
      </c>
      <c r="J177" s="12" t="s">
        <v>1747</v>
      </c>
      <c r="K177" s="47" t="s">
        <v>739</v>
      </c>
      <c r="L177" s="9" t="str">
        <f t="shared" si="57"/>
        <v>N/A</v>
      </c>
    </row>
    <row r="178" spans="1:12" x14ac:dyDescent="0.2">
      <c r="A178" s="4" t="s">
        <v>1031</v>
      </c>
      <c r="B178" s="37" t="s">
        <v>213</v>
      </c>
      <c r="C178" s="38">
        <v>0</v>
      </c>
      <c r="D178" s="46" t="str">
        <f t="shared" si="54"/>
        <v>N/A</v>
      </c>
      <c r="E178" s="38">
        <v>0</v>
      </c>
      <c r="F178" s="46" t="str">
        <f t="shared" si="55"/>
        <v>N/A</v>
      </c>
      <c r="G178" s="38">
        <v>0</v>
      </c>
      <c r="H178" s="46" t="str">
        <f t="shared" si="56"/>
        <v>N/A</v>
      </c>
      <c r="I178" s="12" t="s">
        <v>1747</v>
      </c>
      <c r="J178" s="12" t="s">
        <v>1747</v>
      </c>
      <c r="K178" s="47" t="s">
        <v>739</v>
      </c>
      <c r="L178" s="9" t="str">
        <f t="shared" si="57"/>
        <v>N/A</v>
      </c>
    </row>
    <row r="179" spans="1:12" x14ac:dyDescent="0.2">
      <c r="A179" s="4" t="s">
        <v>1032</v>
      </c>
      <c r="B179" s="37" t="s">
        <v>213</v>
      </c>
      <c r="C179" s="38">
        <v>0</v>
      </c>
      <c r="D179" s="46" t="str">
        <f t="shared" si="54"/>
        <v>N/A</v>
      </c>
      <c r="E179" s="38">
        <v>0</v>
      </c>
      <c r="F179" s="46" t="str">
        <f t="shared" si="55"/>
        <v>N/A</v>
      </c>
      <c r="G179" s="38">
        <v>0</v>
      </c>
      <c r="H179" s="46" t="str">
        <f t="shared" si="56"/>
        <v>N/A</v>
      </c>
      <c r="I179" s="12" t="s">
        <v>1747</v>
      </c>
      <c r="J179" s="12" t="s">
        <v>1747</v>
      </c>
      <c r="K179" s="47" t="s">
        <v>739</v>
      </c>
      <c r="L179" s="9" t="str">
        <f t="shared" si="57"/>
        <v>N/A</v>
      </c>
    </row>
    <row r="180" spans="1:12" x14ac:dyDescent="0.2">
      <c r="A180" s="4" t="s">
        <v>1033</v>
      </c>
      <c r="B180" s="37" t="s">
        <v>213</v>
      </c>
      <c r="C180" s="38">
        <v>0</v>
      </c>
      <c r="D180" s="46" t="str">
        <f t="shared" si="54"/>
        <v>N/A</v>
      </c>
      <c r="E180" s="38">
        <v>0</v>
      </c>
      <c r="F180" s="46" t="str">
        <f t="shared" si="55"/>
        <v>N/A</v>
      </c>
      <c r="G180" s="38">
        <v>0</v>
      </c>
      <c r="H180" s="46" t="str">
        <f t="shared" si="56"/>
        <v>N/A</v>
      </c>
      <c r="I180" s="12" t="s">
        <v>1747</v>
      </c>
      <c r="J180" s="12" t="s">
        <v>1747</v>
      </c>
      <c r="K180" s="47" t="s">
        <v>739</v>
      </c>
      <c r="L180" s="9" t="str">
        <f t="shared" si="57"/>
        <v>N/A</v>
      </c>
    </row>
    <row r="181" spans="1:12" x14ac:dyDescent="0.2">
      <c r="A181" s="4" t="s">
        <v>1034</v>
      </c>
      <c r="B181" s="37" t="s">
        <v>213</v>
      </c>
      <c r="C181" s="38">
        <v>0</v>
      </c>
      <c r="D181" s="46" t="str">
        <f t="shared" si="54"/>
        <v>N/A</v>
      </c>
      <c r="E181" s="38">
        <v>0</v>
      </c>
      <c r="F181" s="46" t="str">
        <f t="shared" si="55"/>
        <v>N/A</v>
      </c>
      <c r="G181" s="38">
        <v>0</v>
      </c>
      <c r="H181" s="46" t="str">
        <f t="shared" si="56"/>
        <v>N/A</v>
      </c>
      <c r="I181" s="12" t="s">
        <v>1747</v>
      </c>
      <c r="J181" s="12" t="s">
        <v>1747</v>
      </c>
      <c r="K181" s="47" t="s">
        <v>739</v>
      </c>
      <c r="L181" s="9" t="str">
        <f t="shared" si="57"/>
        <v>N/A</v>
      </c>
    </row>
    <row r="182" spans="1:12" x14ac:dyDescent="0.2">
      <c r="A182" s="4" t="s">
        <v>1035</v>
      </c>
      <c r="B182" s="37" t="s">
        <v>213</v>
      </c>
      <c r="C182" s="38">
        <v>0</v>
      </c>
      <c r="D182" s="46" t="str">
        <f t="shared" si="54"/>
        <v>N/A</v>
      </c>
      <c r="E182" s="38">
        <v>0</v>
      </c>
      <c r="F182" s="46" t="str">
        <f t="shared" si="55"/>
        <v>N/A</v>
      </c>
      <c r="G182" s="38">
        <v>0</v>
      </c>
      <c r="H182" s="46" t="str">
        <f t="shared" si="56"/>
        <v>N/A</v>
      </c>
      <c r="I182" s="12" t="s">
        <v>1747</v>
      </c>
      <c r="J182" s="12" t="s">
        <v>1747</v>
      </c>
      <c r="K182" s="47" t="s">
        <v>739</v>
      </c>
      <c r="L182" s="9" t="str">
        <f t="shared" si="57"/>
        <v>N/A</v>
      </c>
    </row>
    <row r="183" spans="1:12" x14ac:dyDescent="0.2">
      <c r="A183" s="6" t="s">
        <v>1036</v>
      </c>
      <c r="B183" s="50" t="s">
        <v>213</v>
      </c>
      <c r="C183" s="1">
        <v>0</v>
      </c>
      <c r="D183" s="11" t="str">
        <f t="shared" si="54"/>
        <v>N/A</v>
      </c>
      <c r="E183" s="1">
        <v>0</v>
      </c>
      <c r="F183" s="11" t="str">
        <f t="shared" si="55"/>
        <v>N/A</v>
      </c>
      <c r="G183" s="1">
        <v>0</v>
      </c>
      <c r="H183" s="11" t="str">
        <f t="shared" si="56"/>
        <v>N/A</v>
      </c>
      <c r="I183" s="59" t="s">
        <v>1747</v>
      </c>
      <c r="J183" s="59" t="s">
        <v>1747</v>
      </c>
      <c r="K183" s="50" t="s">
        <v>739</v>
      </c>
      <c r="L183" s="11" t="str">
        <f t="shared" si="57"/>
        <v>N/A</v>
      </c>
    </row>
    <row r="184" spans="1:12" x14ac:dyDescent="0.2">
      <c r="A184" s="4" t="s">
        <v>1037</v>
      </c>
      <c r="B184" s="37" t="s">
        <v>213</v>
      </c>
      <c r="C184" s="38">
        <v>0</v>
      </c>
      <c r="D184" s="46" t="str">
        <f t="shared" si="54"/>
        <v>N/A</v>
      </c>
      <c r="E184" s="38">
        <v>0</v>
      </c>
      <c r="F184" s="46" t="str">
        <f t="shared" si="55"/>
        <v>N/A</v>
      </c>
      <c r="G184" s="38">
        <v>0</v>
      </c>
      <c r="H184" s="46" t="str">
        <f t="shared" si="56"/>
        <v>N/A</v>
      </c>
      <c r="I184" s="12" t="s">
        <v>1747</v>
      </c>
      <c r="J184" s="12" t="s">
        <v>1747</v>
      </c>
      <c r="K184" s="47" t="s">
        <v>739</v>
      </c>
      <c r="L184" s="9" t="str">
        <f t="shared" si="57"/>
        <v>N/A</v>
      </c>
    </row>
    <row r="185" spans="1:12" x14ac:dyDescent="0.2">
      <c r="A185" s="4" t="s">
        <v>1038</v>
      </c>
      <c r="B185" s="37" t="s">
        <v>213</v>
      </c>
      <c r="C185" s="38">
        <v>0</v>
      </c>
      <c r="D185" s="46" t="str">
        <f t="shared" si="54"/>
        <v>N/A</v>
      </c>
      <c r="E185" s="38">
        <v>0</v>
      </c>
      <c r="F185" s="46" t="str">
        <f t="shared" si="55"/>
        <v>N/A</v>
      </c>
      <c r="G185" s="38">
        <v>0</v>
      </c>
      <c r="H185" s="46" t="str">
        <f t="shared" si="56"/>
        <v>N/A</v>
      </c>
      <c r="I185" s="12" t="s">
        <v>1747</v>
      </c>
      <c r="J185" s="12" t="s">
        <v>1747</v>
      </c>
      <c r="K185" s="47" t="s">
        <v>739</v>
      </c>
      <c r="L185" s="9" t="str">
        <f t="shared" si="57"/>
        <v>N/A</v>
      </c>
    </row>
    <row r="186" spans="1:12" ht="25.5" x14ac:dyDescent="0.2">
      <c r="A186" s="4" t="s">
        <v>1039</v>
      </c>
      <c r="B186" s="37" t="s">
        <v>213</v>
      </c>
      <c r="C186" s="38">
        <v>0</v>
      </c>
      <c r="D186" s="46" t="str">
        <f t="shared" si="54"/>
        <v>N/A</v>
      </c>
      <c r="E186" s="38">
        <v>0</v>
      </c>
      <c r="F186" s="46" t="str">
        <f t="shared" si="55"/>
        <v>N/A</v>
      </c>
      <c r="G186" s="38">
        <v>0</v>
      </c>
      <c r="H186" s="46" t="str">
        <f t="shared" si="56"/>
        <v>N/A</v>
      </c>
      <c r="I186" s="12" t="s">
        <v>1747</v>
      </c>
      <c r="J186" s="12" t="s">
        <v>1747</v>
      </c>
      <c r="K186" s="47" t="s">
        <v>739</v>
      </c>
      <c r="L186" s="9" t="str">
        <f t="shared" si="57"/>
        <v>N/A</v>
      </c>
    </row>
    <row r="187" spans="1:12" ht="25.5" x14ac:dyDescent="0.2">
      <c r="A187" s="4" t="s">
        <v>1040</v>
      </c>
      <c r="B187" s="37" t="s">
        <v>213</v>
      </c>
      <c r="C187" s="38">
        <v>0</v>
      </c>
      <c r="D187" s="46" t="str">
        <f t="shared" si="54"/>
        <v>N/A</v>
      </c>
      <c r="E187" s="38">
        <v>0</v>
      </c>
      <c r="F187" s="46" t="str">
        <f t="shared" si="55"/>
        <v>N/A</v>
      </c>
      <c r="G187" s="38">
        <v>0</v>
      </c>
      <c r="H187" s="46" t="str">
        <f t="shared" si="56"/>
        <v>N/A</v>
      </c>
      <c r="I187" s="12" t="s">
        <v>1747</v>
      </c>
      <c r="J187" s="12" t="s">
        <v>1747</v>
      </c>
      <c r="K187" s="47" t="s">
        <v>739</v>
      </c>
      <c r="L187" s="9" t="str">
        <f t="shared" si="57"/>
        <v>N/A</v>
      </c>
    </row>
    <row r="188" spans="1:12" ht="25.5" x14ac:dyDescent="0.2">
      <c r="A188" s="4" t="s">
        <v>1041</v>
      </c>
      <c r="B188" s="37" t="s">
        <v>213</v>
      </c>
      <c r="C188" s="38">
        <v>0</v>
      </c>
      <c r="D188" s="46" t="str">
        <f t="shared" si="54"/>
        <v>N/A</v>
      </c>
      <c r="E188" s="38">
        <v>0</v>
      </c>
      <c r="F188" s="46" t="str">
        <f t="shared" si="55"/>
        <v>N/A</v>
      </c>
      <c r="G188" s="38">
        <v>0</v>
      </c>
      <c r="H188" s="46" t="str">
        <f t="shared" si="56"/>
        <v>N/A</v>
      </c>
      <c r="I188" s="12" t="s">
        <v>1747</v>
      </c>
      <c r="J188" s="12" t="s">
        <v>1747</v>
      </c>
      <c r="K188" s="47" t="s">
        <v>739</v>
      </c>
      <c r="L188" s="9" t="str">
        <f t="shared" si="57"/>
        <v>N/A</v>
      </c>
    </row>
    <row r="189" spans="1:12" x14ac:dyDescent="0.2">
      <c r="A189" s="6" t="s">
        <v>1042</v>
      </c>
      <c r="B189" s="50" t="s">
        <v>213</v>
      </c>
      <c r="C189" s="1">
        <v>23</v>
      </c>
      <c r="D189" s="11" t="str">
        <f t="shared" si="54"/>
        <v>N/A</v>
      </c>
      <c r="E189" s="1">
        <v>21</v>
      </c>
      <c r="F189" s="11" t="str">
        <f t="shared" si="55"/>
        <v>N/A</v>
      </c>
      <c r="G189" s="1">
        <v>21</v>
      </c>
      <c r="H189" s="11" t="str">
        <f t="shared" si="56"/>
        <v>N/A</v>
      </c>
      <c r="I189" s="59">
        <v>-8.6999999999999993</v>
      </c>
      <c r="J189" s="59">
        <v>0</v>
      </c>
      <c r="K189" s="50" t="s">
        <v>739</v>
      </c>
      <c r="L189" s="11" t="str">
        <f t="shared" si="57"/>
        <v>Yes</v>
      </c>
    </row>
    <row r="190" spans="1:12" ht="25.5" x14ac:dyDescent="0.2">
      <c r="A190" s="4" t="s">
        <v>1043</v>
      </c>
      <c r="B190" s="37" t="s">
        <v>213</v>
      </c>
      <c r="C190" s="38">
        <v>11</v>
      </c>
      <c r="D190" s="46" t="str">
        <f t="shared" si="54"/>
        <v>N/A</v>
      </c>
      <c r="E190" s="38">
        <v>11</v>
      </c>
      <c r="F190" s="46" t="str">
        <f t="shared" si="55"/>
        <v>N/A</v>
      </c>
      <c r="G190" s="38">
        <v>0</v>
      </c>
      <c r="H190" s="46" t="str">
        <f t="shared" si="56"/>
        <v>N/A</v>
      </c>
      <c r="I190" s="12">
        <v>0</v>
      </c>
      <c r="J190" s="12">
        <v>-100</v>
      </c>
      <c r="K190" s="47" t="s">
        <v>739</v>
      </c>
      <c r="L190" s="9" t="str">
        <f t="shared" si="57"/>
        <v>No</v>
      </c>
    </row>
    <row r="191" spans="1:12" ht="25.5" x14ac:dyDescent="0.2">
      <c r="A191" s="4" t="s">
        <v>1044</v>
      </c>
      <c r="B191" s="37" t="s">
        <v>213</v>
      </c>
      <c r="C191" s="38">
        <v>0</v>
      </c>
      <c r="D191" s="46" t="str">
        <f t="shared" si="54"/>
        <v>N/A</v>
      </c>
      <c r="E191" s="38">
        <v>0</v>
      </c>
      <c r="F191" s="46" t="str">
        <f t="shared" si="55"/>
        <v>N/A</v>
      </c>
      <c r="G191" s="38">
        <v>0</v>
      </c>
      <c r="H191" s="46" t="str">
        <f t="shared" si="56"/>
        <v>N/A</v>
      </c>
      <c r="I191" s="12" t="s">
        <v>1747</v>
      </c>
      <c r="J191" s="12" t="s">
        <v>1747</v>
      </c>
      <c r="K191" s="47" t="s">
        <v>739</v>
      </c>
      <c r="L191" s="9" t="str">
        <f t="shared" si="57"/>
        <v>N/A</v>
      </c>
    </row>
    <row r="192" spans="1:12" ht="25.5" x14ac:dyDescent="0.2">
      <c r="A192" s="4" t="s">
        <v>1045</v>
      </c>
      <c r="B192" s="37" t="s">
        <v>213</v>
      </c>
      <c r="C192" s="38">
        <v>20</v>
      </c>
      <c r="D192" s="46" t="str">
        <f t="shared" si="54"/>
        <v>N/A</v>
      </c>
      <c r="E192" s="38">
        <v>18</v>
      </c>
      <c r="F192" s="46" t="str">
        <f t="shared" si="55"/>
        <v>N/A</v>
      </c>
      <c r="G192" s="38">
        <v>19</v>
      </c>
      <c r="H192" s="46" t="str">
        <f t="shared" si="56"/>
        <v>N/A</v>
      </c>
      <c r="I192" s="12">
        <v>-10</v>
      </c>
      <c r="J192" s="12">
        <v>5.556</v>
      </c>
      <c r="K192" s="47" t="s">
        <v>739</v>
      </c>
      <c r="L192" s="9" t="str">
        <f t="shared" si="57"/>
        <v>Yes</v>
      </c>
    </row>
    <row r="193" spans="1:12" ht="25.5" x14ac:dyDescent="0.2">
      <c r="A193" s="4" t="s">
        <v>1046</v>
      </c>
      <c r="B193" s="37" t="s">
        <v>213</v>
      </c>
      <c r="C193" s="38">
        <v>11</v>
      </c>
      <c r="D193" s="46" t="str">
        <f t="shared" si="54"/>
        <v>N/A</v>
      </c>
      <c r="E193" s="38">
        <v>11</v>
      </c>
      <c r="F193" s="46" t="str">
        <f t="shared" si="55"/>
        <v>N/A</v>
      </c>
      <c r="G193" s="38">
        <v>11</v>
      </c>
      <c r="H193" s="46" t="str">
        <f t="shared" si="56"/>
        <v>N/A</v>
      </c>
      <c r="I193" s="12">
        <v>0</v>
      </c>
      <c r="J193" s="12">
        <v>0</v>
      </c>
      <c r="K193" s="47" t="s">
        <v>739</v>
      </c>
      <c r="L193" s="9" t="str">
        <f t="shared" si="57"/>
        <v>Yes</v>
      </c>
    </row>
    <row r="194" spans="1:12" ht="25.5" x14ac:dyDescent="0.2">
      <c r="A194" s="4" t="s">
        <v>1047</v>
      </c>
      <c r="B194" s="37" t="s">
        <v>213</v>
      </c>
      <c r="C194" s="38">
        <v>0</v>
      </c>
      <c r="D194" s="46" t="str">
        <f t="shared" si="54"/>
        <v>N/A</v>
      </c>
      <c r="E194" s="38">
        <v>0</v>
      </c>
      <c r="F194" s="46" t="str">
        <f t="shared" si="55"/>
        <v>N/A</v>
      </c>
      <c r="G194" s="38">
        <v>0</v>
      </c>
      <c r="H194" s="46" t="str">
        <f t="shared" si="56"/>
        <v>N/A</v>
      </c>
      <c r="I194" s="12" t="s">
        <v>1747</v>
      </c>
      <c r="J194" s="12" t="s">
        <v>1747</v>
      </c>
      <c r="K194" s="47" t="s">
        <v>739</v>
      </c>
      <c r="L194" s="9" t="str">
        <f t="shared" si="57"/>
        <v>N/A</v>
      </c>
    </row>
    <row r="195" spans="1:12" x14ac:dyDescent="0.2">
      <c r="A195" s="6" t="s">
        <v>1048</v>
      </c>
      <c r="B195" s="50" t="s">
        <v>213</v>
      </c>
      <c r="C195" s="1">
        <v>0</v>
      </c>
      <c r="D195" s="11" t="str">
        <f t="shared" si="54"/>
        <v>N/A</v>
      </c>
      <c r="E195" s="1">
        <v>0</v>
      </c>
      <c r="F195" s="11" t="str">
        <f t="shared" si="55"/>
        <v>N/A</v>
      </c>
      <c r="G195" s="1">
        <v>0</v>
      </c>
      <c r="H195" s="11" t="str">
        <f t="shared" si="56"/>
        <v>N/A</v>
      </c>
      <c r="I195" s="59" t="s">
        <v>1747</v>
      </c>
      <c r="J195" s="59" t="s">
        <v>1747</v>
      </c>
      <c r="K195" s="50" t="s">
        <v>739</v>
      </c>
      <c r="L195" s="11" t="str">
        <f t="shared" si="57"/>
        <v>N/A</v>
      </c>
    </row>
    <row r="196" spans="1:12" ht="25.5" x14ac:dyDescent="0.2">
      <c r="A196" s="4" t="s">
        <v>1049</v>
      </c>
      <c r="B196" s="37" t="s">
        <v>213</v>
      </c>
      <c r="C196" s="38">
        <v>0</v>
      </c>
      <c r="D196" s="46" t="str">
        <f t="shared" si="54"/>
        <v>N/A</v>
      </c>
      <c r="E196" s="38">
        <v>0</v>
      </c>
      <c r="F196" s="46" t="str">
        <f t="shared" si="55"/>
        <v>N/A</v>
      </c>
      <c r="G196" s="38">
        <v>0</v>
      </c>
      <c r="H196" s="46" t="str">
        <f t="shared" si="56"/>
        <v>N/A</v>
      </c>
      <c r="I196" s="12" t="s">
        <v>1747</v>
      </c>
      <c r="J196" s="12" t="s">
        <v>1747</v>
      </c>
      <c r="K196" s="47" t="s">
        <v>739</v>
      </c>
      <c r="L196" s="9" t="str">
        <f t="shared" si="57"/>
        <v>N/A</v>
      </c>
    </row>
    <row r="197" spans="1:12" ht="25.5" x14ac:dyDescent="0.2">
      <c r="A197" s="4" t="s">
        <v>1050</v>
      </c>
      <c r="B197" s="37" t="s">
        <v>213</v>
      </c>
      <c r="C197" s="38">
        <v>0</v>
      </c>
      <c r="D197" s="46" t="str">
        <f t="shared" si="54"/>
        <v>N/A</v>
      </c>
      <c r="E197" s="38">
        <v>0</v>
      </c>
      <c r="F197" s="46" t="str">
        <f t="shared" si="55"/>
        <v>N/A</v>
      </c>
      <c r="G197" s="38">
        <v>0</v>
      </c>
      <c r="H197" s="46" t="str">
        <f t="shared" si="56"/>
        <v>N/A</v>
      </c>
      <c r="I197" s="12" t="s">
        <v>1747</v>
      </c>
      <c r="J197" s="12" t="s">
        <v>1747</v>
      </c>
      <c r="K197" s="47" t="s">
        <v>739</v>
      </c>
      <c r="L197" s="9" t="str">
        <f t="shared" si="57"/>
        <v>N/A</v>
      </c>
    </row>
    <row r="198" spans="1:12" ht="25.5" x14ac:dyDescent="0.2">
      <c r="A198" s="4" t="s">
        <v>1051</v>
      </c>
      <c r="B198" s="37" t="s">
        <v>213</v>
      </c>
      <c r="C198" s="38">
        <v>0</v>
      </c>
      <c r="D198" s="46" t="str">
        <f t="shared" si="54"/>
        <v>N/A</v>
      </c>
      <c r="E198" s="38">
        <v>0</v>
      </c>
      <c r="F198" s="46" t="str">
        <f t="shared" si="55"/>
        <v>N/A</v>
      </c>
      <c r="G198" s="38">
        <v>0</v>
      </c>
      <c r="H198" s="46" t="str">
        <f t="shared" si="56"/>
        <v>N/A</v>
      </c>
      <c r="I198" s="12" t="s">
        <v>1747</v>
      </c>
      <c r="J198" s="12" t="s">
        <v>1747</v>
      </c>
      <c r="K198" s="47" t="s">
        <v>739</v>
      </c>
      <c r="L198" s="9" t="str">
        <f t="shared" si="57"/>
        <v>N/A</v>
      </c>
    </row>
    <row r="199" spans="1:12" ht="25.5" x14ac:dyDescent="0.2">
      <c r="A199" s="4" t="s">
        <v>1052</v>
      </c>
      <c r="B199" s="37" t="s">
        <v>213</v>
      </c>
      <c r="C199" s="38">
        <v>0</v>
      </c>
      <c r="D199" s="46" t="str">
        <f t="shared" si="54"/>
        <v>N/A</v>
      </c>
      <c r="E199" s="38">
        <v>0</v>
      </c>
      <c r="F199" s="46" t="str">
        <f t="shared" si="55"/>
        <v>N/A</v>
      </c>
      <c r="G199" s="38">
        <v>0</v>
      </c>
      <c r="H199" s="46" t="str">
        <f t="shared" si="56"/>
        <v>N/A</v>
      </c>
      <c r="I199" s="12" t="s">
        <v>1747</v>
      </c>
      <c r="J199" s="12" t="s">
        <v>1747</v>
      </c>
      <c r="K199" s="47" t="s">
        <v>739</v>
      </c>
      <c r="L199" s="9" t="str">
        <f t="shared" si="57"/>
        <v>N/A</v>
      </c>
    </row>
    <row r="200" spans="1:12" ht="25.5" x14ac:dyDescent="0.2">
      <c r="A200" s="4" t="s">
        <v>1053</v>
      </c>
      <c r="B200" s="37" t="s">
        <v>213</v>
      </c>
      <c r="C200" s="38">
        <v>0</v>
      </c>
      <c r="D200" s="46" t="str">
        <f t="shared" si="54"/>
        <v>N/A</v>
      </c>
      <c r="E200" s="38">
        <v>0</v>
      </c>
      <c r="F200" s="46" t="str">
        <f t="shared" si="55"/>
        <v>N/A</v>
      </c>
      <c r="G200" s="38">
        <v>0</v>
      </c>
      <c r="H200" s="46" t="str">
        <f t="shared" si="56"/>
        <v>N/A</v>
      </c>
      <c r="I200" s="12" t="s">
        <v>1747</v>
      </c>
      <c r="J200" s="12" t="s">
        <v>1747</v>
      </c>
      <c r="K200" s="47" t="s">
        <v>739</v>
      </c>
      <c r="L200" s="9" t="str">
        <f t="shared" si="57"/>
        <v>N/A</v>
      </c>
    </row>
    <row r="201" spans="1:12" x14ac:dyDescent="0.2">
      <c r="A201" s="6" t="s">
        <v>1054</v>
      </c>
      <c r="B201" s="50" t="s">
        <v>213</v>
      </c>
      <c r="C201" s="1">
        <v>4002</v>
      </c>
      <c r="D201" s="11" t="str">
        <f t="shared" si="54"/>
        <v>N/A</v>
      </c>
      <c r="E201" s="1">
        <v>4187</v>
      </c>
      <c r="F201" s="11" t="str">
        <f t="shared" si="55"/>
        <v>N/A</v>
      </c>
      <c r="G201" s="1">
        <v>4412</v>
      </c>
      <c r="H201" s="11" t="str">
        <f t="shared" si="56"/>
        <v>N/A</v>
      </c>
      <c r="I201" s="59">
        <v>4.6230000000000002</v>
      </c>
      <c r="J201" s="59">
        <v>5.3739999999999997</v>
      </c>
      <c r="K201" s="50" t="s">
        <v>739</v>
      </c>
      <c r="L201" s="11" t="str">
        <f t="shared" si="57"/>
        <v>Yes</v>
      </c>
    </row>
    <row r="202" spans="1:12" x14ac:dyDescent="0.2">
      <c r="A202" s="4" t="s">
        <v>1055</v>
      </c>
      <c r="B202" s="37" t="s">
        <v>213</v>
      </c>
      <c r="C202" s="38">
        <v>199</v>
      </c>
      <c r="D202" s="46" t="str">
        <f t="shared" si="54"/>
        <v>N/A</v>
      </c>
      <c r="E202" s="38">
        <v>158</v>
      </c>
      <c r="F202" s="46" t="str">
        <f t="shared" si="55"/>
        <v>N/A</v>
      </c>
      <c r="G202" s="38">
        <v>123</v>
      </c>
      <c r="H202" s="46" t="str">
        <f t="shared" si="56"/>
        <v>N/A</v>
      </c>
      <c r="I202" s="12">
        <v>-20.6</v>
      </c>
      <c r="J202" s="12">
        <v>-22.2</v>
      </c>
      <c r="K202" s="47" t="s">
        <v>739</v>
      </c>
      <c r="L202" s="9" t="str">
        <f t="shared" si="57"/>
        <v>Yes</v>
      </c>
    </row>
    <row r="203" spans="1:12" x14ac:dyDescent="0.2">
      <c r="A203" s="4" t="s">
        <v>1056</v>
      </c>
      <c r="B203" s="37" t="s">
        <v>213</v>
      </c>
      <c r="C203" s="38">
        <v>23</v>
      </c>
      <c r="D203" s="46" t="str">
        <f t="shared" si="54"/>
        <v>N/A</v>
      </c>
      <c r="E203" s="38">
        <v>19</v>
      </c>
      <c r="F203" s="46" t="str">
        <f t="shared" si="55"/>
        <v>N/A</v>
      </c>
      <c r="G203" s="38">
        <v>22</v>
      </c>
      <c r="H203" s="46" t="str">
        <f t="shared" si="56"/>
        <v>N/A</v>
      </c>
      <c r="I203" s="12">
        <v>-17.399999999999999</v>
      </c>
      <c r="J203" s="12">
        <v>15.79</v>
      </c>
      <c r="K203" s="47" t="s">
        <v>739</v>
      </c>
      <c r="L203" s="9" t="str">
        <f t="shared" si="57"/>
        <v>Yes</v>
      </c>
    </row>
    <row r="204" spans="1:12" ht="25.5" x14ac:dyDescent="0.2">
      <c r="A204" s="4" t="s">
        <v>1057</v>
      </c>
      <c r="B204" s="37" t="s">
        <v>213</v>
      </c>
      <c r="C204" s="38">
        <v>2335</v>
      </c>
      <c r="D204" s="46" t="str">
        <f t="shared" si="54"/>
        <v>N/A</v>
      </c>
      <c r="E204" s="38">
        <v>2434</v>
      </c>
      <c r="F204" s="46" t="str">
        <f t="shared" si="55"/>
        <v>N/A</v>
      </c>
      <c r="G204" s="38">
        <v>2603</v>
      </c>
      <c r="H204" s="46" t="str">
        <f t="shared" si="56"/>
        <v>N/A</v>
      </c>
      <c r="I204" s="12">
        <v>4.24</v>
      </c>
      <c r="J204" s="12">
        <v>6.9429999999999996</v>
      </c>
      <c r="K204" s="47" t="s">
        <v>739</v>
      </c>
      <c r="L204" s="9" t="str">
        <f t="shared" si="57"/>
        <v>Yes</v>
      </c>
    </row>
    <row r="205" spans="1:12" ht="25.5" x14ac:dyDescent="0.2">
      <c r="A205" s="4" t="s">
        <v>1058</v>
      </c>
      <c r="B205" s="37" t="s">
        <v>213</v>
      </c>
      <c r="C205" s="38">
        <v>1343</v>
      </c>
      <c r="D205" s="46" t="str">
        <f t="shared" si="54"/>
        <v>N/A</v>
      </c>
      <c r="E205" s="38">
        <v>1473</v>
      </c>
      <c r="F205" s="46" t="str">
        <f t="shared" si="55"/>
        <v>N/A</v>
      </c>
      <c r="G205" s="38">
        <v>1558</v>
      </c>
      <c r="H205" s="46" t="str">
        <f t="shared" si="56"/>
        <v>N/A</v>
      </c>
      <c r="I205" s="12">
        <v>9.68</v>
      </c>
      <c r="J205" s="12">
        <v>5.7709999999999999</v>
      </c>
      <c r="K205" s="47" t="s">
        <v>739</v>
      </c>
      <c r="L205" s="9" t="str">
        <f t="shared" si="57"/>
        <v>Yes</v>
      </c>
    </row>
    <row r="206" spans="1:12" ht="25.5" x14ac:dyDescent="0.2">
      <c r="A206" s="4" t="s">
        <v>1059</v>
      </c>
      <c r="B206" s="37" t="s">
        <v>213</v>
      </c>
      <c r="C206" s="38">
        <v>102</v>
      </c>
      <c r="D206" s="46" t="str">
        <f t="shared" si="54"/>
        <v>N/A</v>
      </c>
      <c r="E206" s="38">
        <v>103</v>
      </c>
      <c r="F206" s="46" t="str">
        <f t="shared" si="55"/>
        <v>N/A</v>
      </c>
      <c r="G206" s="38">
        <v>106</v>
      </c>
      <c r="H206" s="46" t="str">
        <f t="shared" si="56"/>
        <v>N/A</v>
      </c>
      <c r="I206" s="12">
        <v>0.98040000000000005</v>
      </c>
      <c r="J206" s="12">
        <v>2.9129999999999998</v>
      </c>
      <c r="K206" s="47" t="s">
        <v>739</v>
      </c>
      <c r="L206" s="9" t="str">
        <f t="shared" si="57"/>
        <v>Yes</v>
      </c>
    </row>
    <row r="207" spans="1:12" x14ac:dyDescent="0.2">
      <c r="A207" s="6" t="s">
        <v>1060</v>
      </c>
      <c r="B207" s="37" t="s">
        <v>213</v>
      </c>
      <c r="C207" s="38">
        <v>0</v>
      </c>
      <c r="D207" s="46" t="str">
        <f t="shared" si="54"/>
        <v>N/A</v>
      </c>
      <c r="E207" s="38">
        <v>0</v>
      </c>
      <c r="F207" s="46" t="str">
        <f t="shared" si="55"/>
        <v>N/A</v>
      </c>
      <c r="G207" s="38">
        <v>0</v>
      </c>
      <c r="H207" s="46" t="str">
        <f t="shared" si="56"/>
        <v>N/A</v>
      </c>
      <c r="I207" s="12" t="s">
        <v>1747</v>
      </c>
      <c r="J207" s="12" t="s">
        <v>1747</v>
      </c>
      <c r="K207" s="47" t="s">
        <v>739</v>
      </c>
      <c r="L207" s="9" t="str">
        <f t="shared" si="57"/>
        <v>N/A</v>
      </c>
    </row>
    <row r="208" spans="1:12" ht="25.5" x14ac:dyDescent="0.2">
      <c r="A208" s="4" t="s">
        <v>1061</v>
      </c>
      <c r="B208" s="37" t="s">
        <v>213</v>
      </c>
      <c r="C208" s="38">
        <v>0</v>
      </c>
      <c r="D208" s="46" t="str">
        <f t="shared" si="54"/>
        <v>N/A</v>
      </c>
      <c r="E208" s="38">
        <v>0</v>
      </c>
      <c r="F208" s="46" t="str">
        <f t="shared" si="55"/>
        <v>N/A</v>
      </c>
      <c r="G208" s="38">
        <v>0</v>
      </c>
      <c r="H208" s="46" t="str">
        <f t="shared" si="56"/>
        <v>N/A</v>
      </c>
      <c r="I208" s="12" t="s">
        <v>1747</v>
      </c>
      <c r="J208" s="12" t="s">
        <v>1747</v>
      </c>
      <c r="K208" s="47" t="s">
        <v>739</v>
      </c>
      <c r="L208" s="9" t="str">
        <f t="shared" si="57"/>
        <v>N/A</v>
      </c>
    </row>
    <row r="209" spans="1:12" x14ac:dyDescent="0.2">
      <c r="A209" s="4" t="s">
        <v>1062</v>
      </c>
      <c r="B209" s="37" t="s">
        <v>213</v>
      </c>
      <c r="C209" s="38">
        <v>0</v>
      </c>
      <c r="D209" s="46" t="str">
        <f t="shared" si="54"/>
        <v>N/A</v>
      </c>
      <c r="E209" s="38">
        <v>0</v>
      </c>
      <c r="F209" s="46" t="str">
        <f t="shared" si="55"/>
        <v>N/A</v>
      </c>
      <c r="G209" s="38">
        <v>0</v>
      </c>
      <c r="H209" s="46" t="str">
        <f t="shared" si="56"/>
        <v>N/A</v>
      </c>
      <c r="I209" s="12" t="s">
        <v>1747</v>
      </c>
      <c r="J209" s="12" t="s">
        <v>1747</v>
      </c>
      <c r="K209" s="47" t="s">
        <v>739</v>
      </c>
      <c r="L209" s="9" t="str">
        <f t="shared" si="57"/>
        <v>N/A</v>
      </c>
    </row>
    <row r="210" spans="1:12" ht="25.5" x14ac:dyDescent="0.2">
      <c r="A210" s="4" t="s">
        <v>1063</v>
      </c>
      <c r="B210" s="37" t="s">
        <v>213</v>
      </c>
      <c r="C210" s="38">
        <v>0</v>
      </c>
      <c r="D210" s="46" t="str">
        <f t="shared" si="54"/>
        <v>N/A</v>
      </c>
      <c r="E210" s="38">
        <v>0</v>
      </c>
      <c r="F210" s="46" t="str">
        <f t="shared" si="55"/>
        <v>N/A</v>
      </c>
      <c r="G210" s="38">
        <v>0</v>
      </c>
      <c r="H210" s="46" t="str">
        <f t="shared" si="56"/>
        <v>N/A</v>
      </c>
      <c r="I210" s="12" t="s">
        <v>1747</v>
      </c>
      <c r="J210" s="12" t="s">
        <v>1747</v>
      </c>
      <c r="K210" s="47" t="s">
        <v>739</v>
      </c>
      <c r="L210" s="9" t="str">
        <f t="shared" si="57"/>
        <v>N/A</v>
      </c>
    </row>
    <row r="211" spans="1:12" ht="25.5" x14ac:dyDescent="0.2">
      <c r="A211" s="4" t="s">
        <v>1064</v>
      </c>
      <c r="B211" s="37" t="s">
        <v>213</v>
      </c>
      <c r="C211" s="38">
        <v>0</v>
      </c>
      <c r="D211" s="46" t="str">
        <f t="shared" si="54"/>
        <v>N/A</v>
      </c>
      <c r="E211" s="38">
        <v>0</v>
      </c>
      <c r="F211" s="46" t="str">
        <f t="shared" si="55"/>
        <v>N/A</v>
      </c>
      <c r="G211" s="38">
        <v>0</v>
      </c>
      <c r="H211" s="46" t="str">
        <f t="shared" si="56"/>
        <v>N/A</v>
      </c>
      <c r="I211" s="12" t="s">
        <v>1747</v>
      </c>
      <c r="J211" s="12" t="s">
        <v>1747</v>
      </c>
      <c r="K211" s="47" t="s">
        <v>739</v>
      </c>
      <c r="L211" s="9" t="str">
        <f t="shared" si="57"/>
        <v>N/A</v>
      </c>
    </row>
    <row r="212" spans="1:12" ht="25.5" x14ac:dyDescent="0.2">
      <c r="A212" s="4" t="s">
        <v>1065</v>
      </c>
      <c r="B212" s="37" t="s">
        <v>213</v>
      </c>
      <c r="C212" s="38">
        <v>0</v>
      </c>
      <c r="D212" s="46" t="str">
        <f t="shared" si="54"/>
        <v>N/A</v>
      </c>
      <c r="E212" s="38">
        <v>0</v>
      </c>
      <c r="F212" s="46" t="str">
        <f t="shared" si="55"/>
        <v>N/A</v>
      </c>
      <c r="G212" s="38">
        <v>0</v>
      </c>
      <c r="H212" s="46" t="str">
        <f t="shared" si="56"/>
        <v>N/A</v>
      </c>
      <c r="I212" s="12" t="s">
        <v>1747</v>
      </c>
      <c r="J212" s="12" t="s">
        <v>1747</v>
      </c>
      <c r="K212" s="47" t="s">
        <v>739</v>
      </c>
      <c r="L212" s="9" t="str">
        <f t="shared" si="57"/>
        <v>N/A</v>
      </c>
    </row>
    <row r="213" spans="1:12" x14ac:dyDescent="0.2">
      <c r="A213" s="6" t="s">
        <v>1066</v>
      </c>
      <c r="B213" s="37" t="s">
        <v>213</v>
      </c>
      <c r="C213" s="38">
        <v>0</v>
      </c>
      <c r="D213" s="46" t="str">
        <f t="shared" si="54"/>
        <v>N/A</v>
      </c>
      <c r="E213" s="38">
        <v>0</v>
      </c>
      <c r="F213" s="46" t="str">
        <f t="shared" si="55"/>
        <v>N/A</v>
      </c>
      <c r="G213" s="38">
        <v>0</v>
      </c>
      <c r="H213" s="46" t="str">
        <f t="shared" si="56"/>
        <v>N/A</v>
      </c>
      <c r="I213" s="12" t="s">
        <v>1747</v>
      </c>
      <c r="J213" s="12" t="s">
        <v>1747</v>
      </c>
      <c r="K213" s="47" t="s">
        <v>739</v>
      </c>
      <c r="L213" s="9" t="str">
        <f t="shared" si="57"/>
        <v>N/A</v>
      </c>
    </row>
    <row r="214" spans="1:12" ht="25.5" x14ac:dyDescent="0.2">
      <c r="A214" s="4" t="s">
        <v>1067</v>
      </c>
      <c r="B214" s="37" t="s">
        <v>213</v>
      </c>
      <c r="C214" s="38">
        <v>0</v>
      </c>
      <c r="D214" s="46" t="str">
        <f t="shared" si="54"/>
        <v>N/A</v>
      </c>
      <c r="E214" s="38">
        <v>0</v>
      </c>
      <c r="F214" s="46" t="str">
        <f t="shared" si="55"/>
        <v>N/A</v>
      </c>
      <c r="G214" s="38">
        <v>0</v>
      </c>
      <c r="H214" s="46" t="str">
        <f t="shared" si="56"/>
        <v>N/A</v>
      </c>
      <c r="I214" s="12" t="s">
        <v>1747</v>
      </c>
      <c r="J214" s="12" t="s">
        <v>1747</v>
      </c>
      <c r="K214" s="47" t="s">
        <v>739</v>
      </c>
      <c r="L214" s="9" t="str">
        <f t="shared" si="57"/>
        <v>N/A</v>
      </c>
    </row>
    <row r="215" spans="1:12" ht="25.5" x14ac:dyDescent="0.2">
      <c r="A215" s="4" t="s">
        <v>1068</v>
      </c>
      <c r="B215" s="37" t="s">
        <v>213</v>
      </c>
      <c r="C215" s="38">
        <v>0</v>
      </c>
      <c r="D215" s="46" t="str">
        <f t="shared" si="54"/>
        <v>N/A</v>
      </c>
      <c r="E215" s="38">
        <v>0</v>
      </c>
      <c r="F215" s="46" t="str">
        <f t="shared" si="55"/>
        <v>N/A</v>
      </c>
      <c r="G215" s="38">
        <v>0</v>
      </c>
      <c r="H215" s="46" t="str">
        <f t="shared" si="56"/>
        <v>N/A</v>
      </c>
      <c r="I215" s="12" t="s">
        <v>1747</v>
      </c>
      <c r="J215" s="12" t="s">
        <v>1747</v>
      </c>
      <c r="K215" s="47" t="s">
        <v>739</v>
      </c>
      <c r="L215" s="9" t="str">
        <f t="shared" si="57"/>
        <v>N/A</v>
      </c>
    </row>
    <row r="216" spans="1:12" ht="25.5" x14ac:dyDescent="0.2">
      <c r="A216" s="4" t="s">
        <v>1069</v>
      </c>
      <c r="B216" s="37" t="s">
        <v>213</v>
      </c>
      <c r="C216" s="38">
        <v>0</v>
      </c>
      <c r="D216" s="46" t="str">
        <f t="shared" si="54"/>
        <v>N/A</v>
      </c>
      <c r="E216" s="38">
        <v>0</v>
      </c>
      <c r="F216" s="46" t="str">
        <f t="shared" si="55"/>
        <v>N/A</v>
      </c>
      <c r="G216" s="38">
        <v>0</v>
      </c>
      <c r="H216" s="46" t="str">
        <f t="shared" si="56"/>
        <v>N/A</v>
      </c>
      <c r="I216" s="12" t="s">
        <v>1747</v>
      </c>
      <c r="J216" s="12" t="s">
        <v>1747</v>
      </c>
      <c r="K216" s="47" t="s">
        <v>739</v>
      </c>
      <c r="L216" s="9" t="str">
        <f t="shared" si="57"/>
        <v>N/A</v>
      </c>
    </row>
    <row r="217" spans="1:12" ht="25.5" x14ac:dyDescent="0.2">
      <c r="A217" s="4" t="s">
        <v>1070</v>
      </c>
      <c r="B217" s="37" t="s">
        <v>213</v>
      </c>
      <c r="C217" s="38">
        <v>0</v>
      </c>
      <c r="D217" s="46" t="str">
        <f t="shared" si="54"/>
        <v>N/A</v>
      </c>
      <c r="E217" s="38">
        <v>0</v>
      </c>
      <c r="F217" s="46" t="str">
        <f t="shared" si="55"/>
        <v>N/A</v>
      </c>
      <c r="G217" s="38">
        <v>0</v>
      </c>
      <c r="H217" s="46" t="str">
        <f t="shared" si="56"/>
        <v>N/A</v>
      </c>
      <c r="I217" s="12" t="s">
        <v>1747</v>
      </c>
      <c r="J217" s="12" t="s">
        <v>1747</v>
      </c>
      <c r="K217" s="47" t="s">
        <v>739</v>
      </c>
      <c r="L217" s="9" t="str">
        <f t="shared" si="57"/>
        <v>N/A</v>
      </c>
    </row>
    <row r="218" spans="1:12" ht="25.5" x14ac:dyDescent="0.2">
      <c r="A218" s="4" t="s">
        <v>1071</v>
      </c>
      <c r="B218" s="37" t="s">
        <v>213</v>
      </c>
      <c r="C218" s="38">
        <v>0</v>
      </c>
      <c r="D218" s="46" t="str">
        <f t="shared" si="54"/>
        <v>N/A</v>
      </c>
      <c r="E218" s="38">
        <v>0</v>
      </c>
      <c r="F218" s="46" t="str">
        <f t="shared" si="55"/>
        <v>N/A</v>
      </c>
      <c r="G218" s="38">
        <v>0</v>
      </c>
      <c r="H218" s="46" t="str">
        <f t="shared" si="56"/>
        <v>N/A</v>
      </c>
      <c r="I218" s="12" t="s">
        <v>1747</v>
      </c>
      <c r="J218" s="12" t="s">
        <v>1747</v>
      </c>
      <c r="K218" s="47" t="s">
        <v>739</v>
      </c>
      <c r="L218" s="9" t="str">
        <f t="shared" si="57"/>
        <v>N/A</v>
      </c>
    </row>
    <row r="219" spans="1:12" x14ac:dyDescent="0.2">
      <c r="A219" s="6" t="s">
        <v>1072</v>
      </c>
      <c r="B219" s="37" t="s">
        <v>213</v>
      </c>
      <c r="C219" s="38">
        <v>0</v>
      </c>
      <c r="D219" s="46" t="str">
        <f t="shared" si="54"/>
        <v>N/A</v>
      </c>
      <c r="E219" s="38">
        <v>0</v>
      </c>
      <c r="F219" s="46" t="str">
        <f t="shared" si="55"/>
        <v>N/A</v>
      </c>
      <c r="G219" s="38">
        <v>0</v>
      </c>
      <c r="H219" s="46" t="str">
        <f t="shared" si="56"/>
        <v>N/A</v>
      </c>
      <c r="I219" s="12" t="s">
        <v>1747</v>
      </c>
      <c r="J219" s="12" t="s">
        <v>1747</v>
      </c>
      <c r="K219" s="47" t="s">
        <v>739</v>
      </c>
      <c r="L219" s="9" t="str">
        <f t="shared" si="57"/>
        <v>N/A</v>
      </c>
    </row>
    <row r="220" spans="1:12" ht="25.5" x14ac:dyDescent="0.2">
      <c r="A220" s="18" t="s">
        <v>1073</v>
      </c>
      <c r="B220" s="37" t="s">
        <v>213</v>
      </c>
      <c r="C220" s="38">
        <v>0</v>
      </c>
      <c r="D220" s="46" t="str">
        <f t="shared" si="54"/>
        <v>N/A</v>
      </c>
      <c r="E220" s="38">
        <v>0</v>
      </c>
      <c r="F220" s="46" t="str">
        <f t="shared" si="55"/>
        <v>N/A</v>
      </c>
      <c r="G220" s="38">
        <v>0</v>
      </c>
      <c r="H220" s="46" t="str">
        <f t="shared" si="56"/>
        <v>N/A</v>
      </c>
      <c r="I220" s="12" t="s">
        <v>1747</v>
      </c>
      <c r="J220" s="12" t="s">
        <v>1747</v>
      </c>
      <c r="K220" s="47" t="s">
        <v>739</v>
      </c>
      <c r="L220" s="9" t="str">
        <f t="shared" si="57"/>
        <v>N/A</v>
      </c>
    </row>
    <row r="221" spans="1:12" ht="25.5" x14ac:dyDescent="0.2">
      <c r="A221" s="18" t="s">
        <v>1074</v>
      </c>
      <c r="B221" s="37" t="s">
        <v>213</v>
      </c>
      <c r="C221" s="38">
        <v>0</v>
      </c>
      <c r="D221" s="46" t="str">
        <f t="shared" si="54"/>
        <v>N/A</v>
      </c>
      <c r="E221" s="38">
        <v>0</v>
      </c>
      <c r="F221" s="46" t="str">
        <f t="shared" si="55"/>
        <v>N/A</v>
      </c>
      <c r="G221" s="38">
        <v>0</v>
      </c>
      <c r="H221" s="46" t="str">
        <f t="shared" si="56"/>
        <v>N/A</v>
      </c>
      <c r="I221" s="12" t="s">
        <v>1747</v>
      </c>
      <c r="J221" s="12" t="s">
        <v>1747</v>
      </c>
      <c r="K221" s="47" t="s">
        <v>739</v>
      </c>
      <c r="L221" s="9" t="str">
        <f t="shared" si="57"/>
        <v>N/A</v>
      </c>
    </row>
    <row r="222" spans="1:12" ht="25.5" x14ac:dyDescent="0.2">
      <c r="A222" s="18" t="s">
        <v>1075</v>
      </c>
      <c r="B222" s="37" t="s">
        <v>213</v>
      </c>
      <c r="C222" s="38">
        <v>0</v>
      </c>
      <c r="D222" s="46" t="str">
        <f t="shared" si="54"/>
        <v>N/A</v>
      </c>
      <c r="E222" s="38">
        <v>0</v>
      </c>
      <c r="F222" s="46" t="str">
        <f t="shared" si="55"/>
        <v>N/A</v>
      </c>
      <c r="G222" s="38">
        <v>0</v>
      </c>
      <c r="H222" s="46" t="str">
        <f t="shared" si="56"/>
        <v>N/A</v>
      </c>
      <c r="I222" s="12" t="s">
        <v>1747</v>
      </c>
      <c r="J222" s="12" t="s">
        <v>1747</v>
      </c>
      <c r="K222" s="47" t="s">
        <v>739</v>
      </c>
      <c r="L222" s="9" t="str">
        <f t="shared" si="57"/>
        <v>N/A</v>
      </c>
    </row>
    <row r="223" spans="1:12" ht="25.5" x14ac:dyDescent="0.2">
      <c r="A223" s="18" t="s">
        <v>1076</v>
      </c>
      <c r="B223" s="37" t="s">
        <v>213</v>
      </c>
      <c r="C223" s="38">
        <v>0</v>
      </c>
      <c r="D223" s="46" t="str">
        <f t="shared" si="54"/>
        <v>N/A</v>
      </c>
      <c r="E223" s="38">
        <v>0</v>
      </c>
      <c r="F223" s="46" t="str">
        <f t="shared" si="55"/>
        <v>N/A</v>
      </c>
      <c r="G223" s="38">
        <v>0</v>
      </c>
      <c r="H223" s="46" t="str">
        <f t="shared" si="56"/>
        <v>N/A</v>
      </c>
      <c r="I223" s="12" t="s">
        <v>1747</v>
      </c>
      <c r="J223" s="12" t="s">
        <v>1747</v>
      </c>
      <c r="K223" s="47" t="s">
        <v>739</v>
      </c>
      <c r="L223" s="9" t="str">
        <f t="shared" si="57"/>
        <v>N/A</v>
      </c>
    </row>
    <row r="224" spans="1:12" ht="25.5" x14ac:dyDescent="0.2">
      <c r="A224" s="18" t="s">
        <v>1077</v>
      </c>
      <c r="B224" s="37" t="s">
        <v>213</v>
      </c>
      <c r="C224" s="38">
        <v>0</v>
      </c>
      <c r="D224" s="46" t="str">
        <f t="shared" si="54"/>
        <v>N/A</v>
      </c>
      <c r="E224" s="38">
        <v>0</v>
      </c>
      <c r="F224" s="46" t="str">
        <f t="shared" si="55"/>
        <v>N/A</v>
      </c>
      <c r="G224" s="38">
        <v>0</v>
      </c>
      <c r="H224" s="46" t="str">
        <f t="shared" ref="H224:H230" si="58">IF($B224="N/A","N/A",IF(G224&gt;10,"No",IF(G224&lt;-10,"No","Yes")))</f>
        <v>N/A</v>
      </c>
      <c r="I224" s="12" t="s">
        <v>1747</v>
      </c>
      <c r="J224" s="12" t="s">
        <v>1747</v>
      </c>
      <c r="K224" s="47" t="s">
        <v>739</v>
      </c>
      <c r="L224" s="9" t="str">
        <f t="shared" ref="L224:L235" si="59">IF(J224="Div by 0", "N/A", IF(K224="N/A","N/A", IF(J224&gt;VALUE(MID(K224,1,2)), "No", IF(J224&lt;-1*VALUE(MID(K224,1,2)), "No", "Yes"))))</f>
        <v>N/A</v>
      </c>
    </row>
    <row r="225" spans="1:12" x14ac:dyDescent="0.2">
      <c r="A225" s="6" t="s">
        <v>1078</v>
      </c>
      <c r="B225" s="37" t="s">
        <v>213</v>
      </c>
      <c r="C225" s="38">
        <v>0</v>
      </c>
      <c r="D225" s="46" t="str">
        <f t="shared" si="54"/>
        <v>N/A</v>
      </c>
      <c r="E225" s="38">
        <v>0</v>
      </c>
      <c r="F225" s="46" t="str">
        <f t="shared" si="55"/>
        <v>N/A</v>
      </c>
      <c r="G225" s="38">
        <v>0</v>
      </c>
      <c r="H225" s="46" t="str">
        <f t="shared" si="58"/>
        <v>N/A</v>
      </c>
      <c r="I225" s="12" t="s">
        <v>1747</v>
      </c>
      <c r="J225" s="12" t="s">
        <v>1747</v>
      </c>
      <c r="K225" s="47" t="s">
        <v>739</v>
      </c>
      <c r="L225" s="9" t="str">
        <f t="shared" si="59"/>
        <v>N/A</v>
      </c>
    </row>
    <row r="226" spans="1:12" ht="25.5" x14ac:dyDescent="0.2">
      <c r="A226" s="18" t="s">
        <v>1079</v>
      </c>
      <c r="B226" s="37" t="s">
        <v>213</v>
      </c>
      <c r="C226" s="38">
        <v>0</v>
      </c>
      <c r="D226" s="46" t="str">
        <f t="shared" si="54"/>
        <v>N/A</v>
      </c>
      <c r="E226" s="38">
        <v>0</v>
      </c>
      <c r="F226" s="46" t="str">
        <f t="shared" si="55"/>
        <v>N/A</v>
      </c>
      <c r="G226" s="38">
        <v>0</v>
      </c>
      <c r="H226" s="46" t="str">
        <f t="shared" si="58"/>
        <v>N/A</v>
      </c>
      <c r="I226" s="12" t="s">
        <v>1747</v>
      </c>
      <c r="J226" s="12" t="s">
        <v>1747</v>
      </c>
      <c r="K226" s="47" t="s">
        <v>739</v>
      </c>
      <c r="L226" s="9" t="str">
        <f t="shared" si="59"/>
        <v>N/A</v>
      </c>
    </row>
    <row r="227" spans="1:12" ht="25.5" x14ac:dyDescent="0.2">
      <c r="A227" s="18" t="s">
        <v>1080</v>
      </c>
      <c r="B227" s="37" t="s">
        <v>213</v>
      </c>
      <c r="C227" s="38">
        <v>0</v>
      </c>
      <c r="D227" s="46" t="str">
        <f t="shared" si="54"/>
        <v>N/A</v>
      </c>
      <c r="E227" s="38">
        <v>0</v>
      </c>
      <c r="F227" s="46" t="str">
        <f t="shared" si="55"/>
        <v>N/A</v>
      </c>
      <c r="G227" s="38">
        <v>0</v>
      </c>
      <c r="H227" s="46" t="str">
        <f t="shared" si="58"/>
        <v>N/A</v>
      </c>
      <c r="I227" s="12" t="s">
        <v>1747</v>
      </c>
      <c r="J227" s="12" t="s">
        <v>1747</v>
      </c>
      <c r="K227" s="47" t="s">
        <v>739</v>
      </c>
      <c r="L227" s="9" t="str">
        <f t="shared" si="59"/>
        <v>N/A</v>
      </c>
    </row>
    <row r="228" spans="1:12" ht="25.5" x14ac:dyDescent="0.2">
      <c r="A228" s="18" t="s">
        <v>1081</v>
      </c>
      <c r="B228" s="37" t="s">
        <v>213</v>
      </c>
      <c r="C228" s="38">
        <v>0</v>
      </c>
      <c r="D228" s="46" t="str">
        <f t="shared" si="54"/>
        <v>N/A</v>
      </c>
      <c r="E228" s="38">
        <v>0</v>
      </c>
      <c r="F228" s="46" t="str">
        <f t="shared" si="55"/>
        <v>N/A</v>
      </c>
      <c r="G228" s="38">
        <v>0</v>
      </c>
      <c r="H228" s="46" t="str">
        <f t="shared" si="58"/>
        <v>N/A</v>
      </c>
      <c r="I228" s="12" t="s">
        <v>1747</v>
      </c>
      <c r="J228" s="12" t="s">
        <v>1747</v>
      </c>
      <c r="K228" s="47" t="s">
        <v>739</v>
      </c>
      <c r="L228" s="9" t="str">
        <f t="shared" si="59"/>
        <v>N/A</v>
      </c>
    </row>
    <row r="229" spans="1:12" ht="25.5" x14ac:dyDescent="0.2">
      <c r="A229" s="18" t="s">
        <v>1082</v>
      </c>
      <c r="B229" s="37" t="s">
        <v>213</v>
      </c>
      <c r="C229" s="38">
        <v>0</v>
      </c>
      <c r="D229" s="46" t="str">
        <f t="shared" si="54"/>
        <v>N/A</v>
      </c>
      <c r="E229" s="38">
        <v>0</v>
      </c>
      <c r="F229" s="46" t="str">
        <f t="shared" si="55"/>
        <v>N/A</v>
      </c>
      <c r="G229" s="38">
        <v>0</v>
      </c>
      <c r="H229" s="46" t="str">
        <f t="shared" si="58"/>
        <v>N/A</v>
      </c>
      <c r="I229" s="12" t="s">
        <v>1747</v>
      </c>
      <c r="J229" s="12" t="s">
        <v>1747</v>
      </c>
      <c r="K229" s="47" t="s">
        <v>739</v>
      </c>
      <c r="L229" s="9" t="str">
        <f t="shared" si="59"/>
        <v>N/A</v>
      </c>
    </row>
    <row r="230" spans="1:12" ht="25.5" x14ac:dyDescent="0.2">
      <c r="A230" s="18" t="s">
        <v>1083</v>
      </c>
      <c r="B230" s="37" t="s">
        <v>213</v>
      </c>
      <c r="C230" s="38">
        <v>0</v>
      </c>
      <c r="D230" s="46" t="str">
        <f t="shared" si="54"/>
        <v>N/A</v>
      </c>
      <c r="E230" s="38">
        <v>0</v>
      </c>
      <c r="F230" s="46" t="str">
        <f t="shared" si="55"/>
        <v>N/A</v>
      </c>
      <c r="G230" s="38">
        <v>0</v>
      </c>
      <c r="H230" s="46" t="str">
        <f t="shared" si="58"/>
        <v>N/A</v>
      </c>
      <c r="I230" s="12" t="s">
        <v>1747</v>
      </c>
      <c r="J230" s="12" t="s">
        <v>1747</v>
      </c>
      <c r="K230" s="47" t="s">
        <v>739</v>
      </c>
      <c r="L230" s="9" t="str">
        <f t="shared" si="59"/>
        <v>N/A</v>
      </c>
    </row>
    <row r="231" spans="1:12" x14ac:dyDescent="0.2">
      <c r="A231" s="18" t="s">
        <v>1084</v>
      </c>
      <c r="B231" s="37" t="s">
        <v>289</v>
      </c>
      <c r="C231" s="8">
        <v>4.2610127625000001</v>
      </c>
      <c r="D231" s="46" t="str">
        <f>IF($B231="N/A","N/A",IF(C231&lt;15,"Yes","No"))</f>
        <v>Yes</v>
      </c>
      <c r="E231" s="8">
        <v>4.3621399177000004</v>
      </c>
      <c r="F231" s="46" t="str">
        <f>IF($B231="N/A","N/A",IF(E231&lt;15,"Yes","No"))</f>
        <v>Yes</v>
      </c>
      <c r="G231" s="8">
        <v>4.2154811714999996</v>
      </c>
      <c r="H231" s="46" t="str">
        <f>IF($B231="N/A","N/A",IF(G231&lt;15,"Yes","No"))</f>
        <v>Yes</v>
      </c>
      <c r="I231" s="12">
        <v>2.3730000000000002</v>
      </c>
      <c r="J231" s="12">
        <v>-3.36</v>
      </c>
      <c r="K231" s="47" t="s">
        <v>739</v>
      </c>
      <c r="L231" s="9" t="str">
        <f t="shared" si="59"/>
        <v>Yes</v>
      </c>
    </row>
    <row r="232" spans="1:12" x14ac:dyDescent="0.2">
      <c r="A232" s="18" t="s">
        <v>1085</v>
      </c>
      <c r="B232" s="37" t="s">
        <v>213</v>
      </c>
      <c r="C232" s="38" t="s">
        <v>213</v>
      </c>
      <c r="D232" s="46" t="str">
        <f t="shared" ref="D232" si="60">IF($B232="N/A","N/A",IF(C232&gt;10,"No",IF(C232&lt;-10,"No","Yes")))</f>
        <v>N/A</v>
      </c>
      <c r="E232" s="38">
        <v>159</v>
      </c>
      <c r="F232" s="46" t="str">
        <f t="shared" ref="F232" si="61">IF($B232="N/A","N/A",IF(E232&gt;10,"No",IF(E232&lt;-10,"No","Yes")))</f>
        <v>N/A</v>
      </c>
      <c r="G232" s="38">
        <v>119</v>
      </c>
      <c r="H232" s="46" t="str">
        <f t="shared" ref="H232" si="62">IF($B232="N/A","N/A",IF(G232&gt;10,"No",IF(G232&lt;-10,"No","Yes")))</f>
        <v>N/A</v>
      </c>
      <c r="I232" s="12" t="s">
        <v>213</v>
      </c>
      <c r="J232" s="12">
        <v>-25.2</v>
      </c>
      <c r="K232" s="47" t="s">
        <v>739</v>
      </c>
      <c r="L232" s="9" t="str">
        <f t="shared" si="59"/>
        <v>Yes</v>
      </c>
    </row>
    <row r="233" spans="1:12" ht="25.5" x14ac:dyDescent="0.2">
      <c r="A233" s="18" t="s">
        <v>1086</v>
      </c>
      <c r="B233" s="37" t="s">
        <v>279</v>
      </c>
      <c r="C233" s="8">
        <v>0.1609960288</v>
      </c>
      <c r="D233" s="46" t="str">
        <f>IF($B233="N/A","N/A",IF(C233&lt;10,"Yes","No"))</f>
        <v>Yes</v>
      </c>
      <c r="E233" s="8">
        <v>1.6816499207</v>
      </c>
      <c r="F233" s="46" t="str">
        <f>IF($B233="N/A","N/A",IF(E233&lt;10,"Yes","No"))</f>
        <v>Yes</v>
      </c>
      <c r="G233" s="8">
        <v>1.282880552</v>
      </c>
      <c r="H233" s="46" t="str">
        <f>IF($B233="N/A","N/A",IF(G233&lt;10,"Yes","No"))</f>
        <v>Yes</v>
      </c>
      <c r="I233" s="12">
        <v>944.5</v>
      </c>
      <c r="J233" s="12">
        <v>-23.7</v>
      </c>
      <c r="K233" s="47" t="s">
        <v>739</v>
      </c>
      <c r="L233" s="9" t="str">
        <f t="shared" si="59"/>
        <v>Yes</v>
      </c>
    </row>
    <row r="234" spans="1:12" x14ac:dyDescent="0.2">
      <c r="A234" s="2" t="s">
        <v>72</v>
      </c>
      <c r="B234" s="37" t="s">
        <v>213</v>
      </c>
      <c r="C234" s="8">
        <v>0.42198435569999998</v>
      </c>
      <c r="D234" s="46" t="str">
        <f t="shared" si="54"/>
        <v>N/A</v>
      </c>
      <c r="E234" s="8">
        <v>1.0596707819</v>
      </c>
      <c r="F234" s="46" t="str">
        <f t="shared" si="55"/>
        <v>N/A</v>
      </c>
      <c r="G234" s="8">
        <v>1.9142259414</v>
      </c>
      <c r="H234" s="46" t="str">
        <f>IF($B234="N/A","N/A",IF(G234&gt;10,"No",IF(G234&lt;-10,"No","Yes")))</f>
        <v>N/A</v>
      </c>
      <c r="I234" s="12">
        <v>151.1</v>
      </c>
      <c r="J234" s="12">
        <v>80.64</v>
      </c>
      <c r="K234" s="47" t="s">
        <v>739</v>
      </c>
      <c r="L234" s="9" t="str">
        <f t="shared" si="59"/>
        <v>No</v>
      </c>
    </row>
    <row r="235" spans="1:12" ht="25.5" x14ac:dyDescent="0.2">
      <c r="A235" s="18" t="s">
        <v>1087</v>
      </c>
      <c r="B235" s="37" t="s">
        <v>289</v>
      </c>
      <c r="C235" s="9">
        <v>4.1889666528999996</v>
      </c>
      <c r="D235" s="46" t="str">
        <f>IF($B235="N/A","N/A",IF(C235&lt;15,"Yes","No"))</f>
        <v>Yes</v>
      </c>
      <c r="E235" s="9">
        <v>4.1666666667000003</v>
      </c>
      <c r="F235" s="46" t="str">
        <f>IF($B235="N/A","N/A",IF(E235&lt;15,"Yes","No"))</f>
        <v>Yes</v>
      </c>
      <c r="G235" s="9">
        <v>3.8284518828</v>
      </c>
      <c r="H235" s="46" t="str">
        <f>IF($B235="N/A","N/A",IF(G235&lt;15,"Yes","No"))</f>
        <v>Yes</v>
      </c>
      <c r="I235" s="12">
        <v>-0.53200000000000003</v>
      </c>
      <c r="J235" s="12">
        <v>-8.1199999999999992</v>
      </c>
      <c r="K235" s="47" t="s">
        <v>739</v>
      </c>
      <c r="L235" s="9" t="str">
        <f t="shared" si="59"/>
        <v>Yes</v>
      </c>
    </row>
    <row r="236" spans="1:12" ht="25.5" x14ac:dyDescent="0.2">
      <c r="A236" s="18" t="s">
        <v>152</v>
      </c>
      <c r="B236" s="37" t="s">
        <v>213</v>
      </c>
      <c r="C236" s="38">
        <v>318</v>
      </c>
      <c r="D236" s="46" t="str">
        <f>IF($B236="N/A","N/A",IF(C236&gt;10,"No",IF(C236&lt;-10,"No","Yes")))</f>
        <v>N/A</v>
      </c>
      <c r="E236" s="38">
        <v>316</v>
      </c>
      <c r="F236" s="46" t="str">
        <f>IF($B236="N/A","N/A",IF(E236&gt;10,"No",IF(E236&lt;-10,"No","Yes")))</f>
        <v>N/A</v>
      </c>
      <c r="G236" s="38">
        <v>301</v>
      </c>
      <c r="H236" s="46" t="str">
        <f>IF($B236="N/A","N/A",IF(G236&gt;10,"No",IF(G236&lt;-10,"No","Yes")))</f>
        <v>N/A</v>
      </c>
      <c r="I236" s="12">
        <v>-0.629</v>
      </c>
      <c r="J236" s="12">
        <v>-4.75</v>
      </c>
      <c r="K236" s="47" t="s">
        <v>739</v>
      </c>
      <c r="L236" s="9" t="str">
        <f>IF(J236="Div by 0", "N/A", IF(K236="N/A","N/A", IF(J236&gt;VALUE(MID(K236,1,2)), "No", IF(J236&lt;-1*VALUE(MID(K236,1,2)), "No", "Yes"))))</f>
        <v>Yes</v>
      </c>
    </row>
    <row r="237" spans="1:12" x14ac:dyDescent="0.2">
      <c r="A237" s="18" t="s">
        <v>1088</v>
      </c>
      <c r="B237" s="37" t="s">
        <v>213</v>
      </c>
      <c r="C237" s="38">
        <v>9317</v>
      </c>
      <c r="D237" s="46" t="str">
        <f t="shared" ref="D237:D242" si="63">IF($B237="N/A","N/A",IF(C237&gt;10,"No",IF(C237&lt;-10,"No","Yes")))</f>
        <v>N/A</v>
      </c>
      <c r="E237" s="38">
        <v>9455</v>
      </c>
      <c r="F237" s="46" t="str">
        <f t="shared" ref="F237:F242" si="64">IF($B237="N/A","N/A",IF(E237&gt;10,"No",IF(E237&lt;-10,"No","Yes")))</f>
        <v>N/A</v>
      </c>
      <c r="G237" s="38">
        <v>9276</v>
      </c>
      <c r="H237" s="46" t="str">
        <f>IF($B237="N/A","N/A",IF(G237&gt;10,"No",IF(G237&lt;-10,"No","Yes")))</f>
        <v>N/A</v>
      </c>
      <c r="I237" s="12">
        <v>1.4810000000000001</v>
      </c>
      <c r="J237" s="12">
        <v>-1.89</v>
      </c>
      <c r="K237" s="47" t="s">
        <v>739</v>
      </c>
      <c r="L237" s="9" t="str">
        <f>IF(J237="Div by 0", "N/A", IF(OR(J237="N/A",K237="N/A"),"N/A", IF(J237&gt;VALUE(MID(K237,1,2)), "No", IF(J237&lt;-1*VALUE(MID(K237,1,2)), "No", "Yes"))))</f>
        <v>Yes</v>
      </c>
    </row>
    <row r="238" spans="1:12" ht="25.5" x14ac:dyDescent="0.2">
      <c r="A238" s="18" t="s">
        <v>1089</v>
      </c>
      <c r="B238" s="37" t="s">
        <v>213</v>
      </c>
      <c r="C238" s="8" t="s">
        <v>213</v>
      </c>
      <c r="D238" s="46" t="str">
        <f t="shared" si="63"/>
        <v>N/A</v>
      </c>
      <c r="E238" s="8" t="s">
        <v>213</v>
      </c>
      <c r="F238" s="46" t="str">
        <f t="shared" si="64"/>
        <v>N/A</v>
      </c>
      <c r="G238" s="8">
        <v>100</v>
      </c>
      <c r="H238" s="46" t="str">
        <f t="shared" ref="H238:H242" si="65">IF($B238="N/A","N/A",IF(G238&gt;10,"No",IF(G238&lt;-10,"No","Yes")))</f>
        <v>N/A</v>
      </c>
      <c r="I238" s="12" t="s">
        <v>213</v>
      </c>
      <c r="J238" s="12" t="s">
        <v>213</v>
      </c>
      <c r="K238" s="47" t="s">
        <v>213</v>
      </c>
      <c r="L238" s="9" t="str">
        <f t="shared" ref="L238:L242" si="66">IF(J238="Div by 0", "N/A", IF(OR(J238="N/A",K238="N/A"),"N/A", IF(J238&gt;VALUE(MID(K238,1,2)), "No", IF(J238&lt;-1*VALUE(MID(K238,1,2)), "No", "Yes"))))</f>
        <v>N/A</v>
      </c>
    </row>
    <row r="239" spans="1:12" ht="25.5" x14ac:dyDescent="0.2">
      <c r="A239" s="19" t="s">
        <v>1090</v>
      </c>
      <c r="B239" s="37" t="s">
        <v>213</v>
      </c>
      <c r="C239" s="38" t="s">
        <v>213</v>
      </c>
      <c r="D239" s="46" t="str">
        <f t="shared" si="63"/>
        <v>N/A</v>
      </c>
      <c r="E239" s="38" t="s">
        <v>213</v>
      </c>
      <c r="F239" s="46" t="str">
        <f t="shared" si="64"/>
        <v>N/A</v>
      </c>
      <c r="G239" s="38">
        <v>0</v>
      </c>
      <c r="H239" s="46" t="str">
        <f t="shared" si="65"/>
        <v>N/A</v>
      </c>
      <c r="I239" s="12" t="s">
        <v>213</v>
      </c>
      <c r="J239" s="12" t="s">
        <v>213</v>
      </c>
      <c r="K239" s="47" t="s">
        <v>213</v>
      </c>
      <c r="L239" s="9" t="str">
        <f t="shared" si="66"/>
        <v>N/A</v>
      </c>
    </row>
    <row r="240" spans="1:12" ht="25.5" x14ac:dyDescent="0.2">
      <c r="A240" s="18" t="s">
        <v>1091</v>
      </c>
      <c r="B240" s="37" t="s">
        <v>213</v>
      </c>
      <c r="C240" s="8" t="s">
        <v>213</v>
      </c>
      <c r="D240" s="46" t="str">
        <f t="shared" si="63"/>
        <v>N/A</v>
      </c>
      <c r="E240" s="8" t="s">
        <v>213</v>
      </c>
      <c r="F240" s="46" t="str">
        <f t="shared" si="64"/>
        <v>N/A</v>
      </c>
      <c r="G240" s="8" t="s">
        <v>1747</v>
      </c>
      <c r="H240" s="46" t="str">
        <f t="shared" si="65"/>
        <v>N/A</v>
      </c>
      <c r="I240" s="12" t="s">
        <v>213</v>
      </c>
      <c r="J240" s="12" t="s">
        <v>213</v>
      </c>
      <c r="K240" s="47" t="s">
        <v>213</v>
      </c>
      <c r="L240" s="9" t="str">
        <f t="shared" si="66"/>
        <v>N/A</v>
      </c>
    </row>
    <row r="241" spans="1:12" x14ac:dyDescent="0.2">
      <c r="A241" s="18" t="s">
        <v>1092</v>
      </c>
      <c r="B241" s="37" t="s">
        <v>213</v>
      </c>
      <c r="C241" s="38" t="s">
        <v>213</v>
      </c>
      <c r="D241" s="46" t="str">
        <f t="shared" si="63"/>
        <v>N/A</v>
      </c>
      <c r="E241" s="38" t="s">
        <v>213</v>
      </c>
      <c r="F241" s="46" t="str">
        <f t="shared" si="64"/>
        <v>N/A</v>
      </c>
      <c r="G241" s="38">
        <v>0</v>
      </c>
      <c r="H241" s="46" t="str">
        <f t="shared" si="65"/>
        <v>N/A</v>
      </c>
      <c r="I241" s="12" t="s">
        <v>213</v>
      </c>
      <c r="J241" s="12" t="s">
        <v>213</v>
      </c>
      <c r="K241" s="47" t="s">
        <v>213</v>
      </c>
      <c r="L241" s="9" t="str">
        <f t="shared" si="66"/>
        <v>N/A</v>
      </c>
    </row>
    <row r="242" spans="1:12" ht="25.5" x14ac:dyDescent="0.2">
      <c r="A242" s="18" t="s">
        <v>1093</v>
      </c>
      <c r="B242" s="37" t="s">
        <v>213</v>
      </c>
      <c r="C242" s="8" t="s">
        <v>213</v>
      </c>
      <c r="D242" s="46" t="str">
        <f t="shared" si="63"/>
        <v>N/A</v>
      </c>
      <c r="E242" s="8" t="s">
        <v>213</v>
      </c>
      <c r="F242" s="46" t="str">
        <f t="shared" si="64"/>
        <v>N/A</v>
      </c>
      <c r="G242" s="8">
        <v>4.2154811714999996</v>
      </c>
      <c r="H242" s="46" t="str">
        <f t="shared" si="65"/>
        <v>N/A</v>
      </c>
      <c r="I242" s="12" t="s">
        <v>213</v>
      </c>
      <c r="J242" s="12" t="s">
        <v>213</v>
      </c>
      <c r="K242" s="47" t="s">
        <v>213</v>
      </c>
      <c r="L242" s="9" t="str">
        <f t="shared" si="66"/>
        <v>N/A</v>
      </c>
    </row>
    <row r="243" spans="1:12" x14ac:dyDescent="0.2">
      <c r="A243" s="6" t="s">
        <v>1094</v>
      </c>
      <c r="B243" s="37" t="s">
        <v>213</v>
      </c>
      <c r="C243" s="38">
        <v>0</v>
      </c>
      <c r="D243" s="46" t="str">
        <f>IF($B243="N/A","N/A",IF(C243&gt;10,"No",IF(C243&lt;-10,"No","Yes")))</f>
        <v>N/A</v>
      </c>
      <c r="E243" s="38">
        <v>0</v>
      </c>
      <c r="F243" s="46" t="str">
        <f>IF($B243="N/A","N/A",IF(E243&gt;10,"No",IF(E243&lt;-10,"No","Yes")))</f>
        <v>N/A</v>
      </c>
      <c r="G243" s="38">
        <v>0</v>
      </c>
      <c r="H243" s="46" t="str">
        <f>IF($B243="N/A","N/A",IF(G243&gt;10,"No",IF(G243&lt;-10,"No","Yes")))</f>
        <v>N/A</v>
      </c>
      <c r="I243" s="12" t="s">
        <v>1747</v>
      </c>
      <c r="J243" s="12" t="s">
        <v>1747</v>
      </c>
      <c r="K243" s="47" t="s">
        <v>739</v>
      </c>
      <c r="L243" s="9" t="str">
        <f t="shared" ref="L243:L276" si="67">IF(J243="Div by 0", "N/A", IF(K243="N/A","N/A", IF(J243&gt;VALUE(MID(K243,1,2)), "No", IF(J243&lt;-1*VALUE(MID(K243,1,2)), "No", "Yes"))))</f>
        <v>N/A</v>
      </c>
    </row>
    <row r="244" spans="1:12" x14ac:dyDescent="0.2">
      <c r="A244" s="2" t="s">
        <v>1095</v>
      </c>
      <c r="B244" s="37" t="s">
        <v>213</v>
      </c>
      <c r="C244" s="8">
        <v>0</v>
      </c>
      <c r="D244" s="46" t="str">
        <f>IF($B244="N/A","N/A",IF(C244&gt;10,"No",IF(C244&lt;-10,"No","Yes")))</f>
        <v>N/A</v>
      </c>
      <c r="E244" s="8">
        <v>0</v>
      </c>
      <c r="F244" s="46" t="str">
        <f>IF($B244="N/A","N/A",IF(E244&gt;10,"No",IF(E244&lt;-10,"No","Yes")))</f>
        <v>N/A</v>
      </c>
      <c r="G244" s="8">
        <v>0</v>
      </c>
      <c r="H244" s="46" t="str">
        <f>IF($B244="N/A","N/A",IF(G244&gt;10,"No",IF(G244&lt;-10,"No","Yes")))</f>
        <v>N/A</v>
      </c>
      <c r="I244" s="12" t="s">
        <v>1747</v>
      </c>
      <c r="J244" s="12" t="s">
        <v>1747</v>
      </c>
      <c r="K244" s="47" t="s">
        <v>739</v>
      </c>
      <c r="L244" s="9" t="str">
        <f t="shared" si="67"/>
        <v>N/A</v>
      </c>
    </row>
    <row r="245" spans="1:12" x14ac:dyDescent="0.2">
      <c r="A245" s="2" t="s">
        <v>1096</v>
      </c>
      <c r="B245" s="37" t="s">
        <v>213</v>
      </c>
      <c r="C245" s="8">
        <v>0</v>
      </c>
      <c r="D245" s="46" t="str">
        <f>IF($B245="N/A","N/A",IF(C245&gt;10,"No",IF(C245&lt;-10,"No","Yes")))</f>
        <v>N/A</v>
      </c>
      <c r="E245" s="8">
        <v>0</v>
      </c>
      <c r="F245" s="46" t="str">
        <f>IF($B245="N/A","N/A",IF(E245&gt;10,"No",IF(E245&lt;-10,"No","Yes")))</f>
        <v>N/A</v>
      </c>
      <c r="G245" s="8">
        <v>0</v>
      </c>
      <c r="H245" s="46" t="str">
        <f>IF($B245="N/A","N/A",IF(G245&gt;10,"No",IF(G245&lt;-10,"No","Yes")))</f>
        <v>N/A</v>
      </c>
      <c r="I245" s="12" t="s">
        <v>1747</v>
      </c>
      <c r="J245" s="12" t="s">
        <v>1747</v>
      </c>
      <c r="K245" s="47" t="s">
        <v>739</v>
      </c>
      <c r="L245" s="9" t="str">
        <f t="shared" si="67"/>
        <v>N/A</v>
      </c>
    </row>
    <row r="246" spans="1:12" x14ac:dyDescent="0.2">
      <c r="A246" s="2" t="s">
        <v>1097</v>
      </c>
      <c r="B246" s="37" t="s">
        <v>213</v>
      </c>
      <c r="C246" s="8">
        <v>0</v>
      </c>
      <c r="D246" s="46" t="str">
        <f t="shared" ref="D246:D274" si="68">IF($B246="N/A","N/A",IF(C246&gt;10,"No",IF(C246&lt;-10,"No","Yes")))</f>
        <v>N/A</v>
      </c>
      <c r="E246" s="8">
        <v>0</v>
      </c>
      <c r="F246" s="46" t="str">
        <f t="shared" ref="F246:F274" si="69">IF($B246="N/A","N/A",IF(E246&gt;10,"No",IF(E246&lt;-10,"No","Yes")))</f>
        <v>N/A</v>
      </c>
      <c r="G246" s="8">
        <v>0</v>
      </c>
      <c r="H246" s="46" t="str">
        <f t="shared" ref="H246:H274" si="70">IF($B246="N/A","N/A",IF(G246&gt;10,"No",IF(G246&lt;-10,"No","Yes")))</f>
        <v>N/A</v>
      </c>
      <c r="I246" s="12" t="s">
        <v>1747</v>
      </c>
      <c r="J246" s="12" t="s">
        <v>1747</v>
      </c>
      <c r="K246" s="47" t="s">
        <v>739</v>
      </c>
      <c r="L246" s="9" t="str">
        <f t="shared" si="67"/>
        <v>N/A</v>
      </c>
    </row>
    <row r="247" spans="1:12" x14ac:dyDescent="0.2">
      <c r="A247" s="2" t="s">
        <v>1098</v>
      </c>
      <c r="B247" s="37" t="s">
        <v>213</v>
      </c>
      <c r="C247" s="8">
        <v>0</v>
      </c>
      <c r="D247" s="46" t="str">
        <f t="shared" si="68"/>
        <v>N/A</v>
      </c>
      <c r="E247" s="8">
        <v>0</v>
      </c>
      <c r="F247" s="46" t="str">
        <f t="shared" si="69"/>
        <v>N/A</v>
      </c>
      <c r="G247" s="8">
        <v>0</v>
      </c>
      <c r="H247" s="46" t="str">
        <f t="shared" si="70"/>
        <v>N/A</v>
      </c>
      <c r="I247" s="12" t="s">
        <v>1747</v>
      </c>
      <c r="J247" s="12" t="s">
        <v>1747</v>
      </c>
      <c r="K247" s="47" t="s">
        <v>739</v>
      </c>
      <c r="L247" s="9" t="str">
        <f t="shared" si="67"/>
        <v>N/A</v>
      </c>
    </row>
    <row r="248" spans="1:12" x14ac:dyDescent="0.2">
      <c r="A248" s="2" t="s">
        <v>1099</v>
      </c>
      <c r="B248" s="37" t="s">
        <v>213</v>
      </c>
      <c r="C248" s="8" t="s">
        <v>1747</v>
      </c>
      <c r="D248" s="46" t="str">
        <f t="shared" si="68"/>
        <v>N/A</v>
      </c>
      <c r="E248" s="8" t="s">
        <v>1747</v>
      </c>
      <c r="F248" s="46" t="str">
        <f t="shared" si="69"/>
        <v>N/A</v>
      </c>
      <c r="G248" s="8" t="s">
        <v>1747</v>
      </c>
      <c r="H248" s="46" t="str">
        <f t="shared" si="70"/>
        <v>N/A</v>
      </c>
      <c r="I248" s="12" t="s">
        <v>1747</v>
      </c>
      <c r="J248" s="12" t="s">
        <v>1747</v>
      </c>
      <c r="K248" s="47" t="s">
        <v>739</v>
      </c>
      <c r="L248" s="9" t="str">
        <f t="shared" si="67"/>
        <v>N/A</v>
      </c>
    </row>
    <row r="249" spans="1:12" x14ac:dyDescent="0.2">
      <c r="A249" s="6" t="s">
        <v>1100</v>
      </c>
      <c r="B249" s="37" t="s">
        <v>213</v>
      </c>
      <c r="C249" s="38">
        <v>240686</v>
      </c>
      <c r="D249" s="46" t="str">
        <f t="shared" si="68"/>
        <v>N/A</v>
      </c>
      <c r="E249" s="38">
        <v>253891</v>
      </c>
      <c r="F249" s="46" t="str">
        <f t="shared" si="69"/>
        <v>N/A</v>
      </c>
      <c r="G249" s="38">
        <v>260342</v>
      </c>
      <c r="H249" s="46" t="str">
        <f t="shared" si="70"/>
        <v>N/A</v>
      </c>
      <c r="I249" s="12">
        <v>5.4859999999999998</v>
      </c>
      <c r="J249" s="12">
        <v>2.5409999999999999</v>
      </c>
      <c r="K249" s="47" t="s">
        <v>739</v>
      </c>
      <c r="L249" s="9" t="str">
        <f t="shared" si="67"/>
        <v>Yes</v>
      </c>
    </row>
    <row r="250" spans="1:12" x14ac:dyDescent="0.2">
      <c r="A250" s="2" t="s">
        <v>1101</v>
      </c>
      <c r="B250" s="37" t="s">
        <v>213</v>
      </c>
      <c r="C250" s="8">
        <v>43.890115489000003</v>
      </c>
      <c r="D250" s="46" t="str">
        <f t="shared" si="68"/>
        <v>N/A</v>
      </c>
      <c r="E250" s="8">
        <v>37.797147385000002</v>
      </c>
      <c r="F250" s="46" t="str">
        <f t="shared" si="69"/>
        <v>N/A</v>
      </c>
      <c r="G250" s="8">
        <v>27.189542484</v>
      </c>
      <c r="H250" s="46" t="str">
        <f t="shared" si="70"/>
        <v>N/A</v>
      </c>
      <c r="I250" s="12">
        <v>-13.9</v>
      </c>
      <c r="J250" s="12">
        <v>-28.1</v>
      </c>
      <c r="K250" s="47" t="s">
        <v>739</v>
      </c>
      <c r="L250" s="9" t="str">
        <f t="shared" si="67"/>
        <v>Yes</v>
      </c>
    </row>
    <row r="251" spans="1:12" x14ac:dyDescent="0.2">
      <c r="A251" s="2" t="s">
        <v>1102</v>
      </c>
      <c r="B251" s="37" t="s">
        <v>213</v>
      </c>
      <c r="C251" s="8">
        <v>72.961699894999995</v>
      </c>
      <c r="D251" s="46" t="str">
        <f t="shared" si="68"/>
        <v>N/A</v>
      </c>
      <c r="E251" s="8">
        <v>74.061297928000002</v>
      </c>
      <c r="F251" s="46" t="str">
        <f t="shared" si="69"/>
        <v>N/A</v>
      </c>
      <c r="G251" s="8">
        <v>74.101472372000003</v>
      </c>
      <c r="H251" s="46" t="str">
        <f t="shared" si="70"/>
        <v>N/A</v>
      </c>
      <c r="I251" s="12">
        <v>1.5069999999999999</v>
      </c>
      <c r="J251" s="12">
        <v>5.4199999999999998E-2</v>
      </c>
      <c r="K251" s="47" t="s">
        <v>739</v>
      </c>
      <c r="L251" s="9" t="str">
        <f t="shared" si="67"/>
        <v>Yes</v>
      </c>
    </row>
    <row r="252" spans="1:12" x14ac:dyDescent="0.2">
      <c r="A252" s="2" t="s">
        <v>1103</v>
      </c>
      <c r="B252" s="37" t="s">
        <v>213</v>
      </c>
      <c r="C252" s="8">
        <v>96.668614161999997</v>
      </c>
      <c r="D252" s="46" t="str">
        <f t="shared" si="68"/>
        <v>N/A</v>
      </c>
      <c r="E252" s="8">
        <v>96.783097295999994</v>
      </c>
      <c r="F252" s="46" t="str">
        <f t="shared" si="69"/>
        <v>N/A</v>
      </c>
      <c r="G252" s="8">
        <v>96.871084229000004</v>
      </c>
      <c r="H252" s="46" t="str">
        <f t="shared" si="70"/>
        <v>N/A</v>
      </c>
      <c r="I252" s="12">
        <v>0.11840000000000001</v>
      </c>
      <c r="J252" s="12">
        <v>9.0899999999999995E-2</v>
      </c>
      <c r="K252" s="47" t="s">
        <v>739</v>
      </c>
      <c r="L252" s="9" t="str">
        <f t="shared" si="67"/>
        <v>Yes</v>
      </c>
    </row>
    <row r="253" spans="1:12" x14ac:dyDescent="0.2">
      <c r="A253" s="2" t="s">
        <v>1104</v>
      </c>
      <c r="B253" s="37" t="s">
        <v>213</v>
      </c>
      <c r="C253" s="8">
        <v>83.663522721999996</v>
      </c>
      <c r="D253" s="46" t="str">
        <f t="shared" si="68"/>
        <v>N/A</v>
      </c>
      <c r="E253" s="8">
        <v>84.425915685000007</v>
      </c>
      <c r="F253" s="46" t="str">
        <f t="shared" si="69"/>
        <v>N/A</v>
      </c>
      <c r="G253" s="8">
        <v>85.289595078999994</v>
      </c>
      <c r="H253" s="46" t="str">
        <f t="shared" si="70"/>
        <v>N/A</v>
      </c>
      <c r="I253" s="12">
        <v>0.9113</v>
      </c>
      <c r="J253" s="12">
        <v>1.0229999999999999</v>
      </c>
      <c r="K253" s="47" t="s">
        <v>739</v>
      </c>
      <c r="L253" s="9" t="str">
        <f t="shared" si="67"/>
        <v>Yes</v>
      </c>
    </row>
    <row r="254" spans="1:12" x14ac:dyDescent="0.2">
      <c r="A254" s="2" t="s">
        <v>1105</v>
      </c>
      <c r="B254" s="37" t="s">
        <v>213</v>
      </c>
      <c r="C254" s="8">
        <v>21.439967425999999</v>
      </c>
      <c r="D254" s="46" t="str">
        <f t="shared" si="68"/>
        <v>N/A</v>
      </c>
      <c r="E254" s="8">
        <v>47.289584900999998</v>
      </c>
      <c r="F254" s="46" t="str">
        <f t="shared" si="69"/>
        <v>N/A</v>
      </c>
      <c r="G254" s="8">
        <v>52.806692734999999</v>
      </c>
      <c r="H254" s="46" t="str">
        <f t="shared" si="70"/>
        <v>N/A</v>
      </c>
      <c r="I254" s="12">
        <v>120.6</v>
      </c>
      <c r="J254" s="12">
        <v>11.67</v>
      </c>
      <c r="K254" s="47" t="s">
        <v>739</v>
      </c>
      <c r="L254" s="9" t="str">
        <f t="shared" si="67"/>
        <v>Yes</v>
      </c>
    </row>
    <row r="255" spans="1:12" x14ac:dyDescent="0.2">
      <c r="A255" s="2" t="s">
        <v>1106</v>
      </c>
      <c r="B255" s="37" t="s">
        <v>213</v>
      </c>
      <c r="C255" s="8">
        <v>100</v>
      </c>
      <c r="D255" s="46" t="str">
        <f t="shared" si="68"/>
        <v>N/A</v>
      </c>
      <c r="E255" s="8">
        <v>100</v>
      </c>
      <c r="F255" s="46" t="str">
        <f t="shared" si="69"/>
        <v>N/A</v>
      </c>
      <c r="G255" s="8">
        <v>100</v>
      </c>
      <c r="H255" s="46" t="str">
        <f t="shared" si="70"/>
        <v>N/A</v>
      </c>
      <c r="I255" s="12">
        <v>0</v>
      </c>
      <c r="J255" s="12">
        <v>0</v>
      </c>
      <c r="K255" s="47" t="s">
        <v>739</v>
      </c>
      <c r="L255" s="9" t="str">
        <f>IF(J255="Div by 0", "N/A", IF(OR(J255="N/A",K255="N/A"),"N/A", IF(J255&gt;VALUE(MID(K255,1,2)), "No", IF(J255&lt;-1*VALUE(MID(K255,1,2)), "No", "Yes"))))</f>
        <v>Yes</v>
      </c>
    </row>
    <row r="256" spans="1:12" x14ac:dyDescent="0.2">
      <c r="A256" s="6" t="s">
        <v>1107</v>
      </c>
      <c r="B256" s="37" t="s">
        <v>213</v>
      </c>
      <c r="C256" s="38">
        <v>0</v>
      </c>
      <c r="D256" s="46" t="str">
        <f t="shared" si="68"/>
        <v>N/A</v>
      </c>
      <c r="E256" s="38">
        <v>0</v>
      </c>
      <c r="F256" s="46" t="str">
        <f t="shared" si="69"/>
        <v>N/A</v>
      </c>
      <c r="G256" s="38">
        <v>0</v>
      </c>
      <c r="H256" s="46" t="str">
        <f t="shared" si="70"/>
        <v>N/A</v>
      </c>
      <c r="I256" s="12" t="s">
        <v>1747</v>
      </c>
      <c r="J256" s="12" t="s">
        <v>1747</v>
      </c>
      <c r="K256" s="47" t="s">
        <v>739</v>
      </c>
      <c r="L256" s="9" t="str">
        <f t="shared" si="67"/>
        <v>N/A</v>
      </c>
    </row>
    <row r="257" spans="1:12" x14ac:dyDescent="0.2">
      <c r="A257" s="2" t="s">
        <v>1108</v>
      </c>
      <c r="B257" s="37" t="s">
        <v>213</v>
      </c>
      <c r="C257" s="8">
        <v>0</v>
      </c>
      <c r="D257" s="46" t="str">
        <f t="shared" si="68"/>
        <v>N/A</v>
      </c>
      <c r="E257" s="8">
        <v>0</v>
      </c>
      <c r="F257" s="46" t="str">
        <f t="shared" si="69"/>
        <v>N/A</v>
      </c>
      <c r="G257" s="8">
        <v>0</v>
      </c>
      <c r="H257" s="46" t="str">
        <f t="shared" si="70"/>
        <v>N/A</v>
      </c>
      <c r="I257" s="12" t="s">
        <v>1747</v>
      </c>
      <c r="J257" s="12" t="s">
        <v>1747</v>
      </c>
      <c r="K257" s="47" t="s">
        <v>739</v>
      </c>
      <c r="L257" s="9" t="str">
        <f t="shared" si="67"/>
        <v>N/A</v>
      </c>
    </row>
    <row r="258" spans="1:12" x14ac:dyDescent="0.2">
      <c r="A258" s="2" t="s">
        <v>1109</v>
      </c>
      <c r="B258" s="37" t="s">
        <v>213</v>
      </c>
      <c r="C258" s="8">
        <v>0</v>
      </c>
      <c r="D258" s="46" t="str">
        <f t="shared" si="68"/>
        <v>N/A</v>
      </c>
      <c r="E258" s="8">
        <v>0</v>
      </c>
      <c r="F258" s="46" t="str">
        <f t="shared" si="69"/>
        <v>N/A</v>
      </c>
      <c r="G258" s="8">
        <v>0</v>
      </c>
      <c r="H258" s="46" t="str">
        <f t="shared" si="70"/>
        <v>N/A</v>
      </c>
      <c r="I258" s="12" t="s">
        <v>1747</v>
      </c>
      <c r="J258" s="12" t="s">
        <v>1747</v>
      </c>
      <c r="K258" s="47" t="s">
        <v>739</v>
      </c>
      <c r="L258" s="9" t="str">
        <f t="shared" si="67"/>
        <v>N/A</v>
      </c>
    </row>
    <row r="259" spans="1:12" x14ac:dyDescent="0.2">
      <c r="A259" s="2" t="s">
        <v>1110</v>
      </c>
      <c r="B259" s="37" t="s">
        <v>213</v>
      </c>
      <c r="C259" s="8">
        <v>0</v>
      </c>
      <c r="D259" s="46" t="str">
        <f t="shared" si="68"/>
        <v>N/A</v>
      </c>
      <c r="E259" s="8">
        <v>0</v>
      </c>
      <c r="F259" s="46" t="str">
        <f t="shared" si="69"/>
        <v>N/A</v>
      </c>
      <c r="G259" s="8">
        <v>0</v>
      </c>
      <c r="H259" s="46" t="str">
        <f t="shared" si="70"/>
        <v>N/A</v>
      </c>
      <c r="I259" s="12" t="s">
        <v>1747</v>
      </c>
      <c r="J259" s="12" t="s">
        <v>1747</v>
      </c>
      <c r="K259" s="47" t="s">
        <v>739</v>
      </c>
      <c r="L259" s="9" t="str">
        <f t="shared" si="67"/>
        <v>N/A</v>
      </c>
    </row>
    <row r="260" spans="1:12" x14ac:dyDescent="0.2">
      <c r="A260" s="2" t="s">
        <v>1111</v>
      </c>
      <c r="B260" s="37" t="s">
        <v>213</v>
      </c>
      <c r="C260" s="8">
        <v>0</v>
      </c>
      <c r="D260" s="46" t="str">
        <f t="shared" si="68"/>
        <v>N/A</v>
      </c>
      <c r="E260" s="8">
        <v>0</v>
      </c>
      <c r="F260" s="46" t="str">
        <f t="shared" si="69"/>
        <v>N/A</v>
      </c>
      <c r="G260" s="8">
        <v>0</v>
      </c>
      <c r="H260" s="46" t="str">
        <f t="shared" si="70"/>
        <v>N/A</v>
      </c>
      <c r="I260" s="12" t="s">
        <v>1747</v>
      </c>
      <c r="J260" s="12" t="s">
        <v>1747</v>
      </c>
      <c r="K260" s="47" t="s">
        <v>739</v>
      </c>
      <c r="L260" s="9" t="str">
        <f t="shared" si="67"/>
        <v>N/A</v>
      </c>
    </row>
    <row r="261" spans="1:12" x14ac:dyDescent="0.2">
      <c r="A261" s="2" t="s">
        <v>1112</v>
      </c>
      <c r="B261" s="37" t="s">
        <v>213</v>
      </c>
      <c r="C261" s="8" t="s">
        <v>1747</v>
      </c>
      <c r="D261" s="46" t="str">
        <f t="shared" si="68"/>
        <v>N/A</v>
      </c>
      <c r="E261" s="8" t="s">
        <v>1747</v>
      </c>
      <c r="F261" s="46" t="str">
        <f t="shared" si="69"/>
        <v>N/A</v>
      </c>
      <c r="G261" s="8" t="s">
        <v>1747</v>
      </c>
      <c r="H261" s="46" t="str">
        <f t="shared" si="70"/>
        <v>N/A</v>
      </c>
      <c r="I261" s="12" t="s">
        <v>1747</v>
      </c>
      <c r="J261" s="12" t="s">
        <v>1747</v>
      </c>
      <c r="K261" s="47" t="s">
        <v>739</v>
      </c>
      <c r="L261" s="9" t="str">
        <f t="shared" si="67"/>
        <v>N/A</v>
      </c>
    </row>
    <row r="262" spans="1:12" x14ac:dyDescent="0.2">
      <c r="A262" s="2" t="s">
        <v>1113</v>
      </c>
      <c r="B262" s="37" t="s">
        <v>213</v>
      </c>
      <c r="C262" s="8" t="s">
        <v>1747</v>
      </c>
      <c r="D262" s="46" t="str">
        <f t="shared" si="68"/>
        <v>N/A</v>
      </c>
      <c r="E262" s="8" t="s">
        <v>1747</v>
      </c>
      <c r="F262" s="46" t="str">
        <f t="shared" si="69"/>
        <v>N/A</v>
      </c>
      <c r="G262" s="8" t="s">
        <v>1747</v>
      </c>
      <c r="H262" s="46" t="str">
        <f t="shared" si="70"/>
        <v>N/A</v>
      </c>
      <c r="I262" s="12" t="s">
        <v>1747</v>
      </c>
      <c r="J262" s="12" t="s">
        <v>1747</v>
      </c>
      <c r="K262" s="47" t="s">
        <v>739</v>
      </c>
      <c r="L262" s="9" t="str">
        <f>IF(J262="Div by 0", "N/A", IF(OR(J262="N/A",K262="N/A"),"N/A", IF(J262&gt;VALUE(MID(K262,1,2)), "No", IF(J262&lt;-1*VALUE(MID(K262,1,2)), "No", "Yes"))))</f>
        <v>N/A</v>
      </c>
    </row>
    <row r="263" spans="1:12" x14ac:dyDescent="0.2">
      <c r="A263" s="2" t="s">
        <v>1114</v>
      </c>
      <c r="B263" s="37" t="s">
        <v>213</v>
      </c>
      <c r="C263" s="38">
        <v>0</v>
      </c>
      <c r="D263" s="46" t="str">
        <f t="shared" si="68"/>
        <v>N/A</v>
      </c>
      <c r="E263" s="38">
        <v>0</v>
      </c>
      <c r="F263" s="46" t="str">
        <f t="shared" si="69"/>
        <v>N/A</v>
      </c>
      <c r="G263" s="38">
        <v>0</v>
      </c>
      <c r="H263" s="46" t="str">
        <f t="shared" si="70"/>
        <v>N/A</v>
      </c>
      <c r="I263" s="12" t="s">
        <v>1747</v>
      </c>
      <c r="J263" s="12" t="s">
        <v>1747</v>
      </c>
      <c r="K263" s="47" t="s">
        <v>739</v>
      </c>
      <c r="L263" s="9" t="str">
        <f t="shared" si="67"/>
        <v>N/A</v>
      </c>
    </row>
    <row r="264" spans="1:12" x14ac:dyDescent="0.2">
      <c r="A264" s="6" t="s">
        <v>1115</v>
      </c>
      <c r="B264" s="37" t="s">
        <v>213</v>
      </c>
      <c r="C264" s="38">
        <v>0</v>
      </c>
      <c r="D264" s="46" t="str">
        <f t="shared" si="68"/>
        <v>N/A</v>
      </c>
      <c r="E264" s="38">
        <v>0</v>
      </c>
      <c r="F264" s="46" t="str">
        <f t="shared" si="69"/>
        <v>N/A</v>
      </c>
      <c r="G264" s="38">
        <v>0</v>
      </c>
      <c r="H264" s="46" t="str">
        <f t="shared" si="70"/>
        <v>N/A</v>
      </c>
      <c r="I264" s="12" t="s">
        <v>1747</v>
      </c>
      <c r="J264" s="12" t="s">
        <v>1747</v>
      </c>
      <c r="K264" s="47" t="s">
        <v>739</v>
      </c>
      <c r="L264" s="9" t="str">
        <f t="shared" si="67"/>
        <v>N/A</v>
      </c>
    </row>
    <row r="265" spans="1:12" x14ac:dyDescent="0.2">
      <c r="A265" s="2" t="s">
        <v>1116</v>
      </c>
      <c r="B265" s="37" t="s">
        <v>213</v>
      </c>
      <c r="C265" s="8">
        <v>0</v>
      </c>
      <c r="D265" s="46" t="str">
        <f t="shared" si="68"/>
        <v>N/A</v>
      </c>
      <c r="E265" s="8">
        <v>0</v>
      </c>
      <c r="F265" s="46" t="str">
        <f t="shared" si="69"/>
        <v>N/A</v>
      </c>
      <c r="G265" s="8">
        <v>0</v>
      </c>
      <c r="H265" s="46" t="str">
        <f t="shared" si="70"/>
        <v>N/A</v>
      </c>
      <c r="I265" s="12" t="s">
        <v>1747</v>
      </c>
      <c r="J265" s="12" t="s">
        <v>1747</v>
      </c>
      <c r="K265" s="47" t="s">
        <v>739</v>
      </c>
      <c r="L265" s="9" t="str">
        <f t="shared" si="67"/>
        <v>N/A</v>
      </c>
    </row>
    <row r="266" spans="1:12" x14ac:dyDescent="0.2">
      <c r="A266" s="2" t="s">
        <v>1117</v>
      </c>
      <c r="B266" s="37" t="s">
        <v>213</v>
      </c>
      <c r="C266" s="8">
        <v>0</v>
      </c>
      <c r="D266" s="46" t="str">
        <f t="shared" si="68"/>
        <v>N/A</v>
      </c>
      <c r="E266" s="8">
        <v>0</v>
      </c>
      <c r="F266" s="46" t="str">
        <f t="shared" si="69"/>
        <v>N/A</v>
      </c>
      <c r="G266" s="8">
        <v>0</v>
      </c>
      <c r="H266" s="46" t="str">
        <f t="shared" si="70"/>
        <v>N/A</v>
      </c>
      <c r="I266" s="12" t="s">
        <v>1747</v>
      </c>
      <c r="J266" s="12" t="s">
        <v>1747</v>
      </c>
      <c r="K266" s="47" t="s">
        <v>739</v>
      </c>
      <c r="L266" s="9" t="str">
        <f t="shared" si="67"/>
        <v>N/A</v>
      </c>
    </row>
    <row r="267" spans="1:12" x14ac:dyDescent="0.2">
      <c r="A267" s="2" t="s">
        <v>1118</v>
      </c>
      <c r="B267" s="37" t="s">
        <v>213</v>
      </c>
      <c r="C267" s="8">
        <v>0</v>
      </c>
      <c r="D267" s="46" t="str">
        <f t="shared" si="68"/>
        <v>N/A</v>
      </c>
      <c r="E267" s="8">
        <v>0</v>
      </c>
      <c r="F267" s="46" t="str">
        <f t="shared" si="69"/>
        <v>N/A</v>
      </c>
      <c r="G267" s="8">
        <v>0</v>
      </c>
      <c r="H267" s="46" t="str">
        <f t="shared" si="70"/>
        <v>N/A</v>
      </c>
      <c r="I267" s="12" t="s">
        <v>1747</v>
      </c>
      <c r="J267" s="12" t="s">
        <v>1747</v>
      </c>
      <c r="K267" s="47" t="s">
        <v>739</v>
      </c>
      <c r="L267" s="9" t="str">
        <f t="shared" si="67"/>
        <v>N/A</v>
      </c>
    </row>
    <row r="268" spans="1:12" x14ac:dyDescent="0.2">
      <c r="A268" s="2" t="s">
        <v>1119</v>
      </c>
      <c r="B268" s="37" t="s">
        <v>213</v>
      </c>
      <c r="C268" s="8">
        <v>0</v>
      </c>
      <c r="D268" s="46" t="str">
        <f t="shared" si="68"/>
        <v>N/A</v>
      </c>
      <c r="E268" s="8">
        <v>0</v>
      </c>
      <c r="F268" s="46" t="str">
        <f t="shared" si="69"/>
        <v>N/A</v>
      </c>
      <c r="G268" s="8">
        <v>0</v>
      </c>
      <c r="H268" s="46" t="str">
        <f t="shared" si="70"/>
        <v>N/A</v>
      </c>
      <c r="I268" s="12" t="s">
        <v>1747</v>
      </c>
      <c r="J268" s="12" t="s">
        <v>1747</v>
      </c>
      <c r="K268" s="47" t="s">
        <v>739</v>
      </c>
      <c r="L268" s="9" t="str">
        <f t="shared" si="67"/>
        <v>N/A</v>
      </c>
    </row>
    <row r="269" spans="1:12" x14ac:dyDescent="0.2">
      <c r="A269" s="2" t="s">
        <v>1120</v>
      </c>
      <c r="B269" s="37" t="s">
        <v>213</v>
      </c>
      <c r="C269" s="8" t="s">
        <v>1747</v>
      </c>
      <c r="D269" s="46" t="str">
        <f t="shared" si="68"/>
        <v>N/A</v>
      </c>
      <c r="E269" s="8" t="s">
        <v>1747</v>
      </c>
      <c r="F269" s="46" t="str">
        <f t="shared" si="69"/>
        <v>N/A</v>
      </c>
      <c r="G269" s="8" t="s">
        <v>1747</v>
      </c>
      <c r="H269" s="46" t="str">
        <f t="shared" si="70"/>
        <v>N/A</v>
      </c>
      <c r="I269" s="12" t="s">
        <v>1747</v>
      </c>
      <c r="J269" s="12" t="s">
        <v>1747</v>
      </c>
      <c r="K269" s="47" t="s">
        <v>739</v>
      </c>
      <c r="L269" s="9" t="str">
        <f t="shared" si="67"/>
        <v>N/A</v>
      </c>
    </row>
    <row r="270" spans="1:12" x14ac:dyDescent="0.2">
      <c r="A270" s="2" t="s">
        <v>1121</v>
      </c>
      <c r="B270" s="37" t="s">
        <v>213</v>
      </c>
      <c r="C270" s="38">
        <v>0</v>
      </c>
      <c r="D270" s="46" t="str">
        <f t="shared" si="68"/>
        <v>N/A</v>
      </c>
      <c r="E270" s="38">
        <v>0</v>
      </c>
      <c r="F270" s="46" t="str">
        <f t="shared" si="69"/>
        <v>N/A</v>
      </c>
      <c r="G270" s="38">
        <v>0</v>
      </c>
      <c r="H270" s="46" t="str">
        <f t="shared" si="70"/>
        <v>N/A</v>
      </c>
      <c r="I270" s="12" t="s">
        <v>1747</v>
      </c>
      <c r="J270" s="12" t="s">
        <v>1747</v>
      </c>
      <c r="K270" s="47" t="s">
        <v>739</v>
      </c>
      <c r="L270" s="9" t="str">
        <f t="shared" si="67"/>
        <v>N/A</v>
      </c>
    </row>
    <row r="271" spans="1:12" x14ac:dyDescent="0.2">
      <c r="A271" s="2" t="s">
        <v>1122</v>
      </c>
      <c r="B271" s="37" t="s">
        <v>213</v>
      </c>
      <c r="C271" s="38">
        <v>0</v>
      </c>
      <c r="D271" s="46" t="str">
        <f t="shared" si="68"/>
        <v>N/A</v>
      </c>
      <c r="E271" s="38">
        <v>0</v>
      </c>
      <c r="F271" s="46" t="str">
        <f t="shared" si="69"/>
        <v>N/A</v>
      </c>
      <c r="G271" s="38">
        <v>0</v>
      </c>
      <c r="H271" s="46" t="str">
        <f t="shared" si="70"/>
        <v>N/A</v>
      </c>
      <c r="I271" s="12" t="s">
        <v>1747</v>
      </c>
      <c r="J271" s="12" t="s">
        <v>1747</v>
      </c>
      <c r="K271" s="47" t="s">
        <v>739</v>
      </c>
      <c r="L271" s="9" t="str">
        <f t="shared" si="67"/>
        <v>N/A</v>
      </c>
    </row>
    <row r="272" spans="1:12" x14ac:dyDescent="0.2">
      <c r="A272" s="2" t="s">
        <v>1123</v>
      </c>
      <c r="B272" s="37" t="s">
        <v>213</v>
      </c>
      <c r="C272" s="38">
        <v>0</v>
      </c>
      <c r="D272" s="46" t="str">
        <f t="shared" si="68"/>
        <v>N/A</v>
      </c>
      <c r="E272" s="38">
        <v>0</v>
      </c>
      <c r="F272" s="46" t="str">
        <f t="shared" si="69"/>
        <v>N/A</v>
      </c>
      <c r="G272" s="38">
        <v>0</v>
      </c>
      <c r="H272" s="46" t="str">
        <f t="shared" si="70"/>
        <v>N/A</v>
      </c>
      <c r="I272" s="12" t="s">
        <v>1747</v>
      </c>
      <c r="J272" s="12" t="s">
        <v>1747</v>
      </c>
      <c r="K272" s="47" t="s">
        <v>739</v>
      </c>
      <c r="L272" s="9" t="str">
        <f t="shared" si="67"/>
        <v>N/A</v>
      </c>
    </row>
    <row r="273" spans="1:12" x14ac:dyDescent="0.2">
      <c r="A273" s="2" t="s">
        <v>1124</v>
      </c>
      <c r="B273" s="37" t="s">
        <v>213</v>
      </c>
      <c r="C273" s="38">
        <v>0</v>
      </c>
      <c r="D273" s="46" t="str">
        <f t="shared" si="68"/>
        <v>N/A</v>
      </c>
      <c r="E273" s="38">
        <v>0</v>
      </c>
      <c r="F273" s="46" t="str">
        <f t="shared" si="69"/>
        <v>N/A</v>
      </c>
      <c r="G273" s="38">
        <v>0</v>
      </c>
      <c r="H273" s="46" t="str">
        <f t="shared" si="70"/>
        <v>N/A</v>
      </c>
      <c r="I273" s="12" t="s">
        <v>1747</v>
      </c>
      <c r="J273" s="12" t="s">
        <v>1747</v>
      </c>
      <c r="K273" s="47" t="s">
        <v>739</v>
      </c>
      <c r="L273" s="9" t="str">
        <f t="shared" si="67"/>
        <v>N/A</v>
      </c>
    </row>
    <row r="274" spans="1:12" x14ac:dyDescent="0.2">
      <c r="A274" s="81" t="s">
        <v>153</v>
      </c>
      <c r="B274" s="37" t="s">
        <v>213</v>
      </c>
      <c r="C274" s="38">
        <v>0</v>
      </c>
      <c r="D274" s="46" t="str">
        <f t="shared" si="68"/>
        <v>N/A</v>
      </c>
      <c r="E274" s="38">
        <v>0</v>
      </c>
      <c r="F274" s="46" t="str">
        <f t="shared" si="69"/>
        <v>N/A</v>
      </c>
      <c r="G274" s="38">
        <v>0</v>
      </c>
      <c r="H274" s="46" t="str">
        <f t="shared" si="70"/>
        <v>N/A</v>
      </c>
      <c r="I274" s="12" t="s">
        <v>1747</v>
      </c>
      <c r="J274" s="12" t="s">
        <v>1747</v>
      </c>
      <c r="K274" s="47" t="s">
        <v>739</v>
      </c>
      <c r="L274" s="9" t="str">
        <f t="shared" si="67"/>
        <v>N/A</v>
      </c>
    </row>
    <row r="275" spans="1:12" x14ac:dyDescent="0.2">
      <c r="A275" s="2" t="s">
        <v>154</v>
      </c>
      <c r="B275" s="50" t="s">
        <v>217</v>
      </c>
      <c r="C275" s="1">
        <v>1</v>
      </c>
      <c r="D275" s="46" t="str">
        <f t="shared" ref="D275:D276" si="71">IF($B275="N/A","N/A",IF(C275&gt;0,"No",IF(C275&lt;0,"No","Yes")))</f>
        <v>No</v>
      </c>
      <c r="E275" s="1">
        <v>0</v>
      </c>
      <c r="F275" s="46" t="str">
        <f t="shared" ref="F275:F276" si="72">IF($B275="N/A","N/A",IF(E275&gt;0,"No",IF(E275&lt;0,"No","Yes")))</f>
        <v>Yes</v>
      </c>
      <c r="G275" s="1">
        <v>0</v>
      </c>
      <c r="H275" s="46" t="str">
        <f t="shared" ref="H275:H276" si="73">IF($B275="N/A","N/A",IF(G275&gt;0,"No",IF(G275&lt;0,"No","Yes")))</f>
        <v>Yes</v>
      </c>
      <c r="I275" s="12">
        <v>-100</v>
      </c>
      <c r="J275" s="12" t="s">
        <v>1747</v>
      </c>
      <c r="K275" s="47" t="s">
        <v>739</v>
      </c>
      <c r="L275" s="9" t="str">
        <f t="shared" si="67"/>
        <v>N/A</v>
      </c>
    </row>
    <row r="276" spans="1:12" x14ac:dyDescent="0.2">
      <c r="A276" s="2" t="s">
        <v>155</v>
      </c>
      <c r="B276" s="50" t="s">
        <v>217</v>
      </c>
      <c r="C276" s="1">
        <v>0</v>
      </c>
      <c r="D276" s="46" t="str">
        <f t="shared" si="71"/>
        <v>Yes</v>
      </c>
      <c r="E276" s="1">
        <v>0</v>
      </c>
      <c r="F276" s="46" t="str">
        <f t="shared" si="72"/>
        <v>Yes</v>
      </c>
      <c r="G276" s="1">
        <v>0</v>
      </c>
      <c r="H276" s="46" t="str">
        <f t="shared" si="73"/>
        <v>Yes</v>
      </c>
      <c r="I276" s="12" t="s">
        <v>1747</v>
      </c>
      <c r="J276" s="12" t="s">
        <v>1747</v>
      </c>
      <c r="K276" s="47" t="s">
        <v>739</v>
      </c>
      <c r="L276" s="9" t="str">
        <f t="shared" si="67"/>
        <v>N/A</v>
      </c>
    </row>
    <row r="277" spans="1:12" x14ac:dyDescent="0.2">
      <c r="A277" s="18" t="s">
        <v>693</v>
      </c>
      <c r="B277" s="1" t="s">
        <v>213</v>
      </c>
      <c r="C277" s="1">
        <v>273422</v>
      </c>
      <c r="D277" s="11" t="str">
        <f t="shared" ref="D277:D284" si="74">IF($B277="N/A","N/A",IF(C277&gt;10,"No",IF(C277&lt;-10,"No","Yes")))</f>
        <v>N/A</v>
      </c>
      <c r="E277" s="1">
        <v>287126</v>
      </c>
      <c r="F277" s="11" t="str">
        <f t="shared" ref="F277:F278" si="75">IF($B277="N/A","N/A",IF(E277&gt;10,"No",IF(E277&lt;-10,"No","Yes")))</f>
        <v>N/A</v>
      </c>
      <c r="G277" s="1">
        <v>294637</v>
      </c>
      <c r="H277" s="11" t="str">
        <f t="shared" ref="H277:H278" si="76">IF($B277="N/A","N/A",IF(G277&gt;10,"No",IF(G277&lt;-10,"No","Yes")))</f>
        <v>N/A</v>
      </c>
      <c r="I277" s="12">
        <v>5.0119999999999996</v>
      </c>
      <c r="J277" s="12">
        <v>2.6160000000000001</v>
      </c>
      <c r="K277" s="1" t="s">
        <v>213</v>
      </c>
      <c r="L277" s="9" t="str">
        <f t="shared" ref="L277:L278" si="77">IF(J277="Div by 0", "N/A", IF(K277="N/A","N/A", IF(J277&gt;VALUE(MID(K277,1,2)), "No", IF(J277&lt;-1*VALUE(MID(K277,1,2)), "No", "Yes"))))</f>
        <v>N/A</v>
      </c>
    </row>
    <row r="278" spans="1:12" x14ac:dyDescent="0.2">
      <c r="A278" s="18" t="s">
        <v>694</v>
      </c>
      <c r="B278" s="1" t="s">
        <v>213</v>
      </c>
      <c r="C278" s="1">
        <v>217431.91667000001</v>
      </c>
      <c r="D278" s="11" t="str">
        <f t="shared" si="74"/>
        <v>N/A</v>
      </c>
      <c r="E278" s="1">
        <v>227664.58332999999</v>
      </c>
      <c r="F278" s="11" t="str">
        <f t="shared" si="75"/>
        <v>N/A</v>
      </c>
      <c r="G278" s="1">
        <v>234732.58332999999</v>
      </c>
      <c r="H278" s="11" t="str">
        <f t="shared" si="76"/>
        <v>N/A</v>
      </c>
      <c r="I278" s="12">
        <v>4.7060000000000004</v>
      </c>
      <c r="J278" s="12">
        <v>3.105</v>
      </c>
      <c r="K278" s="1" t="s">
        <v>213</v>
      </c>
      <c r="L278" s="9" t="str">
        <f t="shared" si="77"/>
        <v>N/A</v>
      </c>
    </row>
    <row r="279" spans="1:12" x14ac:dyDescent="0.2">
      <c r="A279" s="18" t="s">
        <v>695</v>
      </c>
      <c r="B279" s="1" t="s">
        <v>213</v>
      </c>
      <c r="C279" s="1">
        <v>11</v>
      </c>
      <c r="D279" s="11" t="str">
        <f t="shared" si="74"/>
        <v>N/A</v>
      </c>
      <c r="E279" s="1">
        <v>875</v>
      </c>
      <c r="F279" s="11" t="str">
        <f t="shared" ref="F279:F284" si="78">IF($B279="N/A","N/A",IF(E279&gt;10,"No",IF(E279&lt;-10,"No","Yes")))</f>
        <v>N/A</v>
      </c>
      <c r="G279" s="1">
        <v>1115</v>
      </c>
      <c r="H279" s="11" t="str">
        <f t="shared" ref="H279:H284" si="79">IF($B279="N/A","N/A",IF(G279&gt;10,"No",IF(G279&lt;-10,"No","Yes")))</f>
        <v>N/A</v>
      </c>
      <c r="I279" s="12">
        <v>8650</v>
      </c>
      <c r="J279" s="12">
        <v>27.43</v>
      </c>
      <c r="K279" s="1" t="s">
        <v>213</v>
      </c>
      <c r="L279" s="9" t="str">
        <f t="shared" ref="L279:L285" si="80">IF(J279="Div by 0", "N/A", IF(K279="N/A","N/A", IF(J279&gt;VALUE(MID(K279,1,2)), "No", IF(J279&lt;-1*VALUE(MID(K279,1,2)), "No", "Yes"))))</f>
        <v>N/A</v>
      </c>
    </row>
    <row r="280" spans="1:12" x14ac:dyDescent="0.2">
      <c r="A280" s="18" t="s">
        <v>696</v>
      </c>
      <c r="B280" s="1" t="s">
        <v>213</v>
      </c>
      <c r="C280" s="1">
        <v>12</v>
      </c>
      <c r="D280" s="11" t="str">
        <f t="shared" si="74"/>
        <v>N/A</v>
      </c>
      <c r="E280" s="1">
        <v>897</v>
      </c>
      <c r="F280" s="11" t="str">
        <f t="shared" si="78"/>
        <v>N/A</v>
      </c>
      <c r="G280" s="1">
        <v>1141</v>
      </c>
      <c r="H280" s="11" t="str">
        <f t="shared" si="79"/>
        <v>N/A</v>
      </c>
      <c r="I280" s="12">
        <v>7375</v>
      </c>
      <c r="J280" s="12">
        <v>27.2</v>
      </c>
      <c r="K280" s="1" t="s">
        <v>213</v>
      </c>
      <c r="L280" s="9" t="str">
        <f t="shared" si="80"/>
        <v>N/A</v>
      </c>
    </row>
    <row r="281" spans="1:12" x14ac:dyDescent="0.2">
      <c r="A281" s="18" t="s">
        <v>697</v>
      </c>
      <c r="B281" s="1" t="s">
        <v>213</v>
      </c>
      <c r="C281" s="1">
        <v>1.3333333332999999</v>
      </c>
      <c r="D281" s="11" t="str">
        <f t="shared" si="74"/>
        <v>N/A</v>
      </c>
      <c r="E281" s="1">
        <v>80.416666667000001</v>
      </c>
      <c r="F281" s="11" t="str">
        <f t="shared" si="78"/>
        <v>N/A</v>
      </c>
      <c r="G281" s="1">
        <v>105.16666667</v>
      </c>
      <c r="H281" s="11" t="str">
        <f t="shared" si="79"/>
        <v>N/A</v>
      </c>
      <c r="I281" s="12">
        <v>5931</v>
      </c>
      <c r="J281" s="12">
        <v>30.78</v>
      </c>
      <c r="K281" s="1" t="s">
        <v>213</v>
      </c>
      <c r="L281" s="9" t="str">
        <f t="shared" si="80"/>
        <v>N/A</v>
      </c>
    </row>
    <row r="282" spans="1:12" x14ac:dyDescent="0.2">
      <c r="A282" s="18" t="s">
        <v>698</v>
      </c>
      <c r="B282" s="1" t="s">
        <v>213</v>
      </c>
      <c r="C282" s="1">
        <v>3689</v>
      </c>
      <c r="D282" s="11" t="str">
        <f t="shared" si="74"/>
        <v>N/A</v>
      </c>
      <c r="E282" s="1">
        <v>1922</v>
      </c>
      <c r="F282" s="11" t="str">
        <f t="shared" si="78"/>
        <v>N/A</v>
      </c>
      <c r="G282" s="1">
        <v>132</v>
      </c>
      <c r="H282" s="11" t="str">
        <f t="shared" si="79"/>
        <v>N/A</v>
      </c>
      <c r="I282" s="12">
        <v>-47.9</v>
      </c>
      <c r="J282" s="12">
        <v>-93.1</v>
      </c>
      <c r="K282" s="1" t="s">
        <v>213</v>
      </c>
      <c r="L282" s="9" t="str">
        <f t="shared" si="80"/>
        <v>N/A</v>
      </c>
    </row>
    <row r="283" spans="1:12" x14ac:dyDescent="0.2">
      <c r="A283" s="18" t="s">
        <v>699</v>
      </c>
      <c r="B283" s="1" t="s">
        <v>213</v>
      </c>
      <c r="C283" s="1">
        <v>5049</v>
      </c>
      <c r="D283" s="11" t="str">
        <f t="shared" si="74"/>
        <v>N/A</v>
      </c>
      <c r="E283" s="1">
        <v>2812</v>
      </c>
      <c r="F283" s="11" t="str">
        <f t="shared" si="78"/>
        <v>N/A</v>
      </c>
      <c r="G283" s="1">
        <v>205</v>
      </c>
      <c r="H283" s="11" t="str">
        <f t="shared" si="79"/>
        <v>N/A</v>
      </c>
      <c r="I283" s="12">
        <v>-44.3</v>
      </c>
      <c r="J283" s="12">
        <v>-92.7</v>
      </c>
      <c r="K283" s="1" t="s">
        <v>213</v>
      </c>
      <c r="L283" s="9" t="str">
        <f t="shared" si="80"/>
        <v>N/A</v>
      </c>
    </row>
    <row r="284" spans="1:12" ht="25.5" x14ac:dyDescent="0.2">
      <c r="A284" s="18" t="s">
        <v>700</v>
      </c>
      <c r="B284" s="1" t="s">
        <v>213</v>
      </c>
      <c r="C284" s="1">
        <v>3577</v>
      </c>
      <c r="D284" s="11" t="str">
        <f t="shared" si="74"/>
        <v>N/A</v>
      </c>
      <c r="E284" s="1">
        <v>1363.1666667</v>
      </c>
      <c r="F284" s="11" t="str">
        <f t="shared" si="78"/>
        <v>N/A</v>
      </c>
      <c r="G284" s="1">
        <v>18.666666667000001</v>
      </c>
      <c r="H284" s="11" t="str">
        <f t="shared" si="79"/>
        <v>N/A</v>
      </c>
      <c r="I284" s="12">
        <v>-61.9</v>
      </c>
      <c r="J284" s="12">
        <v>-98.6</v>
      </c>
      <c r="K284" s="1" t="s">
        <v>213</v>
      </c>
      <c r="L284" s="9" t="str">
        <f t="shared" si="80"/>
        <v>N/A</v>
      </c>
    </row>
    <row r="285" spans="1:12" x14ac:dyDescent="0.2">
      <c r="A285" s="18" t="s">
        <v>404</v>
      </c>
      <c r="B285" s="37" t="s">
        <v>290</v>
      </c>
      <c r="C285" s="8">
        <v>8.6312587740000009</v>
      </c>
      <c r="D285" s="46" t="str">
        <f>IF($B285="N/A","N/A",IF(C285&lt;=40,"Yes","No"))</f>
        <v>Yes</v>
      </c>
      <c r="E285" s="8">
        <v>4.7558953802000001</v>
      </c>
      <c r="F285" s="46" t="str">
        <f>IF($B285="N/A","N/A",IF(E285&lt;=40,"Yes","No"))</f>
        <v>Yes</v>
      </c>
      <c r="G285" s="8">
        <v>0.35415325180000001</v>
      </c>
      <c r="H285" s="46" t="str">
        <f>IF($B285="N/A","N/A",IF(G285&lt;=40,"Yes","No"))</f>
        <v>Yes</v>
      </c>
      <c r="I285" s="12">
        <v>-44.9</v>
      </c>
      <c r="J285" s="12">
        <v>-92.6</v>
      </c>
      <c r="K285" s="47" t="s">
        <v>741</v>
      </c>
      <c r="L285" s="9" t="str">
        <f t="shared" si="80"/>
        <v>No</v>
      </c>
    </row>
    <row r="286" spans="1:12" x14ac:dyDescent="0.2">
      <c r="A286" s="18" t="s">
        <v>701</v>
      </c>
      <c r="B286" s="1" t="s">
        <v>213</v>
      </c>
      <c r="C286" s="1">
        <v>11</v>
      </c>
      <c r="D286" s="11" t="str">
        <f t="shared" ref="D286:D304" si="81">IF($B286="N/A","N/A",IF(C286&gt;10,"No",IF(C286&lt;-10,"No","Yes")))</f>
        <v>N/A</v>
      </c>
      <c r="E286" s="1">
        <v>333</v>
      </c>
      <c r="F286" s="11" t="str">
        <f t="shared" ref="F286:F287" si="82">IF($B286="N/A","N/A",IF(E286&gt;10,"No",IF(E286&lt;-10,"No","Yes")))</f>
        <v>N/A</v>
      </c>
      <c r="G286" s="1">
        <v>345</v>
      </c>
      <c r="H286" s="11" t="str">
        <f t="shared" ref="H286:H287" si="83">IF($B286="N/A","N/A",IF(G286&gt;10,"No",IF(G286&lt;-10,"No","Yes")))</f>
        <v>N/A</v>
      </c>
      <c r="I286" s="12">
        <v>33200</v>
      </c>
      <c r="J286" s="12">
        <v>3.6040000000000001</v>
      </c>
      <c r="K286" s="1" t="s">
        <v>213</v>
      </c>
      <c r="L286" s="9" t="str">
        <f t="shared" ref="L286:L287" si="84">IF(J286="Div by 0", "N/A", IF(K286="N/A","N/A", IF(J286&gt;VALUE(MID(K286,1,2)), "No", IF(J286&lt;-1*VALUE(MID(K286,1,2)), "No", "Yes"))))</f>
        <v>N/A</v>
      </c>
    </row>
    <row r="287" spans="1:12" x14ac:dyDescent="0.2">
      <c r="A287" s="18" t="s">
        <v>702</v>
      </c>
      <c r="B287" s="1" t="s">
        <v>213</v>
      </c>
      <c r="C287" s="1">
        <v>8.3333333300000006E-2</v>
      </c>
      <c r="D287" s="11" t="str">
        <f t="shared" si="81"/>
        <v>N/A</v>
      </c>
      <c r="E287" s="1">
        <v>58.666666667000001</v>
      </c>
      <c r="F287" s="11" t="str">
        <f t="shared" si="82"/>
        <v>N/A</v>
      </c>
      <c r="G287" s="1">
        <v>57.916666667000001</v>
      </c>
      <c r="H287" s="11" t="str">
        <f t="shared" si="83"/>
        <v>N/A</v>
      </c>
      <c r="I287" s="12">
        <v>70300</v>
      </c>
      <c r="J287" s="12">
        <v>-1.28</v>
      </c>
      <c r="K287" s="1" t="s">
        <v>213</v>
      </c>
      <c r="L287" s="9" t="str">
        <f t="shared" si="84"/>
        <v>N/A</v>
      </c>
    </row>
    <row r="288" spans="1:12" x14ac:dyDescent="0.2">
      <c r="A288" s="18" t="s">
        <v>703</v>
      </c>
      <c r="B288" s="1" t="s">
        <v>213</v>
      </c>
      <c r="C288" s="1">
        <v>0</v>
      </c>
      <c r="D288" s="11" t="str">
        <f t="shared" si="81"/>
        <v>N/A</v>
      </c>
      <c r="E288" s="1">
        <v>0</v>
      </c>
      <c r="F288" s="11" t="str">
        <f t="shared" ref="F288:F289" si="85">IF($B288="N/A","N/A",IF(E288&gt;10,"No",IF(E288&lt;-10,"No","Yes")))</f>
        <v>N/A</v>
      </c>
      <c r="G288" s="1">
        <v>0</v>
      </c>
      <c r="H288" s="11" t="str">
        <f t="shared" ref="H288:H289" si="86">IF($B288="N/A","N/A",IF(G288&gt;10,"No",IF(G288&lt;-10,"No","Yes")))</f>
        <v>N/A</v>
      </c>
      <c r="I288" s="12" t="s">
        <v>1747</v>
      </c>
      <c r="J288" s="12" t="s">
        <v>1747</v>
      </c>
      <c r="K288" s="1" t="s">
        <v>213</v>
      </c>
      <c r="L288" s="9" t="str">
        <f t="shared" ref="L288:L289" si="87">IF(J288="Div by 0", "N/A", IF(K288="N/A","N/A", IF(J288&gt;VALUE(MID(K288,1,2)), "No", IF(J288&lt;-1*VALUE(MID(K288,1,2)), "No", "Yes"))))</f>
        <v>N/A</v>
      </c>
    </row>
    <row r="289" spans="1:12" x14ac:dyDescent="0.2">
      <c r="A289" s="18" t="s">
        <v>715</v>
      </c>
      <c r="B289" s="1" t="s">
        <v>213</v>
      </c>
      <c r="C289" s="1">
        <v>0</v>
      </c>
      <c r="D289" s="11" t="str">
        <f t="shared" si="81"/>
        <v>N/A</v>
      </c>
      <c r="E289" s="1">
        <v>0</v>
      </c>
      <c r="F289" s="11" t="str">
        <f t="shared" si="85"/>
        <v>N/A</v>
      </c>
      <c r="G289" s="1">
        <v>0</v>
      </c>
      <c r="H289" s="11" t="str">
        <f t="shared" si="86"/>
        <v>N/A</v>
      </c>
      <c r="I289" s="12" t="s">
        <v>1747</v>
      </c>
      <c r="J289" s="12" t="s">
        <v>1747</v>
      </c>
      <c r="K289" s="1" t="s">
        <v>213</v>
      </c>
      <c r="L289" s="9" t="str">
        <f t="shared" si="87"/>
        <v>N/A</v>
      </c>
    </row>
    <row r="290" spans="1:12" x14ac:dyDescent="0.2">
      <c r="A290" s="18" t="s">
        <v>704</v>
      </c>
      <c r="B290" s="1" t="s">
        <v>213</v>
      </c>
      <c r="C290" s="1">
        <v>0</v>
      </c>
      <c r="D290" s="11" t="str">
        <f t="shared" si="81"/>
        <v>N/A</v>
      </c>
      <c r="E290" s="1">
        <v>0</v>
      </c>
      <c r="F290" s="11" t="str">
        <f t="shared" ref="F290:F304" si="88">IF($B290="N/A","N/A",IF(E290&gt;10,"No",IF(E290&lt;-10,"No","Yes")))</f>
        <v>N/A</v>
      </c>
      <c r="G290" s="1">
        <v>0</v>
      </c>
      <c r="H290" s="11" t="str">
        <f t="shared" ref="H290:H304" si="89">IF($B290="N/A","N/A",IF(G290&gt;10,"No",IF(G290&lt;-10,"No","Yes")))</f>
        <v>N/A</v>
      </c>
      <c r="I290" s="12" t="s">
        <v>1747</v>
      </c>
      <c r="J290" s="12" t="s">
        <v>1747</v>
      </c>
      <c r="K290" s="1" t="s">
        <v>213</v>
      </c>
      <c r="L290" s="9" t="str">
        <f t="shared" ref="L290:L301" si="90">IF(J290="Div by 0", "N/A", IF(K290="N/A","N/A", IF(J290&gt;VALUE(MID(K290,1,2)), "No", IF(J290&lt;-1*VALUE(MID(K290,1,2)), "No", "Yes"))))</f>
        <v>N/A</v>
      </c>
    </row>
    <row r="291" spans="1:12" x14ac:dyDescent="0.2">
      <c r="A291" s="18" t="s">
        <v>705</v>
      </c>
      <c r="B291" s="1" t="s">
        <v>213</v>
      </c>
      <c r="C291" s="1">
        <v>0</v>
      </c>
      <c r="D291" s="11" t="str">
        <f t="shared" si="81"/>
        <v>N/A</v>
      </c>
      <c r="E291" s="1">
        <v>0</v>
      </c>
      <c r="F291" s="11" t="str">
        <f t="shared" si="88"/>
        <v>N/A</v>
      </c>
      <c r="G291" s="1">
        <v>0</v>
      </c>
      <c r="H291" s="11" t="str">
        <f t="shared" si="89"/>
        <v>N/A</v>
      </c>
      <c r="I291" s="12" t="s">
        <v>1747</v>
      </c>
      <c r="J291" s="12" t="s">
        <v>1747</v>
      </c>
      <c r="K291" s="1" t="s">
        <v>213</v>
      </c>
      <c r="L291" s="9" t="str">
        <f t="shared" si="90"/>
        <v>N/A</v>
      </c>
    </row>
    <row r="292" spans="1:12" x14ac:dyDescent="0.2">
      <c r="A292" s="18" t="s">
        <v>723</v>
      </c>
      <c r="B292" s="37" t="s">
        <v>213</v>
      </c>
      <c r="C292" s="13" t="s">
        <v>1747</v>
      </c>
      <c r="D292" s="11" t="str">
        <f t="shared" si="81"/>
        <v>N/A</v>
      </c>
      <c r="E292" s="13" t="s">
        <v>1747</v>
      </c>
      <c r="F292" s="11" t="str">
        <f t="shared" si="88"/>
        <v>N/A</v>
      </c>
      <c r="G292" s="13" t="s">
        <v>1747</v>
      </c>
      <c r="H292" s="11" t="str">
        <f t="shared" si="89"/>
        <v>N/A</v>
      </c>
      <c r="I292" s="12" t="s">
        <v>1747</v>
      </c>
      <c r="J292" s="12" t="s">
        <v>1747</v>
      </c>
      <c r="K292" s="37" t="s">
        <v>213</v>
      </c>
      <c r="L292" s="9" t="str">
        <f t="shared" si="90"/>
        <v>N/A</v>
      </c>
    </row>
    <row r="293" spans="1:12" x14ac:dyDescent="0.2">
      <c r="A293" s="18" t="s">
        <v>716</v>
      </c>
      <c r="B293" s="1" t="s">
        <v>213</v>
      </c>
      <c r="C293" s="1">
        <v>0</v>
      </c>
      <c r="D293" s="11" t="str">
        <f t="shared" si="81"/>
        <v>N/A</v>
      </c>
      <c r="E293" s="1">
        <v>0</v>
      </c>
      <c r="F293" s="11" t="str">
        <f t="shared" si="88"/>
        <v>N/A</v>
      </c>
      <c r="G293" s="1">
        <v>0</v>
      </c>
      <c r="H293" s="11" t="str">
        <f t="shared" si="89"/>
        <v>N/A</v>
      </c>
      <c r="I293" s="12" t="s">
        <v>1747</v>
      </c>
      <c r="J293" s="12" t="s">
        <v>1747</v>
      </c>
      <c r="K293" s="1" t="s">
        <v>213</v>
      </c>
      <c r="L293" s="9" t="str">
        <f t="shared" si="90"/>
        <v>N/A</v>
      </c>
    </row>
    <row r="294" spans="1:12" x14ac:dyDescent="0.2">
      <c r="A294" s="18" t="s">
        <v>706</v>
      </c>
      <c r="B294" s="1" t="s">
        <v>213</v>
      </c>
      <c r="C294" s="1">
        <v>0</v>
      </c>
      <c r="D294" s="11" t="str">
        <f t="shared" si="81"/>
        <v>N/A</v>
      </c>
      <c r="E294" s="1">
        <v>0</v>
      </c>
      <c r="F294" s="11" t="str">
        <f t="shared" si="88"/>
        <v>N/A</v>
      </c>
      <c r="G294" s="1">
        <v>0</v>
      </c>
      <c r="H294" s="11" t="str">
        <f t="shared" si="89"/>
        <v>N/A</v>
      </c>
      <c r="I294" s="12" t="s">
        <v>1747</v>
      </c>
      <c r="J294" s="12" t="s">
        <v>1747</v>
      </c>
      <c r="K294" s="1" t="s">
        <v>213</v>
      </c>
      <c r="L294" s="9" t="str">
        <f t="shared" si="90"/>
        <v>N/A</v>
      </c>
    </row>
    <row r="295" spans="1:12" x14ac:dyDescent="0.2">
      <c r="A295" s="18" t="s">
        <v>717</v>
      </c>
      <c r="B295" s="1" t="s">
        <v>213</v>
      </c>
      <c r="C295" s="1">
        <v>0</v>
      </c>
      <c r="D295" s="11" t="str">
        <f t="shared" si="81"/>
        <v>N/A</v>
      </c>
      <c r="E295" s="1">
        <v>0</v>
      </c>
      <c r="F295" s="11" t="str">
        <f t="shared" si="88"/>
        <v>N/A</v>
      </c>
      <c r="G295" s="1">
        <v>0</v>
      </c>
      <c r="H295" s="11" t="str">
        <f t="shared" si="89"/>
        <v>N/A</v>
      </c>
      <c r="I295" s="12" t="s">
        <v>1747</v>
      </c>
      <c r="J295" s="12" t="s">
        <v>1747</v>
      </c>
      <c r="K295" s="1" t="s">
        <v>213</v>
      </c>
      <c r="L295" s="9" t="str">
        <f t="shared" si="90"/>
        <v>N/A</v>
      </c>
    </row>
    <row r="296" spans="1:12" x14ac:dyDescent="0.2">
      <c r="A296" s="18" t="s">
        <v>707</v>
      </c>
      <c r="B296" s="1" t="s">
        <v>213</v>
      </c>
      <c r="C296" s="1">
        <v>57</v>
      </c>
      <c r="D296" s="11" t="str">
        <f t="shared" si="81"/>
        <v>N/A</v>
      </c>
      <c r="E296" s="1">
        <v>61</v>
      </c>
      <c r="F296" s="11" t="str">
        <f t="shared" si="88"/>
        <v>N/A</v>
      </c>
      <c r="G296" s="1">
        <v>56</v>
      </c>
      <c r="H296" s="11" t="str">
        <f t="shared" si="89"/>
        <v>N/A</v>
      </c>
      <c r="I296" s="12">
        <v>7.0179999999999998</v>
      </c>
      <c r="J296" s="12">
        <v>-8.1999999999999993</v>
      </c>
      <c r="K296" s="1" t="s">
        <v>213</v>
      </c>
      <c r="L296" s="9" t="str">
        <f t="shared" si="90"/>
        <v>N/A</v>
      </c>
    </row>
    <row r="297" spans="1:12" x14ac:dyDescent="0.2">
      <c r="A297" s="18" t="s">
        <v>718</v>
      </c>
      <c r="B297" s="1" t="s">
        <v>213</v>
      </c>
      <c r="C297" s="1">
        <v>30.25</v>
      </c>
      <c r="D297" s="11" t="str">
        <f t="shared" si="81"/>
        <v>N/A</v>
      </c>
      <c r="E297" s="1">
        <v>29.5</v>
      </c>
      <c r="F297" s="11" t="str">
        <f t="shared" si="88"/>
        <v>N/A</v>
      </c>
      <c r="G297" s="1">
        <v>23.75</v>
      </c>
      <c r="H297" s="11" t="str">
        <f t="shared" si="89"/>
        <v>N/A</v>
      </c>
      <c r="I297" s="12">
        <v>-2.48</v>
      </c>
      <c r="J297" s="12">
        <v>-19.5</v>
      </c>
      <c r="K297" s="1" t="s">
        <v>213</v>
      </c>
      <c r="L297" s="9" t="str">
        <f t="shared" si="90"/>
        <v>N/A</v>
      </c>
    </row>
    <row r="298" spans="1:12" x14ac:dyDescent="0.2">
      <c r="A298" s="18" t="s">
        <v>708</v>
      </c>
      <c r="B298" s="1" t="s">
        <v>213</v>
      </c>
      <c r="C298" s="1">
        <v>0</v>
      </c>
      <c r="D298" s="11" t="str">
        <f t="shared" si="81"/>
        <v>N/A</v>
      </c>
      <c r="E298" s="1">
        <v>0</v>
      </c>
      <c r="F298" s="11" t="str">
        <f t="shared" si="88"/>
        <v>N/A</v>
      </c>
      <c r="G298" s="1">
        <v>0</v>
      </c>
      <c r="H298" s="11" t="str">
        <f t="shared" si="89"/>
        <v>N/A</v>
      </c>
      <c r="I298" s="12" t="s">
        <v>1747</v>
      </c>
      <c r="J298" s="12" t="s">
        <v>1747</v>
      </c>
      <c r="K298" s="1" t="s">
        <v>213</v>
      </c>
      <c r="L298" s="9" t="str">
        <f t="shared" si="90"/>
        <v>N/A</v>
      </c>
    </row>
    <row r="299" spans="1:12" x14ac:dyDescent="0.2">
      <c r="A299" s="18" t="s">
        <v>719</v>
      </c>
      <c r="B299" s="1" t="s">
        <v>213</v>
      </c>
      <c r="C299" s="1">
        <v>0</v>
      </c>
      <c r="D299" s="11" t="str">
        <f t="shared" si="81"/>
        <v>N/A</v>
      </c>
      <c r="E299" s="1">
        <v>0</v>
      </c>
      <c r="F299" s="11" t="str">
        <f t="shared" si="88"/>
        <v>N/A</v>
      </c>
      <c r="G299" s="1">
        <v>0</v>
      </c>
      <c r="H299" s="11" t="str">
        <f t="shared" si="89"/>
        <v>N/A</v>
      </c>
      <c r="I299" s="12" t="s">
        <v>1747</v>
      </c>
      <c r="J299" s="12" t="s">
        <v>1747</v>
      </c>
      <c r="K299" s="1" t="s">
        <v>213</v>
      </c>
      <c r="L299" s="9" t="str">
        <f t="shared" si="90"/>
        <v>N/A</v>
      </c>
    </row>
    <row r="300" spans="1:12" x14ac:dyDescent="0.2">
      <c r="A300" s="18" t="s">
        <v>405</v>
      </c>
      <c r="B300" s="1" t="s">
        <v>213</v>
      </c>
      <c r="C300" s="1">
        <v>0</v>
      </c>
      <c r="D300" s="11" t="str">
        <f t="shared" si="81"/>
        <v>N/A</v>
      </c>
      <c r="E300" s="1">
        <v>0</v>
      </c>
      <c r="F300" s="11" t="str">
        <f t="shared" si="88"/>
        <v>N/A</v>
      </c>
      <c r="G300" s="1">
        <v>0</v>
      </c>
      <c r="H300" s="11" t="str">
        <f t="shared" si="89"/>
        <v>N/A</v>
      </c>
      <c r="I300" s="12" t="s">
        <v>1747</v>
      </c>
      <c r="J300" s="12" t="s">
        <v>1747</v>
      </c>
      <c r="K300" s="1" t="s">
        <v>213</v>
      </c>
      <c r="L300" s="9" t="str">
        <f t="shared" si="90"/>
        <v>N/A</v>
      </c>
    </row>
    <row r="301" spans="1:12" x14ac:dyDescent="0.2">
      <c r="A301" s="18" t="s">
        <v>720</v>
      </c>
      <c r="B301" s="1" t="s">
        <v>213</v>
      </c>
      <c r="C301" s="1">
        <v>0</v>
      </c>
      <c r="D301" s="11" t="str">
        <f t="shared" si="81"/>
        <v>N/A</v>
      </c>
      <c r="E301" s="1">
        <v>0</v>
      </c>
      <c r="F301" s="11" t="str">
        <f t="shared" si="88"/>
        <v>N/A</v>
      </c>
      <c r="G301" s="1">
        <v>0</v>
      </c>
      <c r="H301" s="11" t="str">
        <f t="shared" si="89"/>
        <v>N/A</v>
      </c>
      <c r="I301" s="12" t="s">
        <v>1747</v>
      </c>
      <c r="J301" s="12" t="s">
        <v>1747</v>
      </c>
      <c r="K301" s="1" t="s">
        <v>213</v>
      </c>
      <c r="L301" s="9" t="str">
        <f t="shared" si="90"/>
        <v>N/A</v>
      </c>
    </row>
    <row r="302" spans="1:12" x14ac:dyDescent="0.2">
      <c r="A302" s="18" t="s">
        <v>709</v>
      </c>
      <c r="B302" s="1" t="s">
        <v>213</v>
      </c>
      <c r="C302" s="1">
        <v>0</v>
      </c>
      <c r="D302" s="11" t="str">
        <f t="shared" si="81"/>
        <v>N/A</v>
      </c>
      <c r="E302" s="1">
        <v>0</v>
      </c>
      <c r="F302" s="11" t="str">
        <f t="shared" si="88"/>
        <v>N/A</v>
      </c>
      <c r="G302" s="1">
        <v>0</v>
      </c>
      <c r="H302" s="11" t="str">
        <f t="shared" si="89"/>
        <v>N/A</v>
      </c>
      <c r="I302" s="12" t="s">
        <v>1747</v>
      </c>
      <c r="J302" s="12" t="s">
        <v>1747</v>
      </c>
      <c r="K302" s="1" t="s">
        <v>213</v>
      </c>
      <c r="L302" s="9" t="str">
        <f t="shared" ref="L302:L304" si="91">IF(J302="Div by 0", "N/A", IF(K302="N/A","N/A", IF(J302&gt;VALUE(MID(K302,1,2)), "No", IF(J302&lt;-1*VALUE(MID(K302,1,2)), "No", "Yes"))))</f>
        <v>N/A</v>
      </c>
    </row>
    <row r="303" spans="1:12" x14ac:dyDescent="0.2">
      <c r="A303" s="18" t="s">
        <v>710</v>
      </c>
      <c r="B303" s="1" t="s">
        <v>213</v>
      </c>
      <c r="C303" s="1">
        <v>0</v>
      </c>
      <c r="D303" s="11" t="str">
        <f t="shared" si="81"/>
        <v>N/A</v>
      </c>
      <c r="E303" s="1">
        <v>0</v>
      </c>
      <c r="F303" s="11" t="str">
        <f t="shared" si="88"/>
        <v>N/A</v>
      </c>
      <c r="G303" s="1">
        <v>0</v>
      </c>
      <c r="H303" s="11" t="str">
        <f t="shared" si="89"/>
        <v>N/A</v>
      </c>
      <c r="I303" s="12" t="s">
        <v>1747</v>
      </c>
      <c r="J303" s="12" t="s">
        <v>1747</v>
      </c>
      <c r="K303" s="1" t="s">
        <v>213</v>
      </c>
      <c r="L303" s="9" t="str">
        <f t="shared" si="91"/>
        <v>N/A</v>
      </c>
    </row>
    <row r="304" spans="1:12" x14ac:dyDescent="0.2">
      <c r="A304" s="18" t="s">
        <v>721</v>
      </c>
      <c r="B304" s="1" t="s">
        <v>213</v>
      </c>
      <c r="C304" s="1">
        <v>0</v>
      </c>
      <c r="D304" s="11" t="str">
        <f t="shared" si="81"/>
        <v>N/A</v>
      </c>
      <c r="E304" s="1">
        <v>0</v>
      </c>
      <c r="F304" s="11" t="str">
        <f t="shared" si="88"/>
        <v>N/A</v>
      </c>
      <c r="G304" s="1">
        <v>0</v>
      </c>
      <c r="H304" s="11" t="str">
        <f t="shared" si="89"/>
        <v>N/A</v>
      </c>
      <c r="I304" s="12" t="s">
        <v>1747</v>
      </c>
      <c r="J304" s="12" t="s">
        <v>1747</v>
      </c>
      <c r="K304" s="1" t="s">
        <v>213</v>
      </c>
      <c r="L304" s="9" t="str">
        <f t="shared" si="91"/>
        <v>N/A</v>
      </c>
    </row>
    <row r="305" spans="1:12" ht="25.5" x14ac:dyDescent="0.2">
      <c r="A305" s="60" t="s">
        <v>711</v>
      </c>
      <c r="B305" s="1" t="s">
        <v>213</v>
      </c>
      <c r="C305" s="1">
        <v>0</v>
      </c>
      <c r="D305" s="1" t="s">
        <v>213</v>
      </c>
      <c r="E305" s="1">
        <v>0</v>
      </c>
      <c r="F305" s="1" t="s">
        <v>213</v>
      </c>
      <c r="G305" s="1">
        <v>0</v>
      </c>
      <c r="H305" s="1" t="s">
        <v>213</v>
      </c>
      <c r="I305" s="12" t="s">
        <v>1747</v>
      </c>
      <c r="J305" s="12" t="s">
        <v>1747</v>
      </c>
      <c r="K305" s="1" t="s">
        <v>213</v>
      </c>
      <c r="L305" s="9" t="str">
        <f>IF(J305="Div by 0", "N/A", IF(K305="N/A","N/A", IF(J305&gt;VALUE(MID(K305,1,2)), "No", IF(J305&lt;-1*VALUE(MID(K305,1,2)), "No", "Yes"))))</f>
        <v>N/A</v>
      </c>
    </row>
    <row r="306" spans="1:12" x14ac:dyDescent="0.2">
      <c r="A306" s="60" t="s">
        <v>712</v>
      </c>
      <c r="B306" s="1" t="s">
        <v>213</v>
      </c>
      <c r="C306" s="1">
        <v>0</v>
      </c>
      <c r="D306" s="1" t="s">
        <v>213</v>
      </c>
      <c r="E306" s="1">
        <v>0</v>
      </c>
      <c r="F306" s="1" t="s">
        <v>213</v>
      </c>
      <c r="G306" s="1">
        <v>0</v>
      </c>
      <c r="H306" s="1" t="s">
        <v>213</v>
      </c>
      <c r="I306" s="12" t="s">
        <v>1747</v>
      </c>
      <c r="J306" s="12" t="s">
        <v>1747</v>
      </c>
      <c r="K306" s="1" t="s">
        <v>213</v>
      </c>
      <c r="L306" s="9" t="str">
        <f>IF(J306="Div by 0", "N/A", IF(K306="N/A","N/A", IF(J306&gt;VALUE(MID(K306,1,2)), "No", IF(J306&lt;-1*VALUE(MID(K306,1,2)), "No", "Yes"))))</f>
        <v>N/A</v>
      </c>
    </row>
    <row r="307" spans="1:12" x14ac:dyDescent="0.2">
      <c r="A307" s="60" t="s">
        <v>722</v>
      </c>
      <c r="B307" s="1" t="s">
        <v>213</v>
      </c>
      <c r="C307" s="1">
        <v>0</v>
      </c>
      <c r="D307" s="1" t="s">
        <v>213</v>
      </c>
      <c r="E307" s="1">
        <v>0</v>
      </c>
      <c r="F307" s="1" t="s">
        <v>213</v>
      </c>
      <c r="G307" s="1">
        <v>0</v>
      </c>
      <c r="H307" s="1" t="s">
        <v>213</v>
      </c>
      <c r="I307" s="12" t="s">
        <v>1747</v>
      </c>
      <c r="J307" s="12" t="s">
        <v>1747</v>
      </c>
      <c r="K307" s="1" t="s">
        <v>213</v>
      </c>
      <c r="L307" s="9" t="str">
        <f>IF(J307="Div by 0", "N/A", IF(K307="N/A","N/A", IF(J307&gt;VALUE(MID(K307,1,2)), "No", IF(J307&lt;-1*VALUE(MID(K307,1,2)), "No", "Yes"))))</f>
        <v>N/A</v>
      </c>
    </row>
    <row r="308" spans="1:12" ht="25.5" x14ac:dyDescent="0.2">
      <c r="A308" s="60" t="s">
        <v>713</v>
      </c>
      <c r="B308" s="1" t="s">
        <v>213</v>
      </c>
      <c r="C308" s="1">
        <v>0</v>
      </c>
      <c r="D308" s="1" t="s">
        <v>213</v>
      </c>
      <c r="E308" s="1">
        <v>0</v>
      </c>
      <c r="F308" s="1" t="s">
        <v>213</v>
      </c>
      <c r="G308" s="1">
        <v>0</v>
      </c>
      <c r="H308" s="1" t="s">
        <v>213</v>
      </c>
      <c r="I308" s="12" t="s">
        <v>1747</v>
      </c>
      <c r="J308" s="12" t="s">
        <v>1747</v>
      </c>
      <c r="K308" s="1" t="s">
        <v>213</v>
      </c>
      <c r="L308" s="9" t="str">
        <f>IF(J308="Div by 0", "N/A", IF(K308="N/A","N/A", IF(J308&gt;VALUE(MID(K308,1,2)), "No", IF(J308&lt;-1*VALUE(MID(K308,1,2)), "No", "Yes"))))</f>
        <v>N/A</v>
      </c>
    </row>
    <row r="309" spans="1:12" x14ac:dyDescent="0.2">
      <c r="A309" s="60" t="s">
        <v>714</v>
      </c>
      <c r="B309" s="1" t="s">
        <v>213</v>
      </c>
      <c r="C309" s="1">
        <v>3725</v>
      </c>
      <c r="D309" s="1" t="s">
        <v>213</v>
      </c>
      <c r="E309" s="1">
        <v>2813</v>
      </c>
      <c r="F309" s="1" t="s">
        <v>213</v>
      </c>
      <c r="G309" s="1">
        <v>1249</v>
      </c>
      <c r="H309" s="1" t="s">
        <v>213</v>
      </c>
      <c r="I309" s="12">
        <v>-24.5</v>
      </c>
      <c r="J309" s="12">
        <v>-55.6</v>
      </c>
      <c r="K309" s="1" t="s">
        <v>213</v>
      </c>
      <c r="L309" s="9" t="str">
        <f>IF(J309="Div by 0", "N/A", IF(K309="N/A","N/A", IF(J309&gt;VALUE(MID(K309,1,2)), "No", IF(J309&lt;-1*VALUE(MID(K309,1,2)), "No", "Yes"))))</f>
        <v>N/A</v>
      </c>
    </row>
    <row r="310" spans="1:12" x14ac:dyDescent="0.2">
      <c r="A310" s="82" t="s">
        <v>73</v>
      </c>
      <c r="B310" s="37" t="s">
        <v>213</v>
      </c>
      <c r="C310" s="38">
        <v>218924</v>
      </c>
      <c r="D310" s="46" t="str">
        <f>IF($B310="N/A","N/A",IF(C310&gt;10,"No",IF(C310&lt;-10,"No","Yes")))</f>
        <v>N/A</v>
      </c>
      <c r="E310" s="38">
        <v>226560</v>
      </c>
      <c r="F310" s="46" t="str">
        <f>IF($B310="N/A","N/A",IF(E310&gt;10,"No",IF(E310&lt;-10,"No","Yes")))</f>
        <v>N/A</v>
      </c>
      <c r="G310" s="38">
        <v>233609</v>
      </c>
      <c r="H310" s="46" t="str">
        <f>IF($B310="N/A","N/A",IF(G310&gt;10,"No",IF(G310&lt;-10,"No","Yes")))</f>
        <v>N/A</v>
      </c>
      <c r="I310" s="12">
        <v>3.488</v>
      </c>
      <c r="J310" s="12">
        <v>3.1110000000000002</v>
      </c>
      <c r="K310" s="47" t="s">
        <v>741</v>
      </c>
      <c r="L310" s="9" t="str">
        <f t="shared" ref="L310:L339" si="92">IF(J310="Div by 0", "N/A", IF(K310="N/A","N/A", IF(J310&gt;VALUE(MID(K310,1,2)), "No", IF(J310&lt;-1*VALUE(MID(K310,1,2)), "No", "Yes"))))</f>
        <v>Yes</v>
      </c>
    </row>
    <row r="311" spans="1:12" x14ac:dyDescent="0.2">
      <c r="A311" s="60" t="s">
        <v>182</v>
      </c>
      <c r="B311" s="37" t="s">
        <v>213</v>
      </c>
      <c r="C311" s="38">
        <v>19743</v>
      </c>
      <c r="D311" s="11" t="str">
        <f t="shared" ref="D311:D314" si="93">IF($B311="N/A","N/A",IF(C311&gt;10,"No",IF(C311&lt;-10,"No","Yes")))</f>
        <v>N/A</v>
      </c>
      <c r="E311" s="38">
        <v>14045</v>
      </c>
      <c r="F311" s="11" t="str">
        <f t="shared" ref="F311:F314" si="94">IF($B311="N/A","N/A",IF(E311&gt;10,"No",IF(E311&lt;-10,"No","Yes")))</f>
        <v>N/A</v>
      </c>
      <c r="G311" s="38">
        <v>11569</v>
      </c>
      <c r="H311" s="11" t="str">
        <f t="shared" ref="H311:H314" si="95">IF($B311="N/A","N/A",IF(G311&gt;10,"No",IF(G311&lt;-10,"No","Yes")))</f>
        <v>N/A</v>
      </c>
      <c r="I311" s="12">
        <v>-28.9</v>
      </c>
      <c r="J311" s="12">
        <v>-17.600000000000001</v>
      </c>
      <c r="K311" s="47" t="s">
        <v>741</v>
      </c>
      <c r="L311" s="9" t="str">
        <f>IF(J311="Div by 0", "N/A", IF(OR(J311="N/A",K311="N/A"),"N/A", IF(J311&gt;VALUE(MID(K311,1,2)), "No", IF(J311&lt;-1*VALUE(MID(K311,1,2)), "No", "Yes"))))</f>
        <v>No</v>
      </c>
    </row>
    <row r="312" spans="1:12" x14ac:dyDescent="0.2">
      <c r="A312" s="60" t="s">
        <v>183</v>
      </c>
      <c r="B312" s="37" t="s">
        <v>213</v>
      </c>
      <c r="C312" s="38">
        <v>33489</v>
      </c>
      <c r="D312" s="11" t="str">
        <f t="shared" si="93"/>
        <v>N/A</v>
      </c>
      <c r="E312" s="38">
        <v>34382</v>
      </c>
      <c r="F312" s="11" t="str">
        <f t="shared" si="94"/>
        <v>N/A</v>
      </c>
      <c r="G312" s="38">
        <v>36748</v>
      </c>
      <c r="H312" s="11" t="str">
        <f t="shared" si="95"/>
        <v>N/A</v>
      </c>
      <c r="I312" s="12">
        <v>2.6669999999999998</v>
      </c>
      <c r="J312" s="12">
        <v>6.8819999999999997</v>
      </c>
      <c r="K312" s="47" t="s">
        <v>741</v>
      </c>
      <c r="L312" s="9" t="str">
        <f t="shared" ref="L312:L314" si="96">IF(J312="Div by 0", "N/A", IF(OR(J312="N/A",K312="N/A"),"N/A", IF(J312&gt;VALUE(MID(K312,1,2)), "No", IF(J312&lt;-1*VALUE(MID(K312,1,2)), "No", "Yes"))))</f>
        <v>Yes</v>
      </c>
    </row>
    <row r="313" spans="1:12" x14ac:dyDescent="0.2">
      <c r="A313" s="60" t="s">
        <v>184</v>
      </c>
      <c r="B313" s="37" t="s">
        <v>213</v>
      </c>
      <c r="C313" s="38">
        <v>137201</v>
      </c>
      <c r="D313" s="11" t="str">
        <f t="shared" si="93"/>
        <v>N/A</v>
      </c>
      <c r="E313" s="38">
        <v>150003</v>
      </c>
      <c r="F313" s="11" t="str">
        <f t="shared" si="94"/>
        <v>N/A</v>
      </c>
      <c r="G313" s="38">
        <v>155261</v>
      </c>
      <c r="H313" s="11" t="str">
        <f t="shared" si="95"/>
        <v>N/A</v>
      </c>
      <c r="I313" s="12">
        <v>9.3309999999999995</v>
      </c>
      <c r="J313" s="12">
        <v>3.5049999999999999</v>
      </c>
      <c r="K313" s="47" t="s">
        <v>741</v>
      </c>
      <c r="L313" s="9" t="str">
        <f t="shared" si="96"/>
        <v>Yes</v>
      </c>
    </row>
    <row r="314" spans="1:12" x14ac:dyDescent="0.2">
      <c r="A314" s="7" t="s">
        <v>185</v>
      </c>
      <c r="B314" s="37" t="s">
        <v>213</v>
      </c>
      <c r="C314" s="38">
        <v>28491</v>
      </c>
      <c r="D314" s="11" t="str">
        <f t="shared" si="93"/>
        <v>N/A</v>
      </c>
      <c r="E314" s="38">
        <v>28130</v>
      </c>
      <c r="F314" s="11" t="str">
        <f t="shared" si="94"/>
        <v>N/A</v>
      </c>
      <c r="G314" s="38">
        <v>30031</v>
      </c>
      <c r="H314" s="11" t="str">
        <f t="shared" si="95"/>
        <v>N/A</v>
      </c>
      <c r="I314" s="12">
        <v>-1.27</v>
      </c>
      <c r="J314" s="12">
        <v>6.758</v>
      </c>
      <c r="K314" s="47" t="s">
        <v>741</v>
      </c>
      <c r="L314" s="9" t="str">
        <f t="shared" si="96"/>
        <v>Yes</v>
      </c>
    </row>
    <row r="315" spans="1:12" x14ac:dyDescent="0.2">
      <c r="A315" s="60" t="s">
        <v>1125</v>
      </c>
      <c r="B315" s="13" t="s">
        <v>213</v>
      </c>
      <c r="C315" s="38">
        <v>144562</v>
      </c>
      <c r="D315" s="9" t="str">
        <f t="shared" ref="D315:F318" si="97">IF($B315="N/A","N/A",IF(C315&lt;0,"No","Yes"))</f>
        <v>N/A</v>
      </c>
      <c r="E315" s="38">
        <v>151129</v>
      </c>
      <c r="F315" s="9" t="str">
        <f t="shared" si="97"/>
        <v>N/A</v>
      </c>
      <c r="G315" s="38">
        <v>155828</v>
      </c>
      <c r="H315" s="9" t="str">
        <f t="shared" ref="H315:H318" si="98">IF($B315="N/A","N/A",IF(G315&lt;0,"No","Yes"))</f>
        <v>N/A</v>
      </c>
      <c r="I315" s="12">
        <v>4.5430000000000001</v>
      </c>
      <c r="J315" s="12">
        <v>3.109</v>
      </c>
      <c r="K315" s="1" t="s">
        <v>740</v>
      </c>
      <c r="L315" s="9" t="str">
        <f>IF(J315="Div by 0", "N/A", IF(OR(J315="N/A",K315="N/A"),"N/A", IF(J315&gt;VALUE(MID(K315,1,2)), "No", IF(J315&lt;-1*VALUE(MID(K315,1,2)), "No", "Yes"))))</f>
        <v>Yes</v>
      </c>
    </row>
    <row r="316" spans="1:12" x14ac:dyDescent="0.2">
      <c r="A316" s="60" t="s">
        <v>433</v>
      </c>
      <c r="B316" s="13" t="s">
        <v>213</v>
      </c>
      <c r="C316" s="38">
        <v>3972</v>
      </c>
      <c r="D316" s="9" t="str">
        <f t="shared" si="97"/>
        <v>N/A</v>
      </c>
      <c r="E316" s="38">
        <v>5263</v>
      </c>
      <c r="F316" s="9" t="str">
        <f t="shared" si="97"/>
        <v>N/A</v>
      </c>
      <c r="G316" s="38">
        <v>5130</v>
      </c>
      <c r="H316" s="9" t="str">
        <f t="shared" si="98"/>
        <v>N/A</v>
      </c>
      <c r="I316" s="12">
        <v>32.5</v>
      </c>
      <c r="J316" s="12">
        <v>-2.5299999999999998</v>
      </c>
      <c r="K316" s="1" t="s">
        <v>740</v>
      </c>
      <c r="L316" s="9" t="str">
        <f t="shared" ref="L316:L318" si="99">IF(J316="Div by 0", "N/A", IF(OR(J316="N/A",K316="N/A"),"N/A", IF(J316&gt;VALUE(MID(K316,1,2)), "No", IF(J316&lt;-1*VALUE(MID(K316,1,2)), "No", "Yes"))))</f>
        <v>Yes</v>
      </c>
    </row>
    <row r="317" spans="1:12" x14ac:dyDescent="0.2">
      <c r="A317" s="60" t="s">
        <v>434</v>
      </c>
      <c r="B317" s="13" t="s">
        <v>213</v>
      </c>
      <c r="C317" s="38">
        <v>45356</v>
      </c>
      <c r="D317" s="9" t="str">
        <f t="shared" si="97"/>
        <v>N/A</v>
      </c>
      <c r="E317" s="38">
        <v>52301</v>
      </c>
      <c r="F317" s="9" t="str">
        <f t="shared" si="97"/>
        <v>N/A</v>
      </c>
      <c r="G317" s="38">
        <v>57477</v>
      </c>
      <c r="H317" s="9" t="str">
        <f t="shared" si="98"/>
        <v>N/A</v>
      </c>
      <c r="I317" s="12">
        <v>15.31</v>
      </c>
      <c r="J317" s="12">
        <v>9.8970000000000002</v>
      </c>
      <c r="K317" s="1" t="s">
        <v>740</v>
      </c>
      <c r="L317" s="9" t="str">
        <f t="shared" si="99"/>
        <v>Yes</v>
      </c>
    </row>
    <row r="318" spans="1:12" x14ac:dyDescent="0.2">
      <c r="A318" s="60" t="s">
        <v>1126</v>
      </c>
      <c r="B318" s="13" t="s">
        <v>213</v>
      </c>
      <c r="C318" s="38">
        <v>13239</v>
      </c>
      <c r="D318" s="9" t="str">
        <f t="shared" si="97"/>
        <v>N/A</v>
      </c>
      <c r="E318" s="38">
        <v>8072</v>
      </c>
      <c r="F318" s="9" t="str">
        <f t="shared" si="97"/>
        <v>N/A</v>
      </c>
      <c r="G318" s="38">
        <v>5884</v>
      </c>
      <c r="H318" s="9" t="str">
        <f t="shared" si="98"/>
        <v>N/A</v>
      </c>
      <c r="I318" s="12">
        <v>-39</v>
      </c>
      <c r="J318" s="12">
        <v>-27.1</v>
      </c>
      <c r="K318" s="1" t="s">
        <v>740</v>
      </c>
      <c r="L318" s="9" t="str">
        <f t="shared" si="99"/>
        <v>No</v>
      </c>
    </row>
    <row r="319" spans="1:12" x14ac:dyDescent="0.2">
      <c r="A319" s="60" t="s">
        <v>98</v>
      </c>
      <c r="B319" s="37" t="s">
        <v>291</v>
      </c>
      <c r="C319" s="8">
        <v>98.339149659</v>
      </c>
      <c r="D319" s="46" t="str">
        <f>IF($B319="N/A","N/A",IF(C319&gt;80,"Yes","No"))</f>
        <v>Yes</v>
      </c>
      <c r="E319" s="8">
        <v>99.302171610000002</v>
      </c>
      <c r="F319" s="46" t="str">
        <f>IF($B319="N/A","N/A",IF(E319&gt;80,"Yes","No"))</f>
        <v>Yes</v>
      </c>
      <c r="G319" s="8">
        <v>99.927228830999994</v>
      </c>
      <c r="H319" s="46" t="str">
        <f>IF($B319="N/A","N/A",IF(G319&gt;80,"Yes","No"))</f>
        <v>Yes</v>
      </c>
      <c r="I319" s="12">
        <v>0.97929999999999995</v>
      </c>
      <c r="J319" s="12">
        <v>0.62939999999999996</v>
      </c>
      <c r="K319" s="47" t="s">
        <v>741</v>
      </c>
      <c r="L319" s="9" t="str">
        <f t="shared" si="92"/>
        <v>Yes</v>
      </c>
    </row>
    <row r="320" spans="1:12" x14ac:dyDescent="0.2">
      <c r="A320" s="60" t="s">
        <v>332</v>
      </c>
      <c r="B320" s="37" t="s">
        <v>278</v>
      </c>
      <c r="C320" s="8">
        <v>4.5677949999999999E-4</v>
      </c>
      <c r="D320" s="46" t="str">
        <f>IF($B320="N/A","N/A",IF(C320&gt;=5,"No",IF(C320&lt;0,"No","Yes")))</f>
        <v>Yes</v>
      </c>
      <c r="E320" s="8">
        <v>4.4579802299999999E-2</v>
      </c>
      <c r="F320" s="46" t="str">
        <f>IF($B320="N/A","N/A",IF(E320&gt;=5,"No",IF(E320&lt;0,"No","Yes")))</f>
        <v>Yes</v>
      </c>
      <c r="G320" s="8">
        <v>4.3234635700000003E-2</v>
      </c>
      <c r="H320" s="46" t="str">
        <f>IF($B320="N/A","N/A",IF(G320&gt;=5,"No",IF(G320&lt;0,"No","Yes")))</f>
        <v>Yes</v>
      </c>
      <c r="I320" s="12">
        <v>9660</v>
      </c>
      <c r="J320" s="12">
        <v>-3.02</v>
      </c>
      <c r="K320" s="47" t="s">
        <v>741</v>
      </c>
      <c r="L320" s="9" t="str">
        <f t="shared" si="92"/>
        <v>Yes</v>
      </c>
    </row>
    <row r="321" spans="1:12" x14ac:dyDescent="0.2">
      <c r="A321" s="60" t="s">
        <v>340</v>
      </c>
      <c r="B321" s="50" t="s">
        <v>278</v>
      </c>
      <c r="C321" s="8">
        <v>1.6439494985000001</v>
      </c>
      <c r="D321" s="46" t="str">
        <f>IF($B321="N/A","N/A",IF(C321&gt;=5,"No",IF(C321&lt;0,"No","Yes")))</f>
        <v>Yes</v>
      </c>
      <c r="E321" s="8">
        <v>0.61352401130000001</v>
      </c>
      <c r="F321" s="46" t="str">
        <f>IF($B321="N/A","N/A",IF(E321&gt;=5,"No",IF(E321&lt;0,"No","Yes")))</f>
        <v>Yes</v>
      </c>
      <c r="G321" s="8">
        <v>4.2806570000000001E-4</v>
      </c>
      <c r="H321" s="46" t="str">
        <f>IF($B321="N/A","N/A",IF(G321&gt;=5,"No",IF(G321&lt;0,"No","Yes")))</f>
        <v>Yes</v>
      </c>
      <c r="I321" s="12">
        <v>-62.7</v>
      </c>
      <c r="J321" s="12">
        <v>-99.9</v>
      </c>
      <c r="K321" s="47" t="s">
        <v>741</v>
      </c>
      <c r="L321" s="9" t="str">
        <f t="shared" si="92"/>
        <v>No</v>
      </c>
    </row>
    <row r="322" spans="1:12" x14ac:dyDescent="0.2">
      <c r="A322" s="60" t="s">
        <v>333</v>
      </c>
      <c r="B322" s="50" t="s">
        <v>278</v>
      </c>
      <c r="C322" s="8">
        <v>0</v>
      </c>
      <c r="D322" s="46" t="str">
        <f>IF($B322="N/A","N/A",IF(C322&gt;=5,"No",IF(C322&lt;0,"No","Yes")))</f>
        <v>Yes</v>
      </c>
      <c r="E322" s="8">
        <v>2.82485876E-2</v>
      </c>
      <c r="F322" s="46" t="str">
        <f>IF($B322="N/A","N/A",IF(E322&gt;=5,"No",IF(E322&lt;0,"No","Yes")))</f>
        <v>Yes</v>
      </c>
      <c r="G322" s="8">
        <v>1.9262956500000001E-2</v>
      </c>
      <c r="H322" s="46" t="str">
        <f>IF($B322="N/A","N/A",IF(G322&gt;=5,"No",IF(G322&lt;0,"No","Yes")))</f>
        <v>Yes</v>
      </c>
      <c r="I322" s="12" t="s">
        <v>1747</v>
      </c>
      <c r="J322" s="12">
        <v>-31.8</v>
      </c>
      <c r="K322" s="47" t="s">
        <v>741</v>
      </c>
      <c r="L322" s="9" t="str">
        <f t="shared" si="92"/>
        <v>No</v>
      </c>
    </row>
    <row r="323" spans="1:12" x14ac:dyDescent="0.2">
      <c r="A323" s="60" t="s">
        <v>334</v>
      </c>
      <c r="B323" s="50" t="s">
        <v>292</v>
      </c>
      <c r="C323" s="8">
        <v>0</v>
      </c>
      <c r="D323" s="46" t="str">
        <f>IF($B323="N/A","N/A",IF(C323&gt;0,"No",IF(C323&lt;0,"No","Yes")))</f>
        <v>Yes</v>
      </c>
      <c r="E323" s="8">
        <v>0</v>
      </c>
      <c r="F323" s="46" t="str">
        <f>IF($B323="N/A","N/A",IF(E323&gt;0,"No",IF(E323&lt;0,"No","Yes")))</f>
        <v>Yes</v>
      </c>
      <c r="G323" s="8">
        <v>0</v>
      </c>
      <c r="H323" s="46" t="str">
        <f>IF($B323="N/A","N/A",IF(G323&gt;0,"No",IF(G323&lt;0,"No","Yes")))</f>
        <v>Yes</v>
      </c>
      <c r="I323" s="12" t="s">
        <v>1747</v>
      </c>
      <c r="J323" s="12" t="s">
        <v>1747</v>
      </c>
      <c r="K323" s="47" t="s">
        <v>741</v>
      </c>
      <c r="L323" s="9" t="str">
        <f t="shared" si="92"/>
        <v>N/A</v>
      </c>
    </row>
    <row r="324" spans="1:12" x14ac:dyDescent="0.2">
      <c r="A324" s="60" t="s">
        <v>335</v>
      </c>
      <c r="B324" s="50" t="s">
        <v>278</v>
      </c>
      <c r="C324" s="8">
        <v>0</v>
      </c>
      <c r="D324" s="46" t="str">
        <f>IF($B324="N/A","N/A",IF(C324&gt;=5,"No",IF(C324&lt;0,"No","Yes")))</f>
        <v>Yes</v>
      </c>
      <c r="E324" s="8">
        <v>0</v>
      </c>
      <c r="F324" s="46" t="str">
        <f>IF($B324="N/A","N/A",IF(E324&gt;=5,"No",IF(E324&lt;0,"No","Yes")))</f>
        <v>Yes</v>
      </c>
      <c r="G324" s="8">
        <v>0</v>
      </c>
      <c r="H324" s="46" t="str">
        <f>IF($B324="N/A","N/A",IF(G324&gt;=5,"No",IF(G324&lt;0,"No","Yes")))</f>
        <v>Yes</v>
      </c>
      <c r="I324" s="12" t="s">
        <v>1747</v>
      </c>
      <c r="J324" s="12" t="s">
        <v>1747</v>
      </c>
      <c r="K324" s="47" t="s">
        <v>741</v>
      </c>
      <c r="L324" s="9" t="str">
        <f t="shared" si="92"/>
        <v>N/A</v>
      </c>
    </row>
    <row r="325" spans="1:12" x14ac:dyDescent="0.2">
      <c r="A325" s="60" t="s">
        <v>336</v>
      </c>
      <c r="B325" s="50" t="s">
        <v>292</v>
      </c>
      <c r="C325" s="8">
        <v>0</v>
      </c>
      <c r="D325" s="46" t="str">
        <f t="shared" ref="D325:D326" si="100">IF($B325="N/A","N/A",IF(C325&gt;0,"No",IF(C325&lt;0,"No","Yes")))</f>
        <v>Yes</v>
      </c>
      <c r="E325" s="8">
        <v>0</v>
      </c>
      <c r="F325" s="46" t="str">
        <f t="shared" ref="F325:F326" si="101">IF($B325="N/A","N/A",IF(E325&gt;0,"No",IF(E325&lt;0,"No","Yes")))</f>
        <v>Yes</v>
      </c>
      <c r="G325" s="8">
        <v>0</v>
      </c>
      <c r="H325" s="46" t="str">
        <f t="shared" ref="H325:H326" si="102">IF($B325="N/A","N/A",IF(G325&gt;0,"No",IF(G325&lt;0,"No","Yes")))</f>
        <v>Yes</v>
      </c>
      <c r="I325" s="12" t="s">
        <v>1747</v>
      </c>
      <c r="J325" s="12" t="s">
        <v>1747</v>
      </c>
      <c r="K325" s="47" t="s">
        <v>741</v>
      </c>
      <c r="L325" s="9" t="str">
        <f t="shared" si="92"/>
        <v>N/A</v>
      </c>
    </row>
    <row r="326" spans="1:12" x14ac:dyDescent="0.2">
      <c r="A326" s="60" t="s">
        <v>337</v>
      </c>
      <c r="B326" s="50" t="s">
        <v>292</v>
      </c>
      <c r="C326" s="8">
        <v>1.6444062799999999E-2</v>
      </c>
      <c r="D326" s="46" t="str">
        <f t="shared" si="100"/>
        <v>No</v>
      </c>
      <c r="E326" s="8">
        <v>1.14759887E-2</v>
      </c>
      <c r="F326" s="46" t="str">
        <f t="shared" si="101"/>
        <v>No</v>
      </c>
      <c r="G326" s="8">
        <v>9.8455111000000008E-3</v>
      </c>
      <c r="H326" s="46" t="str">
        <f t="shared" si="102"/>
        <v>No</v>
      </c>
      <c r="I326" s="12">
        <v>-30.2</v>
      </c>
      <c r="J326" s="12">
        <v>-14.2</v>
      </c>
      <c r="K326" s="47" t="s">
        <v>741</v>
      </c>
      <c r="L326" s="9" t="str">
        <f t="shared" si="92"/>
        <v>Yes</v>
      </c>
    </row>
    <row r="327" spans="1:12" x14ac:dyDescent="0.2">
      <c r="A327" s="60" t="s">
        <v>99</v>
      </c>
      <c r="B327" s="50" t="s">
        <v>292</v>
      </c>
      <c r="C327" s="8">
        <v>0</v>
      </c>
      <c r="D327" s="46" t="str">
        <f>IF($B327="N/A","N/A",IF(C327&gt;0,"No",IF(C327&lt;0,"No","Yes")))</f>
        <v>Yes</v>
      </c>
      <c r="E327" s="8">
        <v>0</v>
      </c>
      <c r="F327" s="46" t="str">
        <f>IF($B327="N/A","N/A",IF(E327&gt;0,"No",IF(E327&lt;0,"No","Yes")))</f>
        <v>Yes</v>
      </c>
      <c r="G327" s="8">
        <v>0</v>
      </c>
      <c r="H327" s="46" t="str">
        <f>IF($B327="N/A","N/A",IF(G327&gt;0,"No",IF(G327&lt;0,"No","Yes")))</f>
        <v>Yes</v>
      </c>
      <c r="I327" s="12" t="s">
        <v>1747</v>
      </c>
      <c r="J327" s="12" t="s">
        <v>1747</v>
      </c>
      <c r="K327" s="47" t="s">
        <v>741</v>
      </c>
      <c r="L327" s="9" t="str">
        <f t="shared" si="92"/>
        <v>N/A</v>
      </c>
    </row>
    <row r="328" spans="1:12" x14ac:dyDescent="0.2">
      <c r="A328" s="60" t="s">
        <v>338</v>
      </c>
      <c r="B328" s="50" t="s">
        <v>292</v>
      </c>
      <c r="C328" s="8">
        <v>0</v>
      </c>
      <c r="D328" s="46" t="str">
        <f>IF($B328="N/A","N/A",IF(C328&gt;0,"No",IF(C328&lt;0,"No","Yes")))</f>
        <v>Yes</v>
      </c>
      <c r="E328" s="8">
        <v>0</v>
      </c>
      <c r="F328" s="46" t="str">
        <f>IF($B328="N/A","N/A",IF(E328&gt;0,"No",IF(E328&lt;0,"No","Yes")))</f>
        <v>Yes</v>
      </c>
      <c r="G328" s="8">
        <v>0</v>
      </c>
      <c r="H328" s="46" t="str">
        <f>IF($B328="N/A","N/A",IF(G328&gt;0,"No",IF(G328&lt;0,"No","Yes")))</f>
        <v>Yes</v>
      </c>
      <c r="I328" s="12" t="s">
        <v>1747</v>
      </c>
      <c r="J328" s="12" t="s">
        <v>1747</v>
      </c>
      <c r="K328" s="47" t="s">
        <v>741</v>
      </c>
      <c r="L328" s="9" t="str">
        <f t="shared" si="92"/>
        <v>N/A</v>
      </c>
    </row>
    <row r="329" spans="1:12" x14ac:dyDescent="0.2">
      <c r="A329" s="60" t="s">
        <v>339</v>
      </c>
      <c r="B329" s="50" t="s">
        <v>292</v>
      </c>
      <c r="C329" s="8">
        <v>0</v>
      </c>
      <c r="D329" s="46" t="str">
        <f>IF($B329="N/A","N/A",IF(C329&gt;0,"No",IF(C329&lt;0,"No","Yes")))</f>
        <v>Yes</v>
      </c>
      <c r="E329" s="8">
        <v>0</v>
      </c>
      <c r="F329" s="46" t="str">
        <f>IF($B329="N/A","N/A",IF(E329&gt;0,"No",IF(E329&lt;0,"No","Yes")))</f>
        <v>Yes</v>
      </c>
      <c r="G329" s="8">
        <v>0</v>
      </c>
      <c r="H329" s="46" t="str">
        <f>IF($B329="N/A","N/A",IF(G329&gt;0,"No",IF(G329&lt;0,"No","Yes")))</f>
        <v>Yes</v>
      </c>
      <c r="I329" s="12" t="s">
        <v>1747</v>
      </c>
      <c r="J329" s="12" t="s">
        <v>1747</v>
      </c>
      <c r="K329" s="47" t="s">
        <v>741</v>
      </c>
      <c r="L329" s="9" t="str">
        <f t="shared" si="92"/>
        <v>N/A</v>
      </c>
    </row>
    <row r="330" spans="1:12" x14ac:dyDescent="0.2">
      <c r="A330" s="60" t="s">
        <v>1127</v>
      </c>
      <c r="B330" s="37" t="s">
        <v>213</v>
      </c>
      <c r="C330" s="8">
        <v>0</v>
      </c>
      <c r="D330" s="46" t="str">
        <f>IF($B330="N/A","N/A",IF(C330&gt;10,"No",IF(C330&lt;-10,"No","Yes")))</f>
        <v>N/A</v>
      </c>
      <c r="E330" s="8">
        <v>0</v>
      </c>
      <c r="F330" s="46" t="str">
        <f>IF($B330="N/A","N/A",IF(E330&gt;10,"No",IF(E330&lt;-10,"No","Yes")))</f>
        <v>N/A</v>
      </c>
      <c r="G330" s="8">
        <v>0</v>
      </c>
      <c r="H330" s="46" t="str">
        <f>IF($B330="N/A","N/A",IF(G330&gt;10,"No",IF(G330&lt;-10,"No","Yes")))</f>
        <v>N/A</v>
      </c>
      <c r="I330" s="12" t="s">
        <v>1747</v>
      </c>
      <c r="J330" s="12" t="s">
        <v>1747</v>
      </c>
      <c r="K330" s="47" t="s">
        <v>741</v>
      </c>
      <c r="L330" s="9" t="str">
        <f t="shared" si="92"/>
        <v>N/A</v>
      </c>
    </row>
    <row r="331" spans="1:12" x14ac:dyDescent="0.2">
      <c r="A331" s="60" t="s">
        <v>1128</v>
      </c>
      <c r="B331" s="37" t="s">
        <v>213</v>
      </c>
      <c r="C331" s="8">
        <v>0</v>
      </c>
      <c r="D331" s="46" t="str">
        <f>IF($B331="N/A","N/A",IF(C331&gt;10,"No",IF(C331&lt;-10,"No","Yes")))</f>
        <v>N/A</v>
      </c>
      <c r="E331" s="8">
        <v>0</v>
      </c>
      <c r="F331" s="46" t="str">
        <f>IF($B331="N/A","N/A",IF(E331&gt;10,"No",IF(E331&lt;-10,"No","Yes")))</f>
        <v>N/A</v>
      </c>
      <c r="G331" s="8">
        <v>0</v>
      </c>
      <c r="H331" s="46" t="str">
        <f>IF($B331="N/A","N/A",IF(G331&gt;10,"No",IF(G331&lt;-10,"No","Yes")))</f>
        <v>N/A</v>
      </c>
      <c r="I331" s="12" t="s">
        <v>1747</v>
      </c>
      <c r="J331" s="12" t="s">
        <v>1747</v>
      </c>
      <c r="K331" s="47" t="s">
        <v>741</v>
      </c>
      <c r="L331" s="9" t="str">
        <f t="shared" si="92"/>
        <v>N/A</v>
      </c>
    </row>
    <row r="332" spans="1:12" x14ac:dyDescent="0.2">
      <c r="A332" s="60" t="s">
        <v>1129</v>
      </c>
      <c r="B332" s="37" t="s">
        <v>213</v>
      </c>
      <c r="C332" s="8">
        <v>0</v>
      </c>
      <c r="D332" s="46" t="str">
        <f>IF($B332="N/A","N/A",IF(C332&gt;10,"No",IF(C332&lt;-10,"No","Yes")))</f>
        <v>N/A</v>
      </c>
      <c r="E332" s="8">
        <v>0</v>
      </c>
      <c r="F332" s="46" t="str">
        <f>IF($B332="N/A","N/A",IF(E332&gt;10,"No",IF(E332&lt;-10,"No","Yes")))</f>
        <v>N/A</v>
      </c>
      <c r="G332" s="8">
        <v>0</v>
      </c>
      <c r="H332" s="46" t="str">
        <f>IF($B332="N/A","N/A",IF(G332&gt;10,"No",IF(G332&lt;-10,"No","Yes")))</f>
        <v>N/A</v>
      </c>
      <c r="I332" s="12" t="s">
        <v>1747</v>
      </c>
      <c r="J332" s="12" t="s">
        <v>1747</v>
      </c>
      <c r="K332" s="47" t="s">
        <v>741</v>
      </c>
      <c r="L332" s="9" t="str">
        <f t="shared" si="92"/>
        <v>N/A</v>
      </c>
    </row>
    <row r="333" spans="1:12" x14ac:dyDescent="0.2">
      <c r="A333" s="60" t="s">
        <v>1130</v>
      </c>
      <c r="B333" s="37" t="s">
        <v>213</v>
      </c>
      <c r="C333" s="8">
        <v>0</v>
      </c>
      <c r="D333" s="46" t="str">
        <f>IF($B333="N/A","N/A",IF(C333&gt;10,"No",IF(C333&lt;-10,"No","Yes")))</f>
        <v>N/A</v>
      </c>
      <c r="E333" s="8">
        <v>0</v>
      </c>
      <c r="F333" s="46" t="str">
        <f>IF($B333="N/A","N/A",IF(E333&gt;10,"No",IF(E333&lt;-10,"No","Yes")))</f>
        <v>N/A</v>
      </c>
      <c r="G333" s="8">
        <v>0</v>
      </c>
      <c r="H333" s="46" t="str">
        <f>IF($B333="N/A","N/A",IF(G333&gt;10,"No",IF(G333&lt;-10,"No","Yes")))</f>
        <v>N/A</v>
      </c>
      <c r="I333" s="12" t="s">
        <v>1747</v>
      </c>
      <c r="J333" s="12" t="s">
        <v>1747</v>
      </c>
      <c r="K333" s="47" t="s">
        <v>741</v>
      </c>
      <c r="L333" s="9" t="str">
        <f t="shared" si="92"/>
        <v>N/A</v>
      </c>
    </row>
    <row r="334" spans="1:12" x14ac:dyDescent="0.2">
      <c r="A334" s="60" t="s">
        <v>1131</v>
      </c>
      <c r="B334" s="37" t="s">
        <v>293</v>
      </c>
      <c r="C334" s="8">
        <v>2.3346001352000001</v>
      </c>
      <c r="D334" s="46" t="str">
        <f>IF($B334="N/A","N/A",IF(C334&gt;15,"No",IF(C334&lt;2,"No","Yes")))</f>
        <v>Yes</v>
      </c>
      <c r="E334" s="8">
        <v>1.9615112993999999</v>
      </c>
      <c r="F334" s="46" t="str">
        <f>IF($B334="N/A","N/A",IF(E334&gt;15,"No",IF(E334&lt;2,"No","Yes")))</f>
        <v>No</v>
      </c>
      <c r="G334" s="8">
        <v>1.3668137786000001</v>
      </c>
      <c r="H334" s="46" t="str">
        <f>IF($B334="N/A","N/A",IF(G334&gt;15,"No",IF(G334&lt;2,"No","Yes")))</f>
        <v>No</v>
      </c>
      <c r="I334" s="12">
        <v>-16</v>
      </c>
      <c r="J334" s="12">
        <v>-30.3</v>
      </c>
      <c r="K334" s="47" t="s">
        <v>741</v>
      </c>
      <c r="L334" s="9" t="str">
        <f t="shared" si="92"/>
        <v>No</v>
      </c>
    </row>
    <row r="335" spans="1:12" x14ac:dyDescent="0.2">
      <c r="A335" s="60" t="s">
        <v>1132</v>
      </c>
      <c r="B335" s="37" t="s">
        <v>213</v>
      </c>
      <c r="C335" s="38">
        <v>22480</v>
      </c>
      <c r="D335" s="46" t="str">
        <f>IF($B335="N/A","N/A",IF(C335&gt;10,"No",IF(C335&lt;-10,"No","Yes")))</f>
        <v>N/A</v>
      </c>
      <c r="E335" s="38">
        <v>23008</v>
      </c>
      <c r="F335" s="46" t="str">
        <f>IF($B335="N/A","N/A",IF(E335&gt;10,"No",IF(E335&lt;-10,"No","Yes")))</f>
        <v>N/A</v>
      </c>
      <c r="G335" s="38">
        <v>21323</v>
      </c>
      <c r="H335" s="46" t="str">
        <f>IF($B335="N/A","N/A",IF(G335&gt;10,"No",IF(G335&lt;-10,"No","Yes")))</f>
        <v>N/A</v>
      </c>
      <c r="I335" s="12">
        <v>2.3490000000000002</v>
      </c>
      <c r="J335" s="12">
        <v>-7.32</v>
      </c>
      <c r="K335" s="47" t="s">
        <v>741</v>
      </c>
      <c r="L335" s="9" t="str">
        <f t="shared" si="92"/>
        <v>Yes</v>
      </c>
    </row>
    <row r="336" spans="1:12" x14ac:dyDescent="0.2">
      <c r="A336" s="60" t="s">
        <v>1687</v>
      </c>
      <c r="B336" s="37" t="s">
        <v>213</v>
      </c>
      <c r="C336" s="38">
        <v>23699</v>
      </c>
      <c r="D336" s="46" t="str">
        <f>IF($B336="N/A","N/A",IF(C336&gt;10,"No",IF(C336&lt;-10,"No","Yes")))</f>
        <v>N/A</v>
      </c>
      <c r="E336" s="38">
        <v>27317</v>
      </c>
      <c r="F336" s="46" t="str">
        <f>IF($B336="N/A","N/A",IF(E336&gt;10,"No",IF(E336&lt;-10,"No","Yes")))</f>
        <v>N/A</v>
      </c>
      <c r="G336" s="38">
        <v>29658</v>
      </c>
      <c r="H336" s="46" t="str">
        <f>IF($B336="N/A","N/A",IF(G336&gt;10,"No",IF(G336&lt;-10,"No","Yes")))</f>
        <v>N/A</v>
      </c>
      <c r="I336" s="12">
        <v>15.27</v>
      </c>
      <c r="J336" s="12">
        <v>8.57</v>
      </c>
      <c r="K336" s="47" t="s">
        <v>741</v>
      </c>
      <c r="L336" s="9" t="str">
        <f t="shared" si="92"/>
        <v>Yes</v>
      </c>
    </row>
    <row r="337" spans="1:12" x14ac:dyDescent="0.2">
      <c r="A337" s="60" t="s">
        <v>1688</v>
      </c>
      <c r="B337" s="37" t="s">
        <v>213</v>
      </c>
      <c r="C337" s="38">
        <v>535</v>
      </c>
      <c r="D337" s="46" t="str">
        <f>IF($B337="N/A","N/A",IF(C337&gt;10,"No",IF(C337&lt;-10,"No","Yes")))</f>
        <v>N/A</v>
      </c>
      <c r="E337" s="38">
        <v>697</v>
      </c>
      <c r="F337" s="46" t="str">
        <f>IF($B337="N/A","N/A",IF(E337&gt;10,"No",IF(E337&lt;-10,"No","Yes")))</f>
        <v>N/A</v>
      </c>
      <c r="G337" s="38">
        <v>719</v>
      </c>
      <c r="H337" s="46" t="str">
        <f>IF($B337="N/A","N/A",IF(G337&gt;10,"No",IF(G337&lt;-10,"No","Yes")))</f>
        <v>N/A</v>
      </c>
      <c r="I337" s="12">
        <v>30.28</v>
      </c>
      <c r="J337" s="12">
        <v>3.1560000000000001</v>
      </c>
      <c r="K337" s="47" t="s">
        <v>741</v>
      </c>
      <c r="L337" s="9" t="str">
        <f t="shared" si="92"/>
        <v>Yes</v>
      </c>
    </row>
    <row r="338" spans="1:12" x14ac:dyDescent="0.2">
      <c r="A338" s="60" t="s">
        <v>1689</v>
      </c>
      <c r="B338" s="37" t="s">
        <v>213</v>
      </c>
      <c r="C338" s="38">
        <v>0</v>
      </c>
      <c r="D338" s="46" t="str">
        <f>IF($B338="N/A","N/A",IF(C338&gt;10,"No",IF(C338&lt;-10,"No","Yes")))</f>
        <v>N/A</v>
      </c>
      <c r="E338" s="38">
        <v>0</v>
      </c>
      <c r="F338" s="46" t="str">
        <f>IF($B338="N/A","N/A",IF(E338&gt;10,"No",IF(E338&lt;-10,"No","Yes")))</f>
        <v>N/A</v>
      </c>
      <c r="G338" s="38">
        <v>0</v>
      </c>
      <c r="H338" s="46" t="str">
        <f>IF($B338="N/A","N/A",IF(G338&gt;10,"No",IF(G338&lt;-10,"No","Yes")))</f>
        <v>N/A</v>
      </c>
      <c r="I338" s="12" t="s">
        <v>1747</v>
      </c>
      <c r="J338" s="12" t="s">
        <v>1747</v>
      </c>
      <c r="K338" s="47" t="s">
        <v>741</v>
      </c>
      <c r="L338" s="9" t="str">
        <f t="shared" si="92"/>
        <v>N/A</v>
      </c>
    </row>
    <row r="339" spans="1:12" x14ac:dyDescent="0.2">
      <c r="A339" s="60" t="s">
        <v>1690</v>
      </c>
      <c r="B339" s="37" t="s">
        <v>213</v>
      </c>
      <c r="C339" s="38">
        <v>0</v>
      </c>
      <c r="D339" s="46" t="str">
        <f>IF($B339="N/A","N/A",IF(C339&gt;10,"No",IF(C339&lt;-10,"No","Yes")))</f>
        <v>N/A</v>
      </c>
      <c r="E339" s="38">
        <v>0</v>
      </c>
      <c r="F339" s="46" t="str">
        <f>IF($B339="N/A","N/A",IF(E339&gt;10,"No",IF(E339&lt;-10,"No","Yes")))</f>
        <v>N/A</v>
      </c>
      <c r="G339" s="38">
        <v>0</v>
      </c>
      <c r="H339" s="46" t="str">
        <f>IF($B339="N/A","N/A",IF(G339&gt;10,"No",IF(G339&lt;-10,"No","Yes")))</f>
        <v>N/A</v>
      </c>
      <c r="I339" s="12" t="s">
        <v>1747</v>
      </c>
      <c r="J339" s="12" t="s">
        <v>1747</v>
      </c>
      <c r="K339" s="47" t="s">
        <v>741</v>
      </c>
      <c r="L339" s="9" t="str">
        <f t="shared" si="92"/>
        <v>N/A</v>
      </c>
    </row>
    <row r="340" spans="1:12" s="21" customFormat="1" ht="12" customHeight="1" x14ac:dyDescent="0.2">
      <c r="A340" s="161" t="s">
        <v>1647</v>
      </c>
      <c r="B340" s="162"/>
      <c r="C340" s="162"/>
      <c r="D340" s="162"/>
      <c r="E340" s="162"/>
      <c r="F340" s="162"/>
      <c r="G340" s="162"/>
      <c r="H340" s="162"/>
      <c r="I340" s="162"/>
      <c r="J340" s="162"/>
      <c r="K340" s="162"/>
      <c r="L340" s="163"/>
    </row>
    <row r="341" spans="1:12" s="21" customFormat="1" ht="12.75" customHeight="1" x14ac:dyDescent="0.2">
      <c r="A341" s="156" t="s">
        <v>1645</v>
      </c>
      <c r="B341" s="157"/>
      <c r="C341" s="157"/>
      <c r="D341" s="157"/>
      <c r="E341" s="157"/>
      <c r="F341" s="157"/>
      <c r="G341" s="157"/>
      <c r="H341" s="157"/>
      <c r="I341" s="157"/>
      <c r="J341" s="157"/>
      <c r="K341" s="157"/>
      <c r="L341" s="158"/>
    </row>
    <row r="342" spans="1:12" x14ac:dyDescent="0.2">
      <c r="A342" s="167" t="s">
        <v>1743</v>
      </c>
      <c r="B342" s="168"/>
      <c r="C342" s="168"/>
      <c r="D342" s="168"/>
      <c r="E342" s="168"/>
      <c r="F342" s="168"/>
      <c r="G342" s="168"/>
      <c r="H342" s="168"/>
      <c r="I342" s="168"/>
      <c r="J342" s="168"/>
      <c r="K342" s="168"/>
      <c r="L342" s="169"/>
    </row>
    <row r="343" spans="1:12" x14ac:dyDescent="0.2">
      <c r="A343" s="56"/>
    </row>
    <row r="344" spans="1:12" x14ac:dyDescent="0.2">
      <c r="A344" s="2"/>
    </row>
    <row r="345" spans="1:12" x14ac:dyDescent="0.2">
      <c r="A345" s="2"/>
    </row>
    <row r="346" spans="1:12" x14ac:dyDescent="0.2">
      <c r="A346" s="56"/>
    </row>
    <row r="347" spans="1:12" x14ac:dyDescent="0.2">
      <c r="A347" s="58"/>
    </row>
    <row r="348" spans="1:12" x14ac:dyDescent="0.2">
      <c r="A348" s="58"/>
    </row>
    <row r="349" spans="1:12" x14ac:dyDescent="0.2">
      <c r="A349" s="58"/>
    </row>
    <row r="350" spans="1:12" x14ac:dyDescent="0.2">
      <c r="A350" s="58"/>
    </row>
    <row r="351" spans="1:12" x14ac:dyDescent="0.2">
      <c r="A351" s="58"/>
    </row>
    <row r="352" spans="1:12" x14ac:dyDescent="0.2">
      <c r="A352" s="58"/>
    </row>
    <row r="353" spans="1:1" x14ac:dyDescent="0.2">
      <c r="A353" s="58"/>
    </row>
    <row r="354" spans="1:1" x14ac:dyDescent="0.2">
      <c r="A354" s="58"/>
    </row>
    <row r="355" spans="1:1" x14ac:dyDescent="0.2">
      <c r="A355" s="56"/>
    </row>
    <row r="356" spans="1:1" x14ac:dyDescent="0.2">
      <c r="A356" s="56"/>
    </row>
    <row r="357" spans="1:1" x14ac:dyDescent="0.2">
      <c r="A357" s="56"/>
    </row>
    <row r="358" spans="1:1" x14ac:dyDescent="0.2">
      <c r="A358" s="56"/>
    </row>
    <row r="359" spans="1:1" x14ac:dyDescent="0.2">
      <c r="A359" s="56"/>
    </row>
    <row r="360" spans="1:1" x14ac:dyDescent="0.2">
      <c r="A360" s="56"/>
    </row>
    <row r="361" spans="1:1" x14ac:dyDescent="0.2">
      <c r="A361" s="56"/>
    </row>
    <row r="362" spans="1:1" x14ac:dyDescent="0.2">
      <c r="A362" s="56"/>
    </row>
  </sheetData>
  <mergeCells count="6">
    <mergeCell ref="A342:L342"/>
    <mergeCell ref="A2:L2"/>
    <mergeCell ref="A340:L340"/>
    <mergeCell ref="A341:L341"/>
    <mergeCell ref="A1:L1"/>
    <mergeCell ref="A4:L4"/>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9"/>
  <sheetViews>
    <sheetView topLeftCell="A54" zoomScaleNormal="100" workbookViewId="0">
      <selection activeCell="A17" sqref="A17"/>
    </sheetView>
  </sheetViews>
  <sheetFormatPr defaultRowHeight="12.75" x14ac:dyDescent="0.2"/>
  <cols>
    <col min="1" max="1" width="77.28515625" style="114" customWidth="1"/>
    <col min="2" max="2" width="10.7109375" style="83" customWidth="1"/>
    <col min="3" max="3" width="14.7109375" style="83" customWidth="1"/>
    <col min="4" max="4" width="7.7109375" style="83" customWidth="1"/>
    <col min="5" max="5" width="14.7109375" style="83" customWidth="1"/>
    <col min="6" max="6" width="7.7109375" style="83" customWidth="1"/>
    <col min="7" max="7" width="14.7109375" style="83" customWidth="1"/>
    <col min="8" max="8" width="7.7109375" style="83" customWidth="1"/>
    <col min="9" max="10" width="10.7109375" style="83" customWidth="1"/>
    <col min="11" max="11" width="12.7109375" style="83" customWidth="1"/>
    <col min="12" max="16384" width="9.140625" style="83"/>
  </cols>
  <sheetData>
    <row r="1" spans="1:1" s="116" customFormat="1" x14ac:dyDescent="0.2">
      <c r="A1" s="116" t="s">
        <v>745</v>
      </c>
    </row>
    <row r="2" spans="1:1" s="116" customFormat="1" x14ac:dyDescent="0.2">
      <c r="A2" s="130" t="s">
        <v>1646</v>
      </c>
    </row>
    <row r="3" spans="1:1" s="116" customFormat="1" x14ac:dyDescent="0.2">
      <c r="A3" s="118" t="s">
        <v>1643</v>
      </c>
    </row>
    <row r="4" spans="1:1" s="116" customFormat="1" x14ac:dyDescent="0.2">
      <c r="A4" s="119" t="s">
        <v>1686</v>
      </c>
    </row>
    <row r="5" spans="1:1" s="116" customFormat="1" x14ac:dyDescent="0.2">
      <c r="A5" s="117" t="s">
        <v>1644</v>
      </c>
    </row>
    <row r="6" spans="1:1" s="116" customFormat="1" x14ac:dyDescent="0.2">
      <c r="A6" s="117" t="s">
        <v>746</v>
      </c>
    </row>
    <row r="7" spans="1:1" x14ac:dyDescent="0.2">
      <c r="A7" s="119" t="s">
        <v>747</v>
      </c>
    </row>
    <row r="8" spans="1:1" x14ac:dyDescent="0.2">
      <c r="A8" s="130" t="s">
        <v>1646</v>
      </c>
    </row>
    <row r="9" spans="1:1" x14ac:dyDescent="0.2">
      <c r="A9" s="115" t="s">
        <v>748</v>
      </c>
    </row>
    <row r="10" spans="1:1" x14ac:dyDescent="0.2">
      <c r="A10" s="15" t="s">
        <v>749</v>
      </c>
    </row>
    <row r="11" spans="1:1" x14ac:dyDescent="0.2">
      <c r="A11" s="15" t="s">
        <v>750</v>
      </c>
    </row>
    <row r="12" spans="1:1" x14ac:dyDescent="0.2">
      <c r="A12" s="15" t="s">
        <v>751</v>
      </c>
    </row>
    <row r="13" spans="1:1" x14ac:dyDescent="0.2">
      <c r="A13" s="15" t="s">
        <v>752</v>
      </c>
    </row>
    <row r="14" spans="1:1" x14ac:dyDescent="0.2">
      <c r="A14" s="15" t="s">
        <v>753</v>
      </c>
    </row>
    <row r="15" spans="1:1" x14ac:dyDescent="0.2">
      <c r="A15" s="15" t="s">
        <v>754</v>
      </c>
    </row>
    <row r="16" spans="1:1" x14ac:dyDescent="0.2">
      <c r="A16" s="15" t="s">
        <v>755</v>
      </c>
    </row>
    <row r="17" spans="1:1" x14ac:dyDescent="0.2">
      <c r="A17" s="15" t="s">
        <v>756</v>
      </c>
    </row>
    <row r="18" spans="1:1" x14ac:dyDescent="0.2">
      <c r="A18" s="15" t="s">
        <v>757</v>
      </c>
    </row>
    <row r="19" spans="1:1" x14ac:dyDescent="0.2">
      <c r="A19" s="15" t="s">
        <v>758</v>
      </c>
    </row>
    <row r="20" spans="1:1" x14ac:dyDescent="0.2">
      <c r="A20" s="15" t="s">
        <v>759</v>
      </c>
    </row>
    <row r="21" spans="1:1" x14ac:dyDescent="0.2">
      <c r="A21" s="15" t="s">
        <v>760</v>
      </c>
    </row>
    <row r="22" spans="1:1" x14ac:dyDescent="0.2">
      <c r="A22" s="15" t="s">
        <v>761</v>
      </c>
    </row>
    <row r="23" spans="1:1" x14ac:dyDescent="0.2">
      <c r="A23" s="15" t="s">
        <v>762</v>
      </c>
    </row>
    <row r="24" spans="1:1" x14ac:dyDescent="0.2">
      <c r="A24" s="15" t="s">
        <v>763</v>
      </c>
    </row>
    <row r="25" spans="1:1" x14ac:dyDescent="0.2">
      <c r="A25" s="15" t="s">
        <v>764</v>
      </c>
    </row>
    <row r="26" spans="1:1" x14ac:dyDescent="0.2">
      <c r="A26" s="15" t="s">
        <v>765</v>
      </c>
    </row>
    <row r="27" spans="1:1" x14ac:dyDescent="0.2">
      <c r="A27" s="15" t="s">
        <v>766</v>
      </c>
    </row>
    <row r="28" spans="1:1" x14ac:dyDescent="0.2">
      <c r="A28" s="15" t="s">
        <v>767</v>
      </c>
    </row>
    <row r="29" spans="1:1" x14ac:dyDescent="0.2">
      <c r="A29" s="15" t="s">
        <v>768</v>
      </c>
    </row>
    <row r="30" spans="1:1" x14ac:dyDescent="0.2">
      <c r="A30" s="15" t="s">
        <v>769</v>
      </c>
    </row>
    <row r="31" spans="1:1" x14ac:dyDescent="0.2">
      <c r="A31" s="15" t="s">
        <v>770</v>
      </c>
    </row>
    <row r="32" spans="1:1" x14ac:dyDescent="0.2">
      <c r="A32" s="15" t="s">
        <v>771</v>
      </c>
    </row>
    <row r="33" spans="1:1" x14ac:dyDescent="0.2">
      <c r="A33" s="15" t="s">
        <v>772</v>
      </c>
    </row>
    <row r="34" spans="1:1" x14ac:dyDescent="0.2">
      <c r="A34" s="15" t="s">
        <v>773</v>
      </c>
    </row>
    <row r="35" spans="1:1" x14ac:dyDescent="0.2">
      <c r="A35" s="15" t="s">
        <v>774</v>
      </c>
    </row>
    <row r="36" spans="1:1" x14ac:dyDescent="0.2">
      <c r="A36" s="15" t="s">
        <v>775</v>
      </c>
    </row>
    <row r="37" spans="1:1" x14ac:dyDescent="0.2">
      <c r="A37" s="15" t="s">
        <v>776</v>
      </c>
    </row>
    <row r="38" spans="1:1" x14ac:dyDescent="0.2">
      <c r="A38" s="15" t="s">
        <v>777</v>
      </c>
    </row>
    <row r="39" spans="1:1" x14ac:dyDescent="0.2">
      <c r="A39" s="15" t="s">
        <v>778</v>
      </c>
    </row>
    <row r="40" spans="1:1" x14ac:dyDescent="0.2">
      <c r="A40" s="15" t="s">
        <v>779</v>
      </c>
    </row>
    <row r="41" spans="1:1" x14ac:dyDescent="0.2">
      <c r="A41" s="15" t="s">
        <v>780</v>
      </c>
    </row>
    <row r="42" spans="1:1" x14ac:dyDescent="0.2">
      <c r="A42" s="15" t="s">
        <v>781</v>
      </c>
    </row>
    <row r="43" spans="1:1" x14ac:dyDescent="0.2">
      <c r="A43" s="15" t="s">
        <v>782</v>
      </c>
    </row>
    <row r="44" spans="1:1" x14ac:dyDescent="0.2">
      <c r="A44" s="15" t="s">
        <v>783</v>
      </c>
    </row>
    <row r="45" spans="1:1" x14ac:dyDescent="0.2">
      <c r="A45" s="15" t="s">
        <v>784</v>
      </c>
    </row>
    <row r="46" spans="1:1" x14ac:dyDescent="0.2">
      <c r="A46" s="15" t="s">
        <v>785</v>
      </c>
    </row>
    <row r="47" spans="1:1" x14ac:dyDescent="0.2">
      <c r="A47" s="15" t="s">
        <v>786</v>
      </c>
    </row>
    <row r="48" spans="1:1" x14ac:dyDescent="0.2">
      <c r="A48" s="15" t="s">
        <v>787</v>
      </c>
    </row>
    <row r="49" spans="1:1" x14ac:dyDescent="0.2">
      <c r="A49" s="15" t="s">
        <v>788</v>
      </c>
    </row>
    <row r="50" spans="1:1" x14ac:dyDescent="0.2">
      <c r="A50" s="15" t="s">
        <v>789</v>
      </c>
    </row>
    <row r="51" spans="1:1" x14ac:dyDescent="0.2">
      <c r="A51" s="15" t="s">
        <v>790</v>
      </c>
    </row>
    <row r="52" spans="1:1" x14ac:dyDescent="0.2">
      <c r="A52" s="15" t="s">
        <v>791</v>
      </c>
    </row>
    <row r="53" spans="1:1" x14ac:dyDescent="0.2">
      <c r="A53" s="15" t="s">
        <v>792</v>
      </c>
    </row>
    <row r="54" spans="1:1" x14ac:dyDescent="0.2">
      <c r="A54" s="15" t="s">
        <v>793</v>
      </c>
    </row>
    <row r="55" spans="1:1" x14ac:dyDescent="0.2">
      <c r="A55" s="15" t="s">
        <v>794</v>
      </c>
    </row>
    <row r="56" spans="1:1" x14ac:dyDescent="0.2">
      <c r="A56" s="15" t="s">
        <v>795</v>
      </c>
    </row>
    <row r="57" spans="1:1" x14ac:dyDescent="0.2">
      <c r="A57" s="15" t="s">
        <v>796</v>
      </c>
    </row>
    <row r="58" spans="1:1" x14ac:dyDescent="0.2">
      <c r="A58" s="15" t="s">
        <v>797</v>
      </c>
    </row>
    <row r="59" spans="1:1" x14ac:dyDescent="0.2">
      <c r="A59" s="15" t="s">
        <v>798</v>
      </c>
    </row>
    <row r="60" spans="1:1" x14ac:dyDescent="0.2">
      <c r="A60" s="15" t="s">
        <v>799</v>
      </c>
    </row>
    <row r="61" spans="1:1" x14ac:dyDescent="0.2">
      <c r="A61" s="15" t="s">
        <v>1707</v>
      </c>
    </row>
    <row r="62" spans="1:1" x14ac:dyDescent="0.2">
      <c r="A62" s="15" t="s">
        <v>800</v>
      </c>
    </row>
    <row r="63" spans="1:1" x14ac:dyDescent="0.2">
      <c r="A63" s="15" t="s">
        <v>801</v>
      </c>
    </row>
    <row r="64" spans="1:1" x14ac:dyDescent="0.2">
      <c r="A64" s="15" t="s">
        <v>802</v>
      </c>
    </row>
    <row r="65" spans="1:1" x14ac:dyDescent="0.2">
      <c r="A65" s="15" t="s">
        <v>803</v>
      </c>
    </row>
    <row r="66" spans="1:1" x14ac:dyDescent="0.2">
      <c r="A66" s="15" t="s">
        <v>804</v>
      </c>
    </row>
    <row r="67" spans="1:1" x14ac:dyDescent="0.2">
      <c r="A67" s="15" t="s">
        <v>805</v>
      </c>
    </row>
    <row r="68" spans="1:1" x14ac:dyDescent="0.2">
      <c r="A68" s="15" t="s">
        <v>806</v>
      </c>
    </row>
    <row r="69" spans="1:1" x14ac:dyDescent="0.2">
      <c r="A69" s="15" t="s">
        <v>807</v>
      </c>
    </row>
    <row r="70" spans="1:1" x14ac:dyDescent="0.2">
      <c r="A70" s="15" t="s">
        <v>808</v>
      </c>
    </row>
    <row r="71" spans="1:1" x14ac:dyDescent="0.2">
      <c r="A71" s="15" t="s">
        <v>809</v>
      </c>
    </row>
    <row r="72" spans="1:1" x14ac:dyDescent="0.2">
      <c r="A72" s="15" t="s">
        <v>810</v>
      </c>
    </row>
    <row r="73" spans="1:1" x14ac:dyDescent="0.2">
      <c r="A73" s="15" t="s">
        <v>811</v>
      </c>
    </row>
    <row r="74" spans="1:1" x14ac:dyDescent="0.2">
      <c r="A74" s="15" t="s">
        <v>812</v>
      </c>
    </row>
    <row r="75" spans="1:1" x14ac:dyDescent="0.2">
      <c r="A75" s="15" t="s">
        <v>813</v>
      </c>
    </row>
    <row r="76" spans="1:1" x14ac:dyDescent="0.2">
      <c r="A76" s="15" t="s">
        <v>814</v>
      </c>
    </row>
    <row r="77" spans="1:1" x14ac:dyDescent="0.2">
      <c r="A77" s="15" t="s">
        <v>815</v>
      </c>
    </row>
    <row r="78" spans="1:1" x14ac:dyDescent="0.2">
      <c r="A78" s="15" t="s">
        <v>816</v>
      </c>
    </row>
    <row r="79" spans="1:1" x14ac:dyDescent="0.2">
      <c r="A79" s="145" t="s">
        <v>1743</v>
      </c>
    </row>
  </sheetData>
  <printOptions headings="1"/>
  <pageMargins left="0.75" right="0.75" top="1" bottom="0.75" header="0.5" footer="0.5"/>
  <pageSetup scale="63" orientation="landscape" useFirstPageNumber="1" r:id="rId1"/>
  <headerFooter alignWithMargins="0">
    <oddFooter>&amp;R&amp;A Page &amp;P</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P174"/>
  <sheetViews>
    <sheetView zoomScaleNormal="100" zoomScaleSheetLayoutView="70" workbookViewId="0">
      <pane xSplit="2" ySplit="5" topLeftCell="C17" activePane="bottomRight" state="frozen"/>
      <selection activeCell="A17" sqref="A17"/>
      <selection pane="topRight" activeCell="A17" sqref="A17"/>
      <selection pane="bottomLeft" activeCell="A17" sqref="A17"/>
      <selection pane="bottomRight" activeCell="A3" sqref="A3:L3"/>
    </sheetView>
  </sheetViews>
  <sheetFormatPr defaultColWidth="9.140625" defaultRowHeight="12.75" x14ac:dyDescent="0.2"/>
  <cols>
    <col min="1" max="1" width="77.28515625" style="57" customWidth="1"/>
    <col min="2" max="2" width="9.42578125" style="57"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5"/>
  </cols>
  <sheetData>
    <row r="1" spans="1:12" s="20" customFormat="1" ht="18.75" customHeight="1" x14ac:dyDescent="0.2">
      <c r="A1" s="147" t="s">
        <v>1731</v>
      </c>
      <c r="B1" s="148"/>
      <c r="C1" s="148"/>
      <c r="D1" s="148"/>
      <c r="E1" s="148"/>
      <c r="F1" s="148"/>
      <c r="G1" s="148"/>
      <c r="H1" s="148"/>
      <c r="I1" s="148"/>
      <c r="J1" s="148"/>
      <c r="K1" s="148"/>
      <c r="L1" s="149"/>
    </row>
    <row r="2" spans="1:12" ht="24.75" customHeight="1" x14ac:dyDescent="0.2">
      <c r="A2" s="173" t="s">
        <v>1606</v>
      </c>
      <c r="B2" s="174"/>
      <c r="C2" s="174"/>
      <c r="D2" s="174"/>
      <c r="E2" s="174"/>
      <c r="F2" s="174"/>
      <c r="G2" s="174"/>
      <c r="H2" s="174"/>
      <c r="I2" s="174"/>
      <c r="J2" s="174"/>
      <c r="K2" s="174"/>
      <c r="L2" s="175"/>
    </row>
    <row r="3" spans="1:12" s="21" customFormat="1" x14ac:dyDescent="0.2">
      <c r="A3" s="146" t="s">
        <v>1746</v>
      </c>
      <c r="B3" s="22"/>
      <c r="C3" s="22"/>
      <c r="D3" s="22"/>
      <c r="E3" s="22"/>
      <c r="F3" s="22"/>
      <c r="G3" s="22"/>
      <c r="H3" s="22"/>
      <c r="I3" s="22"/>
      <c r="J3" s="22"/>
      <c r="K3" s="23"/>
    </row>
    <row r="4" spans="1:12" s="21" customFormat="1" x14ac:dyDescent="0.2">
      <c r="A4" s="150" t="s">
        <v>650</v>
      </c>
      <c r="B4" s="151"/>
      <c r="C4" s="151"/>
      <c r="D4" s="151"/>
      <c r="E4" s="151"/>
      <c r="F4" s="151"/>
      <c r="G4" s="151"/>
      <c r="H4" s="151"/>
      <c r="I4" s="151"/>
      <c r="J4" s="151"/>
      <c r="K4" s="151"/>
      <c r="L4" s="152"/>
    </row>
    <row r="5" spans="1:12" s="83" customFormat="1" ht="63" customHeight="1" x14ac:dyDescent="0.2">
      <c r="A5" s="143" t="s">
        <v>11</v>
      </c>
      <c r="B5" s="25" t="s">
        <v>212</v>
      </c>
      <c r="C5" s="25" t="s">
        <v>1732</v>
      </c>
      <c r="D5" s="25" t="s">
        <v>1737</v>
      </c>
      <c r="E5" s="25" t="s">
        <v>651</v>
      </c>
      <c r="F5" s="25" t="s">
        <v>1733</v>
      </c>
      <c r="G5" s="25" t="s">
        <v>652</v>
      </c>
      <c r="H5" s="25" t="s">
        <v>1734</v>
      </c>
      <c r="I5" s="42" t="s">
        <v>1735</v>
      </c>
      <c r="J5" s="42" t="s">
        <v>1736</v>
      </c>
      <c r="K5" s="43" t="s">
        <v>744</v>
      </c>
      <c r="L5" s="44" t="s">
        <v>743</v>
      </c>
    </row>
    <row r="6" spans="1:12" x14ac:dyDescent="0.2">
      <c r="A6" s="4" t="s">
        <v>58</v>
      </c>
      <c r="B6" s="50" t="s">
        <v>213</v>
      </c>
      <c r="C6" s="14">
        <v>1552913517</v>
      </c>
      <c r="D6" s="11" t="str">
        <f t="shared" ref="D6:D12" si="0">IF($B6="N/A","N/A",IF(C6&gt;10,"No",IF(C6&lt;-10,"No","Yes")))</f>
        <v>N/A</v>
      </c>
      <c r="E6" s="14">
        <v>1548771924</v>
      </c>
      <c r="F6" s="11" t="str">
        <f t="shared" ref="F6:F12" si="1">IF($B6="N/A","N/A",IF(E6&gt;10,"No",IF(E6&lt;-10,"No","Yes")))</f>
        <v>N/A</v>
      </c>
      <c r="G6" s="14">
        <v>1593531191</v>
      </c>
      <c r="H6" s="11" t="str">
        <f t="shared" ref="H6:H12" si="2">IF($B6="N/A","N/A",IF(G6&gt;10,"No",IF(G6&lt;-10,"No","Yes")))</f>
        <v>N/A</v>
      </c>
      <c r="I6" s="12">
        <v>-0.26700000000000002</v>
      </c>
      <c r="J6" s="12">
        <v>2.89</v>
      </c>
      <c r="K6" s="50" t="s">
        <v>739</v>
      </c>
      <c r="L6" s="9" t="str">
        <f t="shared" ref="L6:L13" si="3">IF(J6="Div by 0", "N/A", IF(K6="N/A","N/A", IF(J6&gt;VALUE(MID(K6,1,2)), "No", IF(J6&lt;-1*VALUE(MID(K6,1,2)), "No", "Yes"))))</f>
        <v>Yes</v>
      </c>
    </row>
    <row r="7" spans="1:12" x14ac:dyDescent="0.2">
      <c r="A7" s="4" t="s">
        <v>1133</v>
      </c>
      <c r="B7" s="50" t="s">
        <v>213</v>
      </c>
      <c r="C7" s="14">
        <v>5603.1517842000003</v>
      </c>
      <c r="D7" s="11" t="str">
        <f t="shared" si="0"/>
        <v>N/A</v>
      </c>
      <c r="E7" s="14">
        <v>5338.7702957000001</v>
      </c>
      <c r="F7" s="11" t="str">
        <f t="shared" si="1"/>
        <v>N/A</v>
      </c>
      <c r="G7" s="14">
        <v>5383.1875921000001</v>
      </c>
      <c r="H7" s="11" t="str">
        <f t="shared" si="2"/>
        <v>N/A</v>
      </c>
      <c r="I7" s="12">
        <v>-4.72</v>
      </c>
      <c r="J7" s="12">
        <v>0.83199999999999996</v>
      </c>
      <c r="K7" s="50" t="s">
        <v>739</v>
      </c>
      <c r="L7" s="9" t="str">
        <f t="shared" si="3"/>
        <v>Yes</v>
      </c>
    </row>
    <row r="8" spans="1:12" x14ac:dyDescent="0.2">
      <c r="A8" s="4" t="s">
        <v>724</v>
      </c>
      <c r="B8" s="50" t="s">
        <v>213</v>
      </c>
      <c r="C8" s="14">
        <v>333</v>
      </c>
      <c r="D8" s="11" t="str">
        <f t="shared" si="0"/>
        <v>N/A</v>
      </c>
      <c r="E8" s="14">
        <v>448</v>
      </c>
      <c r="F8" s="11" t="str">
        <f t="shared" si="1"/>
        <v>N/A</v>
      </c>
      <c r="G8" s="14">
        <v>533</v>
      </c>
      <c r="H8" s="11" t="str">
        <f t="shared" si="2"/>
        <v>N/A</v>
      </c>
      <c r="I8" s="12">
        <v>34.53</v>
      </c>
      <c r="J8" s="12">
        <v>18.97</v>
      </c>
      <c r="K8" s="50" t="s">
        <v>739</v>
      </c>
      <c r="L8" s="9" t="str">
        <f t="shared" si="3"/>
        <v>Yes</v>
      </c>
    </row>
    <row r="9" spans="1:12" x14ac:dyDescent="0.2">
      <c r="A9" s="4" t="s">
        <v>725</v>
      </c>
      <c r="B9" s="50" t="s">
        <v>213</v>
      </c>
      <c r="C9" s="14">
        <v>1030</v>
      </c>
      <c r="D9" s="11" t="str">
        <f t="shared" si="0"/>
        <v>N/A</v>
      </c>
      <c r="E9" s="14">
        <v>1148</v>
      </c>
      <c r="F9" s="11" t="str">
        <f t="shared" si="1"/>
        <v>N/A</v>
      </c>
      <c r="G9" s="14">
        <v>1221</v>
      </c>
      <c r="H9" s="11" t="str">
        <f t="shared" si="2"/>
        <v>N/A</v>
      </c>
      <c r="I9" s="12">
        <v>11.46</v>
      </c>
      <c r="J9" s="12">
        <v>6.359</v>
      </c>
      <c r="K9" s="50" t="s">
        <v>739</v>
      </c>
      <c r="L9" s="9" t="str">
        <f t="shared" si="3"/>
        <v>Yes</v>
      </c>
    </row>
    <row r="10" spans="1:12" x14ac:dyDescent="0.2">
      <c r="A10" s="4" t="s">
        <v>726</v>
      </c>
      <c r="B10" s="50" t="s">
        <v>213</v>
      </c>
      <c r="C10" s="14">
        <v>3486</v>
      </c>
      <c r="D10" s="11" t="str">
        <f t="shared" si="0"/>
        <v>N/A</v>
      </c>
      <c r="E10" s="14">
        <v>3403</v>
      </c>
      <c r="F10" s="11" t="str">
        <f t="shared" si="1"/>
        <v>N/A</v>
      </c>
      <c r="G10" s="14">
        <v>3338</v>
      </c>
      <c r="H10" s="11" t="str">
        <f t="shared" si="2"/>
        <v>N/A</v>
      </c>
      <c r="I10" s="12">
        <v>-2.38</v>
      </c>
      <c r="J10" s="12">
        <v>-1.91</v>
      </c>
      <c r="K10" s="50" t="s">
        <v>739</v>
      </c>
      <c r="L10" s="9" t="str">
        <f t="shared" si="3"/>
        <v>Yes</v>
      </c>
    </row>
    <row r="11" spans="1:12" x14ac:dyDescent="0.2">
      <c r="A11" s="4" t="s">
        <v>727</v>
      </c>
      <c r="B11" s="50" t="s">
        <v>213</v>
      </c>
      <c r="C11" s="14">
        <v>28156</v>
      </c>
      <c r="D11" s="11" t="str">
        <f t="shared" si="0"/>
        <v>N/A</v>
      </c>
      <c r="E11" s="14">
        <v>25935</v>
      </c>
      <c r="F11" s="11" t="str">
        <f t="shared" si="1"/>
        <v>N/A</v>
      </c>
      <c r="G11" s="14">
        <v>24908.5</v>
      </c>
      <c r="H11" s="11" t="str">
        <f t="shared" si="2"/>
        <v>N/A</v>
      </c>
      <c r="I11" s="12">
        <v>-7.89</v>
      </c>
      <c r="J11" s="12">
        <v>-3.96</v>
      </c>
      <c r="K11" s="50" t="s">
        <v>739</v>
      </c>
      <c r="L11" s="9" t="str">
        <f t="shared" si="3"/>
        <v>Yes</v>
      </c>
    </row>
    <row r="12" spans="1:12" x14ac:dyDescent="0.2">
      <c r="A12" s="4" t="s">
        <v>728</v>
      </c>
      <c r="B12" s="50" t="s">
        <v>213</v>
      </c>
      <c r="C12" s="14">
        <v>74357</v>
      </c>
      <c r="D12" s="11" t="str">
        <f t="shared" si="0"/>
        <v>N/A</v>
      </c>
      <c r="E12" s="14">
        <v>68713</v>
      </c>
      <c r="F12" s="11" t="str">
        <f t="shared" si="1"/>
        <v>N/A</v>
      </c>
      <c r="G12" s="14">
        <v>68066</v>
      </c>
      <c r="H12" s="11" t="str">
        <f t="shared" si="2"/>
        <v>N/A</v>
      </c>
      <c r="I12" s="12">
        <v>-7.59</v>
      </c>
      <c r="J12" s="12">
        <v>-0.94199999999999995</v>
      </c>
      <c r="K12" s="50" t="s">
        <v>739</v>
      </c>
      <c r="L12" s="9" t="str">
        <f t="shared" si="3"/>
        <v>Yes</v>
      </c>
    </row>
    <row r="13" spans="1:12" x14ac:dyDescent="0.2">
      <c r="A13" s="4" t="s">
        <v>74</v>
      </c>
      <c r="B13" s="50" t="s">
        <v>213</v>
      </c>
      <c r="C13" s="14">
        <v>1033568</v>
      </c>
      <c r="D13" s="11" t="str">
        <f>IF($B13="N/A","N/A",IF(C13&gt;10,"No",IF(C13&lt;-10,"No","Yes")))</f>
        <v>N/A</v>
      </c>
      <c r="E13" s="14">
        <v>2210250</v>
      </c>
      <c r="F13" s="11" t="str">
        <f>IF($B13="N/A","N/A",IF(E13&gt;10,"No",IF(E13&lt;-10,"No","Yes")))</f>
        <v>N/A</v>
      </c>
      <c r="G13" s="14">
        <v>3290821</v>
      </c>
      <c r="H13" s="11" t="str">
        <f>IF($B13="N/A","N/A",IF(G13&gt;10,"No",IF(G13&lt;-10,"No","Yes")))</f>
        <v>N/A</v>
      </c>
      <c r="I13" s="12">
        <v>113.8</v>
      </c>
      <c r="J13" s="12">
        <v>48.89</v>
      </c>
      <c r="K13" s="50" t="s">
        <v>739</v>
      </c>
      <c r="L13" s="9" t="str">
        <f t="shared" si="3"/>
        <v>No</v>
      </c>
    </row>
    <row r="14" spans="1:12" x14ac:dyDescent="0.2">
      <c r="A14" s="65" t="s">
        <v>157</v>
      </c>
      <c r="B14" s="37" t="s">
        <v>213</v>
      </c>
      <c r="C14" s="8">
        <v>7.8903121053999996</v>
      </c>
      <c r="D14" s="46" t="str">
        <f t="shared" ref="D14:D18" si="4">IF($B14="N/A","N/A",IF(C14&gt;10,"No",IF(C14&lt;-10,"No","Yes")))</f>
        <v>N/A</v>
      </c>
      <c r="E14" s="8">
        <v>6.5784439104999999</v>
      </c>
      <c r="F14" s="46" t="str">
        <f t="shared" ref="F14:F18" si="5">IF($B14="N/A","N/A",IF(E14&gt;10,"No",IF(E14&lt;-10,"No","Yes")))</f>
        <v>N/A</v>
      </c>
      <c r="G14" s="8">
        <v>6.1360718869999999</v>
      </c>
      <c r="H14" s="46" t="str">
        <f t="shared" ref="H14:H18" si="6">IF($B14="N/A","N/A",IF(G14&gt;10,"No",IF(G14&lt;-10,"No","Yes")))</f>
        <v>N/A</v>
      </c>
      <c r="I14" s="12">
        <v>-16.600000000000001</v>
      </c>
      <c r="J14" s="12">
        <v>-6.72</v>
      </c>
      <c r="K14" s="47" t="s">
        <v>739</v>
      </c>
      <c r="L14" s="9" t="str">
        <f t="shared" ref="L14:L18" si="7">IF(J14="Div by 0", "N/A", IF(K14="N/A","N/A", IF(J14&gt;VALUE(MID(K14,1,2)), "No", IF(J14&lt;-1*VALUE(MID(K14,1,2)), "No", "Yes"))))</f>
        <v>Yes</v>
      </c>
    </row>
    <row r="15" spans="1:12" x14ac:dyDescent="0.2">
      <c r="A15" s="4" t="s">
        <v>419</v>
      </c>
      <c r="B15" s="37" t="s">
        <v>213</v>
      </c>
      <c r="C15" s="8">
        <v>13.901154890999999</v>
      </c>
      <c r="D15" s="46" t="str">
        <f t="shared" si="4"/>
        <v>N/A</v>
      </c>
      <c r="E15" s="8">
        <v>11.143026941</v>
      </c>
      <c r="F15" s="46" t="str">
        <f t="shared" si="5"/>
        <v>N/A</v>
      </c>
      <c r="G15" s="8">
        <v>5.3408029879000001</v>
      </c>
      <c r="H15" s="46" t="str">
        <f t="shared" si="6"/>
        <v>N/A</v>
      </c>
      <c r="I15" s="12">
        <v>-19.8</v>
      </c>
      <c r="J15" s="12">
        <v>-52.1</v>
      </c>
      <c r="K15" s="47" t="s">
        <v>739</v>
      </c>
      <c r="L15" s="9" t="str">
        <f t="shared" si="7"/>
        <v>No</v>
      </c>
    </row>
    <row r="16" spans="1:12" x14ac:dyDescent="0.2">
      <c r="A16" s="4" t="s">
        <v>420</v>
      </c>
      <c r="B16" s="37" t="s">
        <v>213</v>
      </c>
      <c r="C16" s="8">
        <v>7.0619097586999997</v>
      </c>
      <c r="D16" s="46" t="str">
        <f t="shared" si="4"/>
        <v>N/A</v>
      </c>
      <c r="E16" s="8">
        <v>6.8817471149999996</v>
      </c>
      <c r="F16" s="46" t="str">
        <f t="shared" si="5"/>
        <v>N/A</v>
      </c>
      <c r="G16" s="8">
        <v>7.5521514712000002</v>
      </c>
      <c r="H16" s="46" t="str">
        <f t="shared" si="6"/>
        <v>N/A</v>
      </c>
      <c r="I16" s="12">
        <v>-2.5499999999999998</v>
      </c>
      <c r="J16" s="12">
        <v>9.7420000000000009</v>
      </c>
      <c r="K16" s="47" t="s">
        <v>739</v>
      </c>
      <c r="L16" s="9" t="str">
        <f t="shared" si="7"/>
        <v>Yes</v>
      </c>
    </row>
    <row r="17" spans="1:12" x14ac:dyDescent="0.2">
      <c r="A17" s="4" t="s">
        <v>421</v>
      </c>
      <c r="B17" s="37" t="s">
        <v>213</v>
      </c>
      <c r="C17" s="8">
        <v>6.2222481888000001</v>
      </c>
      <c r="D17" s="46" t="str">
        <f t="shared" si="4"/>
        <v>N/A</v>
      </c>
      <c r="E17" s="8">
        <v>5.4573434539000001</v>
      </c>
      <c r="F17" s="46" t="str">
        <f t="shared" si="5"/>
        <v>N/A</v>
      </c>
      <c r="G17" s="8">
        <v>5.3204257187000001</v>
      </c>
      <c r="H17" s="46" t="str">
        <f t="shared" si="6"/>
        <v>N/A</v>
      </c>
      <c r="I17" s="12">
        <v>-12.3</v>
      </c>
      <c r="J17" s="12">
        <v>-2.5099999999999998</v>
      </c>
      <c r="K17" s="47" t="s">
        <v>739</v>
      </c>
      <c r="L17" s="9" t="str">
        <f t="shared" si="7"/>
        <v>Yes</v>
      </c>
    </row>
    <row r="18" spans="1:12" x14ac:dyDescent="0.2">
      <c r="A18" s="4" t="s">
        <v>422</v>
      </c>
      <c r="B18" s="37" t="s">
        <v>213</v>
      </c>
      <c r="C18" s="8">
        <v>11.850715285</v>
      </c>
      <c r="D18" s="46" t="str">
        <f t="shared" si="4"/>
        <v>N/A</v>
      </c>
      <c r="E18" s="8">
        <v>8.7122984642999999</v>
      </c>
      <c r="F18" s="46" t="str">
        <f t="shared" si="5"/>
        <v>N/A</v>
      </c>
      <c r="G18" s="8">
        <v>8.3403382880999999</v>
      </c>
      <c r="H18" s="46" t="str">
        <f t="shared" si="6"/>
        <v>N/A</v>
      </c>
      <c r="I18" s="12">
        <v>-26.5</v>
      </c>
      <c r="J18" s="12">
        <v>-4.2699999999999996</v>
      </c>
      <c r="K18" s="47" t="s">
        <v>739</v>
      </c>
      <c r="L18" s="9" t="str">
        <f t="shared" si="7"/>
        <v>Yes</v>
      </c>
    </row>
    <row r="19" spans="1:12" x14ac:dyDescent="0.2">
      <c r="A19" s="4" t="s">
        <v>75</v>
      </c>
      <c r="B19" s="50" t="s">
        <v>213</v>
      </c>
      <c r="C19" s="38">
        <v>11</v>
      </c>
      <c r="D19" s="46" t="str">
        <f t="shared" ref="D19:D50" si="8">IF($B19="N/A","N/A",IF(C19&gt;10,"No",IF(C19&lt;-10,"No","Yes")))</f>
        <v>N/A</v>
      </c>
      <c r="E19" s="38">
        <v>11</v>
      </c>
      <c r="F19" s="46" t="str">
        <f t="shared" ref="F19:F50" si="9">IF($B19="N/A","N/A",IF(E19&gt;10,"No",IF(E19&lt;-10,"No","Yes")))</f>
        <v>N/A</v>
      </c>
      <c r="G19" s="38">
        <v>11</v>
      </c>
      <c r="H19" s="46" t="str">
        <f t="shared" ref="H19:H50" si="10">IF($B19="N/A","N/A",IF(G19&gt;10,"No",IF(G19&lt;-10,"No","Yes")))</f>
        <v>N/A</v>
      </c>
      <c r="I19" s="12">
        <v>-33.299999999999997</v>
      </c>
      <c r="J19" s="12">
        <v>100</v>
      </c>
      <c r="K19" s="50" t="s">
        <v>213</v>
      </c>
      <c r="L19" s="9" t="str">
        <f t="shared" ref="L19:L25" si="11">IF(J19="Div by 0", "N/A", IF(K19="N/A","N/A", IF(J19&gt;VALUE(MID(K19,1,2)), "No", IF(J19&lt;-1*VALUE(MID(K19,1,2)), "No", "Yes"))))</f>
        <v>N/A</v>
      </c>
    </row>
    <row r="20" spans="1:12" x14ac:dyDescent="0.2">
      <c r="A20" s="4" t="s">
        <v>76</v>
      </c>
      <c r="B20" s="50" t="s">
        <v>213</v>
      </c>
      <c r="C20" s="38">
        <v>15</v>
      </c>
      <c r="D20" s="46" t="str">
        <f t="shared" si="8"/>
        <v>N/A</v>
      </c>
      <c r="E20" s="38">
        <v>11</v>
      </c>
      <c r="F20" s="46" t="str">
        <f t="shared" si="9"/>
        <v>N/A</v>
      </c>
      <c r="G20" s="38">
        <v>17</v>
      </c>
      <c r="H20" s="46" t="str">
        <f t="shared" si="10"/>
        <v>N/A</v>
      </c>
      <c r="I20" s="12">
        <v>-26.7</v>
      </c>
      <c r="J20" s="12">
        <v>54.55</v>
      </c>
      <c r="K20" s="50" t="s">
        <v>213</v>
      </c>
      <c r="L20" s="9" t="str">
        <f t="shared" si="11"/>
        <v>N/A</v>
      </c>
    </row>
    <row r="21" spans="1:12" x14ac:dyDescent="0.2">
      <c r="A21" s="65" t="s">
        <v>1133</v>
      </c>
      <c r="B21" s="50" t="s">
        <v>213</v>
      </c>
      <c r="C21" s="14">
        <v>5603.1517842000003</v>
      </c>
      <c r="D21" s="11" t="str">
        <f t="shared" si="8"/>
        <v>N/A</v>
      </c>
      <c r="E21" s="14">
        <v>5338.7702957000001</v>
      </c>
      <c r="F21" s="11" t="str">
        <f t="shared" si="9"/>
        <v>N/A</v>
      </c>
      <c r="G21" s="14">
        <v>5383.1875921000001</v>
      </c>
      <c r="H21" s="11" t="str">
        <f t="shared" si="10"/>
        <v>N/A</v>
      </c>
      <c r="I21" s="12">
        <v>-4.72</v>
      </c>
      <c r="J21" s="12">
        <v>0.83199999999999996</v>
      </c>
      <c r="K21" s="50" t="s">
        <v>739</v>
      </c>
      <c r="L21" s="9" t="str">
        <f t="shared" si="11"/>
        <v>Yes</v>
      </c>
    </row>
    <row r="22" spans="1:12" x14ac:dyDescent="0.2">
      <c r="A22" s="4" t="s">
        <v>1716</v>
      </c>
      <c r="B22" s="50" t="s">
        <v>213</v>
      </c>
      <c r="C22" s="14">
        <v>14969.602412</v>
      </c>
      <c r="D22" s="11" t="str">
        <f t="shared" si="8"/>
        <v>N/A</v>
      </c>
      <c r="E22" s="14">
        <v>16521.245889000002</v>
      </c>
      <c r="F22" s="11" t="str">
        <f t="shared" si="9"/>
        <v>N/A</v>
      </c>
      <c r="G22" s="14">
        <v>20415.161531000002</v>
      </c>
      <c r="H22" s="11" t="str">
        <f t="shared" si="10"/>
        <v>N/A</v>
      </c>
      <c r="I22" s="12">
        <v>10.37</v>
      </c>
      <c r="J22" s="12">
        <v>23.57</v>
      </c>
      <c r="K22" s="50" t="s">
        <v>739</v>
      </c>
      <c r="L22" s="9" t="str">
        <f t="shared" si="11"/>
        <v>Yes</v>
      </c>
    </row>
    <row r="23" spans="1:12" x14ac:dyDescent="0.2">
      <c r="A23" s="4" t="s">
        <v>1134</v>
      </c>
      <c r="B23" s="50" t="s">
        <v>213</v>
      </c>
      <c r="C23" s="14">
        <v>16993.000629999999</v>
      </c>
      <c r="D23" s="11" t="str">
        <f t="shared" si="8"/>
        <v>N/A</v>
      </c>
      <c r="E23" s="14">
        <v>16363.761137</v>
      </c>
      <c r="F23" s="11" t="str">
        <f t="shared" si="9"/>
        <v>N/A</v>
      </c>
      <c r="G23" s="14">
        <v>16834.978472999999</v>
      </c>
      <c r="H23" s="11" t="str">
        <f t="shared" si="10"/>
        <v>N/A</v>
      </c>
      <c r="I23" s="12">
        <v>-3.7</v>
      </c>
      <c r="J23" s="12">
        <v>2.88</v>
      </c>
      <c r="K23" s="50" t="s">
        <v>739</v>
      </c>
      <c r="L23" s="9" t="str">
        <f t="shared" si="11"/>
        <v>Yes</v>
      </c>
    </row>
    <row r="24" spans="1:12" x14ac:dyDescent="0.2">
      <c r="A24" s="4" t="s">
        <v>1135</v>
      </c>
      <c r="B24" s="50" t="s">
        <v>213</v>
      </c>
      <c r="C24" s="14">
        <v>2425.8490944</v>
      </c>
      <c r="D24" s="11" t="str">
        <f t="shared" si="8"/>
        <v>N/A</v>
      </c>
      <c r="E24" s="14">
        <v>2115.7998609000001</v>
      </c>
      <c r="F24" s="11" t="str">
        <f t="shared" si="9"/>
        <v>N/A</v>
      </c>
      <c r="G24" s="14">
        <v>1965.2771983</v>
      </c>
      <c r="H24" s="11" t="str">
        <f t="shared" si="10"/>
        <v>N/A</v>
      </c>
      <c r="I24" s="12">
        <v>-12.8</v>
      </c>
      <c r="J24" s="12">
        <v>-7.11</v>
      </c>
      <c r="K24" s="50" t="s">
        <v>739</v>
      </c>
      <c r="L24" s="9" t="str">
        <f t="shared" si="11"/>
        <v>Yes</v>
      </c>
    </row>
    <row r="25" spans="1:12" x14ac:dyDescent="0.2">
      <c r="A25" s="4" t="s">
        <v>1136</v>
      </c>
      <c r="B25" s="50" t="s">
        <v>213</v>
      </c>
      <c r="C25" s="14">
        <v>3099.5966876000002</v>
      </c>
      <c r="D25" s="11" t="str">
        <f t="shared" si="8"/>
        <v>N/A</v>
      </c>
      <c r="E25" s="14">
        <v>3604.3805888000002</v>
      </c>
      <c r="F25" s="11" t="str">
        <f t="shared" si="9"/>
        <v>N/A</v>
      </c>
      <c r="G25" s="14">
        <v>3815.3096258</v>
      </c>
      <c r="H25" s="11" t="str">
        <f t="shared" si="10"/>
        <v>N/A</v>
      </c>
      <c r="I25" s="12">
        <v>16.29</v>
      </c>
      <c r="J25" s="12">
        <v>5.8520000000000003</v>
      </c>
      <c r="K25" s="50" t="s">
        <v>739</v>
      </c>
      <c r="L25" s="9" t="str">
        <f t="shared" si="11"/>
        <v>Yes</v>
      </c>
    </row>
    <row r="26" spans="1:12" x14ac:dyDescent="0.2">
      <c r="A26" s="2" t="s">
        <v>1137</v>
      </c>
      <c r="B26" s="50" t="s">
        <v>213</v>
      </c>
      <c r="C26" s="14">
        <v>5767.399171</v>
      </c>
      <c r="D26" s="11" t="str">
        <f t="shared" si="8"/>
        <v>N/A</v>
      </c>
      <c r="E26" s="14">
        <v>5510.3350926000003</v>
      </c>
      <c r="F26" s="11" t="str">
        <f t="shared" si="9"/>
        <v>N/A</v>
      </c>
      <c r="G26" s="14">
        <v>5500.8276716999999</v>
      </c>
      <c r="H26" s="11" t="str">
        <f t="shared" si="10"/>
        <v>N/A</v>
      </c>
      <c r="I26" s="12">
        <v>-4.46</v>
      </c>
      <c r="J26" s="12">
        <v>-0.17299999999999999</v>
      </c>
      <c r="K26" s="50" t="s">
        <v>739</v>
      </c>
      <c r="L26" s="9" t="str">
        <f>IF(J26="Div by 0", "N/A", IF(OR(J26="N/A",K26="N/A"),"N/A", IF(J26&gt;VALUE(MID(K26,1,2)), "No", IF(J26&lt;-1*VALUE(MID(K26,1,2)), "No", "Yes"))))</f>
        <v>Yes</v>
      </c>
    </row>
    <row r="27" spans="1:12" x14ac:dyDescent="0.2">
      <c r="A27" s="2" t="s">
        <v>1138</v>
      </c>
      <c r="B27" s="50" t="s">
        <v>213</v>
      </c>
      <c r="C27" s="14">
        <v>5558.4200380000002</v>
      </c>
      <c r="D27" s="11" t="str">
        <f t="shared" si="8"/>
        <v>N/A</v>
      </c>
      <c r="E27" s="14">
        <v>5147.3082793000003</v>
      </c>
      <c r="F27" s="11" t="str">
        <f t="shared" si="9"/>
        <v>N/A</v>
      </c>
      <c r="G27" s="14">
        <v>5230.2726770999998</v>
      </c>
      <c r="H27" s="11" t="str">
        <f t="shared" si="10"/>
        <v>N/A</v>
      </c>
      <c r="I27" s="12">
        <v>-7.4</v>
      </c>
      <c r="J27" s="12">
        <v>1.6120000000000001</v>
      </c>
      <c r="K27" s="50" t="s">
        <v>739</v>
      </c>
      <c r="L27" s="9" t="str">
        <f>IF(J27="Div by 0", "N/A", IF(OR(J27="N/A",K27="N/A"),"N/A", IF(J27&gt;VALUE(MID(K27,1,2)), "No", IF(J27&lt;-1*VALUE(MID(K27,1,2)), "No", "Yes"))))</f>
        <v>Yes</v>
      </c>
    </row>
    <row r="28" spans="1:12" x14ac:dyDescent="0.2">
      <c r="A28" s="65" t="s">
        <v>1139</v>
      </c>
      <c r="B28" s="50" t="s">
        <v>213</v>
      </c>
      <c r="C28" s="14">
        <v>14222.089963</v>
      </c>
      <c r="D28" s="11" t="str">
        <f t="shared" si="8"/>
        <v>N/A</v>
      </c>
      <c r="E28" s="14">
        <v>14386.563754000001</v>
      </c>
      <c r="F28" s="11" t="str">
        <f t="shared" si="9"/>
        <v>N/A</v>
      </c>
      <c r="G28" s="14">
        <v>16011.057925999999</v>
      </c>
      <c r="H28" s="11" t="str">
        <f t="shared" si="10"/>
        <v>N/A</v>
      </c>
      <c r="I28" s="12">
        <v>1.1559999999999999</v>
      </c>
      <c r="J28" s="12">
        <v>11.29</v>
      </c>
      <c r="K28" s="50" t="s">
        <v>739</v>
      </c>
      <c r="L28" s="9" t="str">
        <f>IF(J28="Div by 0", "N/A", IF(K28="N/A","N/A", IF(J28&gt;VALUE(MID(K28,1,2)), "No", IF(J28&lt;-1*VALUE(MID(K28,1,2)), "No", "Yes"))))</f>
        <v>Yes</v>
      </c>
    </row>
    <row r="29" spans="1:12" x14ac:dyDescent="0.2">
      <c r="A29" s="2" t="s">
        <v>1140</v>
      </c>
      <c r="B29" s="50" t="s">
        <v>213</v>
      </c>
      <c r="C29" s="14">
        <v>14741.143031</v>
      </c>
      <c r="D29" s="11" t="str">
        <f t="shared" si="8"/>
        <v>N/A</v>
      </c>
      <c r="E29" s="14">
        <v>16309.190939</v>
      </c>
      <c r="F29" s="11" t="str">
        <f t="shared" si="9"/>
        <v>N/A</v>
      </c>
      <c r="G29" s="14">
        <v>20384.904101</v>
      </c>
      <c r="H29" s="11" t="str">
        <f t="shared" si="10"/>
        <v>N/A</v>
      </c>
      <c r="I29" s="12">
        <v>10.64</v>
      </c>
      <c r="J29" s="12">
        <v>24.99</v>
      </c>
      <c r="K29" s="50" t="s">
        <v>739</v>
      </c>
      <c r="L29" s="9" t="str">
        <f>IF(J29="Div by 0", "N/A", IF(K29="N/A","N/A", IF(J29&gt;VALUE(MID(K29,1,2)), "No", IF(J29&lt;-1*VALUE(MID(K29,1,2)), "No", "Yes"))))</f>
        <v>Yes</v>
      </c>
    </row>
    <row r="30" spans="1:12" x14ac:dyDescent="0.2">
      <c r="A30" s="2" t="s">
        <v>1141</v>
      </c>
      <c r="B30" s="50" t="s">
        <v>213</v>
      </c>
      <c r="C30" s="14">
        <v>13698.278398</v>
      </c>
      <c r="D30" s="11" t="str">
        <f t="shared" si="8"/>
        <v>N/A</v>
      </c>
      <c r="E30" s="14">
        <v>12748.859587999999</v>
      </c>
      <c r="F30" s="11" t="str">
        <f t="shared" si="9"/>
        <v>N/A</v>
      </c>
      <c r="G30" s="14">
        <v>13211.568275</v>
      </c>
      <c r="H30" s="11" t="str">
        <f t="shared" si="10"/>
        <v>N/A</v>
      </c>
      <c r="I30" s="12">
        <v>-6.93</v>
      </c>
      <c r="J30" s="12">
        <v>3.629</v>
      </c>
      <c r="K30" s="50" t="s">
        <v>739</v>
      </c>
      <c r="L30" s="9" t="str">
        <f>IF(J30="Div by 0", "N/A", IF(K30="N/A","N/A", IF(J30&gt;VALUE(MID(K30,1,2)), "No", IF(J30&lt;-1*VALUE(MID(K30,1,2)), "No", "Yes"))))</f>
        <v>Yes</v>
      </c>
    </row>
    <row r="31" spans="1:12" x14ac:dyDescent="0.2">
      <c r="A31" s="2" t="s">
        <v>1142</v>
      </c>
      <c r="B31" s="50" t="s">
        <v>213</v>
      </c>
      <c r="C31" s="14">
        <v>14107.004439</v>
      </c>
      <c r="D31" s="11" t="str">
        <f t="shared" si="8"/>
        <v>N/A</v>
      </c>
      <c r="E31" s="14">
        <v>14467.300148</v>
      </c>
      <c r="F31" s="11" t="str">
        <f t="shared" si="9"/>
        <v>N/A</v>
      </c>
      <c r="G31" s="14">
        <v>16088.199323999999</v>
      </c>
      <c r="H31" s="11" t="str">
        <f t="shared" si="10"/>
        <v>N/A</v>
      </c>
      <c r="I31" s="12">
        <v>2.5539999999999998</v>
      </c>
      <c r="J31" s="12">
        <v>11.2</v>
      </c>
      <c r="K31" s="50" t="s">
        <v>739</v>
      </c>
      <c r="L31" s="9" t="str">
        <f>IF(J31="Div by 0", "N/A", IF(OR(J31="N/A",K31="N/A"),"N/A", IF(J31&gt;VALUE(MID(K31,1,2)), "No", IF(J31&lt;-1*VALUE(MID(K31,1,2)), "No", "Yes"))))</f>
        <v>Yes</v>
      </c>
    </row>
    <row r="32" spans="1:12" x14ac:dyDescent="0.2">
      <c r="A32" s="2" t="s">
        <v>1143</v>
      </c>
      <c r="B32" s="50" t="s">
        <v>213</v>
      </c>
      <c r="C32" s="14">
        <v>14415.777527</v>
      </c>
      <c r="D32" s="11" t="str">
        <f t="shared" si="8"/>
        <v>N/A</v>
      </c>
      <c r="E32" s="14">
        <v>14254.905937</v>
      </c>
      <c r="F32" s="11" t="str">
        <f t="shared" si="9"/>
        <v>N/A</v>
      </c>
      <c r="G32" s="14">
        <v>15893.612547000001</v>
      </c>
      <c r="H32" s="11" t="str">
        <f t="shared" si="10"/>
        <v>N/A</v>
      </c>
      <c r="I32" s="12">
        <v>-1.1200000000000001</v>
      </c>
      <c r="J32" s="12">
        <v>11.5</v>
      </c>
      <c r="K32" s="50" t="s">
        <v>739</v>
      </c>
      <c r="L32" s="9" t="str">
        <f>IF(J32="Div by 0", "N/A", IF(OR(J32="N/A",K32="N/A"),"N/A", IF(J32&gt;VALUE(MID(K32,1,2)), "No", IF(J32&lt;-1*VALUE(MID(K32,1,2)), "No", "Yes"))))</f>
        <v>Yes</v>
      </c>
    </row>
    <row r="33" spans="1:12" x14ac:dyDescent="0.2">
      <c r="A33" s="2" t="s">
        <v>1719</v>
      </c>
      <c r="B33" s="50" t="s">
        <v>213</v>
      </c>
      <c r="C33" s="14">
        <v>14716.204263</v>
      </c>
      <c r="D33" s="11" t="str">
        <f t="shared" si="8"/>
        <v>N/A</v>
      </c>
      <c r="E33" s="14">
        <v>13433.812199</v>
      </c>
      <c r="F33" s="11" t="str">
        <f t="shared" si="9"/>
        <v>N/A</v>
      </c>
      <c r="G33" s="14">
        <v>14926.397695</v>
      </c>
      <c r="H33" s="11" t="str">
        <f t="shared" si="10"/>
        <v>N/A</v>
      </c>
      <c r="I33" s="12">
        <v>-8.7100000000000009</v>
      </c>
      <c r="J33" s="12">
        <v>11.11</v>
      </c>
      <c r="K33" s="50" t="s">
        <v>739</v>
      </c>
      <c r="L33" s="9" t="str">
        <f t="shared" ref="L33:L45" si="12">IF(J33="Div by 0", "N/A", IF(K33="N/A","N/A", IF(J33&gt;VALUE(MID(K33,1,2)), "No", IF(J33&lt;-1*VALUE(MID(K33,1,2)), "No", "Yes"))))</f>
        <v>Yes</v>
      </c>
    </row>
    <row r="34" spans="1:12" x14ac:dyDescent="0.2">
      <c r="A34" s="2" t="s">
        <v>1720</v>
      </c>
      <c r="B34" s="50" t="s">
        <v>213</v>
      </c>
      <c r="C34" s="14" t="s">
        <v>1747</v>
      </c>
      <c r="D34" s="11" t="str">
        <f t="shared" si="8"/>
        <v>N/A</v>
      </c>
      <c r="E34" s="14" t="s">
        <v>1747</v>
      </c>
      <c r="F34" s="11" t="str">
        <f t="shared" si="9"/>
        <v>N/A</v>
      </c>
      <c r="G34" s="14" t="s">
        <v>1747</v>
      </c>
      <c r="H34" s="11" t="str">
        <f t="shared" si="10"/>
        <v>N/A</v>
      </c>
      <c r="I34" s="12" t="s">
        <v>1747</v>
      </c>
      <c r="J34" s="12" t="s">
        <v>1747</v>
      </c>
      <c r="K34" s="50" t="s">
        <v>739</v>
      </c>
      <c r="L34" s="9" t="str">
        <f t="shared" si="12"/>
        <v>N/A</v>
      </c>
    </row>
    <row r="35" spans="1:12" x14ac:dyDescent="0.2">
      <c r="A35" s="2" t="s">
        <v>1721</v>
      </c>
      <c r="B35" s="50" t="s">
        <v>213</v>
      </c>
      <c r="C35" s="14">
        <v>8755.9900163999991</v>
      </c>
      <c r="D35" s="11" t="str">
        <f t="shared" si="8"/>
        <v>N/A</v>
      </c>
      <c r="E35" s="14">
        <v>8771.2081729000001</v>
      </c>
      <c r="F35" s="11" t="str">
        <f t="shared" si="9"/>
        <v>N/A</v>
      </c>
      <c r="G35" s="14">
        <v>9656.8930149999997</v>
      </c>
      <c r="H35" s="11" t="str">
        <f t="shared" si="10"/>
        <v>N/A</v>
      </c>
      <c r="I35" s="12">
        <v>0.17380000000000001</v>
      </c>
      <c r="J35" s="12">
        <v>10.1</v>
      </c>
      <c r="K35" s="50" t="s">
        <v>739</v>
      </c>
      <c r="L35" s="9" t="str">
        <f t="shared" si="12"/>
        <v>Yes</v>
      </c>
    </row>
    <row r="36" spans="1:12" x14ac:dyDescent="0.2">
      <c r="A36" s="2" t="s">
        <v>1722</v>
      </c>
      <c r="B36" s="50" t="s">
        <v>213</v>
      </c>
      <c r="C36" s="14">
        <v>434.12638121999998</v>
      </c>
      <c r="D36" s="11" t="str">
        <f t="shared" si="8"/>
        <v>N/A</v>
      </c>
      <c r="E36" s="14">
        <v>57.854578097000001</v>
      </c>
      <c r="F36" s="11" t="str">
        <f t="shared" si="9"/>
        <v>N/A</v>
      </c>
      <c r="G36" s="14">
        <v>129</v>
      </c>
      <c r="H36" s="11" t="str">
        <f t="shared" si="10"/>
        <v>N/A</v>
      </c>
      <c r="I36" s="12">
        <v>-86.7</v>
      </c>
      <c r="J36" s="12">
        <v>123</v>
      </c>
      <c r="K36" s="50" t="s">
        <v>739</v>
      </c>
      <c r="L36" s="9" t="str">
        <f t="shared" si="12"/>
        <v>No</v>
      </c>
    </row>
    <row r="37" spans="1:12" x14ac:dyDescent="0.2">
      <c r="A37" s="2" t="s">
        <v>1723</v>
      </c>
      <c r="B37" s="50" t="s">
        <v>213</v>
      </c>
      <c r="C37" s="14" t="s">
        <v>1747</v>
      </c>
      <c r="D37" s="11" t="str">
        <f t="shared" si="8"/>
        <v>N/A</v>
      </c>
      <c r="E37" s="14" t="s">
        <v>1747</v>
      </c>
      <c r="F37" s="11" t="str">
        <f t="shared" si="9"/>
        <v>N/A</v>
      </c>
      <c r="G37" s="14" t="s">
        <v>1747</v>
      </c>
      <c r="H37" s="11" t="str">
        <f t="shared" si="10"/>
        <v>N/A</v>
      </c>
      <c r="I37" s="12" t="s">
        <v>1747</v>
      </c>
      <c r="J37" s="12" t="s">
        <v>1747</v>
      </c>
      <c r="K37" s="50" t="s">
        <v>739</v>
      </c>
      <c r="L37" s="9" t="str">
        <f t="shared" si="12"/>
        <v>N/A</v>
      </c>
    </row>
    <row r="38" spans="1:12" x14ac:dyDescent="0.2">
      <c r="A38" s="2" t="s">
        <v>1724</v>
      </c>
      <c r="B38" s="50" t="s">
        <v>213</v>
      </c>
      <c r="C38" s="14" t="s">
        <v>1747</v>
      </c>
      <c r="D38" s="11" t="str">
        <f t="shared" si="8"/>
        <v>N/A</v>
      </c>
      <c r="E38" s="14" t="s">
        <v>1747</v>
      </c>
      <c r="F38" s="11" t="str">
        <f t="shared" si="9"/>
        <v>N/A</v>
      </c>
      <c r="G38" s="14" t="s">
        <v>1747</v>
      </c>
      <c r="H38" s="11" t="str">
        <f t="shared" si="10"/>
        <v>N/A</v>
      </c>
      <c r="I38" s="12" t="s">
        <v>1747</v>
      </c>
      <c r="J38" s="12" t="s">
        <v>1747</v>
      </c>
      <c r="K38" s="50" t="s">
        <v>739</v>
      </c>
      <c r="L38" s="9" t="str">
        <f t="shared" si="12"/>
        <v>N/A</v>
      </c>
    </row>
    <row r="39" spans="1:12" x14ac:dyDescent="0.2">
      <c r="A39" s="2" t="s">
        <v>1725</v>
      </c>
      <c r="B39" s="50" t="s">
        <v>213</v>
      </c>
      <c r="C39" s="14">
        <v>214.17749379</v>
      </c>
      <c r="D39" s="11" t="str">
        <f t="shared" si="8"/>
        <v>N/A</v>
      </c>
      <c r="E39" s="14">
        <v>61.156934307</v>
      </c>
      <c r="F39" s="11" t="str">
        <f t="shared" si="9"/>
        <v>N/A</v>
      </c>
      <c r="G39" s="14">
        <v>1.21</v>
      </c>
      <c r="H39" s="11" t="str">
        <f t="shared" si="10"/>
        <v>N/A</v>
      </c>
      <c r="I39" s="12">
        <v>-71.400000000000006</v>
      </c>
      <c r="J39" s="12">
        <v>-98</v>
      </c>
      <c r="K39" s="50" t="s">
        <v>739</v>
      </c>
      <c r="L39" s="9" t="str">
        <f t="shared" si="12"/>
        <v>No</v>
      </c>
    </row>
    <row r="40" spans="1:12" x14ac:dyDescent="0.2">
      <c r="A40" s="2" t="s">
        <v>1726</v>
      </c>
      <c r="B40" s="50" t="s">
        <v>213</v>
      </c>
      <c r="C40" s="14" t="s">
        <v>1747</v>
      </c>
      <c r="D40" s="11" t="str">
        <f t="shared" si="8"/>
        <v>N/A</v>
      </c>
      <c r="E40" s="14" t="s">
        <v>1747</v>
      </c>
      <c r="F40" s="11" t="str">
        <f t="shared" si="9"/>
        <v>N/A</v>
      </c>
      <c r="G40" s="14" t="s">
        <v>1747</v>
      </c>
      <c r="H40" s="11" t="str">
        <f t="shared" si="10"/>
        <v>N/A</v>
      </c>
      <c r="I40" s="12" t="s">
        <v>1747</v>
      </c>
      <c r="J40" s="12" t="s">
        <v>1747</v>
      </c>
      <c r="K40" s="50" t="s">
        <v>739</v>
      </c>
      <c r="L40" s="9" t="str">
        <f t="shared" si="12"/>
        <v>N/A</v>
      </c>
    </row>
    <row r="41" spans="1:12" x14ac:dyDescent="0.2">
      <c r="A41" s="2" t="s">
        <v>1727</v>
      </c>
      <c r="B41" s="50" t="s">
        <v>213</v>
      </c>
      <c r="C41" s="14">
        <v>28383.0056</v>
      </c>
      <c r="D41" s="11" t="str">
        <f t="shared" si="8"/>
        <v>N/A</v>
      </c>
      <c r="E41" s="14">
        <v>19215.074551000002</v>
      </c>
      <c r="F41" s="11" t="str">
        <f t="shared" si="9"/>
        <v>N/A</v>
      </c>
      <c r="G41" s="14">
        <v>19157.089918000001</v>
      </c>
      <c r="H41" s="11" t="str">
        <f t="shared" si="10"/>
        <v>N/A</v>
      </c>
      <c r="I41" s="12">
        <v>-32.299999999999997</v>
      </c>
      <c r="J41" s="12">
        <v>-0.30199999999999999</v>
      </c>
      <c r="K41" s="50" t="s">
        <v>739</v>
      </c>
      <c r="L41" s="9" t="str">
        <f t="shared" si="12"/>
        <v>Yes</v>
      </c>
    </row>
    <row r="42" spans="1:12" x14ac:dyDescent="0.2">
      <c r="A42" s="2" t="s">
        <v>1728</v>
      </c>
      <c r="B42" s="50" t="s">
        <v>213</v>
      </c>
      <c r="C42" s="14" t="s">
        <v>1747</v>
      </c>
      <c r="D42" s="11" t="str">
        <f t="shared" si="8"/>
        <v>N/A</v>
      </c>
      <c r="E42" s="14" t="s">
        <v>1747</v>
      </c>
      <c r="F42" s="11" t="str">
        <f t="shared" si="9"/>
        <v>N/A</v>
      </c>
      <c r="G42" s="14" t="s">
        <v>1747</v>
      </c>
      <c r="H42" s="11" t="str">
        <f t="shared" si="10"/>
        <v>N/A</v>
      </c>
      <c r="I42" s="12" t="s">
        <v>1747</v>
      </c>
      <c r="J42" s="12" t="s">
        <v>1747</v>
      </c>
      <c r="K42" s="50" t="s">
        <v>739</v>
      </c>
      <c r="L42" s="9" t="str">
        <f t="shared" si="12"/>
        <v>N/A</v>
      </c>
    </row>
    <row r="43" spans="1:12" x14ac:dyDescent="0.2">
      <c r="A43" s="2" t="s">
        <v>1729</v>
      </c>
      <c r="B43" s="50" t="s">
        <v>213</v>
      </c>
      <c r="C43" s="14" t="s">
        <v>1747</v>
      </c>
      <c r="D43" s="11" t="str">
        <f t="shared" si="8"/>
        <v>N/A</v>
      </c>
      <c r="E43" s="14" t="s">
        <v>1747</v>
      </c>
      <c r="F43" s="11" t="str">
        <f t="shared" si="9"/>
        <v>N/A</v>
      </c>
      <c r="G43" s="14" t="s">
        <v>1747</v>
      </c>
      <c r="H43" s="11" t="str">
        <f t="shared" si="10"/>
        <v>N/A</v>
      </c>
      <c r="I43" s="12" t="s">
        <v>1747</v>
      </c>
      <c r="J43" s="12" t="s">
        <v>1747</v>
      </c>
      <c r="K43" s="50" t="s">
        <v>739</v>
      </c>
      <c r="L43" s="9" t="str">
        <f t="shared" si="12"/>
        <v>N/A</v>
      </c>
    </row>
    <row r="44" spans="1:12" x14ac:dyDescent="0.2">
      <c r="A44" s="2" t="s">
        <v>1144</v>
      </c>
      <c r="B44" s="50" t="s">
        <v>213</v>
      </c>
      <c r="C44" s="14">
        <v>15766.606159999999</v>
      </c>
      <c r="D44" s="11" t="str">
        <f t="shared" si="8"/>
        <v>N/A</v>
      </c>
      <c r="E44" s="14">
        <v>15103.886893999999</v>
      </c>
      <c r="F44" s="11" t="str">
        <f t="shared" si="9"/>
        <v>N/A</v>
      </c>
      <c r="G44" s="14">
        <v>16067.848735</v>
      </c>
      <c r="H44" s="11" t="str">
        <f t="shared" si="10"/>
        <v>N/A</v>
      </c>
      <c r="I44" s="12">
        <v>-4.2</v>
      </c>
      <c r="J44" s="12">
        <v>6.3819999999999997</v>
      </c>
      <c r="K44" s="50" t="s">
        <v>739</v>
      </c>
      <c r="L44" s="9" t="str">
        <f t="shared" si="12"/>
        <v>Yes</v>
      </c>
    </row>
    <row r="45" spans="1:12" ht="25.5" x14ac:dyDescent="0.2">
      <c r="A45" s="2" t="s">
        <v>1145</v>
      </c>
      <c r="B45" s="50" t="s">
        <v>213</v>
      </c>
      <c r="C45" s="14">
        <v>288.85181712000002</v>
      </c>
      <c r="D45" s="11" t="str">
        <f t="shared" si="8"/>
        <v>N/A</v>
      </c>
      <c r="E45" s="14">
        <v>60.202387129999998</v>
      </c>
      <c r="F45" s="11" t="str">
        <f t="shared" si="9"/>
        <v>N/A</v>
      </c>
      <c r="G45" s="14">
        <v>32.189393938999999</v>
      </c>
      <c r="H45" s="11" t="str">
        <f t="shared" si="10"/>
        <v>N/A</v>
      </c>
      <c r="I45" s="12">
        <v>-79.2</v>
      </c>
      <c r="J45" s="12">
        <v>-46.5</v>
      </c>
      <c r="K45" s="50" t="s">
        <v>739</v>
      </c>
      <c r="L45" s="9" t="str">
        <f t="shared" si="12"/>
        <v>No</v>
      </c>
    </row>
    <row r="46" spans="1:12" x14ac:dyDescent="0.2">
      <c r="A46" s="2" t="s">
        <v>1146</v>
      </c>
      <c r="B46" s="37" t="s">
        <v>213</v>
      </c>
      <c r="C46" s="49">
        <v>39858.159179000002</v>
      </c>
      <c r="D46" s="46" t="str">
        <f t="shared" si="8"/>
        <v>N/A</v>
      </c>
      <c r="E46" s="49">
        <v>37627.048162999999</v>
      </c>
      <c r="F46" s="46" t="str">
        <f t="shared" si="9"/>
        <v>N/A</v>
      </c>
      <c r="G46" s="49">
        <v>39621.002673000003</v>
      </c>
      <c r="H46" s="46" t="str">
        <f t="shared" si="10"/>
        <v>N/A</v>
      </c>
      <c r="I46" s="12">
        <v>-5.6</v>
      </c>
      <c r="J46" s="12">
        <v>5.2990000000000004</v>
      </c>
      <c r="K46" s="47" t="s">
        <v>739</v>
      </c>
      <c r="L46" s="9" t="str">
        <f>IF(J46="Div by 0", "N/A", IF(K46="N/A","N/A", IF(J46&gt;VALUE(MID(K46,1,2)), "No", IF(J46&lt;-1*VALUE(MID(K46,1,2)), "No", "Yes"))))</f>
        <v>Yes</v>
      </c>
    </row>
    <row r="47" spans="1:12" x14ac:dyDescent="0.2">
      <c r="A47" s="66" t="s">
        <v>1147</v>
      </c>
      <c r="B47" s="37" t="s">
        <v>213</v>
      </c>
      <c r="C47" s="49">
        <v>28204.612935000001</v>
      </c>
      <c r="D47" s="46" t="str">
        <f t="shared" si="8"/>
        <v>N/A</v>
      </c>
      <c r="E47" s="49">
        <v>29440.063257000002</v>
      </c>
      <c r="F47" s="46" t="str">
        <f t="shared" si="9"/>
        <v>N/A</v>
      </c>
      <c r="G47" s="49">
        <v>31647.109286999999</v>
      </c>
      <c r="H47" s="46" t="str">
        <f t="shared" si="10"/>
        <v>N/A</v>
      </c>
      <c r="I47" s="12">
        <v>4.38</v>
      </c>
      <c r="J47" s="12">
        <v>7.4969999999999999</v>
      </c>
      <c r="K47" s="47" t="s">
        <v>739</v>
      </c>
      <c r="L47" s="9" t="str">
        <f>IF(J47="Div by 0", "N/A", IF(K47="N/A","N/A", IF(J47&gt;VALUE(MID(K47,1,2)), "No", IF(J47&lt;-1*VALUE(MID(K47,1,2)), "No", "Yes"))))</f>
        <v>Yes</v>
      </c>
    </row>
    <row r="48" spans="1:12" ht="25.5" x14ac:dyDescent="0.2">
      <c r="A48" s="2" t="s">
        <v>1148</v>
      </c>
      <c r="B48" s="37" t="s">
        <v>213</v>
      </c>
      <c r="C48" s="49">
        <v>36849.015131</v>
      </c>
      <c r="D48" s="46" t="str">
        <f t="shared" si="8"/>
        <v>N/A</v>
      </c>
      <c r="E48" s="49">
        <v>36448.503345999998</v>
      </c>
      <c r="F48" s="46" t="str">
        <f t="shared" si="9"/>
        <v>N/A</v>
      </c>
      <c r="G48" s="49">
        <v>38657.20104</v>
      </c>
      <c r="H48" s="46" t="str">
        <f t="shared" si="10"/>
        <v>N/A</v>
      </c>
      <c r="I48" s="12">
        <v>-1.0900000000000001</v>
      </c>
      <c r="J48" s="12">
        <v>6.06</v>
      </c>
      <c r="K48" s="47" t="s">
        <v>739</v>
      </c>
      <c r="L48" s="9" t="str">
        <f>IF(J48="Div by 0", "N/A", IF(K48="N/A","N/A", IF(J48&gt;VALUE(MID(K48,1,2)), "No", IF(J48&lt;-1*VALUE(MID(K48,1,2)), "No", "Yes"))))</f>
        <v>Yes</v>
      </c>
    </row>
    <row r="49" spans="1:12" x14ac:dyDescent="0.2">
      <c r="A49" s="6" t="s">
        <v>1149</v>
      </c>
      <c r="B49" s="37" t="s">
        <v>213</v>
      </c>
      <c r="C49" s="49">
        <v>33186.062062999998</v>
      </c>
      <c r="D49" s="46" t="str">
        <f t="shared" si="8"/>
        <v>N/A</v>
      </c>
      <c r="E49" s="49">
        <v>34820.447325000001</v>
      </c>
      <c r="F49" s="46" t="str">
        <f t="shared" si="9"/>
        <v>N/A</v>
      </c>
      <c r="G49" s="49">
        <v>36678.452615000002</v>
      </c>
      <c r="H49" s="46" t="str">
        <f t="shared" si="10"/>
        <v>N/A</v>
      </c>
      <c r="I49" s="12">
        <v>4.9249999999999998</v>
      </c>
      <c r="J49" s="12">
        <v>5.3360000000000003</v>
      </c>
      <c r="K49" s="47" t="s">
        <v>739</v>
      </c>
      <c r="L49" s="9" t="str">
        <f t="shared" ref="L49:L59" si="13">IF(J49="Div by 0", "N/A", IF(K49="N/A","N/A", IF(J49&gt;VALUE(MID(K49,1,2)), "No", IF(J49&lt;-1*VALUE(MID(K49,1,2)), "No", "Yes"))))</f>
        <v>Yes</v>
      </c>
    </row>
    <row r="50" spans="1:12" ht="25.5" x14ac:dyDescent="0.2">
      <c r="A50" s="2" t="s">
        <v>1150</v>
      </c>
      <c r="B50" s="37" t="s">
        <v>213</v>
      </c>
      <c r="C50" s="49">
        <v>21485.987700000001</v>
      </c>
      <c r="D50" s="46" t="str">
        <f t="shared" si="8"/>
        <v>N/A</v>
      </c>
      <c r="E50" s="49">
        <v>22056.459543000001</v>
      </c>
      <c r="F50" s="46" t="str">
        <f t="shared" si="9"/>
        <v>N/A</v>
      </c>
      <c r="G50" s="49">
        <v>22101.826993999999</v>
      </c>
      <c r="H50" s="46" t="str">
        <f t="shared" si="10"/>
        <v>N/A</v>
      </c>
      <c r="I50" s="12">
        <v>2.6549999999999998</v>
      </c>
      <c r="J50" s="12">
        <v>0.20569999999999999</v>
      </c>
      <c r="K50" s="47" t="s">
        <v>739</v>
      </c>
      <c r="L50" s="9" t="str">
        <f t="shared" si="13"/>
        <v>Yes</v>
      </c>
    </row>
    <row r="51" spans="1:12" x14ac:dyDescent="0.2">
      <c r="A51" s="2" t="s">
        <v>1151</v>
      </c>
      <c r="B51" s="37" t="s">
        <v>213</v>
      </c>
      <c r="C51" s="49" t="s">
        <v>1747</v>
      </c>
      <c r="D51" s="46" t="str">
        <f t="shared" ref="D51:D82" si="14">IF($B51="N/A","N/A",IF(C51&gt;10,"No",IF(C51&lt;-10,"No","Yes")))</f>
        <v>N/A</v>
      </c>
      <c r="E51" s="49" t="s">
        <v>1747</v>
      </c>
      <c r="F51" s="46" t="str">
        <f t="shared" ref="F51:F82" si="15">IF($B51="N/A","N/A",IF(E51&gt;10,"No",IF(E51&lt;-10,"No","Yes")))</f>
        <v>N/A</v>
      </c>
      <c r="G51" s="49" t="s">
        <v>1747</v>
      </c>
      <c r="H51" s="46" t="str">
        <f t="shared" ref="H51:H82" si="16">IF($B51="N/A","N/A",IF(G51&gt;10,"No",IF(G51&lt;-10,"No","Yes")))</f>
        <v>N/A</v>
      </c>
      <c r="I51" s="12" t="s">
        <v>1747</v>
      </c>
      <c r="J51" s="12" t="s">
        <v>1747</v>
      </c>
      <c r="K51" s="47" t="s">
        <v>739</v>
      </c>
      <c r="L51" s="9" t="str">
        <f t="shared" si="13"/>
        <v>N/A</v>
      </c>
    </row>
    <row r="52" spans="1:12" ht="25.5" x14ac:dyDescent="0.2">
      <c r="A52" s="2" t="s">
        <v>1152</v>
      </c>
      <c r="B52" s="37" t="s">
        <v>213</v>
      </c>
      <c r="C52" s="49" t="s">
        <v>1747</v>
      </c>
      <c r="D52" s="46" t="str">
        <f t="shared" si="14"/>
        <v>N/A</v>
      </c>
      <c r="E52" s="49" t="s">
        <v>1747</v>
      </c>
      <c r="F52" s="46" t="str">
        <f t="shared" si="15"/>
        <v>N/A</v>
      </c>
      <c r="G52" s="49" t="s">
        <v>1747</v>
      </c>
      <c r="H52" s="46" t="str">
        <f t="shared" si="16"/>
        <v>N/A</v>
      </c>
      <c r="I52" s="12" t="s">
        <v>1747</v>
      </c>
      <c r="J52" s="12" t="s">
        <v>1747</v>
      </c>
      <c r="K52" s="47" t="s">
        <v>739</v>
      </c>
      <c r="L52" s="9" t="str">
        <f t="shared" si="13"/>
        <v>N/A</v>
      </c>
    </row>
    <row r="53" spans="1:12" ht="25.5" x14ac:dyDescent="0.2">
      <c r="A53" s="2" t="s">
        <v>1153</v>
      </c>
      <c r="B53" s="37" t="s">
        <v>213</v>
      </c>
      <c r="C53" s="49">
        <v>35655.826087000001</v>
      </c>
      <c r="D53" s="46" t="str">
        <f t="shared" si="14"/>
        <v>N/A</v>
      </c>
      <c r="E53" s="49">
        <v>36329.809523999997</v>
      </c>
      <c r="F53" s="46" t="str">
        <f t="shared" si="15"/>
        <v>N/A</v>
      </c>
      <c r="G53" s="49">
        <v>37736.666666999998</v>
      </c>
      <c r="H53" s="46" t="str">
        <f t="shared" si="16"/>
        <v>N/A</v>
      </c>
      <c r="I53" s="12">
        <v>1.89</v>
      </c>
      <c r="J53" s="12">
        <v>3.8719999999999999</v>
      </c>
      <c r="K53" s="47" t="s">
        <v>739</v>
      </c>
      <c r="L53" s="9" t="str">
        <f t="shared" si="13"/>
        <v>Yes</v>
      </c>
    </row>
    <row r="54" spans="1:12" ht="25.5" x14ac:dyDescent="0.2">
      <c r="A54" s="2" t="s">
        <v>1154</v>
      </c>
      <c r="B54" s="37" t="s">
        <v>213</v>
      </c>
      <c r="C54" s="49" t="s">
        <v>1747</v>
      </c>
      <c r="D54" s="46" t="str">
        <f t="shared" si="14"/>
        <v>N/A</v>
      </c>
      <c r="E54" s="49" t="s">
        <v>1747</v>
      </c>
      <c r="F54" s="46" t="str">
        <f t="shared" si="15"/>
        <v>N/A</v>
      </c>
      <c r="G54" s="49" t="s">
        <v>1747</v>
      </c>
      <c r="H54" s="46" t="str">
        <f t="shared" si="16"/>
        <v>N/A</v>
      </c>
      <c r="I54" s="12" t="s">
        <v>1747</v>
      </c>
      <c r="J54" s="12" t="s">
        <v>1747</v>
      </c>
      <c r="K54" s="47" t="s">
        <v>739</v>
      </c>
      <c r="L54" s="9" t="str">
        <f t="shared" si="13"/>
        <v>N/A</v>
      </c>
    </row>
    <row r="55" spans="1:12" ht="25.5" x14ac:dyDescent="0.2">
      <c r="A55" s="2" t="s">
        <v>1155</v>
      </c>
      <c r="B55" s="37" t="s">
        <v>213</v>
      </c>
      <c r="C55" s="49">
        <v>49809.829834999997</v>
      </c>
      <c r="D55" s="46" t="str">
        <f t="shared" si="14"/>
        <v>N/A</v>
      </c>
      <c r="E55" s="49">
        <v>51616.101504999999</v>
      </c>
      <c r="F55" s="46" t="str">
        <f t="shared" si="15"/>
        <v>N/A</v>
      </c>
      <c r="G55" s="49">
        <v>53612.300543999998</v>
      </c>
      <c r="H55" s="46" t="str">
        <f t="shared" si="16"/>
        <v>N/A</v>
      </c>
      <c r="I55" s="12">
        <v>3.6259999999999999</v>
      </c>
      <c r="J55" s="12">
        <v>3.867</v>
      </c>
      <c r="K55" s="47" t="s">
        <v>739</v>
      </c>
      <c r="L55" s="9" t="str">
        <f t="shared" si="13"/>
        <v>Yes</v>
      </c>
    </row>
    <row r="56" spans="1:12" ht="25.5" x14ac:dyDescent="0.2">
      <c r="A56" s="2" t="s">
        <v>1156</v>
      </c>
      <c r="B56" s="37" t="s">
        <v>213</v>
      </c>
      <c r="C56" s="49" t="s">
        <v>1747</v>
      </c>
      <c r="D56" s="46" t="str">
        <f t="shared" si="14"/>
        <v>N/A</v>
      </c>
      <c r="E56" s="49" t="s">
        <v>1747</v>
      </c>
      <c r="F56" s="46" t="str">
        <f t="shared" si="15"/>
        <v>N/A</v>
      </c>
      <c r="G56" s="49" t="s">
        <v>1747</v>
      </c>
      <c r="H56" s="46" t="str">
        <f t="shared" si="16"/>
        <v>N/A</v>
      </c>
      <c r="I56" s="12" t="s">
        <v>1747</v>
      </c>
      <c r="J56" s="12" t="s">
        <v>1747</v>
      </c>
      <c r="K56" s="47" t="s">
        <v>739</v>
      </c>
      <c r="L56" s="9" t="str">
        <f t="shared" si="13"/>
        <v>N/A</v>
      </c>
    </row>
    <row r="57" spans="1:12" ht="25.5" x14ac:dyDescent="0.2">
      <c r="A57" s="2" t="s">
        <v>1157</v>
      </c>
      <c r="B57" s="37" t="s">
        <v>213</v>
      </c>
      <c r="C57" s="49" t="s">
        <v>1747</v>
      </c>
      <c r="D57" s="46" t="str">
        <f t="shared" si="14"/>
        <v>N/A</v>
      </c>
      <c r="E57" s="49" t="s">
        <v>1747</v>
      </c>
      <c r="F57" s="46" t="str">
        <f t="shared" si="15"/>
        <v>N/A</v>
      </c>
      <c r="G57" s="49" t="s">
        <v>1747</v>
      </c>
      <c r="H57" s="46" t="str">
        <f t="shared" si="16"/>
        <v>N/A</v>
      </c>
      <c r="I57" s="12" t="s">
        <v>1747</v>
      </c>
      <c r="J57" s="12" t="s">
        <v>1747</v>
      </c>
      <c r="K57" s="47" t="s">
        <v>739</v>
      </c>
      <c r="L57" s="9" t="str">
        <f t="shared" si="13"/>
        <v>N/A</v>
      </c>
    </row>
    <row r="58" spans="1:12" ht="25.5" x14ac:dyDescent="0.2">
      <c r="A58" s="2" t="s">
        <v>1158</v>
      </c>
      <c r="B58" s="37" t="s">
        <v>213</v>
      </c>
      <c r="C58" s="49" t="s">
        <v>1747</v>
      </c>
      <c r="D58" s="46" t="str">
        <f t="shared" si="14"/>
        <v>N/A</v>
      </c>
      <c r="E58" s="49" t="s">
        <v>1747</v>
      </c>
      <c r="F58" s="46" t="str">
        <f t="shared" si="15"/>
        <v>N/A</v>
      </c>
      <c r="G58" s="49" t="s">
        <v>1747</v>
      </c>
      <c r="H58" s="46" t="str">
        <f t="shared" si="16"/>
        <v>N/A</v>
      </c>
      <c r="I58" s="12" t="s">
        <v>1747</v>
      </c>
      <c r="J58" s="12" t="s">
        <v>1747</v>
      </c>
      <c r="K58" s="47" t="s">
        <v>739</v>
      </c>
      <c r="L58" s="9" t="str">
        <f t="shared" si="13"/>
        <v>N/A</v>
      </c>
    </row>
    <row r="59" spans="1:12" ht="25.5" x14ac:dyDescent="0.2">
      <c r="A59" s="2" t="s">
        <v>1159</v>
      </c>
      <c r="B59" s="37" t="s">
        <v>213</v>
      </c>
      <c r="C59" s="49" t="s">
        <v>1747</v>
      </c>
      <c r="D59" s="46" t="str">
        <f t="shared" si="14"/>
        <v>N/A</v>
      </c>
      <c r="E59" s="49" t="s">
        <v>1747</v>
      </c>
      <c r="F59" s="46" t="str">
        <f t="shared" si="15"/>
        <v>N/A</v>
      </c>
      <c r="G59" s="49" t="s">
        <v>1747</v>
      </c>
      <c r="H59" s="46" t="str">
        <f t="shared" si="16"/>
        <v>N/A</v>
      </c>
      <c r="I59" s="12" t="s">
        <v>1747</v>
      </c>
      <c r="J59" s="12" t="s">
        <v>1747</v>
      </c>
      <c r="K59" s="47" t="s">
        <v>739</v>
      </c>
      <c r="L59" s="9" t="str">
        <f t="shared" si="13"/>
        <v>N/A</v>
      </c>
    </row>
    <row r="60" spans="1:12" x14ac:dyDescent="0.2">
      <c r="A60" s="6" t="s">
        <v>356</v>
      </c>
      <c r="B60" s="37" t="s">
        <v>213</v>
      </c>
      <c r="C60" s="49" t="s">
        <v>213</v>
      </c>
      <c r="D60" s="46" t="str">
        <f t="shared" si="14"/>
        <v>N/A</v>
      </c>
      <c r="E60" s="49">
        <v>249896377</v>
      </c>
      <c r="F60" s="46" t="str">
        <f t="shared" si="15"/>
        <v>N/A</v>
      </c>
      <c r="G60" s="49">
        <v>266209051</v>
      </c>
      <c r="H60" s="46" t="str">
        <f t="shared" si="16"/>
        <v>N/A</v>
      </c>
      <c r="I60" s="12" t="s">
        <v>213</v>
      </c>
      <c r="J60" s="12">
        <v>6.5279999999999996</v>
      </c>
      <c r="K60" s="47" t="s">
        <v>739</v>
      </c>
      <c r="L60" s="9" t="str">
        <f t="shared" ref="L60:L70" si="17">IF(J60="Div by 0", "N/A", IF(K60="N/A","N/A", IF(J60&gt;VALUE(MID(K60,1,2)), "No", IF(J60&lt;-1*VALUE(MID(K60,1,2)), "No", "Yes"))))</f>
        <v>Yes</v>
      </c>
    </row>
    <row r="61" spans="1:12" ht="25.5" x14ac:dyDescent="0.2">
      <c r="A61" s="2" t="s">
        <v>1160</v>
      </c>
      <c r="B61" s="37" t="s">
        <v>213</v>
      </c>
      <c r="C61" s="49" t="s">
        <v>213</v>
      </c>
      <c r="D61" s="46" t="str">
        <f t="shared" si="14"/>
        <v>N/A</v>
      </c>
      <c r="E61" s="49">
        <v>61649714</v>
      </c>
      <c r="F61" s="46" t="str">
        <f t="shared" si="15"/>
        <v>N/A</v>
      </c>
      <c r="G61" s="49">
        <v>59754376</v>
      </c>
      <c r="H61" s="46" t="str">
        <f t="shared" si="16"/>
        <v>N/A</v>
      </c>
      <c r="I61" s="12" t="s">
        <v>213</v>
      </c>
      <c r="J61" s="12">
        <v>-3.07</v>
      </c>
      <c r="K61" s="47" t="s">
        <v>739</v>
      </c>
      <c r="L61" s="9" t="str">
        <f t="shared" si="17"/>
        <v>Yes</v>
      </c>
    </row>
    <row r="62" spans="1:12" x14ac:dyDescent="0.2">
      <c r="A62" s="2" t="s">
        <v>1161</v>
      </c>
      <c r="B62" s="37" t="s">
        <v>213</v>
      </c>
      <c r="C62" s="49" t="s">
        <v>213</v>
      </c>
      <c r="D62" s="46" t="str">
        <f t="shared" si="14"/>
        <v>N/A</v>
      </c>
      <c r="E62" s="49">
        <v>0</v>
      </c>
      <c r="F62" s="46" t="str">
        <f t="shared" si="15"/>
        <v>N/A</v>
      </c>
      <c r="G62" s="49">
        <v>0</v>
      </c>
      <c r="H62" s="46" t="str">
        <f t="shared" si="16"/>
        <v>N/A</v>
      </c>
      <c r="I62" s="12" t="s">
        <v>213</v>
      </c>
      <c r="J62" s="12" t="s">
        <v>1747</v>
      </c>
      <c r="K62" s="47" t="s">
        <v>739</v>
      </c>
      <c r="L62" s="9" t="str">
        <f t="shared" si="17"/>
        <v>N/A</v>
      </c>
    </row>
    <row r="63" spans="1:12" ht="25.5" x14ac:dyDescent="0.2">
      <c r="A63" s="2" t="s">
        <v>1162</v>
      </c>
      <c r="B63" s="37" t="s">
        <v>213</v>
      </c>
      <c r="C63" s="49" t="s">
        <v>213</v>
      </c>
      <c r="D63" s="46" t="str">
        <f t="shared" si="14"/>
        <v>N/A</v>
      </c>
      <c r="E63" s="49">
        <v>0</v>
      </c>
      <c r="F63" s="46" t="str">
        <f t="shared" si="15"/>
        <v>N/A</v>
      </c>
      <c r="G63" s="49">
        <v>0</v>
      </c>
      <c r="H63" s="46" t="str">
        <f t="shared" si="16"/>
        <v>N/A</v>
      </c>
      <c r="I63" s="12" t="s">
        <v>213</v>
      </c>
      <c r="J63" s="12" t="s">
        <v>1747</v>
      </c>
      <c r="K63" s="47" t="s">
        <v>739</v>
      </c>
      <c r="L63" s="9" t="str">
        <f t="shared" si="17"/>
        <v>N/A</v>
      </c>
    </row>
    <row r="64" spans="1:12" ht="25.5" x14ac:dyDescent="0.2">
      <c r="A64" s="2" t="s">
        <v>1163</v>
      </c>
      <c r="B64" s="37" t="s">
        <v>213</v>
      </c>
      <c r="C64" s="49" t="s">
        <v>213</v>
      </c>
      <c r="D64" s="46" t="str">
        <f t="shared" si="14"/>
        <v>N/A</v>
      </c>
      <c r="E64" s="49">
        <v>667829</v>
      </c>
      <c r="F64" s="46" t="str">
        <f t="shared" si="15"/>
        <v>N/A</v>
      </c>
      <c r="G64" s="49">
        <v>654061</v>
      </c>
      <c r="H64" s="46" t="str">
        <f t="shared" si="16"/>
        <v>N/A</v>
      </c>
      <c r="I64" s="12" t="s">
        <v>213</v>
      </c>
      <c r="J64" s="12">
        <v>-2.06</v>
      </c>
      <c r="K64" s="47" t="s">
        <v>739</v>
      </c>
      <c r="L64" s="9" t="str">
        <f t="shared" si="17"/>
        <v>Yes</v>
      </c>
    </row>
    <row r="65" spans="1:12" ht="25.5" x14ac:dyDescent="0.2">
      <c r="A65" s="2" t="s">
        <v>1164</v>
      </c>
      <c r="B65" s="37" t="s">
        <v>213</v>
      </c>
      <c r="C65" s="49" t="s">
        <v>213</v>
      </c>
      <c r="D65" s="46" t="str">
        <f t="shared" si="14"/>
        <v>N/A</v>
      </c>
      <c r="E65" s="49">
        <v>0</v>
      </c>
      <c r="F65" s="46" t="str">
        <f t="shared" si="15"/>
        <v>N/A</v>
      </c>
      <c r="G65" s="49">
        <v>0</v>
      </c>
      <c r="H65" s="46" t="str">
        <f t="shared" si="16"/>
        <v>N/A</v>
      </c>
      <c r="I65" s="12" t="s">
        <v>213</v>
      </c>
      <c r="J65" s="12" t="s">
        <v>1747</v>
      </c>
      <c r="K65" s="47" t="s">
        <v>739</v>
      </c>
      <c r="L65" s="9" t="str">
        <f t="shared" si="17"/>
        <v>N/A</v>
      </c>
    </row>
    <row r="66" spans="1:12" ht="25.5" x14ac:dyDescent="0.2">
      <c r="A66" s="2" t="s">
        <v>1165</v>
      </c>
      <c r="B66" s="37" t="s">
        <v>213</v>
      </c>
      <c r="C66" s="49" t="s">
        <v>213</v>
      </c>
      <c r="D66" s="46" t="str">
        <f t="shared" si="14"/>
        <v>N/A</v>
      </c>
      <c r="E66" s="49">
        <v>187578834</v>
      </c>
      <c r="F66" s="46" t="str">
        <f t="shared" si="15"/>
        <v>N/A</v>
      </c>
      <c r="G66" s="49">
        <v>205800614</v>
      </c>
      <c r="H66" s="46" t="str">
        <f t="shared" si="16"/>
        <v>N/A</v>
      </c>
      <c r="I66" s="12" t="s">
        <v>213</v>
      </c>
      <c r="J66" s="12">
        <v>9.7140000000000004</v>
      </c>
      <c r="K66" s="47" t="s">
        <v>739</v>
      </c>
      <c r="L66" s="9" t="str">
        <f t="shared" si="17"/>
        <v>Yes</v>
      </c>
    </row>
    <row r="67" spans="1:12" ht="25.5" x14ac:dyDescent="0.2">
      <c r="A67" s="2" t="s">
        <v>1166</v>
      </c>
      <c r="B67" s="37" t="s">
        <v>213</v>
      </c>
      <c r="C67" s="49" t="s">
        <v>213</v>
      </c>
      <c r="D67" s="46" t="str">
        <f t="shared" si="14"/>
        <v>N/A</v>
      </c>
      <c r="E67" s="49">
        <v>0</v>
      </c>
      <c r="F67" s="46" t="str">
        <f t="shared" si="15"/>
        <v>N/A</v>
      </c>
      <c r="G67" s="49">
        <v>0</v>
      </c>
      <c r="H67" s="46" t="str">
        <f t="shared" si="16"/>
        <v>N/A</v>
      </c>
      <c r="I67" s="12" t="s">
        <v>213</v>
      </c>
      <c r="J67" s="12" t="s">
        <v>1747</v>
      </c>
      <c r="K67" s="47" t="s">
        <v>739</v>
      </c>
      <c r="L67" s="9" t="str">
        <f t="shared" si="17"/>
        <v>N/A</v>
      </c>
    </row>
    <row r="68" spans="1:12" ht="25.5" x14ac:dyDescent="0.2">
      <c r="A68" s="2" t="s">
        <v>1167</v>
      </c>
      <c r="B68" s="37" t="s">
        <v>213</v>
      </c>
      <c r="C68" s="49" t="s">
        <v>213</v>
      </c>
      <c r="D68" s="46" t="str">
        <f t="shared" si="14"/>
        <v>N/A</v>
      </c>
      <c r="E68" s="49">
        <v>0</v>
      </c>
      <c r="F68" s="46" t="str">
        <f t="shared" si="15"/>
        <v>N/A</v>
      </c>
      <c r="G68" s="49">
        <v>0</v>
      </c>
      <c r="H68" s="46" t="str">
        <f t="shared" si="16"/>
        <v>N/A</v>
      </c>
      <c r="I68" s="12" t="s">
        <v>213</v>
      </c>
      <c r="J68" s="12" t="s">
        <v>1747</v>
      </c>
      <c r="K68" s="47" t="s">
        <v>739</v>
      </c>
      <c r="L68" s="9" t="str">
        <f t="shared" si="17"/>
        <v>N/A</v>
      </c>
    </row>
    <row r="69" spans="1:12" ht="25.5" x14ac:dyDescent="0.2">
      <c r="A69" s="2" t="s">
        <v>1168</v>
      </c>
      <c r="B69" s="37" t="s">
        <v>213</v>
      </c>
      <c r="C69" s="49" t="s">
        <v>213</v>
      </c>
      <c r="D69" s="46" t="str">
        <f t="shared" si="14"/>
        <v>N/A</v>
      </c>
      <c r="E69" s="49">
        <v>0</v>
      </c>
      <c r="F69" s="46" t="str">
        <f t="shared" si="15"/>
        <v>N/A</v>
      </c>
      <c r="G69" s="49">
        <v>0</v>
      </c>
      <c r="H69" s="46" t="str">
        <f t="shared" si="16"/>
        <v>N/A</v>
      </c>
      <c r="I69" s="12" t="s">
        <v>213</v>
      </c>
      <c r="J69" s="12" t="s">
        <v>1747</v>
      </c>
      <c r="K69" s="47" t="s">
        <v>739</v>
      </c>
      <c r="L69" s="9" t="str">
        <f t="shared" si="17"/>
        <v>N/A</v>
      </c>
    </row>
    <row r="70" spans="1:12" ht="25.5" x14ac:dyDescent="0.2">
      <c r="A70" s="2" t="s">
        <v>1169</v>
      </c>
      <c r="B70" s="37" t="s">
        <v>213</v>
      </c>
      <c r="C70" s="49" t="s">
        <v>213</v>
      </c>
      <c r="D70" s="46" t="str">
        <f t="shared" si="14"/>
        <v>N/A</v>
      </c>
      <c r="E70" s="49">
        <v>0</v>
      </c>
      <c r="F70" s="46" t="str">
        <f t="shared" si="15"/>
        <v>N/A</v>
      </c>
      <c r="G70" s="49">
        <v>0</v>
      </c>
      <c r="H70" s="46" t="str">
        <f t="shared" si="16"/>
        <v>N/A</v>
      </c>
      <c r="I70" s="12" t="s">
        <v>213</v>
      </c>
      <c r="J70" s="12" t="s">
        <v>1747</v>
      </c>
      <c r="K70" s="47" t="s">
        <v>739</v>
      </c>
      <c r="L70" s="9" t="str">
        <f t="shared" si="17"/>
        <v>N/A</v>
      </c>
    </row>
    <row r="71" spans="1:12" x14ac:dyDescent="0.2">
      <c r="A71" s="6" t="s">
        <v>1170</v>
      </c>
      <c r="B71" s="37" t="s">
        <v>213</v>
      </c>
      <c r="C71" s="49">
        <v>23891.382873999999</v>
      </c>
      <c r="D71" s="46" t="str">
        <f t="shared" si="14"/>
        <v>N/A</v>
      </c>
      <c r="E71" s="49">
        <v>25709.503807000001</v>
      </c>
      <c r="F71" s="46" t="str">
        <f t="shared" si="15"/>
        <v>N/A</v>
      </c>
      <c r="G71" s="49">
        <v>27846.135042000002</v>
      </c>
      <c r="H71" s="46" t="str">
        <f t="shared" si="16"/>
        <v>N/A</v>
      </c>
      <c r="I71" s="12">
        <v>7.61</v>
      </c>
      <c r="J71" s="12">
        <v>8.3109999999999999</v>
      </c>
      <c r="K71" s="47" t="s">
        <v>739</v>
      </c>
      <c r="L71" s="9" t="str">
        <f t="shared" ref="L71:L81" si="18">IF(J71="Div by 0", "N/A", IF(K71="N/A","N/A", IF(J71&gt;VALUE(MID(K71,1,2)), "No", IF(J71&lt;-1*VALUE(MID(K71,1,2)), "No", "Yes"))))</f>
        <v>Yes</v>
      </c>
    </row>
    <row r="72" spans="1:12" ht="25.5" x14ac:dyDescent="0.2">
      <c r="A72" s="2" t="s">
        <v>1171</v>
      </c>
      <c r="B72" s="37" t="s">
        <v>213</v>
      </c>
      <c r="C72" s="49">
        <v>10812.763486</v>
      </c>
      <c r="D72" s="46" t="str">
        <f t="shared" si="14"/>
        <v>N/A</v>
      </c>
      <c r="E72" s="49">
        <v>11184.636066999999</v>
      </c>
      <c r="F72" s="46" t="str">
        <f t="shared" si="15"/>
        <v>N/A</v>
      </c>
      <c r="G72" s="49">
        <v>11654.842208</v>
      </c>
      <c r="H72" s="46" t="str">
        <f t="shared" si="16"/>
        <v>N/A</v>
      </c>
      <c r="I72" s="12">
        <v>3.4390000000000001</v>
      </c>
      <c r="J72" s="12">
        <v>4.2039999999999997</v>
      </c>
      <c r="K72" s="47" t="s">
        <v>739</v>
      </c>
      <c r="L72" s="9" t="str">
        <f t="shared" si="18"/>
        <v>Yes</v>
      </c>
    </row>
    <row r="73" spans="1:12" ht="25.5" x14ac:dyDescent="0.2">
      <c r="A73" s="2" t="s">
        <v>1172</v>
      </c>
      <c r="B73" s="37" t="s">
        <v>213</v>
      </c>
      <c r="C73" s="49" t="s">
        <v>1747</v>
      </c>
      <c r="D73" s="46" t="str">
        <f t="shared" si="14"/>
        <v>N/A</v>
      </c>
      <c r="E73" s="49" t="s">
        <v>1747</v>
      </c>
      <c r="F73" s="46" t="str">
        <f t="shared" si="15"/>
        <v>N/A</v>
      </c>
      <c r="G73" s="49" t="s">
        <v>1747</v>
      </c>
      <c r="H73" s="46" t="str">
        <f t="shared" si="16"/>
        <v>N/A</v>
      </c>
      <c r="I73" s="12" t="s">
        <v>1747</v>
      </c>
      <c r="J73" s="12" t="s">
        <v>1747</v>
      </c>
      <c r="K73" s="47" t="s">
        <v>739</v>
      </c>
      <c r="L73" s="9" t="str">
        <f t="shared" si="18"/>
        <v>N/A</v>
      </c>
    </row>
    <row r="74" spans="1:12" ht="25.5" x14ac:dyDescent="0.2">
      <c r="A74" s="2" t="s">
        <v>1173</v>
      </c>
      <c r="B74" s="37" t="s">
        <v>213</v>
      </c>
      <c r="C74" s="49" t="s">
        <v>1747</v>
      </c>
      <c r="D74" s="46" t="str">
        <f t="shared" si="14"/>
        <v>N/A</v>
      </c>
      <c r="E74" s="49" t="s">
        <v>1747</v>
      </c>
      <c r="F74" s="46" t="str">
        <f t="shared" si="15"/>
        <v>N/A</v>
      </c>
      <c r="G74" s="49" t="s">
        <v>1747</v>
      </c>
      <c r="H74" s="46" t="str">
        <f t="shared" si="16"/>
        <v>N/A</v>
      </c>
      <c r="I74" s="12" t="s">
        <v>1747</v>
      </c>
      <c r="J74" s="12" t="s">
        <v>1747</v>
      </c>
      <c r="K74" s="47" t="s">
        <v>739</v>
      </c>
      <c r="L74" s="9" t="str">
        <f t="shared" si="18"/>
        <v>N/A</v>
      </c>
    </row>
    <row r="75" spans="1:12" ht="25.5" x14ac:dyDescent="0.2">
      <c r="A75" s="2" t="s">
        <v>1174</v>
      </c>
      <c r="B75" s="37" t="s">
        <v>213</v>
      </c>
      <c r="C75" s="49">
        <v>29798.173912999999</v>
      </c>
      <c r="D75" s="46" t="str">
        <f t="shared" si="14"/>
        <v>N/A</v>
      </c>
      <c r="E75" s="49">
        <v>31801.380952</v>
      </c>
      <c r="F75" s="46" t="str">
        <f t="shared" si="15"/>
        <v>N/A</v>
      </c>
      <c r="G75" s="49">
        <v>31145.761904999999</v>
      </c>
      <c r="H75" s="46" t="str">
        <f t="shared" si="16"/>
        <v>N/A</v>
      </c>
      <c r="I75" s="12">
        <v>6.7229999999999999</v>
      </c>
      <c r="J75" s="12">
        <v>-2.06</v>
      </c>
      <c r="K75" s="47" t="s">
        <v>739</v>
      </c>
      <c r="L75" s="9" t="str">
        <f t="shared" si="18"/>
        <v>Yes</v>
      </c>
    </row>
    <row r="76" spans="1:12" ht="25.5" x14ac:dyDescent="0.2">
      <c r="A76" s="2" t="s">
        <v>1175</v>
      </c>
      <c r="B76" s="37" t="s">
        <v>213</v>
      </c>
      <c r="C76" s="49" t="s">
        <v>1747</v>
      </c>
      <c r="D76" s="46" t="str">
        <f t="shared" si="14"/>
        <v>N/A</v>
      </c>
      <c r="E76" s="49" t="s">
        <v>1747</v>
      </c>
      <c r="F76" s="46" t="str">
        <f t="shared" si="15"/>
        <v>N/A</v>
      </c>
      <c r="G76" s="49" t="s">
        <v>1747</v>
      </c>
      <c r="H76" s="46" t="str">
        <f t="shared" si="16"/>
        <v>N/A</v>
      </c>
      <c r="I76" s="12" t="s">
        <v>1747</v>
      </c>
      <c r="J76" s="12" t="s">
        <v>1747</v>
      </c>
      <c r="K76" s="47" t="s">
        <v>739</v>
      </c>
      <c r="L76" s="9" t="str">
        <f t="shared" si="18"/>
        <v>N/A</v>
      </c>
    </row>
    <row r="77" spans="1:12" ht="25.5" x14ac:dyDescent="0.2">
      <c r="A77" s="2" t="s">
        <v>1176</v>
      </c>
      <c r="B77" s="37" t="s">
        <v>213</v>
      </c>
      <c r="C77" s="49">
        <v>42455.742379000003</v>
      </c>
      <c r="D77" s="46" t="str">
        <f t="shared" si="14"/>
        <v>N/A</v>
      </c>
      <c r="E77" s="49">
        <v>44800.294721999999</v>
      </c>
      <c r="F77" s="46" t="str">
        <f t="shared" si="15"/>
        <v>N/A</v>
      </c>
      <c r="G77" s="49">
        <v>46645.651404999997</v>
      </c>
      <c r="H77" s="46" t="str">
        <f t="shared" si="16"/>
        <v>N/A</v>
      </c>
      <c r="I77" s="12">
        <v>5.5220000000000002</v>
      </c>
      <c r="J77" s="12">
        <v>4.1189999999999998</v>
      </c>
      <c r="K77" s="47" t="s">
        <v>739</v>
      </c>
      <c r="L77" s="9" t="str">
        <f t="shared" si="18"/>
        <v>Yes</v>
      </c>
    </row>
    <row r="78" spans="1:12" ht="25.5" x14ac:dyDescent="0.2">
      <c r="A78" s="2" t="s">
        <v>1177</v>
      </c>
      <c r="B78" s="37" t="s">
        <v>213</v>
      </c>
      <c r="C78" s="49" t="s">
        <v>1747</v>
      </c>
      <c r="D78" s="46" t="str">
        <f t="shared" si="14"/>
        <v>N/A</v>
      </c>
      <c r="E78" s="49" t="s">
        <v>1747</v>
      </c>
      <c r="F78" s="46" t="str">
        <f t="shared" si="15"/>
        <v>N/A</v>
      </c>
      <c r="G78" s="49" t="s">
        <v>1747</v>
      </c>
      <c r="H78" s="46" t="str">
        <f t="shared" si="16"/>
        <v>N/A</v>
      </c>
      <c r="I78" s="12" t="s">
        <v>1747</v>
      </c>
      <c r="J78" s="12" t="s">
        <v>1747</v>
      </c>
      <c r="K78" s="47" t="s">
        <v>739</v>
      </c>
      <c r="L78" s="9" t="str">
        <f t="shared" si="18"/>
        <v>N/A</v>
      </c>
    </row>
    <row r="79" spans="1:12" ht="25.5" x14ac:dyDescent="0.2">
      <c r="A79" s="2" t="s">
        <v>1178</v>
      </c>
      <c r="B79" s="37" t="s">
        <v>213</v>
      </c>
      <c r="C79" s="49" t="s">
        <v>1747</v>
      </c>
      <c r="D79" s="46" t="str">
        <f t="shared" si="14"/>
        <v>N/A</v>
      </c>
      <c r="E79" s="49" t="s">
        <v>1747</v>
      </c>
      <c r="F79" s="46" t="str">
        <f t="shared" si="15"/>
        <v>N/A</v>
      </c>
      <c r="G79" s="49" t="s">
        <v>1747</v>
      </c>
      <c r="H79" s="46" t="str">
        <f t="shared" si="16"/>
        <v>N/A</v>
      </c>
      <c r="I79" s="12" t="s">
        <v>1747</v>
      </c>
      <c r="J79" s="12" t="s">
        <v>1747</v>
      </c>
      <c r="K79" s="47" t="s">
        <v>739</v>
      </c>
      <c r="L79" s="9" t="str">
        <f t="shared" si="18"/>
        <v>N/A</v>
      </c>
    </row>
    <row r="80" spans="1:12" ht="25.5" x14ac:dyDescent="0.2">
      <c r="A80" s="2" t="s">
        <v>1179</v>
      </c>
      <c r="B80" s="37" t="s">
        <v>213</v>
      </c>
      <c r="C80" s="49" t="s">
        <v>1747</v>
      </c>
      <c r="D80" s="46" t="str">
        <f t="shared" si="14"/>
        <v>N/A</v>
      </c>
      <c r="E80" s="49" t="s">
        <v>1747</v>
      </c>
      <c r="F80" s="46" t="str">
        <f t="shared" si="15"/>
        <v>N/A</v>
      </c>
      <c r="G80" s="49" t="s">
        <v>1747</v>
      </c>
      <c r="H80" s="46" t="str">
        <f t="shared" si="16"/>
        <v>N/A</v>
      </c>
      <c r="I80" s="12" t="s">
        <v>1747</v>
      </c>
      <c r="J80" s="12" t="s">
        <v>1747</v>
      </c>
      <c r="K80" s="47" t="s">
        <v>739</v>
      </c>
      <c r="L80" s="9" t="str">
        <f t="shared" si="18"/>
        <v>N/A</v>
      </c>
    </row>
    <row r="81" spans="1:12" ht="25.5" x14ac:dyDescent="0.2">
      <c r="A81" s="2" t="s">
        <v>1180</v>
      </c>
      <c r="B81" s="37" t="s">
        <v>213</v>
      </c>
      <c r="C81" s="49" t="s">
        <v>1747</v>
      </c>
      <c r="D81" s="46" t="str">
        <f t="shared" si="14"/>
        <v>N/A</v>
      </c>
      <c r="E81" s="49" t="s">
        <v>1747</v>
      </c>
      <c r="F81" s="46" t="str">
        <f t="shared" si="15"/>
        <v>N/A</v>
      </c>
      <c r="G81" s="49" t="s">
        <v>1747</v>
      </c>
      <c r="H81" s="46" t="str">
        <f t="shared" si="16"/>
        <v>N/A</v>
      </c>
      <c r="I81" s="12" t="s">
        <v>1747</v>
      </c>
      <c r="J81" s="12" t="s">
        <v>1747</v>
      </c>
      <c r="K81" s="47" t="s">
        <v>739</v>
      </c>
      <c r="L81" s="9" t="str">
        <f t="shared" si="18"/>
        <v>N/A</v>
      </c>
    </row>
    <row r="82" spans="1:12" x14ac:dyDescent="0.2">
      <c r="A82" s="2" t="s">
        <v>357</v>
      </c>
      <c r="B82" s="37" t="s">
        <v>213</v>
      </c>
      <c r="C82" s="49" t="s">
        <v>213</v>
      </c>
      <c r="D82" s="46" t="str">
        <f t="shared" si="14"/>
        <v>N/A</v>
      </c>
      <c r="E82" s="49">
        <v>250694744</v>
      </c>
      <c r="F82" s="46" t="str">
        <f t="shared" si="15"/>
        <v>N/A</v>
      </c>
      <c r="G82" s="49">
        <v>266760233</v>
      </c>
      <c r="H82" s="46" t="str">
        <f t="shared" si="16"/>
        <v>N/A</v>
      </c>
      <c r="I82" s="12" t="s">
        <v>213</v>
      </c>
      <c r="J82" s="12">
        <v>6.4080000000000004</v>
      </c>
      <c r="K82" s="47" t="s">
        <v>739</v>
      </c>
      <c r="L82" s="9" t="str">
        <f t="shared" ref="L82:L138" si="19">IF(J82="Div by 0", "N/A", IF(K82="N/A","N/A", IF(J82&gt;VALUE(MID(K82,1,2)), "No", IF(J82&lt;-1*VALUE(MID(K82,1,2)), "No", "Yes"))))</f>
        <v>Yes</v>
      </c>
    </row>
    <row r="83" spans="1:12" x14ac:dyDescent="0.2">
      <c r="A83" s="2" t="s">
        <v>363</v>
      </c>
      <c r="B83" s="37" t="s">
        <v>213</v>
      </c>
      <c r="C83" s="49" t="s">
        <v>213</v>
      </c>
      <c r="D83" s="46" t="str">
        <f t="shared" ref="D83:D114" si="20">IF($B83="N/A","N/A",IF(C83&gt;10,"No",IF(C83&lt;-10,"No","Yes")))</f>
        <v>N/A</v>
      </c>
      <c r="E83" s="38">
        <v>9455</v>
      </c>
      <c r="F83" s="46" t="str">
        <f t="shared" ref="F83:F114" si="21">IF($B83="N/A","N/A",IF(E83&gt;10,"No",IF(E83&lt;-10,"No","Yes")))</f>
        <v>N/A</v>
      </c>
      <c r="G83" s="38">
        <v>9276</v>
      </c>
      <c r="H83" s="46" t="str">
        <f t="shared" ref="H83:H114" si="22">IF($B83="N/A","N/A",IF(G83&gt;10,"No",IF(G83&lt;-10,"No","Yes")))</f>
        <v>N/A</v>
      </c>
      <c r="I83" s="12" t="s">
        <v>213</v>
      </c>
      <c r="J83" s="12">
        <v>-1.89</v>
      </c>
      <c r="K83" s="47" t="s">
        <v>739</v>
      </c>
      <c r="L83" s="9" t="str">
        <f t="shared" si="19"/>
        <v>Yes</v>
      </c>
    </row>
    <row r="84" spans="1:12" x14ac:dyDescent="0.2">
      <c r="A84" s="2" t="s">
        <v>358</v>
      </c>
      <c r="B84" s="37" t="s">
        <v>213</v>
      </c>
      <c r="C84" s="49" t="s">
        <v>213</v>
      </c>
      <c r="D84" s="46" t="str">
        <f t="shared" si="20"/>
        <v>N/A</v>
      </c>
      <c r="E84" s="49">
        <v>26514.515493999999</v>
      </c>
      <c r="F84" s="46" t="str">
        <f t="shared" si="21"/>
        <v>N/A</v>
      </c>
      <c r="G84" s="49">
        <v>28758.110499999999</v>
      </c>
      <c r="H84" s="46" t="str">
        <f t="shared" si="22"/>
        <v>N/A</v>
      </c>
      <c r="I84" s="12" t="s">
        <v>213</v>
      </c>
      <c r="J84" s="12">
        <v>8.4619999999999997</v>
      </c>
      <c r="K84" s="47" t="s">
        <v>739</v>
      </c>
      <c r="L84" s="9" t="str">
        <f t="shared" si="19"/>
        <v>Yes</v>
      </c>
    </row>
    <row r="85" spans="1:12" ht="25.5" x14ac:dyDescent="0.2">
      <c r="A85" s="2" t="s">
        <v>1181</v>
      </c>
      <c r="B85" s="37" t="s">
        <v>213</v>
      </c>
      <c r="C85" s="49" t="s">
        <v>213</v>
      </c>
      <c r="D85" s="46" t="str">
        <f t="shared" si="20"/>
        <v>N/A</v>
      </c>
      <c r="E85" s="49">
        <v>0</v>
      </c>
      <c r="F85" s="46" t="str">
        <f t="shared" si="21"/>
        <v>N/A</v>
      </c>
      <c r="G85" s="49">
        <v>0</v>
      </c>
      <c r="H85" s="46" t="str">
        <f t="shared" si="22"/>
        <v>N/A</v>
      </c>
      <c r="I85" s="12" t="s">
        <v>213</v>
      </c>
      <c r="J85" s="12" t="s">
        <v>1747</v>
      </c>
      <c r="K85" s="47" t="s">
        <v>739</v>
      </c>
      <c r="L85" s="9" t="str">
        <f t="shared" si="19"/>
        <v>N/A</v>
      </c>
    </row>
    <row r="86" spans="1:12" x14ac:dyDescent="0.2">
      <c r="A86" s="2" t="s">
        <v>729</v>
      </c>
      <c r="B86" s="37" t="s">
        <v>213</v>
      </c>
      <c r="C86" s="49" t="s">
        <v>213</v>
      </c>
      <c r="D86" s="46" t="str">
        <f t="shared" si="20"/>
        <v>N/A</v>
      </c>
      <c r="E86" s="38">
        <v>0</v>
      </c>
      <c r="F86" s="46" t="str">
        <f t="shared" si="21"/>
        <v>N/A</v>
      </c>
      <c r="G86" s="38">
        <v>0</v>
      </c>
      <c r="H86" s="46" t="str">
        <f t="shared" si="22"/>
        <v>N/A</v>
      </c>
      <c r="I86" s="12" t="s">
        <v>213</v>
      </c>
      <c r="J86" s="12" t="s">
        <v>1747</v>
      </c>
      <c r="K86" s="47" t="s">
        <v>739</v>
      </c>
      <c r="L86" s="9" t="str">
        <f t="shared" si="19"/>
        <v>N/A</v>
      </c>
    </row>
    <row r="87" spans="1:12" ht="25.5" x14ac:dyDescent="0.2">
      <c r="A87" s="2" t="s">
        <v>1182</v>
      </c>
      <c r="B87" s="37" t="s">
        <v>213</v>
      </c>
      <c r="C87" s="49" t="s">
        <v>213</v>
      </c>
      <c r="D87" s="46" t="str">
        <f t="shared" si="20"/>
        <v>N/A</v>
      </c>
      <c r="E87" s="49" t="s">
        <v>1747</v>
      </c>
      <c r="F87" s="46" t="str">
        <f t="shared" si="21"/>
        <v>N/A</v>
      </c>
      <c r="G87" s="49" t="s">
        <v>1747</v>
      </c>
      <c r="H87" s="46" t="str">
        <f t="shared" si="22"/>
        <v>N/A</v>
      </c>
      <c r="I87" s="12" t="s">
        <v>213</v>
      </c>
      <c r="J87" s="12" t="s">
        <v>1747</v>
      </c>
      <c r="K87" s="47" t="s">
        <v>739</v>
      </c>
      <c r="L87" s="9" t="str">
        <f t="shared" si="19"/>
        <v>N/A</v>
      </c>
    </row>
    <row r="88" spans="1:12" ht="25.5" x14ac:dyDescent="0.2">
      <c r="A88" s="2" t="s">
        <v>1183</v>
      </c>
      <c r="B88" s="37" t="s">
        <v>213</v>
      </c>
      <c r="C88" s="49" t="s">
        <v>213</v>
      </c>
      <c r="D88" s="46" t="str">
        <f t="shared" si="20"/>
        <v>N/A</v>
      </c>
      <c r="E88" s="49">
        <v>103841512</v>
      </c>
      <c r="F88" s="46" t="str">
        <f t="shared" si="21"/>
        <v>N/A</v>
      </c>
      <c r="G88" s="49">
        <v>118153089</v>
      </c>
      <c r="H88" s="46" t="str">
        <f t="shared" si="22"/>
        <v>N/A</v>
      </c>
      <c r="I88" s="12" t="s">
        <v>213</v>
      </c>
      <c r="J88" s="12">
        <v>13.78</v>
      </c>
      <c r="K88" s="47" t="s">
        <v>739</v>
      </c>
      <c r="L88" s="9" t="str">
        <f t="shared" si="19"/>
        <v>Yes</v>
      </c>
    </row>
    <row r="89" spans="1:12" x14ac:dyDescent="0.2">
      <c r="A89" s="2" t="s">
        <v>730</v>
      </c>
      <c r="B89" s="37" t="s">
        <v>213</v>
      </c>
      <c r="C89" s="49" t="s">
        <v>213</v>
      </c>
      <c r="D89" s="46" t="str">
        <f t="shared" si="20"/>
        <v>N/A</v>
      </c>
      <c r="E89" s="38">
        <v>2820</v>
      </c>
      <c r="F89" s="46" t="str">
        <f t="shared" si="21"/>
        <v>N/A</v>
      </c>
      <c r="G89" s="38">
        <v>2749</v>
      </c>
      <c r="H89" s="46" t="str">
        <f t="shared" si="22"/>
        <v>N/A</v>
      </c>
      <c r="I89" s="12" t="s">
        <v>213</v>
      </c>
      <c r="J89" s="12">
        <v>-2.52</v>
      </c>
      <c r="K89" s="47" t="s">
        <v>739</v>
      </c>
      <c r="L89" s="9" t="str">
        <f t="shared" si="19"/>
        <v>Yes</v>
      </c>
    </row>
    <row r="90" spans="1:12" ht="25.5" x14ac:dyDescent="0.2">
      <c r="A90" s="2" t="s">
        <v>1184</v>
      </c>
      <c r="B90" s="37" t="s">
        <v>213</v>
      </c>
      <c r="C90" s="49" t="s">
        <v>213</v>
      </c>
      <c r="D90" s="46" t="str">
        <f t="shared" si="20"/>
        <v>N/A</v>
      </c>
      <c r="E90" s="49">
        <v>36823.231205999997</v>
      </c>
      <c r="F90" s="46" t="str">
        <f t="shared" si="21"/>
        <v>N/A</v>
      </c>
      <c r="G90" s="49">
        <v>42980.388869000002</v>
      </c>
      <c r="H90" s="46" t="str">
        <f t="shared" si="22"/>
        <v>N/A</v>
      </c>
      <c r="I90" s="12" t="s">
        <v>213</v>
      </c>
      <c r="J90" s="12">
        <v>16.72</v>
      </c>
      <c r="K90" s="47" t="s">
        <v>739</v>
      </c>
      <c r="L90" s="9" t="str">
        <f t="shared" si="19"/>
        <v>Yes</v>
      </c>
    </row>
    <row r="91" spans="1:12" ht="25.5" x14ac:dyDescent="0.2">
      <c r="A91" s="2" t="s">
        <v>1185</v>
      </c>
      <c r="B91" s="37" t="s">
        <v>213</v>
      </c>
      <c r="C91" s="49" t="s">
        <v>213</v>
      </c>
      <c r="D91" s="46" t="str">
        <f t="shared" si="20"/>
        <v>N/A</v>
      </c>
      <c r="E91" s="49">
        <v>883496</v>
      </c>
      <c r="F91" s="46" t="str">
        <f t="shared" si="21"/>
        <v>N/A</v>
      </c>
      <c r="G91" s="49">
        <v>1113233</v>
      </c>
      <c r="H91" s="46" t="str">
        <f t="shared" si="22"/>
        <v>N/A</v>
      </c>
      <c r="I91" s="12" t="s">
        <v>213</v>
      </c>
      <c r="J91" s="12">
        <v>26</v>
      </c>
      <c r="K91" s="47" t="s">
        <v>739</v>
      </c>
      <c r="L91" s="9" t="str">
        <f t="shared" si="19"/>
        <v>Yes</v>
      </c>
    </row>
    <row r="92" spans="1:12" x14ac:dyDescent="0.2">
      <c r="A92" s="2" t="s">
        <v>731</v>
      </c>
      <c r="B92" s="37" t="s">
        <v>213</v>
      </c>
      <c r="C92" s="49" t="s">
        <v>213</v>
      </c>
      <c r="D92" s="46" t="str">
        <f t="shared" si="20"/>
        <v>N/A</v>
      </c>
      <c r="E92" s="38">
        <v>198</v>
      </c>
      <c r="F92" s="46" t="str">
        <f t="shared" si="21"/>
        <v>N/A</v>
      </c>
      <c r="G92" s="38">
        <v>187</v>
      </c>
      <c r="H92" s="46" t="str">
        <f t="shared" si="22"/>
        <v>N/A</v>
      </c>
      <c r="I92" s="12" t="s">
        <v>213</v>
      </c>
      <c r="J92" s="12">
        <v>-5.56</v>
      </c>
      <c r="K92" s="47" t="s">
        <v>739</v>
      </c>
      <c r="L92" s="9" t="str">
        <f t="shared" si="19"/>
        <v>Yes</v>
      </c>
    </row>
    <row r="93" spans="1:12" ht="25.5" x14ac:dyDescent="0.2">
      <c r="A93" s="2" t="s">
        <v>1186</v>
      </c>
      <c r="B93" s="37" t="s">
        <v>213</v>
      </c>
      <c r="C93" s="49" t="s">
        <v>213</v>
      </c>
      <c r="D93" s="46" t="str">
        <f t="shared" si="20"/>
        <v>N/A</v>
      </c>
      <c r="E93" s="49">
        <v>4462.1010101000002</v>
      </c>
      <c r="F93" s="46" t="str">
        <f t="shared" si="21"/>
        <v>N/A</v>
      </c>
      <c r="G93" s="49">
        <v>5953.1176470999999</v>
      </c>
      <c r="H93" s="46" t="str">
        <f t="shared" si="22"/>
        <v>N/A</v>
      </c>
      <c r="I93" s="12" t="s">
        <v>213</v>
      </c>
      <c r="J93" s="12">
        <v>33.42</v>
      </c>
      <c r="K93" s="47" t="s">
        <v>739</v>
      </c>
      <c r="L93" s="9" t="str">
        <f t="shared" si="19"/>
        <v>No</v>
      </c>
    </row>
    <row r="94" spans="1:12" x14ac:dyDescent="0.2">
      <c r="A94" s="2" t="s">
        <v>1187</v>
      </c>
      <c r="B94" s="37" t="s">
        <v>213</v>
      </c>
      <c r="C94" s="49" t="s">
        <v>213</v>
      </c>
      <c r="D94" s="46" t="str">
        <f t="shared" si="20"/>
        <v>N/A</v>
      </c>
      <c r="E94" s="49">
        <v>56677899</v>
      </c>
      <c r="F94" s="46" t="str">
        <f t="shared" si="21"/>
        <v>N/A</v>
      </c>
      <c r="G94" s="49">
        <v>50550983</v>
      </c>
      <c r="H94" s="46" t="str">
        <f t="shared" si="22"/>
        <v>N/A</v>
      </c>
      <c r="I94" s="12" t="s">
        <v>213</v>
      </c>
      <c r="J94" s="12">
        <v>-10.8</v>
      </c>
      <c r="K94" s="47" t="s">
        <v>739</v>
      </c>
      <c r="L94" s="9" t="str">
        <f t="shared" si="19"/>
        <v>Yes</v>
      </c>
    </row>
    <row r="95" spans="1:12" x14ac:dyDescent="0.2">
      <c r="A95" s="2" t="s">
        <v>732</v>
      </c>
      <c r="B95" s="37" t="s">
        <v>213</v>
      </c>
      <c r="C95" s="49" t="s">
        <v>213</v>
      </c>
      <c r="D95" s="46" t="str">
        <f t="shared" si="20"/>
        <v>N/A</v>
      </c>
      <c r="E95" s="38">
        <v>4165</v>
      </c>
      <c r="F95" s="46" t="str">
        <f t="shared" si="21"/>
        <v>N/A</v>
      </c>
      <c r="G95" s="38">
        <v>4269</v>
      </c>
      <c r="H95" s="46" t="str">
        <f t="shared" si="22"/>
        <v>N/A</v>
      </c>
      <c r="I95" s="12" t="s">
        <v>213</v>
      </c>
      <c r="J95" s="12">
        <v>2.4969999999999999</v>
      </c>
      <c r="K95" s="47" t="s">
        <v>739</v>
      </c>
      <c r="L95" s="9" t="str">
        <f t="shared" si="19"/>
        <v>Yes</v>
      </c>
    </row>
    <row r="96" spans="1:12" x14ac:dyDescent="0.2">
      <c r="A96" s="2" t="s">
        <v>1188</v>
      </c>
      <c r="B96" s="37" t="s">
        <v>213</v>
      </c>
      <c r="C96" s="49" t="s">
        <v>213</v>
      </c>
      <c r="D96" s="46" t="str">
        <f t="shared" si="20"/>
        <v>N/A</v>
      </c>
      <c r="E96" s="49">
        <v>13608.139015999999</v>
      </c>
      <c r="F96" s="46" t="str">
        <f t="shared" si="21"/>
        <v>N/A</v>
      </c>
      <c r="G96" s="49">
        <v>11841.410868999999</v>
      </c>
      <c r="H96" s="46" t="str">
        <f t="shared" si="22"/>
        <v>N/A</v>
      </c>
      <c r="I96" s="12" t="s">
        <v>213</v>
      </c>
      <c r="J96" s="12">
        <v>-13</v>
      </c>
      <c r="K96" s="47" t="s">
        <v>739</v>
      </c>
      <c r="L96" s="9" t="str">
        <f t="shared" si="19"/>
        <v>Yes</v>
      </c>
    </row>
    <row r="97" spans="1:12" x14ac:dyDescent="0.2">
      <c r="A97" s="2" t="s">
        <v>1189</v>
      </c>
      <c r="B97" s="37" t="s">
        <v>213</v>
      </c>
      <c r="C97" s="49" t="s">
        <v>213</v>
      </c>
      <c r="D97" s="46" t="str">
        <f t="shared" si="20"/>
        <v>N/A</v>
      </c>
      <c r="E97" s="49">
        <v>0</v>
      </c>
      <c r="F97" s="46" t="str">
        <f t="shared" si="21"/>
        <v>N/A</v>
      </c>
      <c r="G97" s="49">
        <v>0</v>
      </c>
      <c r="H97" s="46" t="str">
        <f t="shared" si="22"/>
        <v>N/A</v>
      </c>
      <c r="I97" s="12" t="s">
        <v>213</v>
      </c>
      <c r="J97" s="12" t="s">
        <v>1747</v>
      </c>
      <c r="K97" s="47" t="s">
        <v>739</v>
      </c>
      <c r="L97" s="9" t="str">
        <f t="shared" si="19"/>
        <v>N/A</v>
      </c>
    </row>
    <row r="98" spans="1:12" x14ac:dyDescent="0.2">
      <c r="A98" s="2" t="s">
        <v>520</v>
      </c>
      <c r="B98" s="37" t="s">
        <v>213</v>
      </c>
      <c r="C98" s="49" t="s">
        <v>213</v>
      </c>
      <c r="D98" s="46" t="str">
        <f t="shared" si="20"/>
        <v>N/A</v>
      </c>
      <c r="E98" s="38">
        <v>0</v>
      </c>
      <c r="F98" s="46" t="str">
        <f t="shared" si="21"/>
        <v>N/A</v>
      </c>
      <c r="G98" s="38">
        <v>0</v>
      </c>
      <c r="H98" s="46" t="str">
        <f t="shared" si="22"/>
        <v>N/A</v>
      </c>
      <c r="I98" s="12" t="s">
        <v>213</v>
      </c>
      <c r="J98" s="12" t="s">
        <v>1747</v>
      </c>
      <c r="K98" s="47" t="s">
        <v>739</v>
      </c>
      <c r="L98" s="9" t="str">
        <f t="shared" si="19"/>
        <v>N/A</v>
      </c>
    </row>
    <row r="99" spans="1:12" x14ac:dyDescent="0.2">
      <c r="A99" s="2" t="s">
        <v>1190</v>
      </c>
      <c r="B99" s="37" t="s">
        <v>213</v>
      </c>
      <c r="C99" s="49" t="s">
        <v>213</v>
      </c>
      <c r="D99" s="46" t="str">
        <f t="shared" si="20"/>
        <v>N/A</v>
      </c>
      <c r="E99" s="49" t="s">
        <v>1747</v>
      </c>
      <c r="F99" s="46" t="str">
        <f t="shared" si="21"/>
        <v>N/A</v>
      </c>
      <c r="G99" s="49" t="s">
        <v>1747</v>
      </c>
      <c r="H99" s="46" t="str">
        <f t="shared" si="22"/>
        <v>N/A</v>
      </c>
      <c r="I99" s="12" t="s">
        <v>213</v>
      </c>
      <c r="J99" s="12" t="s">
        <v>1747</v>
      </c>
      <c r="K99" s="47" t="s">
        <v>739</v>
      </c>
      <c r="L99" s="9" t="str">
        <f t="shared" si="19"/>
        <v>N/A</v>
      </c>
    </row>
    <row r="100" spans="1:12" ht="25.5" x14ac:dyDescent="0.2">
      <c r="A100" s="2" t="s">
        <v>1191</v>
      </c>
      <c r="B100" s="37" t="s">
        <v>213</v>
      </c>
      <c r="C100" s="49" t="s">
        <v>213</v>
      </c>
      <c r="D100" s="46" t="str">
        <f t="shared" si="20"/>
        <v>N/A</v>
      </c>
      <c r="E100" s="49">
        <v>424857</v>
      </c>
      <c r="F100" s="46" t="str">
        <f t="shared" si="21"/>
        <v>N/A</v>
      </c>
      <c r="G100" s="49">
        <v>290481</v>
      </c>
      <c r="H100" s="46" t="str">
        <f t="shared" si="22"/>
        <v>N/A</v>
      </c>
      <c r="I100" s="12" t="s">
        <v>213</v>
      </c>
      <c r="J100" s="12">
        <v>-31.6</v>
      </c>
      <c r="K100" s="47" t="s">
        <v>739</v>
      </c>
      <c r="L100" s="9" t="str">
        <f t="shared" si="19"/>
        <v>No</v>
      </c>
    </row>
    <row r="101" spans="1:12" x14ac:dyDescent="0.2">
      <c r="A101" s="2" t="s">
        <v>521</v>
      </c>
      <c r="B101" s="37" t="s">
        <v>213</v>
      </c>
      <c r="C101" s="49" t="s">
        <v>213</v>
      </c>
      <c r="D101" s="46" t="str">
        <f t="shared" si="20"/>
        <v>N/A</v>
      </c>
      <c r="E101" s="38">
        <v>558</v>
      </c>
      <c r="F101" s="46" t="str">
        <f t="shared" si="21"/>
        <v>N/A</v>
      </c>
      <c r="G101" s="38">
        <v>373</v>
      </c>
      <c r="H101" s="46" t="str">
        <f t="shared" si="22"/>
        <v>N/A</v>
      </c>
      <c r="I101" s="12" t="s">
        <v>213</v>
      </c>
      <c r="J101" s="12">
        <v>-33.200000000000003</v>
      </c>
      <c r="K101" s="47" t="s">
        <v>739</v>
      </c>
      <c r="L101" s="9" t="str">
        <f t="shared" si="19"/>
        <v>No</v>
      </c>
    </row>
    <row r="102" spans="1:12" ht="25.5" x14ac:dyDescent="0.2">
      <c r="A102" s="2" t="s">
        <v>1192</v>
      </c>
      <c r="B102" s="37" t="s">
        <v>213</v>
      </c>
      <c r="C102" s="49" t="s">
        <v>213</v>
      </c>
      <c r="D102" s="46" t="str">
        <f t="shared" si="20"/>
        <v>N/A</v>
      </c>
      <c r="E102" s="49">
        <v>761.39247311999998</v>
      </c>
      <c r="F102" s="46" t="str">
        <f t="shared" si="21"/>
        <v>N/A</v>
      </c>
      <c r="G102" s="49">
        <v>778.76943700000004</v>
      </c>
      <c r="H102" s="46" t="str">
        <f t="shared" si="22"/>
        <v>N/A</v>
      </c>
      <c r="I102" s="12" t="s">
        <v>213</v>
      </c>
      <c r="J102" s="12">
        <v>2.282</v>
      </c>
      <c r="K102" s="47" t="s">
        <v>739</v>
      </c>
      <c r="L102" s="9" t="str">
        <f t="shared" si="19"/>
        <v>Yes</v>
      </c>
    </row>
    <row r="103" spans="1:12" ht="25.5" x14ac:dyDescent="0.2">
      <c r="A103" s="67" t="s">
        <v>1193</v>
      </c>
      <c r="B103" s="37" t="s">
        <v>213</v>
      </c>
      <c r="C103" s="49" t="s">
        <v>213</v>
      </c>
      <c r="D103" s="46" t="str">
        <f t="shared" si="20"/>
        <v>N/A</v>
      </c>
      <c r="E103" s="49">
        <v>0</v>
      </c>
      <c r="F103" s="46" t="str">
        <f t="shared" si="21"/>
        <v>N/A</v>
      </c>
      <c r="G103" s="49">
        <v>0</v>
      </c>
      <c r="H103" s="46" t="str">
        <f t="shared" si="22"/>
        <v>N/A</v>
      </c>
      <c r="I103" s="12" t="s">
        <v>213</v>
      </c>
      <c r="J103" s="12" t="s">
        <v>1747</v>
      </c>
      <c r="K103" s="47" t="s">
        <v>739</v>
      </c>
      <c r="L103" s="9" t="str">
        <f t="shared" si="19"/>
        <v>N/A</v>
      </c>
    </row>
    <row r="104" spans="1:12" ht="25.5" x14ac:dyDescent="0.2">
      <c r="A104" s="2" t="s">
        <v>522</v>
      </c>
      <c r="B104" s="37" t="s">
        <v>213</v>
      </c>
      <c r="C104" s="49" t="s">
        <v>213</v>
      </c>
      <c r="D104" s="46" t="str">
        <f t="shared" si="20"/>
        <v>N/A</v>
      </c>
      <c r="E104" s="38">
        <v>0</v>
      </c>
      <c r="F104" s="46" t="str">
        <f t="shared" si="21"/>
        <v>N/A</v>
      </c>
      <c r="G104" s="38">
        <v>0</v>
      </c>
      <c r="H104" s="46" t="str">
        <f t="shared" si="22"/>
        <v>N/A</v>
      </c>
      <c r="I104" s="12" t="s">
        <v>213</v>
      </c>
      <c r="J104" s="12" t="s">
        <v>1747</v>
      </c>
      <c r="K104" s="47" t="s">
        <v>739</v>
      </c>
      <c r="L104" s="9" t="str">
        <f t="shared" si="19"/>
        <v>N/A</v>
      </c>
    </row>
    <row r="105" spans="1:12" ht="25.5" x14ac:dyDescent="0.2">
      <c r="A105" s="2" t="s">
        <v>1194</v>
      </c>
      <c r="B105" s="37" t="s">
        <v>213</v>
      </c>
      <c r="C105" s="49" t="s">
        <v>213</v>
      </c>
      <c r="D105" s="46" t="str">
        <f t="shared" si="20"/>
        <v>N/A</v>
      </c>
      <c r="E105" s="49" t="s">
        <v>1747</v>
      </c>
      <c r="F105" s="46" t="str">
        <f t="shared" si="21"/>
        <v>N/A</v>
      </c>
      <c r="G105" s="49" t="s">
        <v>1747</v>
      </c>
      <c r="H105" s="46" t="str">
        <f t="shared" si="22"/>
        <v>N/A</v>
      </c>
      <c r="I105" s="12" t="s">
        <v>213</v>
      </c>
      <c r="J105" s="12" t="s">
        <v>1747</v>
      </c>
      <c r="K105" s="47" t="s">
        <v>739</v>
      </c>
      <c r="L105" s="9" t="str">
        <f t="shared" si="19"/>
        <v>N/A</v>
      </c>
    </row>
    <row r="106" spans="1:12" ht="25.5" x14ac:dyDescent="0.2">
      <c r="A106" s="2" t="s">
        <v>1195</v>
      </c>
      <c r="B106" s="37" t="s">
        <v>213</v>
      </c>
      <c r="C106" s="49" t="s">
        <v>213</v>
      </c>
      <c r="D106" s="46" t="str">
        <f t="shared" si="20"/>
        <v>N/A</v>
      </c>
      <c r="E106" s="49">
        <v>55441744</v>
      </c>
      <c r="F106" s="46" t="str">
        <f t="shared" si="21"/>
        <v>N/A</v>
      </c>
      <c r="G106" s="49">
        <v>64363541</v>
      </c>
      <c r="H106" s="46" t="str">
        <f t="shared" si="22"/>
        <v>N/A</v>
      </c>
      <c r="I106" s="12" t="s">
        <v>213</v>
      </c>
      <c r="J106" s="12">
        <v>16.09</v>
      </c>
      <c r="K106" s="47" t="s">
        <v>739</v>
      </c>
      <c r="L106" s="9" t="str">
        <f t="shared" si="19"/>
        <v>Yes</v>
      </c>
    </row>
    <row r="107" spans="1:12" x14ac:dyDescent="0.2">
      <c r="A107" s="2" t="s">
        <v>523</v>
      </c>
      <c r="B107" s="37" t="s">
        <v>213</v>
      </c>
      <c r="C107" s="49" t="s">
        <v>213</v>
      </c>
      <c r="D107" s="46" t="str">
        <f t="shared" si="20"/>
        <v>N/A</v>
      </c>
      <c r="E107" s="38">
        <v>3100</v>
      </c>
      <c r="F107" s="46" t="str">
        <f t="shared" si="21"/>
        <v>N/A</v>
      </c>
      <c r="G107" s="38">
        <v>2896</v>
      </c>
      <c r="H107" s="46" t="str">
        <f t="shared" si="22"/>
        <v>N/A</v>
      </c>
      <c r="I107" s="12" t="s">
        <v>213</v>
      </c>
      <c r="J107" s="12">
        <v>-6.58</v>
      </c>
      <c r="K107" s="47" t="s">
        <v>739</v>
      </c>
      <c r="L107" s="9" t="str">
        <f t="shared" si="19"/>
        <v>Yes</v>
      </c>
    </row>
    <row r="108" spans="1:12" ht="25.5" x14ac:dyDescent="0.2">
      <c r="A108" s="2" t="s">
        <v>1196</v>
      </c>
      <c r="B108" s="37" t="s">
        <v>213</v>
      </c>
      <c r="C108" s="49" t="s">
        <v>213</v>
      </c>
      <c r="D108" s="46" t="str">
        <f t="shared" si="20"/>
        <v>N/A</v>
      </c>
      <c r="E108" s="49">
        <v>17884.433548000001</v>
      </c>
      <c r="F108" s="46" t="str">
        <f t="shared" si="21"/>
        <v>N/A</v>
      </c>
      <c r="G108" s="49">
        <v>22224.979627000001</v>
      </c>
      <c r="H108" s="46" t="str">
        <f t="shared" si="22"/>
        <v>N/A</v>
      </c>
      <c r="I108" s="12" t="s">
        <v>213</v>
      </c>
      <c r="J108" s="12">
        <v>24.27</v>
      </c>
      <c r="K108" s="47" t="s">
        <v>739</v>
      </c>
      <c r="L108" s="9" t="str">
        <f t="shared" si="19"/>
        <v>Yes</v>
      </c>
    </row>
    <row r="109" spans="1:12" ht="25.5" x14ac:dyDescent="0.2">
      <c r="A109" s="2" t="s">
        <v>1197</v>
      </c>
      <c r="B109" s="37" t="s">
        <v>213</v>
      </c>
      <c r="C109" s="49" t="s">
        <v>213</v>
      </c>
      <c r="D109" s="46" t="str">
        <f t="shared" si="20"/>
        <v>N/A</v>
      </c>
      <c r="E109" s="49">
        <v>1826693</v>
      </c>
      <c r="F109" s="46" t="str">
        <f t="shared" si="21"/>
        <v>N/A</v>
      </c>
      <c r="G109" s="49">
        <v>1717983</v>
      </c>
      <c r="H109" s="46" t="str">
        <f t="shared" si="22"/>
        <v>N/A</v>
      </c>
      <c r="I109" s="12" t="s">
        <v>213</v>
      </c>
      <c r="J109" s="12">
        <v>-5.95</v>
      </c>
      <c r="K109" s="47" t="s">
        <v>739</v>
      </c>
      <c r="L109" s="9" t="str">
        <f t="shared" si="19"/>
        <v>Yes</v>
      </c>
    </row>
    <row r="110" spans="1:12" x14ac:dyDescent="0.2">
      <c r="A110" s="2" t="s">
        <v>524</v>
      </c>
      <c r="B110" s="37" t="s">
        <v>213</v>
      </c>
      <c r="C110" s="49" t="s">
        <v>213</v>
      </c>
      <c r="D110" s="46" t="str">
        <f t="shared" si="20"/>
        <v>N/A</v>
      </c>
      <c r="E110" s="38">
        <v>1086</v>
      </c>
      <c r="F110" s="46" t="str">
        <f t="shared" si="21"/>
        <v>N/A</v>
      </c>
      <c r="G110" s="38">
        <v>1091</v>
      </c>
      <c r="H110" s="46" t="str">
        <f t="shared" si="22"/>
        <v>N/A</v>
      </c>
      <c r="I110" s="12" t="s">
        <v>213</v>
      </c>
      <c r="J110" s="12">
        <v>0.46039999999999998</v>
      </c>
      <c r="K110" s="47" t="s">
        <v>739</v>
      </c>
      <c r="L110" s="9" t="str">
        <f t="shared" si="19"/>
        <v>Yes</v>
      </c>
    </row>
    <row r="111" spans="1:12" ht="25.5" x14ac:dyDescent="0.2">
      <c r="A111" s="2" t="s">
        <v>1198</v>
      </c>
      <c r="B111" s="37" t="s">
        <v>213</v>
      </c>
      <c r="C111" s="49" t="s">
        <v>213</v>
      </c>
      <c r="D111" s="46" t="str">
        <f t="shared" si="20"/>
        <v>N/A</v>
      </c>
      <c r="E111" s="49">
        <v>1682.0377532</v>
      </c>
      <c r="F111" s="46" t="str">
        <f t="shared" si="21"/>
        <v>N/A</v>
      </c>
      <c r="G111" s="49">
        <v>1574.6865261</v>
      </c>
      <c r="H111" s="46" t="str">
        <f t="shared" si="22"/>
        <v>N/A</v>
      </c>
      <c r="I111" s="12" t="s">
        <v>213</v>
      </c>
      <c r="J111" s="12">
        <v>-6.38</v>
      </c>
      <c r="K111" s="47" t="s">
        <v>739</v>
      </c>
      <c r="L111" s="9" t="str">
        <f t="shared" si="19"/>
        <v>Yes</v>
      </c>
    </row>
    <row r="112" spans="1:12" ht="25.5" x14ac:dyDescent="0.2">
      <c r="A112" s="2" t="s">
        <v>1199</v>
      </c>
      <c r="B112" s="37" t="s">
        <v>213</v>
      </c>
      <c r="C112" s="49" t="s">
        <v>213</v>
      </c>
      <c r="D112" s="46" t="str">
        <f t="shared" si="20"/>
        <v>N/A</v>
      </c>
      <c r="E112" s="49">
        <v>0</v>
      </c>
      <c r="F112" s="46" t="str">
        <f t="shared" si="21"/>
        <v>N/A</v>
      </c>
      <c r="G112" s="49">
        <v>0</v>
      </c>
      <c r="H112" s="46" t="str">
        <f t="shared" si="22"/>
        <v>N/A</v>
      </c>
      <c r="I112" s="12" t="s">
        <v>213</v>
      </c>
      <c r="J112" s="12" t="s">
        <v>1747</v>
      </c>
      <c r="K112" s="47" t="s">
        <v>739</v>
      </c>
      <c r="L112" s="9" t="str">
        <f t="shared" si="19"/>
        <v>N/A</v>
      </c>
    </row>
    <row r="113" spans="1:12" ht="25.5" x14ac:dyDescent="0.2">
      <c r="A113" s="2" t="s">
        <v>525</v>
      </c>
      <c r="B113" s="37" t="s">
        <v>213</v>
      </c>
      <c r="C113" s="49" t="s">
        <v>213</v>
      </c>
      <c r="D113" s="46" t="str">
        <f t="shared" si="20"/>
        <v>N/A</v>
      </c>
      <c r="E113" s="38">
        <v>0</v>
      </c>
      <c r="F113" s="46" t="str">
        <f t="shared" si="21"/>
        <v>N/A</v>
      </c>
      <c r="G113" s="38">
        <v>0</v>
      </c>
      <c r="H113" s="46" t="str">
        <f t="shared" si="22"/>
        <v>N/A</v>
      </c>
      <c r="I113" s="12" t="s">
        <v>213</v>
      </c>
      <c r="J113" s="12" t="s">
        <v>1747</v>
      </c>
      <c r="K113" s="47" t="s">
        <v>739</v>
      </c>
      <c r="L113" s="9" t="str">
        <f t="shared" si="19"/>
        <v>N/A</v>
      </c>
    </row>
    <row r="114" spans="1:12" ht="25.5" x14ac:dyDescent="0.2">
      <c r="A114" s="2" t="s">
        <v>1200</v>
      </c>
      <c r="B114" s="37" t="s">
        <v>213</v>
      </c>
      <c r="C114" s="49" t="s">
        <v>213</v>
      </c>
      <c r="D114" s="46" t="str">
        <f t="shared" si="20"/>
        <v>N/A</v>
      </c>
      <c r="E114" s="49" t="s">
        <v>1747</v>
      </c>
      <c r="F114" s="46" t="str">
        <f t="shared" si="21"/>
        <v>N/A</v>
      </c>
      <c r="G114" s="49" t="s">
        <v>1747</v>
      </c>
      <c r="H114" s="46" t="str">
        <f t="shared" si="22"/>
        <v>N/A</v>
      </c>
      <c r="I114" s="12" t="s">
        <v>213</v>
      </c>
      <c r="J114" s="12" t="s">
        <v>1747</v>
      </c>
      <c r="K114" s="47" t="s">
        <v>739</v>
      </c>
      <c r="L114" s="9" t="str">
        <f t="shared" si="19"/>
        <v>N/A</v>
      </c>
    </row>
    <row r="115" spans="1:12" ht="25.5" x14ac:dyDescent="0.2">
      <c r="A115" s="2" t="s">
        <v>1201</v>
      </c>
      <c r="B115" s="37" t="s">
        <v>213</v>
      </c>
      <c r="C115" s="49" t="s">
        <v>213</v>
      </c>
      <c r="D115" s="46" t="str">
        <f t="shared" ref="D115:D146" si="23">IF($B115="N/A","N/A",IF(C115&gt;10,"No",IF(C115&lt;-10,"No","Yes")))</f>
        <v>N/A</v>
      </c>
      <c r="E115" s="49">
        <v>26909</v>
      </c>
      <c r="F115" s="46" t="str">
        <f t="shared" ref="F115:F146" si="24">IF($B115="N/A","N/A",IF(E115&gt;10,"No",IF(E115&lt;-10,"No","Yes")))</f>
        <v>N/A</v>
      </c>
      <c r="G115" s="49">
        <v>25404</v>
      </c>
      <c r="H115" s="46" t="str">
        <f t="shared" ref="H115:H146" si="25">IF($B115="N/A","N/A",IF(G115&gt;10,"No",IF(G115&lt;-10,"No","Yes")))</f>
        <v>N/A</v>
      </c>
      <c r="I115" s="12" t="s">
        <v>213</v>
      </c>
      <c r="J115" s="12">
        <v>-5.59</v>
      </c>
      <c r="K115" s="47" t="s">
        <v>739</v>
      </c>
      <c r="L115" s="9" t="str">
        <f t="shared" si="19"/>
        <v>Yes</v>
      </c>
    </row>
    <row r="116" spans="1:12" ht="25.5" x14ac:dyDescent="0.2">
      <c r="A116" s="2" t="s">
        <v>526</v>
      </c>
      <c r="B116" s="37" t="s">
        <v>213</v>
      </c>
      <c r="C116" s="49" t="s">
        <v>213</v>
      </c>
      <c r="D116" s="46" t="str">
        <f t="shared" si="23"/>
        <v>N/A</v>
      </c>
      <c r="E116" s="38">
        <v>82</v>
      </c>
      <c r="F116" s="46" t="str">
        <f t="shared" si="24"/>
        <v>N/A</v>
      </c>
      <c r="G116" s="38">
        <v>83</v>
      </c>
      <c r="H116" s="46" t="str">
        <f t="shared" si="25"/>
        <v>N/A</v>
      </c>
      <c r="I116" s="12" t="s">
        <v>213</v>
      </c>
      <c r="J116" s="12">
        <v>1.22</v>
      </c>
      <c r="K116" s="47" t="s">
        <v>739</v>
      </c>
      <c r="L116" s="9" t="str">
        <f t="shared" si="19"/>
        <v>Yes</v>
      </c>
    </row>
    <row r="117" spans="1:12" ht="25.5" x14ac:dyDescent="0.2">
      <c r="A117" s="2" t="s">
        <v>1202</v>
      </c>
      <c r="B117" s="37" t="s">
        <v>213</v>
      </c>
      <c r="C117" s="49" t="s">
        <v>213</v>
      </c>
      <c r="D117" s="46" t="str">
        <f t="shared" si="23"/>
        <v>N/A</v>
      </c>
      <c r="E117" s="49">
        <v>328.15853658999998</v>
      </c>
      <c r="F117" s="46" t="str">
        <f t="shared" si="24"/>
        <v>N/A</v>
      </c>
      <c r="G117" s="49">
        <v>306.07228916000003</v>
      </c>
      <c r="H117" s="46" t="str">
        <f t="shared" si="25"/>
        <v>N/A</v>
      </c>
      <c r="I117" s="12" t="s">
        <v>213</v>
      </c>
      <c r="J117" s="12">
        <v>-6.73</v>
      </c>
      <c r="K117" s="47" t="s">
        <v>739</v>
      </c>
      <c r="L117" s="9" t="str">
        <f t="shared" si="19"/>
        <v>Yes</v>
      </c>
    </row>
    <row r="118" spans="1:12" ht="25.5" x14ac:dyDescent="0.2">
      <c r="A118" s="2" t="s">
        <v>1203</v>
      </c>
      <c r="B118" s="37" t="s">
        <v>213</v>
      </c>
      <c r="C118" s="49" t="s">
        <v>213</v>
      </c>
      <c r="D118" s="46" t="str">
        <f t="shared" si="23"/>
        <v>N/A</v>
      </c>
      <c r="E118" s="49">
        <v>0</v>
      </c>
      <c r="F118" s="46" t="str">
        <f t="shared" si="24"/>
        <v>N/A</v>
      </c>
      <c r="G118" s="49">
        <v>0</v>
      </c>
      <c r="H118" s="46" t="str">
        <f t="shared" si="25"/>
        <v>N/A</v>
      </c>
      <c r="I118" s="12" t="s">
        <v>213</v>
      </c>
      <c r="J118" s="12" t="s">
        <v>1747</v>
      </c>
      <c r="K118" s="47" t="s">
        <v>739</v>
      </c>
      <c r="L118" s="9" t="str">
        <f t="shared" si="19"/>
        <v>N/A</v>
      </c>
    </row>
    <row r="119" spans="1:12" ht="25.5" x14ac:dyDescent="0.2">
      <c r="A119" s="2" t="s">
        <v>527</v>
      </c>
      <c r="B119" s="37" t="s">
        <v>213</v>
      </c>
      <c r="C119" s="49" t="s">
        <v>213</v>
      </c>
      <c r="D119" s="46" t="str">
        <f t="shared" si="23"/>
        <v>N/A</v>
      </c>
      <c r="E119" s="38">
        <v>0</v>
      </c>
      <c r="F119" s="46" t="str">
        <f t="shared" si="24"/>
        <v>N/A</v>
      </c>
      <c r="G119" s="38">
        <v>0</v>
      </c>
      <c r="H119" s="46" t="str">
        <f t="shared" si="25"/>
        <v>N/A</v>
      </c>
      <c r="I119" s="12" t="s">
        <v>213</v>
      </c>
      <c r="J119" s="12" t="s">
        <v>1747</v>
      </c>
      <c r="K119" s="47" t="s">
        <v>739</v>
      </c>
      <c r="L119" s="9" t="str">
        <f t="shared" si="19"/>
        <v>N/A</v>
      </c>
    </row>
    <row r="120" spans="1:12" ht="25.5" x14ac:dyDescent="0.2">
      <c r="A120" s="2" t="s">
        <v>1204</v>
      </c>
      <c r="B120" s="37" t="s">
        <v>213</v>
      </c>
      <c r="C120" s="49" t="s">
        <v>213</v>
      </c>
      <c r="D120" s="46" t="str">
        <f t="shared" si="23"/>
        <v>N/A</v>
      </c>
      <c r="E120" s="49" t="s">
        <v>1747</v>
      </c>
      <c r="F120" s="46" t="str">
        <f t="shared" si="24"/>
        <v>N/A</v>
      </c>
      <c r="G120" s="49" t="s">
        <v>1747</v>
      </c>
      <c r="H120" s="46" t="str">
        <f t="shared" si="25"/>
        <v>N/A</v>
      </c>
      <c r="I120" s="12" t="s">
        <v>213</v>
      </c>
      <c r="J120" s="12" t="s">
        <v>1747</v>
      </c>
      <c r="K120" s="47" t="s">
        <v>739</v>
      </c>
      <c r="L120" s="9" t="str">
        <f t="shared" si="19"/>
        <v>N/A</v>
      </c>
    </row>
    <row r="121" spans="1:12" ht="25.5" x14ac:dyDescent="0.2">
      <c r="A121" s="2" t="s">
        <v>1205</v>
      </c>
      <c r="B121" s="37" t="s">
        <v>213</v>
      </c>
      <c r="C121" s="49" t="s">
        <v>213</v>
      </c>
      <c r="D121" s="46" t="str">
        <f t="shared" si="23"/>
        <v>N/A</v>
      </c>
      <c r="E121" s="49">
        <v>74</v>
      </c>
      <c r="F121" s="46" t="str">
        <f t="shared" si="24"/>
        <v>N/A</v>
      </c>
      <c r="G121" s="49">
        <v>0</v>
      </c>
      <c r="H121" s="46" t="str">
        <f t="shared" si="25"/>
        <v>N/A</v>
      </c>
      <c r="I121" s="12" t="s">
        <v>213</v>
      </c>
      <c r="J121" s="12">
        <v>-100</v>
      </c>
      <c r="K121" s="47" t="s">
        <v>739</v>
      </c>
      <c r="L121" s="9" t="str">
        <f t="shared" si="19"/>
        <v>No</v>
      </c>
    </row>
    <row r="122" spans="1:12" x14ac:dyDescent="0.2">
      <c r="A122" s="2" t="s">
        <v>528</v>
      </c>
      <c r="B122" s="37" t="s">
        <v>213</v>
      </c>
      <c r="C122" s="49" t="s">
        <v>213</v>
      </c>
      <c r="D122" s="46" t="str">
        <f t="shared" si="23"/>
        <v>N/A</v>
      </c>
      <c r="E122" s="38">
        <v>11</v>
      </c>
      <c r="F122" s="46" t="str">
        <f t="shared" si="24"/>
        <v>N/A</v>
      </c>
      <c r="G122" s="38">
        <v>0</v>
      </c>
      <c r="H122" s="46" t="str">
        <f t="shared" si="25"/>
        <v>N/A</v>
      </c>
      <c r="I122" s="12" t="s">
        <v>213</v>
      </c>
      <c r="J122" s="12">
        <v>-100</v>
      </c>
      <c r="K122" s="47" t="s">
        <v>739</v>
      </c>
      <c r="L122" s="9" t="str">
        <f t="shared" si="19"/>
        <v>No</v>
      </c>
    </row>
    <row r="123" spans="1:12" ht="25.5" x14ac:dyDescent="0.2">
      <c r="A123" s="2" t="s">
        <v>1206</v>
      </c>
      <c r="B123" s="37" t="s">
        <v>213</v>
      </c>
      <c r="C123" s="49" t="s">
        <v>213</v>
      </c>
      <c r="D123" s="46" t="str">
        <f t="shared" si="23"/>
        <v>N/A</v>
      </c>
      <c r="E123" s="49">
        <v>74</v>
      </c>
      <c r="F123" s="46" t="str">
        <f t="shared" si="24"/>
        <v>N/A</v>
      </c>
      <c r="G123" s="49" t="s">
        <v>1747</v>
      </c>
      <c r="H123" s="46" t="str">
        <f t="shared" si="25"/>
        <v>N/A</v>
      </c>
      <c r="I123" s="12" t="s">
        <v>213</v>
      </c>
      <c r="J123" s="12" t="s">
        <v>1747</v>
      </c>
      <c r="K123" s="47" t="s">
        <v>739</v>
      </c>
      <c r="L123" s="9" t="str">
        <f t="shared" si="19"/>
        <v>N/A</v>
      </c>
    </row>
    <row r="124" spans="1:12" ht="25.5" x14ac:dyDescent="0.2">
      <c r="A124" s="2" t="s">
        <v>1207</v>
      </c>
      <c r="B124" s="37" t="s">
        <v>213</v>
      </c>
      <c r="C124" s="49" t="s">
        <v>213</v>
      </c>
      <c r="D124" s="46" t="str">
        <f t="shared" si="23"/>
        <v>N/A</v>
      </c>
      <c r="E124" s="49">
        <v>303212</v>
      </c>
      <c r="F124" s="46" t="str">
        <f t="shared" si="24"/>
        <v>N/A</v>
      </c>
      <c r="G124" s="49">
        <v>211949</v>
      </c>
      <c r="H124" s="46" t="str">
        <f t="shared" si="25"/>
        <v>N/A</v>
      </c>
      <c r="I124" s="12" t="s">
        <v>213</v>
      </c>
      <c r="J124" s="12">
        <v>-30.1</v>
      </c>
      <c r="K124" s="47" t="s">
        <v>739</v>
      </c>
      <c r="L124" s="9" t="str">
        <f t="shared" si="19"/>
        <v>No</v>
      </c>
    </row>
    <row r="125" spans="1:12" ht="25.5" x14ac:dyDescent="0.2">
      <c r="A125" s="2" t="s">
        <v>529</v>
      </c>
      <c r="B125" s="37" t="s">
        <v>213</v>
      </c>
      <c r="C125" s="49" t="s">
        <v>213</v>
      </c>
      <c r="D125" s="46" t="str">
        <f t="shared" si="23"/>
        <v>N/A</v>
      </c>
      <c r="E125" s="38">
        <v>1009</v>
      </c>
      <c r="F125" s="46" t="str">
        <f t="shared" si="24"/>
        <v>N/A</v>
      </c>
      <c r="G125" s="38">
        <v>749</v>
      </c>
      <c r="H125" s="46" t="str">
        <f t="shared" si="25"/>
        <v>N/A</v>
      </c>
      <c r="I125" s="12" t="s">
        <v>213</v>
      </c>
      <c r="J125" s="12">
        <v>-25.8</v>
      </c>
      <c r="K125" s="47" t="s">
        <v>739</v>
      </c>
      <c r="L125" s="9" t="str">
        <f t="shared" si="19"/>
        <v>Yes</v>
      </c>
    </row>
    <row r="126" spans="1:12" ht="25.5" x14ac:dyDescent="0.2">
      <c r="A126" s="2" t="s">
        <v>1208</v>
      </c>
      <c r="B126" s="37" t="s">
        <v>213</v>
      </c>
      <c r="C126" s="49" t="s">
        <v>213</v>
      </c>
      <c r="D126" s="46" t="str">
        <f t="shared" si="23"/>
        <v>N/A</v>
      </c>
      <c r="E126" s="49">
        <v>300.50743310000001</v>
      </c>
      <c r="F126" s="46" t="str">
        <f t="shared" si="24"/>
        <v>N/A</v>
      </c>
      <c r="G126" s="49">
        <v>282.97596795999999</v>
      </c>
      <c r="H126" s="46" t="str">
        <f t="shared" si="25"/>
        <v>N/A</v>
      </c>
      <c r="I126" s="12" t="s">
        <v>213</v>
      </c>
      <c r="J126" s="12">
        <v>-5.83</v>
      </c>
      <c r="K126" s="47" t="s">
        <v>739</v>
      </c>
      <c r="L126" s="9" t="str">
        <f t="shared" si="19"/>
        <v>Yes</v>
      </c>
    </row>
    <row r="127" spans="1:12" ht="25.5" x14ac:dyDescent="0.2">
      <c r="A127" s="2" t="s">
        <v>1209</v>
      </c>
      <c r="B127" s="37" t="s">
        <v>213</v>
      </c>
      <c r="C127" s="49" t="s">
        <v>213</v>
      </c>
      <c r="D127" s="46" t="str">
        <f t="shared" si="23"/>
        <v>N/A</v>
      </c>
      <c r="E127" s="49">
        <v>1310590</v>
      </c>
      <c r="F127" s="46" t="str">
        <f t="shared" si="24"/>
        <v>N/A</v>
      </c>
      <c r="G127" s="49">
        <v>318879</v>
      </c>
      <c r="H127" s="46" t="str">
        <f t="shared" si="25"/>
        <v>N/A</v>
      </c>
      <c r="I127" s="12" t="s">
        <v>213</v>
      </c>
      <c r="J127" s="12">
        <v>-75.7</v>
      </c>
      <c r="K127" s="47" t="s">
        <v>739</v>
      </c>
      <c r="L127" s="9" t="str">
        <f t="shared" si="19"/>
        <v>No</v>
      </c>
    </row>
    <row r="128" spans="1:12" x14ac:dyDescent="0.2">
      <c r="A128" s="2" t="s">
        <v>530</v>
      </c>
      <c r="B128" s="37" t="s">
        <v>213</v>
      </c>
      <c r="C128" s="49" t="s">
        <v>213</v>
      </c>
      <c r="D128" s="46" t="str">
        <f t="shared" si="23"/>
        <v>N/A</v>
      </c>
      <c r="E128" s="38">
        <v>1202</v>
      </c>
      <c r="F128" s="46" t="str">
        <f t="shared" si="24"/>
        <v>N/A</v>
      </c>
      <c r="G128" s="38">
        <v>698</v>
      </c>
      <c r="H128" s="46" t="str">
        <f t="shared" si="25"/>
        <v>N/A</v>
      </c>
      <c r="I128" s="12" t="s">
        <v>213</v>
      </c>
      <c r="J128" s="12">
        <v>-41.9</v>
      </c>
      <c r="K128" s="47" t="s">
        <v>739</v>
      </c>
      <c r="L128" s="9" t="str">
        <f t="shared" si="19"/>
        <v>No</v>
      </c>
    </row>
    <row r="129" spans="1:12" ht="25.5" x14ac:dyDescent="0.2">
      <c r="A129" s="2" t="s">
        <v>1210</v>
      </c>
      <c r="B129" s="37" t="s">
        <v>213</v>
      </c>
      <c r="C129" s="49" t="s">
        <v>213</v>
      </c>
      <c r="D129" s="46" t="str">
        <f t="shared" si="23"/>
        <v>N/A</v>
      </c>
      <c r="E129" s="49">
        <v>1090.3410982</v>
      </c>
      <c r="F129" s="46" t="str">
        <f t="shared" si="24"/>
        <v>N/A</v>
      </c>
      <c r="G129" s="49">
        <v>456.84670487</v>
      </c>
      <c r="H129" s="46" t="str">
        <f t="shared" si="25"/>
        <v>N/A</v>
      </c>
      <c r="I129" s="12" t="s">
        <v>213</v>
      </c>
      <c r="J129" s="12">
        <v>-58.1</v>
      </c>
      <c r="K129" s="47" t="s">
        <v>739</v>
      </c>
      <c r="L129" s="9" t="str">
        <f t="shared" si="19"/>
        <v>No</v>
      </c>
    </row>
    <row r="130" spans="1:12" ht="25.5" x14ac:dyDescent="0.2">
      <c r="A130" s="2" t="s">
        <v>1211</v>
      </c>
      <c r="B130" s="37" t="s">
        <v>213</v>
      </c>
      <c r="C130" s="49" t="s">
        <v>213</v>
      </c>
      <c r="D130" s="46" t="str">
        <f t="shared" si="23"/>
        <v>N/A</v>
      </c>
      <c r="E130" s="49">
        <v>0</v>
      </c>
      <c r="F130" s="46" t="str">
        <f t="shared" si="24"/>
        <v>N/A</v>
      </c>
      <c r="G130" s="49">
        <v>0</v>
      </c>
      <c r="H130" s="46" t="str">
        <f t="shared" si="25"/>
        <v>N/A</v>
      </c>
      <c r="I130" s="12" t="s">
        <v>213</v>
      </c>
      <c r="J130" s="12" t="s">
        <v>1747</v>
      </c>
      <c r="K130" s="47" t="s">
        <v>739</v>
      </c>
      <c r="L130" s="9" t="str">
        <f t="shared" si="19"/>
        <v>N/A</v>
      </c>
    </row>
    <row r="131" spans="1:12" ht="25.5" x14ac:dyDescent="0.2">
      <c r="A131" s="2" t="s">
        <v>531</v>
      </c>
      <c r="B131" s="37" t="s">
        <v>213</v>
      </c>
      <c r="C131" s="49" t="s">
        <v>213</v>
      </c>
      <c r="D131" s="46" t="str">
        <f t="shared" si="23"/>
        <v>N/A</v>
      </c>
      <c r="E131" s="38">
        <v>0</v>
      </c>
      <c r="F131" s="46" t="str">
        <f t="shared" si="24"/>
        <v>N/A</v>
      </c>
      <c r="G131" s="38">
        <v>0</v>
      </c>
      <c r="H131" s="46" t="str">
        <f t="shared" si="25"/>
        <v>N/A</v>
      </c>
      <c r="I131" s="12" t="s">
        <v>213</v>
      </c>
      <c r="J131" s="12" t="s">
        <v>1747</v>
      </c>
      <c r="K131" s="47" t="s">
        <v>739</v>
      </c>
      <c r="L131" s="9" t="str">
        <f t="shared" si="19"/>
        <v>N/A</v>
      </c>
    </row>
    <row r="132" spans="1:12" ht="25.5" x14ac:dyDescent="0.2">
      <c r="A132" s="2" t="s">
        <v>1212</v>
      </c>
      <c r="B132" s="37" t="s">
        <v>213</v>
      </c>
      <c r="C132" s="49" t="s">
        <v>213</v>
      </c>
      <c r="D132" s="46" t="str">
        <f t="shared" si="23"/>
        <v>N/A</v>
      </c>
      <c r="E132" s="49" t="s">
        <v>1747</v>
      </c>
      <c r="F132" s="46" t="str">
        <f t="shared" si="24"/>
        <v>N/A</v>
      </c>
      <c r="G132" s="49" t="s">
        <v>1747</v>
      </c>
      <c r="H132" s="46" t="str">
        <f t="shared" si="25"/>
        <v>N/A</v>
      </c>
      <c r="I132" s="12" t="s">
        <v>213</v>
      </c>
      <c r="J132" s="12" t="s">
        <v>1747</v>
      </c>
      <c r="K132" s="47" t="s">
        <v>739</v>
      </c>
      <c r="L132" s="9" t="str">
        <f t="shared" si="19"/>
        <v>N/A</v>
      </c>
    </row>
    <row r="133" spans="1:12" ht="25.5" x14ac:dyDescent="0.2">
      <c r="A133" s="2" t="s">
        <v>1213</v>
      </c>
      <c r="B133" s="37" t="s">
        <v>213</v>
      </c>
      <c r="C133" s="49" t="s">
        <v>213</v>
      </c>
      <c r="D133" s="46" t="str">
        <f t="shared" si="23"/>
        <v>N/A</v>
      </c>
      <c r="E133" s="49">
        <v>0</v>
      </c>
      <c r="F133" s="46" t="str">
        <f t="shared" si="24"/>
        <v>N/A</v>
      </c>
      <c r="G133" s="49">
        <v>0</v>
      </c>
      <c r="H133" s="46" t="str">
        <f t="shared" si="25"/>
        <v>N/A</v>
      </c>
      <c r="I133" s="12" t="s">
        <v>213</v>
      </c>
      <c r="J133" s="12" t="s">
        <v>1747</v>
      </c>
      <c r="K133" s="47" t="s">
        <v>739</v>
      </c>
      <c r="L133" s="9" t="str">
        <f t="shared" si="19"/>
        <v>N/A</v>
      </c>
    </row>
    <row r="134" spans="1:12" x14ac:dyDescent="0.2">
      <c r="A134" s="2" t="s">
        <v>532</v>
      </c>
      <c r="B134" s="37" t="s">
        <v>213</v>
      </c>
      <c r="C134" s="49" t="s">
        <v>213</v>
      </c>
      <c r="D134" s="46" t="str">
        <f t="shared" si="23"/>
        <v>N/A</v>
      </c>
      <c r="E134" s="38">
        <v>0</v>
      </c>
      <c r="F134" s="46" t="str">
        <f t="shared" si="24"/>
        <v>N/A</v>
      </c>
      <c r="G134" s="38">
        <v>0</v>
      </c>
      <c r="H134" s="46" t="str">
        <f t="shared" si="25"/>
        <v>N/A</v>
      </c>
      <c r="I134" s="12" t="s">
        <v>213</v>
      </c>
      <c r="J134" s="12" t="s">
        <v>1747</v>
      </c>
      <c r="K134" s="47" t="s">
        <v>739</v>
      </c>
      <c r="L134" s="9" t="str">
        <f t="shared" si="19"/>
        <v>N/A</v>
      </c>
    </row>
    <row r="135" spans="1:12" ht="25.5" x14ac:dyDescent="0.2">
      <c r="A135" s="2" t="s">
        <v>1214</v>
      </c>
      <c r="B135" s="37" t="s">
        <v>213</v>
      </c>
      <c r="C135" s="49" t="s">
        <v>213</v>
      </c>
      <c r="D135" s="46" t="str">
        <f t="shared" si="23"/>
        <v>N/A</v>
      </c>
      <c r="E135" s="49" t="s">
        <v>1747</v>
      </c>
      <c r="F135" s="46" t="str">
        <f t="shared" si="24"/>
        <v>N/A</v>
      </c>
      <c r="G135" s="49" t="s">
        <v>1747</v>
      </c>
      <c r="H135" s="46" t="str">
        <f t="shared" si="25"/>
        <v>N/A</v>
      </c>
      <c r="I135" s="12" t="s">
        <v>213</v>
      </c>
      <c r="J135" s="12" t="s">
        <v>1747</v>
      </c>
      <c r="K135" s="47" t="s">
        <v>739</v>
      </c>
      <c r="L135" s="9" t="str">
        <f t="shared" si="19"/>
        <v>N/A</v>
      </c>
    </row>
    <row r="136" spans="1:12" x14ac:dyDescent="0.2">
      <c r="A136" s="2" t="s">
        <v>1215</v>
      </c>
      <c r="B136" s="37" t="s">
        <v>213</v>
      </c>
      <c r="C136" s="49" t="s">
        <v>213</v>
      </c>
      <c r="D136" s="46" t="str">
        <f t="shared" si="23"/>
        <v>N/A</v>
      </c>
      <c r="E136" s="49">
        <v>29957758</v>
      </c>
      <c r="F136" s="46" t="str">
        <f t="shared" si="24"/>
        <v>N/A</v>
      </c>
      <c r="G136" s="49">
        <v>30014691</v>
      </c>
      <c r="H136" s="46" t="str">
        <f t="shared" si="25"/>
        <v>N/A</v>
      </c>
      <c r="I136" s="12" t="s">
        <v>213</v>
      </c>
      <c r="J136" s="12">
        <v>0.19</v>
      </c>
      <c r="K136" s="47" t="s">
        <v>739</v>
      </c>
      <c r="L136" s="9" t="str">
        <f t="shared" si="19"/>
        <v>Yes</v>
      </c>
    </row>
    <row r="137" spans="1:12" x14ac:dyDescent="0.2">
      <c r="A137" s="2" t="s">
        <v>533</v>
      </c>
      <c r="B137" s="37" t="s">
        <v>213</v>
      </c>
      <c r="C137" s="49" t="s">
        <v>213</v>
      </c>
      <c r="D137" s="46" t="str">
        <f t="shared" si="23"/>
        <v>N/A</v>
      </c>
      <c r="E137" s="38">
        <v>2558</v>
      </c>
      <c r="F137" s="46" t="str">
        <f t="shared" si="24"/>
        <v>N/A</v>
      </c>
      <c r="G137" s="38">
        <v>2809</v>
      </c>
      <c r="H137" s="46" t="str">
        <f t="shared" si="25"/>
        <v>N/A</v>
      </c>
      <c r="I137" s="12" t="s">
        <v>213</v>
      </c>
      <c r="J137" s="12">
        <v>9.8119999999999994</v>
      </c>
      <c r="K137" s="47" t="s">
        <v>739</v>
      </c>
      <c r="L137" s="9" t="str">
        <f t="shared" si="19"/>
        <v>Yes</v>
      </c>
    </row>
    <row r="138" spans="1:12" x14ac:dyDescent="0.2">
      <c r="A138" s="2" t="s">
        <v>1216</v>
      </c>
      <c r="B138" s="37" t="s">
        <v>213</v>
      </c>
      <c r="C138" s="49" t="s">
        <v>213</v>
      </c>
      <c r="D138" s="46" t="str">
        <f t="shared" si="23"/>
        <v>N/A</v>
      </c>
      <c r="E138" s="49">
        <v>11711.398749</v>
      </c>
      <c r="F138" s="46" t="str">
        <f t="shared" si="24"/>
        <v>N/A</v>
      </c>
      <c r="G138" s="49">
        <v>10685.187255000001</v>
      </c>
      <c r="H138" s="46" t="str">
        <f t="shared" si="25"/>
        <v>N/A</v>
      </c>
      <c r="I138" s="12" t="s">
        <v>213</v>
      </c>
      <c r="J138" s="12">
        <v>-8.76</v>
      </c>
      <c r="K138" s="47" t="s">
        <v>739</v>
      </c>
      <c r="L138" s="9" t="str">
        <f t="shared" si="19"/>
        <v>Yes</v>
      </c>
    </row>
    <row r="139" spans="1:12" x14ac:dyDescent="0.2">
      <c r="A139" s="60" t="s">
        <v>406</v>
      </c>
      <c r="B139" s="14" t="s">
        <v>213</v>
      </c>
      <c r="C139" s="14">
        <v>1552691282</v>
      </c>
      <c r="D139" s="11" t="str">
        <f t="shared" si="23"/>
        <v>N/A</v>
      </c>
      <c r="E139" s="14">
        <v>1544275086</v>
      </c>
      <c r="F139" s="11" t="str">
        <f t="shared" si="24"/>
        <v>N/A</v>
      </c>
      <c r="G139" s="14">
        <v>1587633622</v>
      </c>
      <c r="H139" s="11" t="str">
        <f t="shared" si="25"/>
        <v>N/A</v>
      </c>
      <c r="I139" s="12">
        <v>-0.54200000000000004</v>
      </c>
      <c r="J139" s="12">
        <v>2.8079999999999998</v>
      </c>
      <c r="K139" s="14" t="s">
        <v>213</v>
      </c>
      <c r="L139" s="9" t="str">
        <f t="shared" ref="L139:L158" si="26">IF(J139="Div by 0", "N/A", IF(K139="N/A","N/A", IF(J139&gt;VALUE(MID(K139,1,2)), "No", IF(J139&lt;-1*VALUE(MID(K139,1,2)), "No", "Yes"))))</f>
        <v>N/A</v>
      </c>
    </row>
    <row r="140" spans="1:12" x14ac:dyDescent="0.2">
      <c r="A140" s="60" t="s">
        <v>1217</v>
      </c>
      <c r="B140" s="14" t="s">
        <v>213</v>
      </c>
      <c r="C140" s="14">
        <v>5678.7357345</v>
      </c>
      <c r="D140" s="11" t="str">
        <f t="shared" si="23"/>
        <v>N/A</v>
      </c>
      <c r="E140" s="14">
        <v>5378.3881849999998</v>
      </c>
      <c r="F140" s="11" t="str">
        <f t="shared" si="24"/>
        <v>N/A</v>
      </c>
      <c r="G140" s="14">
        <v>5388.4394085000004</v>
      </c>
      <c r="H140" s="11" t="str">
        <f t="shared" si="25"/>
        <v>N/A</v>
      </c>
      <c r="I140" s="12">
        <v>-5.29</v>
      </c>
      <c r="J140" s="12">
        <v>0.18690000000000001</v>
      </c>
      <c r="K140" s="14" t="s">
        <v>213</v>
      </c>
      <c r="L140" s="9" t="str">
        <f t="shared" si="26"/>
        <v>N/A</v>
      </c>
    </row>
    <row r="141" spans="1:12" x14ac:dyDescent="0.2">
      <c r="A141" s="60" t="s">
        <v>407</v>
      </c>
      <c r="B141" s="14" t="s">
        <v>213</v>
      </c>
      <c r="C141" s="14">
        <v>140573</v>
      </c>
      <c r="D141" s="11" t="str">
        <f t="shared" si="23"/>
        <v>N/A</v>
      </c>
      <c r="E141" s="14">
        <v>4254580</v>
      </c>
      <c r="F141" s="11" t="str">
        <f t="shared" si="24"/>
        <v>N/A</v>
      </c>
      <c r="G141" s="14">
        <v>5668715</v>
      </c>
      <c r="H141" s="11" t="str">
        <f t="shared" si="25"/>
        <v>N/A</v>
      </c>
      <c r="I141" s="12">
        <v>2927</v>
      </c>
      <c r="J141" s="12">
        <v>33.24</v>
      </c>
      <c r="K141" s="14" t="s">
        <v>213</v>
      </c>
      <c r="L141" s="9" t="str">
        <f t="shared" si="26"/>
        <v>N/A</v>
      </c>
    </row>
    <row r="142" spans="1:12" x14ac:dyDescent="0.2">
      <c r="A142" s="60" t="s">
        <v>1218</v>
      </c>
      <c r="B142" s="14" t="s">
        <v>213</v>
      </c>
      <c r="C142" s="14">
        <v>14057.3</v>
      </c>
      <c r="D142" s="11" t="str">
        <f t="shared" si="23"/>
        <v>N/A</v>
      </c>
      <c r="E142" s="14">
        <v>4862.3771428999999</v>
      </c>
      <c r="F142" s="11" t="str">
        <f t="shared" si="24"/>
        <v>N/A</v>
      </c>
      <c r="G142" s="14">
        <v>5084.0493274</v>
      </c>
      <c r="H142" s="11" t="str">
        <f t="shared" si="25"/>
        <v>N/A</v>
      </c>
      <c r="I142" s="12">
        <v>-65.400000000000006</v>
      </c>
      <c r="J142" s="12">
        <v>4.5590000000000002</v>
      </c>
      <c r="K142" s="14" t="s">
        <v>213</v>
      </c>
      <c r="L142" s="9" t="str">
        <f t="shared" si="26"/>
        <v>N/A</v>
      </c>
    </row>
    <row r="143" spans="1:12" x14ac:dyDescent="0.2">
      <c r="A143" s="60" t="s">
        <v>408</v>
      </c>
      <c r="B143" s="14" t="s">
        <v>213</v>
      </c>
      <c r="C143" s="14">
        <v>20627</v>
      </c>
      <c r="D143" s="11" t="str">
        <f t="shared" si="23"/>
        <v>N/A</v>
      </c>
      <c r="E143" s="14">
        <v>111798</v>
      </c>
      <c r="F143" s="11" t="str">
        <f t="shared" si="24"/>
        <v>N/A</v>
      </c>
      <c r="G143" s="14">
        <v>4249</v>
      </c>
      <c r="H143" s="11" t="str">
        <f t="shared" si="25"/>
        <v>N/A</v>
      </c>
      <c r="I143" s="12">
        <v>442</v>
      </c>
      <c r="J143" s="12">
        <v>-96.2</v>
      </c>
      <c r="K143" s="14" t="s">
        <v>213</v>
      </c>
      <c r="L143" s="9" t="str">
        <f t="shared" si="26"/>
        <v>N/A</v>
      </c>
    </row>
    <row r="144" spans="1:12" ht="25.5" x14ac:dyDescent="0.2">
      <c r="A144" s="60" t="s">
        <v>1219</v>
      </c>
      <c r="B144" s="14" t="s">
        <v>213</v>
      </c>
      <c r="C144" s="14">
        <v>5.5914882082000004</v>
      </c>
      <c r="D144" s="11" t="str">
        <f t="shared" si="23"/>
        <v>N/A</v>
      </c>
      <c r="E144" s="14">
        <v>58.167533818999999</v>
      </c>
      <c r="F144" s="11" t="str">
        <f t="shared" si="24"/>
        <v>N/A</v>
      </c>
      <c r="G144" s="14">
        <v>32.189393938999999</v>
      </c>
      <c r="H144" s="11" t="str">
        <f t="shared" si="25"/>
        <v>N/A</v>
      </c>
      <c r="I144" s="12">
        <v>940.3</v>
      </c>
      <c r="J144" s="12">
        <v>-44.7</v>
      </c>
      <c r="K144" s="14" t="s">
        <v>213</v>
      </c>
      <c r="L144" s="9" t="str">
        <f t="shared" si="26"/>
        <v>N/A</v>
      </c>
    </row>
    <row r="145" spans="1:13" x14ac:dyDescent="0.2">
      <c r="A145" s="60" t="s">
        <v>409</v>
      </c>
      <c r="B145" s="14" t="s">
        <v>213</v>
      </c>
      <c r="C145" s="14">
        <v>7990</v>
      </c>
      <c r="D145" s="11" t="str">
        <f t="shared" si="23"/>
        <v>N/A</v>
      </c>
      <c r="E145" s="14">
        <v>945484</v>
      </c>
      <c r="F145" s="11" t="str">
        <f t="shared" si="24"/>
        <v>N/A</v>
      </c>
      <c r="G145" s="14">
        <v>1172532</v>
      </c>
      <c r="H145" s="11" t="str">
        <f t="shared" si="25"/>
        <v>N/A</v>
      </c>
      <c r="I145" s="12">
        <v>11733</v>
      </c>
      <c r="J145" s="12">
        <v>24.01</v>
      </c>
      <c r="K145" s="14" t="s">
        <v>213</v>
      </c>
      <c r="L145" s="9" t="str">
        <f t="shared" si="26"/>
        <v>N/A</v>
      </c>
    </row>
    <row r="146" spans="1:13" x14ac:dyDescent="0.2">
      <c r="A146" s="60" t="s">
        <v>1220</v>
      </c>
      <c r="B146" s="14" t="s">
        <v>213</v>
      </c>
      <c r="C146" s="14">
        <v>7990</v>
      </c>
      <c r="D146" s="11" t="str">
        <f t="shared" si="23"/>
        <v>N/A</v>
      </c>
      <c r="E146" s="14">
        <v>2839.2912913</v>
      </c>
      <c r="F146" s="11" t="str">
        <f t="shared" si="24"/>
        <v>N/A</v>
      </c>
      <c r="G146" s="14">
        <v>3398.6434783</v>
      </c>
      <c r="H146" s="11" t="str">
        <f t="shared" si="25"/>
        <v>N/A</v>
      </c>
      <c r="I146" s="12">
        <v>-64.5</v>
      </c>
      <c r="J146" s="12">
        <v>19.7</v>
      </c>
      <c r="K146" s="14" t="s">
        <v>213</v>
      </c>
      <c r="L146" s="9" t="str">
        <f t="shared" si="26"/>
        <v>N/A</v>
      </c>
    </row>
    <row r="147" spans="1:13" x14ac:dyDescent="0.2">
      <c r="A147" s="60" t="s">
        <v>410</v>
      </c>
      <c r="B147" s="14" t="s">
        <v>213</v>
      </c>
      <c r="C147" s="14">
        <v>0</v>
      </c>
      <c r="D147" s="11" t="str">
        <f t="shared" ref="D147:D160" si="27">IF($B147="N/A","N/A",IF(C147&gt;10,"No",IF(C147&lt;-10,"No","Yes")))</f>
        <v>N/A</v>
      </c>
      <c r="E147" s="14">
        <v>0</v>
      </c>
      <c r="F147" s="11" t="str">
        <f t="shared" ref="F147:F160" si="28">IF($B147="N/A","N/A",IF(E147&gt;10,"No",IF(E147&lt;-10,"No","Yes")))</f>
        <v>N/A</v>
      </c>
      <c r="G147" s="14">
        <v>0</v>
      </c>
      <c r="H147" s="11" t="str">
        <f t="shared" ref="H147:H160" si="29">IF($B147="N/A","N/A",IF(G147&gt;10,"No",IF(G147&lt;-10,"No","Yes")))</f>
        <v>N/A</v>
      </c>
      <c r="I147" s="12" t="s">
        <v>1747</v>
      </c>
      <c r="J147" s="12" t="s">
        <v>1747</v>
      </c>
      <c r="K147" s="14" t="s">
        <v>213</v>
      </c>
      <c r="L147" s="9" t="str">
        <f t="shared" si="26"/>
        <v>N/A</v>
      </c>
    </row>
    <row r="148" spans="1:13" x14ac:dyDescent="0.2">
      <c r="A148" s="60" t="s">
        <v>1221</v>
      </c>
      <c r="B148" s="14" t="s">
        <v>213</v>
      </c>
      <c r="C148" s="14" t="s">
        <v>1747</v>
      </c>
      <c r="D148" s="11" t="str">
        <f t="shared" si="27"/>
        <v>N/A</v>
      </c>
      <c r="E148" s="14" t="s">
        <v>1747</v>
      </c>
      <c r="F148" s="11" t="str">
        <f t="shared" si="28"/>
        <v>N/A</v>
      </c>
      <c r="G148" s="14" t="s">
        <v>1747</v>
      </c>
      <c r="H148" s="11" t="str">
        <f t="shared" si="29"/>
        <v>N/A</v>
      </c>
      <c r="I148" s="12" t="s">
        <v>1747</v>
      </c>
      <c r="J148" s="12" t="s">
        <v>1747</v>
      </c>
      <c r="K148" s="14" t="s">
        <v>213</v>
      </c>
      <c r="L148" s="9" t="str">
        <f t="shared" si="26"/>
        <v>N/A</v>
      </c>
    </row>
    <row r="149" spans="1:13" x14ac:dyDescent="0.2">
      <c r="A149" s="60" t="s">
        <v>411</v>
      </c>
      <c r="B149" s="14" t="s">
        <v>213</v>
      </c>
      <c r="C149" s="14">
        <v>0</v>
      </c>
      <c r="D149" s="11" t="str">
        <f t="shared" si="27"/>
        <v>N/A</v>
      </c>
      <c r="E149" s="14">
        <v>0</v>
      </c>
      <c r="F149" s="11" t="str">
        <f t="shared" si="28"/>
        <v>N/A</v>
      </c>
      <c r="G149" s="14">
        <v>0</v>
      </c>
      <c r="H149" s="11" t="str">
        <f t="shared" si="29"/>
        <v>N/A</v>
      </c>
      <c r="I149" s="12" t="s">
        <v>1747</v>
      </c>
      <c r="J149" s="12" t="s">
        <v>1747</v>
      </c>
      <c r="K149" s="14" t="s">
        <v>213</v>
      </c>
      <c r="L149" s="9" t="str">
        <f t="shared" si="26"/>
        <v>N/A</v>
      </c>
    </row>
    <row r="150" spans="1:13" x14ac:dyDescent="0.2">
      <c r="A150" s="60" t="s">
        <v>1222</v>
      </c>
      <c r="B150" s="14" t="s">
        <v>213</v>
      </c>
      <c r="C150" s="14" t="s">
        <v>1747</v>
      </c>
      <c r="D150" s="11" t="str">
        <f t="shared" si="27"/>
        <v>N/A</v>
      </c>
      <c r="E150" s="14" t="s">
        <v>1747</v>
      </c>
      <c r="F150" s="11" t="str">
        <f t="shared" si="28"/>
        <v>N/A</v>
      </c>
      <c r="G150" s="14" t="s">
        <v>1747</v>
      </c>
      <c r="H150" s="11" t="str">
        <f t="shared" si="29"/>
        <v>N/A</v>
      </c>
      <c r="I150" s="12" t="s">
        <v>1747</v>
      </c>
      <c r="J150" s="12" t="s">
        <v>1747</v>
      </c>
      <c r="K150" s="14" t="s">
        <v>213</v>
      </c>
      <c r="L150" s="9" t="str">
        <f t="shared" si="26"/>
        <v>N/A</v>
      </c>
    </row>
    <row r="151" spans="1:13" x14ac:dyDescent="0.2">
      <c r="A151" s="60" t="s">
        <v>412</v>
      </c>
      <c r="B151" s="14" t="s">
        <v>213</v>
      </c>
      <c r="C151" s="14">
        <v>0</v>
      </c>
      <c r="D151" s="11" t="str">
        <f t="shared" si="27"/>
        <v>N/A</v>
      </c>
      <c r="E151" s="14">
        <v>0</v>
      </c>
      <c r="F151" s="11" t="str">
        <f t="shared" si="28"/>
        <v>N/A</v>
      </c>
      <c r="G151" s="14">
        <v>0</v>
      </c>
      <c r="H151" s="11" t="str">
        <f t="shared" si="29"/>
        <v>N/A</v>
      </c>
      <c r="I151" s="12" t="s">
        <v>1747</v>
      </c>
      <c r="J151" s="12" t="s">
        <v>1747</v>
      </c>
      <c r="K151" s="14" t="s">
        <v>213</v>
      </c>
      <c r="L151" s="9" t="str">
        <f t="shared" si="26"/>
        <v>N/A</v>
      </c>
    </row>
    <row r="152" spans="1:13" x14ac:dyDescent="0.2">
      <c r="A152" s="60" t="s">
        <v>1223</v>
      </c>
      <c r="B152" s="14" t="s">
        <v>213</v>
      </c>
      <c r="C152" s="14" t="s">
        <v>1747</v>
      </c>
      <c r="D152" s="11" t="str">
        <f t="shared" si="27"/>
        <v>N/A</v>
      </c>
      <c r="E152" s="14" t="s">
        <v>1747</v>
      </c>
      <c r="F152" s="11" t="str">
        <f t="shared" si="28"/>
        <v>N/A</v>
      </c>
      <c r="G152" s="14" t="s">
        <v>1747</v>
      </c>
      <c r="H152" s="11" t="str">
        <f t="shared" si="29"/>
        <v>N/A</v>
      </c>
      <c r="I152" s="12" t="s">
        <v>1747</v>
      </c>
      <c r="J152" s="12" t="s">
        <v>1747</v>
      </c>
      <c r="K152" s="14" t="s">
        <v>213</v>
      </c>
      <c r="L152" s="9" t="str">
        <f t="shared" si="26"/>
        <v>N/A</v>
      </c>
    </row>
    <row r="153" spans="1:13" x14ac:dyDescent="0.2">
      <c r="A153" s="60" t="s">
        <v>413</v>
      </c>
      <c r="B153" s="14" t="s">
        <v>213</v>
      </c>
      <c r="C153" s="14">
        <v>2878962</v>
      </c>
      <c r="D153" s="11" t="str">
        <f t="shared" si="27"/>
        <v>N/A</v>
      </c>
      <c r="E153" s="14">
        <v>3534783</v>
      </c>
      <c r="F153" s="11" t="str">
        <f t="shared" si="28"/>
        <v>N/A</v>
      </c>
      <c r="G153" s="14">
        <v>2488904</v>
      </c>
      <c r="H153" s="11" t="str">
        <f t="shared" si="29"/>
        <v>N/A</v>
      </c>
      <c r="I153" s="12">
        <v>22.78</v>
      </c>
      <c r="J153" s="12">
        <v>-29.6</v>
      </c>
      <c r="K153" s="14" t="s">
        <v>213</v>
      </c>
      <c r="L153" s="9" t="str">
        <f t="shared" si="26"/>
        <v>N/A</v>
      </c>
      <c r="M153" s="68"/>
    </row>
    <row r="154" spans="1:13" x14ac:dyDescent="0.2">
      <c r="A154" s="60" t="s">
        <v>1224</v>
      </c>
      <c r="B154" s="14" t="s">
        <v>213</v>
      </c>
      <c r="C154" s="14">
        <v>50508.105262999998</v>
      </c>
      <c r="D154" s="11" t="str">
        <f t="shared" si="27"/>
        <v>N/A</v>
      </c>
      <c r="E154" s="14">
        <v>57947.262295</v>
      </c>
      <c r="F154" s="11" t="str">
        <f t="shared" si="28"/>
        <v>N/A</v>
      </c>
      <c r="G154" s="14">
        <v>44444.714286000002</v>
      </c>
      <c r="H154" s="11" t="str">
        <f t="shared" si="29"/>
        <v>N/A</v>
      </c>
      <c r="I154" s="12">
        <v>14.73</v>
      </c>
      <c r="J154" s="12">
        <v>-23.3</v>
      </c>
      <c r="K154" s="14" t="s">
        <v>213</v>
      </c>
      <c r="L154" s="9" t="str">
        <f t="shared" si="26"/>
        <v>N/A</v>
      </c>
      <c r="M154" s="69"/>
    </row>
    <row r="155" spans="1:13" x14ac:dyDescent="0.2">
      <c r="A155" s="60" t="s">
        <v>414</v>
      </c>
      <c r="B155" s="14" t="s">
        <v>213</v>
      </c>
      <c r="C155" s="14">
        <v>0</v>
      </c>
      <c r="D155" s="11" t="str">
        <f t="shared" si="27"/>
        <v>N/A</v>
      </c>
      <c r="E155" s="14">
        <v>0</v>
      </c>
      <c r="F155" s="11" t="str">
        <f t="shared" si="28"/>
        <v>N/A</v>
      </c>
      <c r="G155" s="14">
        <v>0</v>
      </c>
      <c r="H155" s="11" t="str">
        <f t="shared" si="29"/>
        <v>N/A</v>
      </c>
      <c r="I155" s="12" t="s">
        <v>1747</v>
      </c>
      <c r="J155" s="12" t="s">
        <v>1747</v>
      </c>
      <c r="K155" s="14" t="s">
        <v>213</v>
      </c>
      <c r="L155" s="9" t="str">
        <f t="shared" si="26"/>
        <v>N/A</v>
      </c>
    </row>
    <row r="156" spans="1:13" x14ac:dyDescent="0.2">
      <c r="A156" s="60" t="s">
        <v>1225</v>
      </c>
      <c r="B156" s="14" t="s">
        <v>213</v>
      </c>
      <c r="C156" s="14" t="s">
        <v>1747</v>
      </c>
      <c r="D156" s="11" t="str">
        <f t="shared" si="27"/>
        <v>N/A</v>
      </c>
      <c r="E156" s="14" t="s">
        <v>1747</v>
      </c>
      <c r="F156" s="11" t="str">
        <f t="shared" si="28"/>
        <v>N/A</v>
      </c>
      <c r="G156" s="14" t="s">
        <v>1747</v>
      </c>
      <c r="H156" s="11" t="str">
        <f t="shared" si="29"/>
        <v>N/A</v>
      </c>
      <c r="I156" s="12" t="s">
        <v>1747</v>
      </c>
      <c r="J156" s="12" t="s">
        <v>1747</v>
      </c>
      <c r="K156" s="14" t="s">
        <v>213</v>
      </c>
      <c r="L156" s="9" t="str">
        <f t="shared" si="26"/>
        <v>N/A</v>
      </c>
    </row>
    <row r="157" spans="1:13" x14ac:dyDescent="0.2">
      <c r="A157" s="60" t="s">
        <v>415</v>
      </c>
      <c r="B157" s="14" t="s">
        <v>213</v>
      </c>
      <c r="C157" s="14">
        <v>0</v>
      </c>
      <c r="D157" s="11" t="str">
        <f t="shared" si="27"/>
        <v>N/A</v>
      </c>
      <c r="E157" s="14">
        <v>0</v>
      </c>
      <c r="F157" s="11" t="str">
        <f t="shared" si="28"/>
        <v>N/A</v>
      </c>
      <c r="G157" s="14">
        <v>0</v>
      </c>
      <c r="H157" s="11" t="str">
        <f t="shared" si="29"/>
        <v>N/A</v>
      </c>
      <c r="I157" s="12" t="s">
        <v>1747</v>
      </c>
      <c r="J157" s="12" t="s">
        <v>1747</v>
      </c>
      <c r="K157" s="14" t="s">
        <v>213</v>
      </c>
      <c r="L157" s="9" t="str">
        <f t="shared" si="26"/>
        <v>N/A</v>
      </c>
    </row>
    <row r="158" spans="1:13" x14ac:dyDescent="0.2">
      <c r="A158" s="60" t="s">
        <v>1226</v>
      </c>
      <c r="B158" s="14" t="s">
        <v>213</v>
      </c>
      <c r="C158" s="14" t="s">
        <v>1747</v>
      </c>
      <c r="D158" s="11" t="str">
        <f t="shared" si="27"/>
        <v>N/A</v>
      </c>
      <c r="E158" s="14" t="s">
        <v>1747</v>
      </c>
      <c r="F158" s="11" t="str">
        <f t="shared" si="28"/>
        <v>N/A</v>
      </c>
      <c r="G158" s="14" t="s">
        <v>1747</v>
      </c>
      <c r="H158" s="11" t="str">
        <f t="shared" si="29"/>
        <v>N/A</v>
      </c>
      <c r="I158" s="12" t="s">
        <v>1747</v>
      </c>
      <c r="J158" s="12" t="s">
        <v>1747</v>
      </c>
      <c r="K158" s="14" t="s">
        <v>213</v>
      </c>
      <c r="L158" s="9" t="str">
        <f t="shared" si="26"/>
        <v>N/A</v>
      </c>
    </row>
    <row r="159" spans="1:13" ht="25.5" x14ac:dyDescent="0.2">
      <c r="A159" s="60" t="s">
        <v>416</v>
      </c>
      <c r="B159" s="14" t="s">
        <v>213</v>
      </c>
      <c r="C159" s="14">
        <v>0</v>
      </c>
      <c r="D159" s="11" t="str">
        <f t="shared" si="27"/>
        <v>N/A</v>
      </c>
      <c r="E159" s="14">
        <v>0</v>
      </c>
      <c r="F159" s="11" t="str">
        <f t="shared" si="28"/>
        <v>N/A</v>
      </c>
      <c r="G159" s="14">
        <v>0</v>
      </c>
      <c r="H159" s="11" t="str">
        <f t="shared" si="29"/>
        <v>N/A</v>
      </c>
      <c r="I159" s="12" t="s">
        <v>1747</v>
      </c>
      <c r="J159" s="12" t="s">
        <v>1747</v>
      </c>
      <c r="K159" s="14" t="s">
        <v>213</v>
      </c>
      <c r="L159" s="9" t="str">
        <f t="shared" ref="L159:L160" si="30">IF(J159="Div by 0", "N/A", IF(K159="N/A","N/A", IF(J159&gt;VALUE(MID(K159,1,2)), "No", IF(J159&lt;-1*VALUE(MID(K159,1,2)), "No", "Yes"))))</f>
        <v>N/A</v>
      </c>
    </row>
    <row r="160" spans="1:13" ht="25.5" x14ac:dyDescent="0.2">
      <c r="A160" s="60" t="s">
        <v>1227</v>
      </c>
      <c r="B160" s="14" t="s">
        <v>213</v>
      </c>
      <c r="C160" s="14" t="s">
        <v>1747</v>
      </c>
      <c r="D160" s="11" t="str">
        <f t="shared" si="27"/>
        <v>N/A</v>
      </c>
      <c r="E160" s="14" t="s">
        <v>1747</v>
      </c>
      <c r="F160" s="11" t="str">
        <f t="shared" si="28"/>
        <v>N/A</v>
      </c>
      <c r="G160" s="14" t="s">
        <v>1747</v>
      </c>
      <c r="H160" s="11" t="str">
        <f t="shared" si="29"/>
        <v>N/A</v>
      </c>
      <c r="I160" s="12" t="s">
        <v>1747</v>
      </c>
      <c r="J160" s="12" t="s">
        <v>1747</v>
      </c>
      <c r="K160" s="14" t="s">
        <v>213</v>
      </c>
      <c r="L160" s="9" t="str">
        <f t="shared" si="30"/>
        <v>N/A</v>
      </c>
    </row>
    <row r="161" spans="1:16" ht="25.5" x14ac:dyDescent="0.2">
      <c r="A161" s="60" t="s">
        <v>417</v>
      </c>
      <c r="B161" s="14" t="s">
        <v>213</v>
      </c>
      <c r="C161" s="14">
        <v>0</v>
      </c>
      <c r="D161" s="14" t="s">
        <v>213</v>
      </c>
      <c r="E161" s="14">
        <v>0</v>
      </c>
      <c r="F161" s="14" t="s">
        <v>213</v>
      </c>
      <c r="G161" s="14">
        <v>0</v>
      </c>
      <c r="H161" s="14" t="s">
        <v>213</v>
      </c>
      <c r="I161" s="12" t="s">
        <v>1747</v>
      </c>
      <c r="J161" s="12" t="s">
        <v>1747</v>
      </c>
      <c r="K161" s="14" t="s">
        <v>213</v>
      </c>
      <c r="L161" s="9" t="str">
        <f>IF(J161="Div by 0", "N/A", IF(K161="N/A","N/A", IF(J161&gt;VALUE(MID(K161,1,2)), "No", IF(J161&lt;-1*VALUE(MID(K161,1,2)), "No", "Yes"))))</f>
        <v>N/A</v>
      </c>
    </row>
    <row r="162" spans="1:16" ht="25.5" x14ac:dyDescent="0.2">
      <c r="A162" s="60" t="s">
        <v>1228</v>
      </c>
      <c r="B162" s="14" t="s">
        <v>213</v>
      </c>
      <c r="C162" s="14" t="s">
        <v>1747</v>
      </c>
      <c r="D162" s="14" t="s">
        <v>213</v>
      </c>
      <c r="E162" s="14" t="s">
        <v>1747</v>
      </c>
      <c r="F162" s="14" t="s">
        <v>213</v>
      </c>
      <c r="G162" s="14" t="s">
        <v>1747</v>
      </c>
      <c r="H162" s="14" t="s">
        <v>213</v>
      </c>
      <c r="I162" s="12" t="s">
        <v>1747</v>
      </c>
      <c r="J162" s="12" t="s">
        <v>1747</v>
      </c>
      <c r="K162" s="14" t="s">
        <v>213</v>
      </c>
      <c r="L162" s="9" t="str">
        <f>IF(J162="Div by 0", "N/A", IF(K162="N/A","N/A", IF(J162&gt;VALUE(MID(K162,1,2)), "No", IF(J162&lt;-1*VALUE(MID(K162,1,2)), "No", "Yes"))))</f>
        <v>N/A</v>
      </c>
    </row>
    <row r="163" spans="1:16" ht="25.5" x14ac:dyDescent="0.2">
      <c r="A163" s="60" t="s">
        <v>418</v>
      </c>
      <c r="B163" s="14" t="s">
        <v>213</v>
      </c>
      <c r="C163" s="14">
        <v>0</v>
      </c>
      <c r="D163" s="14" t="s">
        <v>213</v>
      </c>
      <c r="E163" s="14">
        <v>0</v>
      </c>
      <c r="F163" s="14" t="s">
        <v>213</v>
      </c>
      <c r="G163" s="14">
        <v>0</v>
      </c>
      <c r="H163" s="14" t="s">
        <v>213</v>
      </c>
      <c r="I163" s="12" t="s">
        <v>1747</v>
      </c>
      <c r="J163" s="12" t="s">
        <v>1747</v>
      </c>
      <c r="K163" s="14" t="s">
        <v>213</v>
      </c>
      <c r="L163" s="9" t="str">
        <f>IF(J163="Div by 0", "N/A", IF(K163="N/A","N/A", IF(J163&gt;VALUE(MID(K163,1,2)), "No", IF(J163&lt;-1*VALUE(MID(K163,1,2)), "No", "Yes"))))</f>
        <v>N/A</v>
      </c>
      <c r="N163" s="69"/>
    </row>
    <row r="164" spans="1:16" x14ac:dyDescent="0.2">
      <c r="A164" s="60" t="s">
        <v>1242</v>
      </c>
      <c r="B164" s="131" t="s">
        <v>213</v>
      </c>
      <c r="C164" s="131">
        <v>1694.5678965</v>
      </c>
      <c r="D164" s="132" t="str">
        <f t="shared" ref="D164" si="31">IF($B164="N/A","N/A",IF(C164&gt;10,"No",IF(C164&lt;-10,"No","Yes")))</f>
        <v>N/A</v>
      </c>
      <c r="E164" s="131">
        <v>1655.2016633999999</v>
      </c>
      <c r="F164" s="132" t="str">
        <f t="shared" ref="F164" si="32">IF($B164="N/A","N/A",IF(E164&gt;10,"No",IF(E164&lt;-10,"No","Yes")))</f>
        <v>N/A</v>
      </c>
      <c r="G164" s="131">
        <v>1698.0824877</v>
      </c>
      <c r="H164" s="132" t="str">
        <f t="shared" ref="H164" si="33">IF($B164="N/A","N/A",IF(G164&gt;10,"No",IF(G164&lt;-10,"No","Yes")))</f>
        <v>N/A</v>
      </c>
      <c r="I164" s="133">
        <v>-2.3199999999999998</v>
      </c>
      <c r="J164" s="133">
        <v>2.5910000000000002</v>
      </c>
      <c r="K164" s="134" t="s">
        <v>739</v>
      </c>
      <c r="L164" s="135" t="str">
        <f>IF(J164="Div by 0", "N/A", IF(OR(J164="N/A",K164="N/A"),"N/A", IF(J164&gt;VALUE(MID(K164,1,2)), "No", IF(J164&lt;-1*VALUE(MID(K164,1,2)), "No", "Yes"))))</f>
        <v>Yes</v>
      </c>
      <c r="N164" s="69"/>
    </row>
    <row r="165" spans="1:16" x14ac:dyDescent="0.2">
      <c r="A165" s="60" t="s">
        <v>1229</v>
      </c>
      <c r="B165" s="14" t="s">
        <v>213</v>
      </c>
      <c r="C165" s="14">
        <v>1691.5510463999999</v>
      </c>
      <c r="D165" s="11" t="str">
        <f t="shared" ref="D165:D171" si="34">IF($B165="N/A","N/A",IF(C165&gt;10,"No",IF(C165&lt;-10,"No","Yes")))</f>
        <v>N/A</v>
      </c>
      <c r="E165" s="14">
        <v>1635.4180303999999</v>
      </c>
      <c r="F165" s="11" t="str">
        <f t="shared" ref="F165:F171" si="35">IF($B165="N/A","N/A",IF(E165&gt;10,"No",IF(E165&lt;-10,"No","Yes")))</f>
        <v>N/A</v>
      </c>
      <c r="G165" s="14">
        <v>1692.2957958</v>
      </c>
      <c r="H165" s="11" t="str">
        <f t="shared" ref="H165:H171" si="36">IF($B165="N/A","N/A",IF(G165&gt;10,"No",IF(G165&lt;-10,"No","Yes")))</f>
        <v>N/A</v>
      </c>
      <c r="I165" s="12">
        <v>-3.32</v>
      </c>
      <c r="J165" s="12">
        <v>3.4780000000000002</v>
      </c>
      <c r="K165" s="47" t="s">
        <v>739</v>
      </c>
      <c r="L165" s="9" t="str">
        <f>IF(J165="Div by 0", "N/A", IF(OR(J165="N/A",K165="N/A"),"N/A", IF(J165&gt;VALUE(MID(K165,1,2)), "No", IF(J165&lt;-1*VALUE(MID(K165,1,2)), "No", "Yes"))))</f>
        <v>Yes</v>
      </c>
      <c r="N165" s="69"/>
    </row>
    <row r="166" spans="1:16" x14ac:dyDescent="0.2">
      <c r="A166" s="60" t="s">
        <v>1230</v>
      </c>
      <c r="B166" s="14" t="s">
        <v>213</v>
      </c>
      <c r="C166" s="14">
        <v>1814.5034588999999</v>
      </c>
      <c r="D166" s="11" t="str">
        <f t="shared" si="34"/>
        <v>N/A</v>
      </c>
      <c r="E166" s="14">
        <v>2289.6941489000001</v>
      </c>
      <c r="F166" s="11" t="str">
        <f t="shared" si="35"/>
        <v>N/A</v>
      </c>
      <c r="G166" s="14">
        <v>1878.7715134</v>
      </c>
      <c r="H166" s="11" t="str">
        <f t="shared" si="36"/>
        <v>N/A</v>
      </c>
      <c r="I166" s="12">
        <v>26.19</v>
      </c>
      <c r="J166" s="12">
        <v>-17.899999999999999</v>
      </c>
      <c r="K166" s="47" t="s">
        <v>739</v>
      </c>
      <c r="L166" s="9" t="str">
        <f t="shared" ref="L166" si="37">IF(J166="Div by 0", "N/A", IF(OR(J166="N/A",K166="N/A"),"N/A", IF(J166&gt;VALUE(MID(K166,1,2)), "No", IF(J166&lt;-1*VALUE(MID(K166,1,2)), "No", "Yes"))))</f>
        <v>Yes</v>
      </c>
      <c r="O166" s="69"/>
      <c r="P166" s="69"/>
    </row>
    <row r="167" spans="1:16" s="69" customFormat="1" x14ac:dyDescent="0.2">
      <c r="A167" s="70" t="s">
        <v>733</v>
      </c>
      <c r="B167" s="14" t="s">
        <v>213</v>
      </c>
      <c r="C167" s="1" t="s">
        <v>213</v>
      </c>
      <c r="D167" s="11" t="str">
        <f t="shared" si="34"/>
        <v>N/A</v>
      </c>
      <c r="E167" s="1" t="s">
        <v>213</v>
      </c>
      <c r="F167" s="11" t="str">
        <f t="shared" si="35"/>
        <v>N/A</v>
      </c>
      <c r="G167" s="1">
        <v>0</v>
      </c>
      <c r="H167" s="11" t="str">
        <f t="shared" si="36"/>
        <v>N/A</v>
      </c>
      <c r="I167" s="12" t="s">
        <v>213</v>
      </c>
      <c r="J167" s="12" t="s">
        <v>213</v>
      </c>
      <c r="K167" s="14" t="s">
        <v>213</v>
      </c>
      <c r="L167" s="9" t="str">
        <f>IF(J167="Div by 0", "N/A", IF(K167="N/A","N/A", IF(J167&gt;VALUE(MID(K167,1,2)), "No", IF(J167&lt;-1*VALUE(MID(K167,1,2)), "No", "Yes"))))</f>
        <v>N/A</v>
      </c>
      <c r="M167" s="45"/>
      <c r="N167" s="45"/>
      <c r="O167" s="68"/>
      <c r="P167" s="68"/>
    </row>
    <row r="168" spans="1:16" s="68" customFormat="1" x14ac:dyDescent="0.2">
      <c r="A168" s="70" t="s">
        <v>734</v>
      </c>
      <c r="B168" s="14" t="s">
        <v>213</v>
      </c>
      <c r="C168" s="13" t="s">
        <v>213</v>
      </c>
      <c r="D168" s="11" t="str">
        <f t="shared" si="34"/>
        <v>N/A</v>
      </c>
      <c r="E168" s="13" t="s">
        <v>213</v>
      </c>
      <c r="F168" s="11" t="str">
        <f t="shared" si="35"/>
        <v>N/A</v>
      </c>
      <c r="G168" s="13">
        <v>0</v>
      </c>
      <c r="H168" s="11" t="str">
        <f t="shared" si="36"/>
        <v>N/A</v>
      </c>
      <c r="I168" s="12" t="s">
        <v>213</v>
      </c>
      <c r="J168" s="12" t="s">
        <v>213</v>
      </c>
      <c r="K168" s="14" t="s">
        <v>213</v>
      </c>
      <c r="L168" s="9" t="str">
        <f>IF(J168="Div by 0", "N/A", IF(K168="N/A","N/A", IF(J168&gt;VALUE(MID(K168,1,2)), "No", IF(J168&lt;-1*VALUE(MID(K168,1,2)), "No", "Yes"))))</f>
        <v>N/A</v>
      </c>
      <c r="M168" s="45"/>
      <c r="N168" s="45"/>
      <c r="O168" s="69"/>
      <c r="P168" s="69"/>
    </row>
    <row r="169" spans="1:16" s="69" customFormat="1" x14ac:dyDescent="0.2">
      <c r="A169" s="70" t="s">
        <v>735</v>
      </c>
      <c r="B169" s="14" t="s">
        <v>213</v>
      </c>
      <c r="C169" s="1" t="s">
        <v>213</v>
      </c>
      <c r="D169" s="11" t="str">
        <f t="shared" si="34"/>
        <v>N/A</v>
      </c>
      <c r="E169" s="1" t="s">
        <v>213</v>
      </c>
      <c r="F169" s="11" t="str">
        <f t="shared" si="35"/>
        <v>N/A</v>
      </c>
      <c r="G169" s="1">
        <v>0</v>
      </c>
      <c r="H169" s="11" t="str">
        <f t="shared" si="36"/>
        <v>N/A</v>
      </c>
      <c r="I169" s="12" t="s">
        <v>213</v>
      </c>
      <c r="J169" s="12" t="s">
        <v>213</v>
      </c>
      <c r="K169" s="14" t="s">
        <v>213</v>
      </c>
      <c r="L169" s="9" t="str">
        <f t="shared" ref="L169:L171" si="38">IF(J169="Div by 0", "N/A", IF(K169="N/A","N/A", IF(J169&gt;VALUE(MID(K169,1,2)), "No", IF(J169&lt;-1*VALUE(MID(K169,1,2)), "No", "Yes"))))</f>
        <v>N/A</v>
      </c>
      <c r="M169" s="45"/>
      <c r="N169" s="45"/>
      <c r="O169" s="45"/>
      <c r="P169" s="45"/>
    </row>
    <row r="170" spans="1:16" x14ac:dyDescent="0.2">
      <c r="A170" s="70" t="s">
        <v>1231</v>
      </c>
      <c r="B170" s="14" t="s">
        <v>213</v>
      </c>
      <c r="C170" s="14" t="s">
        <v>213</v>
      </c>
      <c r="D170" s="11" t="str">
        <f t="shared" si="34"/>
        <v>N/A</v>
      </c>
      <c r="E170" s="14" t="s">
        <v>213</v>
      </c>
      <c r="F170" s="11" t="str">
        <f t="shared" si="35"/>
        <v>N/A</v>
      </c>
      <c r="G170" s="14" t="s">
        <v>1747</v>
      </c>
      <c r="H170" s="11" t="str">
        <f t="shared" si="36"/>
        <v>N/A</v>
      </c>
      <c r="I170" s="12" t="s">
        <v>213</v>
      </c>
      <c r="J170" s="12" t="s">
        <v>213</v>
      </c>
      <c r="K170" s="14" t="s">
        <v>213</v>
      </c>
      <c r="L170" s="9" t="str">
        <f t="shared" si="38"/>
        <v>N/A</v>
      </c>
    </row>
    <row r="171" spans="1:16" ht="25.5" x14ac:dyDescent="0.2">
      <c r="A171" s="19" t="s">
        <v>1232</v>
      </c>
      <c r="B171" s="14" t="s">
        <v>213</v>
      </c>
      <c r="C171" s="14" t="s">
        <v>213</v>
      </c>
      <c r="D171" s="11" t="str">
        <f t="shared" si="34"/>
        <v>N/A</v>
      </c>
      <c r="E171" s="14" t="s">
        <v>213</v>
      </c>
      <c r="F171" s="11" t="str">
        <f t="shared" si="35"/>
        <v>N/A</v>
      </c>
      <c r="G171" s="14" t="s">
        <v>1747</v>
      </c>
      <c r="H171" s="11" t="str">
        <f t="shared" si="36"/>
        <v>N/A</v>
      </c>
      <c r="I171" s="12" t="s">
        <v>213</v>
      </c>
      <c r="J171" s="12" t="s">
        <v>213</v>
      </c>
      <c r="K171" s="14" t="s">
        <v>213</v>
      </c>
      <c r="L171" s="9" t="str">
        <f t="shared" si="38"/>
        <v>N/A</v>
      </c>
    </row>
    <row r="172" spans="1:16" s="21" customFormat="1" ht="12" customHeight="1" x14ac:dyDescent="0.2">
      <c r="A172" s="161" t="s">
        <v>1647</v>
      </c>
      <c r="B172" s="162"/>
      <c r="C172" s="162"/>
      <c r="D172" s="162"/>
      <c r="E172" s="162"/>
      <c r="F172" s="162"/>
      <c r="G172" s="162"/>
      <c r="H172" s="162"/>
      <c r="I172" s="162"/>
      <c r="J172" s="162"/>
      <c r="K172" s="162"/>
      <c r="L172" s="163"/>
    </row>
    <row r="173" spans="1:16" s="21" customFormat="1" ht="12.75" customHeight="1" x14ac:dyDescent="0.2">
      <c r="A173" s="156" t="s">
        <v>1645</v>
      </c>
      <c r="B173" s="157"/>
      <c r="C173" s="157"/>
      <c r="D173" s="157"/>
      <c r="E173" s="157"/>
      <c r="F173" s="157"/>
      <c r="G173" s="157"/>
      <c r="H173" s="157"/>
      <c r="I173" s="157"/>
      <c r="J173" s="157"/>
      <c r="K173" s="157"/>
      <c r="L173" s="158"/>
    </row>
    <row r="174" spans="1:16" x14ac:dyDescent="0.2">
      <c r="A174" s="167" t="s">
        <v>1743</v>
      </c>
      <c r="B174" s="168"/>
      <c r="C174" s="168"/>
      <c r="D174" s="168"/>
      <c r="E174" s="168"/>
      <c r="F174" s="168"/>
      <c r="G174" s="168"/>
      <c r="H174" s="168"/>
      <c r="I174" s="168"/>
      <c r="J174" s="168"/>
      <c r="K174" s="168"/>
      <c r="L174" s="169"/>
    </row>
  </sheetData>
  <mergeCells count="6">
    <mergeCell ref="A174:L174"/>
    <mergeCell ref="A2:L2"/>
    <mergeCell ref="A172:L172"/>
    <mergeCell ref="A173:L173"/>
    <mergeCell ref="A1:L1"/>
    <mergeCell ref="A4:L4"/>
  </mergeCells>
  <printOptions headings="1"/>
  <pageMargins left="0.75" right="0.75" top="1" bottom="0.75" header="0.5" footer="0.5"/>
  <pageSetup scale="61" fitToHeight="20" orientation="landscape" useFirstPageNumber="1" r:id="rId1"/>
  <headerFooter alignWithMargins="0">
    <oddFooter>&amp;R&amp;A Page &amp;P</oddFooter>
  </headerFooter>
  <rowBreaks count="1" manualBreakCount="1">
    <brk id="111" max="11" man="1"/>
  </row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L236"/>
  <sheetViews>
    <sheetView zoomScaleNormal="100" zoomScaleSheetLayoutView="80" workbookViewId="0">
      <pane xSplit="2" ySplit="5" topLeftCell="C212" activePane="bottomRight" state="frozen"/>
      <selection activeCell="A17" sqref="A17"/>
      <selection pane="topRight" activeCell="A17" sqref="A17"/>
      <selection pane="bottomLeft" activeCell="A17" sqref="A17"/>
      <selection pane="bottomRight" activeCell="A3" sqref="A3:L3"/>
    </sheetView>
  </sheetViews>
  <sheetFormatPr defaultColWidth="9.140625" defaultRowHeight="12.75" x14ac:dyDescent="0.2"/>
  <cols>
    <col min="1" max="1" width="77.28515625" style="57" customWidth="1"/>
    <col min="2" max="2" width="9.42578125" style="57"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5"/>
  </cols>
  <sheetData>
    <row r="1" spans="1:12" s="20" customFormat="1" ht="18.75" customHeight="1" x14ac:dyDescent="0.2">
      <c r="A1" s="147" t="s">
        <v>1731</v>
      </c>
      <c r="B1" s="148"/>
      <c r="C1" s="148"/>
      <c r="D1" s="148"/>
      <c r="E1" s="148"/>
      <c r="F1" s="148"/>
      <c r="G1" s="148"/>
      <c r="H1" s="148"/>
      <c r="I1" s="148"/>
      <c r="J1" s="148"/>
      <c r="K1" s="148"/>
      <c r="L1" s="149"/>
    </row>
    <row r="2" spans="1:12" ht="55.5" customHeight="1" x14ac:dyDescent="0.2">
      <c r="A2" s="173" t="s">
        <v>1607</v>
      </c>
      <c r="B2" s="174"/>
      <c r="C2" s="174"/>
      <c r="D2" s="174"/>
      <c r="E2" s="174"/>
      <c r="F2" s="174"/>
      <c r="G2" s="174"/>
      <c r="H2" s="174"/>
      <c r="I2" s="174"/>
      <c r="J2" s="174"/>
      <c r="K2" s="174"/>
      <c r="L2" s="175"/>
    </row>
    <row r="3" spans="1:12" s="21" customFormat="1" x14ac:dyDescent="0.2">
      <c r="A3" s="146" t="s">
        <v>1746</v>
      </c>
      <c r="B3" s="22"/>
      <c r="C3" s="22"/>
      <c r="D3" s="22"/>
      <c r="E3" s="22"/>
      <c r="F3" s="22"/>
      <c r="G3" s="22"/>
      <c r="H3" s="22"/>
      <c r="I3" s="22"/>
      <c r="J3" s="22"/>
      <c r="K3" s="23"/>
    </row>
    <row r="4" spans="1:12" x14ac:dyDescent="0.2">
      <c r="A4" s="176" t="s">
        <v>650</v>
      </c>
      <c r="B4" s="177"/>
      <c r="C4" s="177"/>
      <c r="D4" s="177"/>
      <c r="E4" s="177"/>
      <c r="F4" s="177"/>
      <c r="G4" s="177"/>
      <c r="H4" s="177"/>
      <c r="I4" s="177"/>
      <c r="J4" s="177"/>
      <c r="K4" s="177"/>
      <c r="L4" s="178"/>
    </row>
    <row r="5" spans="1:12" s="83" customFormat="1" ht="63" customHeight="1" x14ac:dyDescent="0.2">
      <c r="A5" s="143" t="s">
        <v>11</v>
      </c>
      <c r="B5" s="25" t="s">
        <v>212</v>
      </c>
      <c r="C5" s="25" t="s">
        <v>1732</v>
      </c>
      <c r="D5" s="25" t="s">
        <v>1737</v>
      </c>
      <c r="E5" s="25" t="s">
        <v>651</v>
      </c>
      <c r="F5" s="25" t="s">
        <v>1733</v>
      </c>
      <c r="G5" s="25" t="s">
        <v>652</v>
      </c>
      <c r="H5" s="25" t="s">
        <v>1734</v>
      </c>
      <c r="I5" s="42" t="s">
        <v>1735</v>
      </c>
      <c r="J5" s="42" t="s">
        <v>1736</v>
      </c>
      <c r="K5" s="43" t="s">
        <v>744</v>
      </c>
      <c r="L5" s="44" t="s">
        <v>743</v>
      </c>
    </row>
    <row r="6" spans="1:12" x14ac:dyDescent="0.2">
      <c r="A6" s="18" t="s">
        <v>0</v>
      </c>
      <c r="B6" s="1" t="s">
        <v>213</v>
      </c>
      <c r="C6" s="1">
        <v>273425</v>
      </c>
      <c r="D6" s="11" t="str">
        <f t="shared" ref="D6:D11" si="0">IF($B6="N/A","N/A",IF(C6&gt;10,"No",IF(C6&lt;-10,"No","Yes")))</f>
        <v>N/A</v>
      </c>
      <c r="E6" s="1">
        <v>287286</v>
      </c>
      <c r="F6" s="11" t="str">
        <f t="shared" ref="F6:F11" si="1">IF($B6="N/A","N/A",IF(E6&gt;10,"No",IF(E6&lt;-10,"No","Yes")))</f>
        <v>N/A</v>
      </c>
      <c r="G6" s="1">
        <v>294771</v>
      </c>
      <c r="H6" s="11" t="str">
        <f t="shared" ref="H6:H11" si="2">IF($B6="N/A","N/A",IF(G6&gt;10,"No",IF(G6&lt;-10,"No","Yes")))</f>
        <v>N/A</v>
      </c>
      <c r="I6" s="12">
        <v>5.069</v>
      </c>
      <c r="J6" s="12">
        <v>2.605</v>
      </c>
      <c r="K6" s="1" t="s">
        <v>739</v>
      </c>
      <c r="L6" s="9" t="str">
        <f t="shared" ref="L6:L14" si="3">IF(J6="Div by 0", "N/A", IF(K6="N/A","N/A", IF(J6&gt;VALUE(MID(K6,1,2)), "No", IF(J6&lt;-1*VALUE(MID(K6,1,2)), "No", "Yes"))))</f>
        <v>Yes</v>
      </c>
    </row>
    <row r="7" spans="1:12" x14ac:dyDescent="0.2">
      <c r="A7" s="18" t="s">
        <v>100</v>
      </c>
      <c r="B7" s="50" t="s">
        <v>213</v>
      </c>
      <c r="C7" s="1">
        <v>21226</v>
      </c>
      <c r="D7" s="11" t="str">
        <f t="shared" si="0"/>
        <v>N/A</v>
      </c>
      <c r="E7" s="1">
        <v>18552</v>
      </c>
      <c r="F7" s="11" t="str">
        <f t="shared" si="1"/>
        <v>N/A</v>
      </c>
      <c r="G7" s="1">
        <v>15934</v>
      </c>
      <c r="H7" s="11" t="str">
        <f t="shared" si="2"/>
        <v>N/A</v>
      </c>
      <c r="I7" s="12">
        <v>-12.6</v>
      </c>
      <c r="J7" s="12">
        <v>-14.1</v>
      </c>
      <c r="K7" s="50" t="s">
        <v>739</v>
      </c>
      <c r="L7" s="9" t="str">
        <f t="shared" si="3"/>
        <v>Yes</v>
      </c>
    </row>
    <row r="8" spans="1:12" x14ac:dyDescent="0.2">
      <c r="A8" s="18" t="s">
        <v>101</v>
      </c>
      <c r="B8" s="50" t="s">
        <v>213</v>
      </c>
      <c r="C8" s="1">
        <v>36730</v>
      </c>
      <c r="D8" s="11" t="str">
        <f t="shared" si="0"/>
        <v>N/A</v>
      </c>
      <c r="E8" s="1">
        <v>39993</v>
      </c>
      <c r="F8" s="11" t="str">
        <f t="shared" si="1"/>
        <v>N/A</v>
      </c>
      <c r="G8" s="1">
        <v>42031</v>
      </c>
      <c r="H8" s="11" t="str">
        <f t="shared" si="2"/>
        <v>N/A</v>
      </c>
      <c r="I8" s="12">
        <v>8.8840000000000003</v>
      </c>
      <c r="J8" s="12">
        <v>5.0960000000000001</v>
      </c>
      <c r="K8" s="50" t="s">
        <v>739</v>
      </c>
      <c r="L8" s="9" t="str">
        <f t="shared" si="3"/>
        <v>Yes</v>
      </c>
    </row>
    <row r="9" spans="1:12" x14ac:dyDescent="0.2">
      <c r="A9" s="18" t="s">
        <v>104</v>
      </c>
      <c r="B9" s="50" t="s">
        <v>213</v>
      </c>
      <c r="C9" s="1">
        <v>171155</v>
      </c>
      <c r="D9" s="11" t="str">
        <f t="shared" si="0"/>
        <v>N/A</v>
      </c>
      <c r="E9" s="1">
        <v>182554</v>
      </c>
      <c r="F9" s="11" t="str">
        <f t="shared" si="1"/>
        <v>N/A</v>
      </c>
      <c r="G9" s="1">
        <v>189055</v>
      </c>
      <c r="H9" s="11" t="str">
        <f t="shared" si="2"/>
        <v>N/A</v>
      </c>
      <c r="I9" s="12">
        <v>6.66</v>
      </c>
      <c r="J9" s="12">
        <v>3.5609999999999999</v>
      </c>
      <c r="K9" s="50" t="s">
        <v>739</v>
      </c>
      <c r="L9" s="9" t="str">
        <f t="shared" si="3"/>
        <v>Yes</v>
      </c>
    </row>
    <row r="10" spans="1:12" x14ac:dyDescent="0.2">
      <c r="A10" s="18" t="s">
        <v>105</v>
      </c>
      <c r="B10" s="50" t="s">
        <v>213</v>
      </c>
      <c r="C10" s="1">
        <v>44314</v>
      </c>
      <c r="D10" s="11" t="str">
        <f t="shared" si="0"/>
        <v>N/A</v>
      </c>
      <c r="E10" s="1">
        <v>46187</v>
      </c>
      <c r="F10" s="11" t="str">
        <f t="shared" si="1"/>
        <v>N/A</v>
      </c>
      <c r="G10" s="1">
        <v>47751</v>
      </c>
      <c r="H10" s="11" t="str">
        <f t="shared" si="2"/>
        <v>N/A</v>
      </c>
      <c r="I10" s="12">
        <v>4.2270000000000003</v>
      </c>
      <c r="J10" s="12">
        <v>3.3860000000000001</v>
      </c>
      <c r="K10" s="50" t="s">
        <v>739</v>
      </c>
      <c r="L10" s="9" t="str">
        <f t="shared" si="3"/>
        <v>Yes</v>
      </c>
    </row>
    <row r="11" spans="1:12" x14ac:dyDescent="0.2">
      <c r="A11" s="18" t="s">
        <v>77</v>
      </c>
      <c r="B11" s="1" t="s">
        <v>213</v>
      </c>
      <c r="C11" s="1">
        <v>218006.05</v>
      </c>
      <c r="D11" s="46" t="str">
        <f t="shared" si="0"/>
        <v>N/A</v>
      </c>
      <c r="E11" s="1">
        <v>228127.78</v>
      </c>
      <c r="F11" s="11" t="str">
        <f t="shared" si="1"/>
        <v>N/A</v>
      </c>
      <c r="G11" s="1">
        <v>234826.67</v>
      </c>
      <c r="H11" s="11" t="str">
        <f t="shared" si="2"/>
        <v>N/A</v>
      </c>
      <c r="I11" s="12">
        <v>4.6429999999999998</v>
      </c>
      <c r="J11" s="12">
        <v>2.9359999999999999</v>
      </c>
      <c r="K11" s="1" t="s">
        <v>740</v>
      </c>
      <c r="L11" s="9" t="str">
        <f t="shared" si="3"/>
        <v>Yes</v>
      </c>
    </row>
    <row r="12" spans="1:12" x14ac:dyDescent="0.2">
      <c r="A12" s="18" t="s">
        <v>115</v>
      </c>
      <c r="B12" s="1" t="s">
        <v>213</v>
      </c>
      <c r="C12" s="1">
        <v>39051</v>
      </c>
      <c r="D12" s="1" t="s">
        <v>213</v>
      </c>
      <c r="E12" s="1">
        <v>38491</v>
      </c>
      <c r="F12" s="1" t="s">
        <v>213</v>
      </c>
      <c r="G12" s="1">
        <v>37140</v>
      </c>
      <c r="H12" s="1" t="s">
        <v>213</v>
      </c>
      <c r="I12" s="12">
        <v>-1.43</v>
      </c>
      <c r="J12" s="12">
        <v>-3.51</v>
      </c>
      <c r="K12" s="1" t="s">
        <v>740</v>
      </c>
      <c r="L12" s="9" t="str">
        <f t="shared" si="3"/>
        <v>Yes</v>
      </c>
    </row>
    <row r="13" spans="1:12" x14ac:dyDescent="0.2">
      <c r="A13" s="18" t="s">
        <v>449</v>
      </c>
      <c r="B13" s="1" t="s">
        <v>213</v>
      </c>
      <c r="C13" s="1">
        <v>19934</v>
      </c>
      <c r="D13" s="1" t="s">
        <v>213</v>
      </c>
      <c r="E13" s="1">
        <v>17222</v>
      </c>
      <c r="F13" s="1" t="s">
        <v>213</v>
      </c>
      <c r="G13" s="1">
        <v>14577</v>
      </c>
      <c r="H13" s="1" t="s">
        <v>213</v>
      </c>
      <c r="I13" s="12">
        <v>-13.6</v>
      </c>
      <c r="J13" s="12">
        <v>-15.4</v>
      </c>
      <c r="K13" s="1" t="s">
        <v>740</v>
      </c>
      <c r="L13" s="9" t="str">
        <f t="shared" si="3"/>
        <v>No</v>
      </c>
    </row>
    <row r="14" spans="1:12" x14ac:dyDescent="0.2">
      <c r="A14" s="18" t="s">
        <v>450</v>
      </c>
      <c r="B14" s="1" t="s">
        <v>213</v>
      </c>
      <c r="C14" s="1">
        <v>18944</v>
      </c>
      <c r="D14" s="1" t="s">
        <v>213</v>
      </c>
      <c r="E14" s="1">
        <v>21085</v>
      </c>
      <c r="F14" s="1" t="s">
        <v>213</v>
      </c>
      <c r="G14" s="1">
        <v>22374</v>
      </c>
      <c r="H14" s="1" t="s">
        <v>213</v>
      </c>
      <c r="I14" s="12">
        <v>11.3</v>
      </c>
      <c r="J14" s="12">
        <v>6.1130000000000004</v>
      </c>
      <c r="K14" s="1" t="s">
        <v>740</v>
      </c>
      <c r="L14" s="9" t="str">
        <f t="shared" si="3"/>
        <v>Yes</v>
      </c>
    </row>
    <row r="15" spans="1:12" x14ac:dyDescent="0.2">
      <c r="A15" s="4" t="s">
        <v>58</v>
      </c>
      <c r="B15" s="50" t="s">
        <v>213</v>
      </c>
      <c r="C15" s="14">
        <v>1552752317</v>
      </c>
      <c r="D15" s="11" t="str">
        <f t="shared" ref="D15:D20" si="4">IF($B15="N/A","N/A",IF(C15&gt;10,"No",IF(C15&lt;-10,"No","Yes")))</f>
        <v>N/A</v>
      </c>
      <c r="E15" s="14">
        <v>1544405546</v>
      </c>
      <c r="F15" s="11" t="str">
        <f t="shared" ref="F15:F20" si="5">IF($B15="N/A","N/A",IF(E15&gt;10,"No",IF(E15&lt;-10,"No","Yes")))</f>
        <v>N/A</v>
      </c>
      <c r="G15" s="14">
        <v>1587858227</v>
      </c>
      <c r="H15" s="11" t="str">
        <f t="shared" ref="H15:H20" si="6">IF($B15="N/A","N/A",IF(G15&gt;10,"No",IF(G15&lt;-10,"No","Yes")))</f>
        <v>N/A</v>
      </c>
      <c r="I15" s="12">
        <v>-0.53800000000000003</v>
      </c>
      <c r="J15" s="12">
        <v>2.8140000000000001</v>
      </c>
      <c r="K15" s="50" t="s">
        <v>739</v>
      </c>
      <c r="L15" s="9" t="str">
        <f t="shared" ref="L15:L20" si="7">IF(J15="Div by 0", "N/A", IF(K15="N/A","N/A", IF(J15&gt;VALUE(MID(K15,1,2)), "No", IF(J15&lt;-1*VALUE(MID(K15,1,2)), "No", "Yes"))))</f>
        <v>Yes</v>
      </c>
    </row>
    <row r="16" spans="1:12" x14ac:dyDescent="0.2">
      <c r="A16" s="4" t="s">
        <v>1133</v>
      </c>
      <c r="B16" s="50" t="s">
        <v>213</v>
      </c>
      <c r="C16" s="14">
        <v>5678.8966516999999</v>
      </c>
      <c r="D16" s="11" t="str">
        <f t="shared" si="4"/>
        <v>N/A</v>
      </c>
      <c r="E16" s="14">
        <v>5375.8468773000004</v>
      </c>
      <c r="F16" s="11" t="str">
        <f t="shared" si="5"/>
        <v>N/A</v>
      </c>
      <c r="G16" s="14">
        <v>5386.7518412999998</v>
      </c>
      <c r="H16" s="11" t="str">
        <f t="shared" si="6"/>
        <v>N/A</v>
      </c>
      <c r="I16" s="12">
        <v>-5.34</v>
      </c>
      <c r="J16" s="12">
        <v>0.2029</v>
      </c>
      <c r="K16" s="50" t="s">
        <v>739</v>
      </c>
      <c r="L16" s="9" t="str">
        <f t="shared" si="7"/>
        <v>Yes</v>
      </c>
    </row>
    <row r="17" spans="1:12" x14ac:dyDescent="0.2">
      <c r="A17" s="4" t="s">
        <v>1233</v>
      </c>
      <c r="B17" s="50" t="s">
        <v>213</v>
      </c>
      <c r="C17" s="14">
        <v>16609.625742</v>
      </c>
      <c r="D17" s="11" t="str">
        <f t="shared" si="4"/>
        <v>N/A</v>
      </c>
      <c r="E17" s="14">
        <v>17975.568726000001</v>
      </c>
      <c r="F17" s="11" t="str">
        <f t="shared" si="5"/>
        <v>N/A</v>
      </c>
      <c r="G17" s="14">
        <v>20581.236035999998</v>
      </c>
      <c r="H17" s="11" t="str">
        <f t="shared" si="6"/>
        <v>N/A</v>
      </c>
      <c r="I17" s="12">
        <v>8.2240000000000002</v>
      </c>
      <c r="J17" s="12">
        <v>14.5</v>
      </c>
      <c r="K17" s="50" t="s">
        <v>739</v>
      </c>
      <c r="L17" s="9" t="str">
        <f t="shared" si="7"/>
        <v>Yes</v>
      </c>
    </row>
    <row r="18" spans="1:12" x14ac:dyDescent="0.2">
      <c r="A18" s="4" t="s">
        <v>1234</v>
      </c>
      <c r="B18" s="50" t="s">
        <v>213</v>
      </c>
      <c r="C18" s="14">
        <v>17634.506752000001</v>
      </c>
      <c r="D18" s="11" t="str">
        <f t="shared" si="4"/>
        <v>N/A</v>
      </c>
      <c r="E18" s="14">
        <v>16486.786613</v>
      </c>
      <c r="F18" s="11" t="str">
        <f t="shared" si="5"/>
        <v>N/A</v>
      </c>
      <c r="G18" s="14">
        <v>16832.851253000001</v>
      </c>
      <c r="H18" s="11" t="str">
        <f t="shared" si="6"/>
        <v>N/A</v>
      </c>
      <c r="I18" s="12">
        <v>-6.51</v>
      </c>
      <c r="J18" s="12">
        <v>2.0990000000000002</v>
      </c>
      <c r="K18" s="50" t="s">
        <v>739</v>
      </c>
      <c r="L18" s="9" t="str">
        <f t="shared" si="7"/>
        <v>Yes</v>
      </c>
    </row>
    <row r="19" spans="1:12" x14ac:dyDescent="0.2">
      <c r="A19" s="4" t="s">
        <v>1235</v>
      </c>
      <c r="B19" s="50" t="s">
        <v>213</v>
      </c>
      <c r="C19" s="14">
        <v>2425.8064561000001</v>
      </c>
      <c r="D19" s="11" t="str">
        <f t="shared" si="4"/>
        <v>N/A</v>
      </c>
      <c r="E19" s="14">
        <v>2115.2463600000001</v>
      </c>
      <c r="F19" s="11" t="str">
        <f t="shared" si="5"/>
        <v>N/A</v>
      </c>
      <c r="G19" s="14">
        <v>1963.8303721</v>
      </c>
      <c r="H19" s="11" t="str">
        <f t="shared" si="6"/>
        <v>N/A</v>
      </c>
      <c r="I19" s="12">
        <v>-12.8</v>
      </c>
      <c r="J19" s="12">
        <v>-7.16</v>
      </c>
      <c r="K19" s="50" t="s">
        <v>739</v>
      </c>
      <c r="L19" s="9" t="str">
        <f t="shared" si="7"/>
        <v>Yes</v>
      </c>
    </row>
    <row r="20" spans="1:12" x14ac:dyDescent="0.2">
      <c r="A20" s="4" t="s">
        <v>1236</v>
      </c>
      <c r="B20" s="50" t="s">
        <v>213</v>
      </c>
      <c r="C20" s="14">
        <v>3098.1645530000001</v>
      </c>
      <c r="D20" s="11" t="str">
        <f t="shared" si="4"/>
        <v>N/A</v>
      </c>
      <c r="E20" s="14">
        <v>3581.5284387000002</v>
      </c>
      <c r="F20" s="11" t="str">
        <f t="shared" si="5"/>
        <v>N/A</v>
      </c>
      <c r="G20" s="14">
        <v>3793.4973089999999</v>
      </c>
      <c r="H20" s="11" t="str">
        <f t="shared" si="6"/>
        <v>N/A</v>
      </c>
      <c r="I20" s="12">
        <v>15.6</v>
      </c>
      <c r="J20" s="12">
        <v>5.9180000000000001</v>
      </c>
      <c r="K20" s="50" t="s">
        <v>739</v>
      </c>
      <c r="L20" s="9" t="str">
        <f t="shared" si="7"/>
        <v>Yes</v>
      </c>
    </row>
    <row r="21" spans="1:12" x14ac:dyDescent="0.2">
      <c r="A21" s="2" t="s">
        <v>1137</v>
      </c>
      <c r="B21" s="50" t="s">
        <v>213</v>
      </c>
      <c r="C21" s="14">
        <v>5847.0336804999997</v>
      </c>
      <c r="D21" s="11" t="str">
        <f t="shared" ref="D21:D22" si="8">IF($B21="N/A","N/A",IF(C21&gt;10,"No",IF(C21&lt;-10,"No","Yes")))</f>
        <v>N/A</v>
      </c>
      <c r="E21" s="14">
        <v>5555.0118640999999</v>
      </c>
      <c r="F21" s="11" t="str">
        <f t="shared" ref="F21:F22" si="9">IF($B21="N/A","N/A",IF(E21&gt;10,"No",IF(E21&lt;-10,"No","Yes")))</f>
        <v>N/A</v>
      </c>
      <c r="G21" s="14">
        <v>5509.3160865</v>
      </c>
      <c r="H21" s="11" t="str">
        <f t="shared" ref="H21:H22" si="10">IF($B21="N/A","N/A",IF(G21&gt;10,"No",IF(G21&lt;-10,"No","Yes")))</f>
        <v>N/A</v>
      </c>
      <c r="I21" s="12">
        <v>-4.99</v>
      </c>
      <c r="J21" s="12">
        <v>-0.82299999999999995</v>
      </c>
      <c r="K21" s="50" t="s">
        <v>739</v>
      </c>
      <c r="L21" s="9" t="str">
        <f>IF(J21="Div by 0", "N/A", IF(OR(J21="N/A",K21="N/A"),"N/A", IF(J21&gt;VALUE(MID(K21,1,2)), "No", IF(J21&lt;-1*VALUE(MID(K21,1,2)), "No", "Yes"))))</f>
        <v>Yes</v>
      </c>
    </row>
    <row r="22" spans="1:12" x14ac:dyDescent="0.2">
      <c r="A22" s="2" t="s">
        <v>1138</v>
      </c>
      <c r="B22" s="50" t="s">
        <v>213</v>
      </c>
      <c r="C22" s="14">
        <v>5634.1560638999999</v>
      </c>
      <c r="D22" s="11" t="str">
        <f t="shared" si="8"/>
        <v>N/A</v>
      </c>
      <c r="E22" s="14">
        <v>5176.4096529999997</v>
      </c>
      <c r="F22" s="11" t="str">
        <f t="shared" si="9"/>
        <v>N/A</v>
      </c>
      <c r="G22" s="14">
        <v>5228.4884966999998</v>
      </c>
      <c r="H22" s="11" t="str">
        <f t="shared" si="10"/>
        <v>N/A</v>
      </c>
      <c r="I22" s="12">
        <v>-8.1199999999999992</v>
      </c>
      <c r="J22" s="12">
        <v>1.006</v>
      </c>
      <c r="K22" s="50" t="s">
        <v>739</v>
      </c>
      <c r="L22" s="9" t="str">
        <f>IF(J22="Div by 0", "N/A", IF(OR(J22="N/A",K22="N/A"),"N/A", IF(J22&gt;VALUE(MID(K22,1,2)), "No", IF(J22&lt;-1*VALUE(MID(K22,1,2)), "No", "Yes"))))</f>
        <v>Yes</v>
      </c>
    </row>
    <row r="23" spans="1:12" x14ac:dyDescent="0.2">
      <c r="A23" s="4" t="s">
        <v>1237</v>
      </c>
      <c r="B23" s="50" t="s">
        <v>213</v>
      </c>
      <c r="C23" s="14">
        <v>15565.068705</v>
      </c>
      <c r="D23" s="11" t="str">
        <f>IF($B23="N/A","N/A",IF(C23&gt;10,"No",IF(C23&lt;-10,"No","Yes")))</f>
        <v>N/A</v>
      </c>
      <c r="E23" s="14">
        <v>15102.034320000001</v>
      </c>
      <c r="F23" s="11" t="str">
        <f>IF($B23="N/A","N/A",IF(E23&gt;10,"No",IF(E23&lt;-10,"No","Yes")))</f>
        <v>N/A</v>
      </c>
      <c r="G23" s="14">
        <v>16067.848735</v>
      </c>
      <c r="H23" s="11" t="str">
        <f>IF($B23="N/A","N/A",IF(G23&gt;10,"No",IF(G23&lt;-10,"No","Yes")))</f>
        <v>N/A</v>
      </c>
      <c r="I23" s="12">
        <v>-2.97</v>
      </c>
      <c r="J23" s="12">
        <v>6.3949999999999996</v>
      </c>
      <c r="K23" s="50" t="s">
        <v>739</v>
      </c>
      <c r="L23" s="9" t="str">
        <f>IF(J23="Div by 0", "N/A", IF(K23="N/A","N/A", IF(J23&gt;VALUE(MID(K23,1,2)), "No", IF(J23&lt;-1*VALUE(MID(K23,1,2)), "No", "Yes"))))</f>
        <v>Yes</v>
      </c>
    </row>
    <row r="24" spans="1:12" x14ac:dyDescent="0.2">
      <c r="A24" s="4" t="s">
        <v>1238</v>
      </c>
      <c r="B24" s="50" t="s">
        <v>213</v>
      </c>
      <c r="C24" s="14">
        <v>16446.014899000002</v>
      </c>
      <c r="D24" s="11" t="str">
        <f>IF($B24="N/A","N/A",IF(C24&gt;10,"No",IF(C24&lt;-10,"No","Yes")))</f>
        <v>N/A</v>
      </c>
      <c r="E24" s="14">
        <v>17843.828301000001</v>
      </c>
      <c r="F24" s="11" t="str">
        <f>IF($B24="N/A","N/A",IF(E24&gt;10,"No",IF(E24&lt;-10,"No","Yes")))</f>
        <v>N/A</v>
      </c>
      <c r="G24" s="14">
        <v>20560.814708000002</v>
      </c>
      <c r="H24" s="11" t="str">
        <f>IF($B24="N/A","N/A",IF(G24&gt;10,"No",IF(G24&lt;-10,"No","Yes")))</f>
        <v>N/A</v>
      </c>
      <c r="I24" s="12">
        <v>8.4990000000000006</v>
      </c>
      <c r="J24" s="12">
        <v>15.23</v>
      </c>
      <c r="K24" s="50" t="s">
        <v>739</v>
      </c>
      <c r="L24" s="9" t="str">
        <f>IF(J24="Div by 0", "N/A", IF(K24="N/A","N/A", IF(J24&gt;VALUE(MID(K24,1,2)), "No", IF(J24&lt;-1*VALUE(MID(K24,1,2)), "No", "Yes"))))</f>
        <v>Yes</v>
      </c>
    </row>
    <row r="25" spans="1:12" x14ac:dyDescent="0.2">
      <c r="A25" s="4" t="s">
        <v>1239</v>
      </c>
      <c r="B25" s="50" t="s">
        <v>213</v>
      </c>
      <c r="C25" s="14">
        <v>14697.658256000001</v>
      </c>
      <c r="D25" s="11" t="str">
        <f>IF($B25="N/A","N/A",IF(C25&gt;10,"No",IF(C25&lt;-10,"No","Yes")))</f>
        <v>N/A</v>
      </c>
      <c r="E25" s="14">
        <v>12926.931420000001</v>
      </c>
      <c r="F25" s="11" t="str">
        <f>IF($B25="N/A","N/A",IF(E25&gt;10,"No",IF(E25&lt;-10,"No","Yes")))</f>
        <v>N/A</v>
      </c>
      <c r="G25" s="14">
        <v>13215.111201</v>
      </c>
      <c r="H25" s="11" t="str">
        <f>IF($B25="N/A","N/A",IF(G25&gt;10,"No",IF(G25&lt;-10,"No","Yes")))</f>
        <v>N/A</v>
      </c>
      <c r="I25" s="12">
        <v>-12</v>
      </c>
      <c r="J25" s="12">
        <v>2.2290000000000001</v>
      </c>
      <c r="K25" s="50" t="s">
        <v>739</v>
      </c>
      <c r="L25" s="9" t="str">
        <f>IF(J25="Div by 0", "N/A", IF(K25="N/A","N/A", IF(J25&gt;VALUE(MID(K25,1,2)), "No", IF(J25&lt;-1*VALUE(MID(K25,1,2)), "No", "Yes"))))</f>
        <v>Yes</v>
      </c>
    </row>
    <row r="26" spans="1:12" x14ac:dyDescent="0.2">
      <c r="A26" s="4" t="s">
        <v>1240</v>
      </c>
      <c r="B26" s="50" t="s">
        <v>213</v>
      </c>
      <c r="C26" s="14">
        <v>15273.187868999999</v>
      </c>
      <c r="D26" s="11" t="str">
        <f t="shared" ref="D26:D27" si="11">IF($B26="N/A","N/A",IF(C26&gt;10,"No",IF(C26&lt;-10,"No","Yes")))</f>
        <v>N/A</v>
      </c>
      <c r="E26" s="14">
        <v>15169.220966000001</v>
      </c>
      <c r="F26" s="11" t="str">
        <f t="shared" ref="F26:F30" si="12">IF($B26="N/A","N/A",IF(E26&gt;10,"No",IF(E26&lt;-10,"No","Yes")))</f>
        <v>N/A</v>
      </c>
      <c r="G26" s="14">
        <v>16149.751629</v>
      </c>
      <c r="H26" s="11" t="str">
        <f t="shared" ref="H26:H27" si="13">IF($B26="N/A","N/A",IF(G26&gt;10,"No",IF(G26&lt;-10,"No","Yes")))</f>
        <v>N/A</v>
      </c>
      <c r="I26" s="12">
        <v>-0.68100000000000005</v>
      </c>
      <c r="J26" s="12">
        <v>6.4640000000000004</v>
      </c>
      <c r="K26" s="50" t="s">
        <v>739</v>
      </c>
      <c r="L26" s="9" t="str">
        <f>IF(J26="Div by 0", "N/A", IF(OR(J26="N/A",K26="N/A"),"N/A", IF(J26&gt;VALUE(MID(K26,1,2)), "No", IF(J26&lt;-1*VALUE(MID(K26,1,2)), "No", "Yes"))))</f>
        <v>Yes</v>
      </c>
    </row>
    <row r="27" spans="1:12" x14ac:dyDescent="0.2">
      <c r="A27" s="4" t="s">
        <v>1241</v>
      </c>
      <c r="B27" s="50" t="s">
        <v>213</v>
      </c>
      <c r="C27" s="14">
        <v>16070.881096999999</v>
      </c>
      <c r="D27" s="11" t="str">
        <f t="shared" si="11"/>
        <v>N/A</v>
      </c>
      <c r="E27" s="14">
        <v>14992.152755999999</v>
      </c>
      <c r="F27" s="11" t="str">
        <f t="shared" si="12"/>
        <v>N/A</v>
      </c>
      <c r="G27" s="14">
        <v>15943.242905999999</v>
      </c>
      <c r="H27" s="11" t="str">
        <f t="shared" si="13"/>
        <v>N/A</v>
      </c>
      <c r="I27" s="12">
        <v>-6.71</v>
      </c>
      <c r="J27" s="12">
        <v>6.3440000000000003</v>
      </c>
      <c r="K27" s="50" t="s">
        <v>739</v>
      </c>
      <c r="L27" s="9" t="str">
        <f>IF(J27="Div by 0", "N/A", IF(OR(J27="N/A",K27="N/A"),"N/A", IF(J27&gt;VALUE(MID(K27,1,2)), "No", IF(J27&lt;-1*VALUE(MID(K27,1,2)), "No", "Yes"))))</f>
        <v>Yes</v>
      </c>
    </row>
    <row r="28" spans="1:12" x14ac:dyDescent="0.2">
      <c r="A28" s="60" t="s">
        <v>1242</v>
      </c>
      <c r="B28" s="14" t="s">
        <v>213</v>
      </c>
      <c r="C28" s="14">
        <v>1694.5678965</v>
      </c>
      <c r="D28" s="11" t="str">
        <f t="shared" ref="D28:D30" si="14">IF($B28="N/A","N/A",IF(C28&gt;10,"No",IF(C28&lt;-10,"No","Yes")))</f>
        <v>N/A</v>
      </c>
      <c r="E28" s="14">
        <v>1655.2016633999999</v>
      </c>
      <c r="F28" s="11" t="str">
        <f t="shared" si="12"/>
        <v>N/A</v>
      </c>
      <c r="G28" s="14">
        <v>1698.0824877</v>
      </c>
      <c r="H28" s="11" t="str">
        <f t="shared" ref="H28:H30" si="15">IF($B28="N/A","N/A",IF(G28&gt;10,"No",IF(G28&lt;-10,"No","Yes")))</f>
        <v>N/A</v>
      </c>
      <c r="I28" s="12">
        <v>-2.3199999999999998</v>
      </c>
      <c r="J28" s="12">
        <v>2.5910000000000002</v>
      </c>
      <c r="K28" s="47" t="s">
        <v>739</v>
      </c>
      <c r="L28" s="9" t="str">
        <f>IF(J28="Div by 0", "N/A", IF(OR(J28="N/A",K28="N/A"),"N/A", IF(J28&gt;VALUE(MID(K28,1,2)), "No", IF(J28&lt;-1*VALUE(MID(K28,1,2)), "No", "Yes"))))</f>
        <v>Yes</v>
      </c>
    </row>
    <row r="29" spans="1:12" x14ac:dyDescent="0.2">
      <c r="A29" s="60" t="s">
        <v>1243</v>
      </c>
      <c r="B29" s="14" t="s">
        <v>213</v>
      </c>
      <c r="C29" s="14">
        <v>1691.5510463999999</v>
      </c>
      <c r="D29" s="11" t="str">
        <f t="shared" si="14"/>
        <v>N/A</v>
      </c>
      <c r="E29" s="14">
        <v>1635.4180303999999</v>
      </c>
      <c r="F29" s="11" t="str">
        <f t="shared" si="12"/>
        <v>N/A</v>
      </c>
      <c r="G29" s="14">
        <v>1692.2957958</v>
      </c>
      <c r="H29" s="11" t="str">
        <f t="shared" si="15"/>
        <v>N/A</v>
      </c>
      <c r="I29" s="12">
        <v>-3.32</v>
      </c>
      <c r="J29" s="12">
        <v>3.4780000000000002</v>
      </c>
      <c r="K29" s="47" t="s">
        <v>739</v>
      </c>
      <c r="L29" s="9" t="str">
        <f t="shared" ref="L29:L30" si="16">IF(J29="Div by 0", "N/A", IF(OR(J29="N/A",K29="N/A"),"N/A", IF(J29&gt;VALUE(MID(K29,1,2)), "No", IF(J29&lt;-1*VALUE(MID(K29,1,2)), "No", "Yes"))))</f>
        <v>Yes</v>
      </c>
    </row>
    <row r="30" spans="1:12" x14ac:dyDescent="0.2">
      <c r="A30" s="60" t="s">
        <v>1244</v>
      </c>
      <c r="B30" s="14" t="s">
        <v>213</v>
      </c>
      <c r="C30" s="14">
        <v>1814.5034588999999</v>
      </c>
      <c r="D30" s="11" t="str">
        <f t="shared" si="14"/>
        <v>N/A</v>
      </c>
      <c r="E30" s="14">
        <v>2289.6941489000001</v>
      </c>
      <c r="F30" s="11" t="str">
        <f t="shared" si="12"/>
        <v>N/A</v>
      </c>
      <c r="G30" s="14">
        <v>1878.7715134</v>
      </c>
      <c r="H30" s="11" t="str">
        <f t="shared" si="15"/>
        <v>N/A</v>
      </c>
      <c r="I30" s="12">
        <v>26.19</v>
      </c>
      <c r="J30" s="12">
        <v>-17.899999999999999</v>
      </c>
      <c r="K30" s="47" t="s">
        <v>739</v>
      </c>
      <c r="L30" s="9" t="str">
        <f t="shared" si="16"/>
        <v>Yes</v>
      </c>
    </row>
    <row r="31" spans="1:12" x14ac:dyDescent="0.2">
      <c r="A31" s="48" t="s">
        <v>2</v>
      </c>
      <c r="B31" s="37" t="s">
        <v>213</v>
      </c>
      <c r="C31" s="13">
        <v>88.026332632000006</v>
      </c>
      <c r="D31" s="46" t="str">
        <f t="shared" ref="D31:D69" si="17">IF($B31="N/A","N/A",IF(C31&gt;10,"No",IF(C31&lt;-10,"No","Yes")))</f>
        <v>N/A</v>
      </c>
      <c r="E31" s="13">
        <v>88.375695300000004</v>
      </c>
      <c r="F31" s="46" t="str">
        <f t="shared" ref="F31:F69" si="18">IF($B31="N/A","N/A",IF(E31&gt;10,"No",IF(E31&lt;-10,"No","Yes")))</f>
        <v>N/A</v>
      </c>
      <c r="G31" s="13">
        <v>88.320085761000001</v>
      </c>
      <c r="H31" s="46" t="str">
        <f t="shared" ref="H31:H69" si="19">IF($B31="N/A","N/A",IF(G31&gt;10,"No",IF(G31&lt;-10,"No","Yes")))</f>
        <v>N/A</v>
      </c>
      <c r="I31" s="12">
        <v>0.39689999999999998</v>
      </c>
      <c r="J31" s="12">
        <v>-6.3E-2</v>
      </c>
      <c r="K31" s="47" t="s">
        <v>739</v>
      </c>
      <c r="L31" s="9" t="str">
        <f t="shared" ref="L31:L99" si="20">IF(J31="Div by 0", "N/A", IF(K31="N/A","N/A", IF(J31&gt;VALUE(MID(K31,1,2)), "No", IF(J31&lt;-1*VALUE(MID(K31,1,2)), "No", "Yes"))))</f>
        <v>Yes</v>
      </c>
    </row>
    <row r="32" spans="1:12" x14ac:dyDescent="0.2">
      <c r="A32" s="48" t="s">
        <v>22</v>
      </c>
      <c r="B32" s="37" t="s">
        <v>213</v>
      </c>
      <c r="C32" s="1">
        <v>240686</v>
      </c>
      <c r="D32" s="46" t="str">
        <f t="shared" si="17"/>
        <v>N/A</v>
      </c>
      <c r="E32" s="1">
        <v>253891</v>
      </c>
      <c r="F32" s="46" t="str">
        <f t="shared" si="18"/>
        <v>N/A</v>
      </c>
      <c r="G32" s="1">
        <v>260342</v>
      </c>
      <c r="H32" s="46" t="str">
        <f t="shared" si="19"/>
        <v>N/A</v>
      </c>
      <c r="I32" s="12">
        <v>5.4859999999999998</v>
      </c>
      <c r="J32" s="12">
        <v>2.5409999999999999</v>
      </c>
      <c r="K32" s="47" t="s">
        <v>739</v>
      </c>
      <c r="L32" s="9" t="str">
        <f t="shared" si="20"/>
        <v>Yes</v>
      </c>
    </row>
    <row r="33" spans="1:12" x14ac:dyDescent="0.2">
      <c r="A33" s="48" t="s">
        <v>451</v>
      </c>
      <c r="B33" s="50" t="s">
        <v>213</v>
      </c>
      <c r="C33" s="1">
        <v>10337</v>
      </c>
      <c r="D33" s="1" t="str">
        <f t="shared" si="17"/>
        <v>N/A</v>
      </c>
      <c r="E33" s="1">
        <v>7632</v>
      </c>
      <c r="F33" s="1" t="str">
        <f t="shared" si="18"/>
        <v>N/A</v>
      </c>
      <c r="G33" s="1">
        <v>4368</v>
      </c>
      <c r="H33" s="11" t="str">
        <f t="shared" si="19"/>
        <v>N/A</v>
      </c>
      <c r="I33" s="12">
        <v>-26.2</v>
      </c>
      <c r="J33" s="12">
        <v>-42.8</v>
      </c>
      <c r="K33" s="50" t="s">
        <v>739</v>
      </c>
      <c r="L33" s="9" t="str">
        <f t="shared" si="20"/>
        <v>No</v>
      </c>
    </row>
    <row r="34" spans="1:12" x14ac:dyDescent="0.2">
      <c r="A34" s="48" t="s">
        <v>1245</v>
      </c>
      <c r="B34" s="5" t="s">
        <v>213</v>
      </c>
      <c r="C34" s="1">
        <v>3470</v>
      </c>
      <c r="D34" s="9" t="str">
        <f t="shared" ref="D34:D38" si="21">IF($B34="N/A","N/A",IF(C34&lt;0,"No","Yes"))</f>
        <v>N/A</v>
      </c>
      <c r="E34" s="1">
        <v>3554</v>
      </c>
      <c r="F34" s="9" t="str">
        <f t="shared" ref="F34:F38" si="22">IF($B34="N/A","N/A",IF(E34&lt;0,"No","Yes"))</f>
        <v>N/A</v>
      </c>
      <c r="G34" s="1">
        <v>3620</v>
      </c>
      <c r="H34" s="9" t="str">
        <f t="shared" ref="H34:H38" si="23">IF($B34="N/A","N/A",IF(G34&lt;0,"No","Yes"))</f>
        <v>N/A</v>
      </c>
      <c r="I34" s="12">
        <v>2.4209999999999998</v>
      </c>
      <c r="J34" s="12">
        <v>1.857</v>
      </c>
      <c r="K34" s="1" t="s">
        <v>739</v>
      </c>
      <c r="L34" s="9" t="str">
        <f t="shared" si="20"/>
        <v>Yes</v>
      </c>
    </row>
    <row r="35" spans="1:12" x14ac:dyDescent="0.2">
      <c r="A35" s="48" t="s">
        <v>1246</v>
      </c>
      <c r="B35" s="5" t="s">
        <v>213</v>
      </c>
      <c r="C35" s="1">
        <v>490</v>
      </c>
      <c r="D35" s="9" t="str">
        <f t="shared" si="21"/>
        <v>N/A</v>
      </c>
      <c r="E35" s="1">
        <v>383</v>
      </c>
      <c r="F35" s="9" t="str">
        <f t="shared" si="22"/>
        <v>N/A</v>
      </c>
      <c r="G35" s="1">
        <v>304</v>
      </c>
      <c r="H35" s="9" t="str">
        <f t="shared" si="23"/>
        <v>N/A</v>
      </c>
      <c r="I35" s="12">
        <v>-21.8</v>
      </c>
      <c r="J35" s="12">
        <v>-20.6</v>
      </c>
      <c r="K35" s="1" t="s">
        <v>739</v>
      </c>
      <c r="L35" s="9" t="str">
        <f t="shared" si="20"/>
        <v>Yes</v>
      </c>
    </row>
    <row r="36" spans="1:12" x14ac:dyDescent="0.2">
      <c r="A36" s="48" t="s">
        <v>1247</v>
      </c>
      <c r="B36" s="5" t="s">
        <v>213</v>
      </c>
      <c r="C36" s="1">
        <v>6355</v>
      </c>
      <c r="D36" s="9" t="str">
        <f t="shared" si="21"/>
        <v>N/A</v>
      </c>
      <c r="E36" s="1">
        <v>3675</v>
      </c>
      <c r="F36" s="9" t="str">
        <f t="shared" si="22"/>
        <v>N/A</v>
      </c>
      <c r="G36" s="1">
        <v>425</v>
      </c>
      <c r="H36" s="9" t="str">
        <f t="shared" si="23"/>
        <v>N/A</v>
      </c>
      <c r="I36" s="12">
        <v>-42.2</v>
      </c>
      <c r="J36" s="12">
        <v>-88.4</v>
      </c>
      <c r="K36" s="1" t="s">
        <v>739</v>
      </c>
      <c r="L36" s="9" t="str">
        <f t="shared" si="20"/>
        <v>No</v>
      </c>
    </row>
    <row r="37" spans="1:12" x14ac:dyDescent="0.2">
      <c r="A37" s="48" t="s">
        <v>1248</v>
      </c>
      <c r="B37" s="5" t="s">
        <v>213</v>
      </c>
      <c r="C37" s="1">
        <v>22</v>
      </c>
      <c r="D37" s="9" t="str">
        <f t="shared" si="21"/>
        <v>N/A</v>
      </c>
      <c r="E37" s="1">
        <v>20</v>
      </c>
      <c r="F37" s="9" t="str">
        <f t="shared" si="22"/>
        <v>N/A</v>
      </c>
      <c r="G37" s="1">
        <v>19</v>
      </c>
      <c r="H37" s="9" t="str">
        <f t="shared" si="23"/>
        <v>N/A</v>
      </c>
      <c r="I37" s="12">
        <v>-9.09</v>
      </c>
      <c r="J37" s="12">
        <v>-5</v>
      </c>
      <c r="K37" s="1" t="s">
        <v>739</v>
      </c>
      <c r="L37" s="9" t="str">
        <f t="shared" si="20"/>
        <v>Yes</v>
      </c>
    </row>
    <row r="38" spans="1:12" x14ac:dyDescent="0.2">
      <c r="A38" s="48" t="s">
        <v>1249</v>
      </c>
      <c r="B38" s="5" t="s">
        <v>213</v>
      </c>
      <c r="C38" s="1">
        <v>0</v>
      </c>
      <c r="D38" s="9" t="str">
        <f t="shared" si="21"/>
        <v>N/A</v>
      </c>
      <c r="E38" s="1">
        <v>0</v>
      </c>
      <c r="F38" s="9" t="str">
        <f t="shared" si="22"/>
        <v>N/A</v>
      </c>
      <c r="G38" s="1">
        <v>0</v>
      </c>
      <c r="H38" s="9" t="str">
        <f t="shared" si="23"/>
        <v>N/A</v>
      </c>
      <c r="I38" s="12" t="s">
        <v>1747</v>
      </c>
      <c r="J38" s="12" t="s">
        <v>1747</v>
      </c>
      <c r="K38" s="1" t="s">
        <v>739</v>
      </c>
      <c r="L38" s="9" t="str">
        <f t="shared" si="20"/>
        <v>N/A</v>
      </c>
    </row>
    <row r="39" spans="1:12" x14ac:dyDescent="0.2">
      <c r="A39" s="48" t="s">
        <v>452</v>
      </c>
      <c r="B39" s="50" t="s">
        <v>213</v>
      </c>
      <c r="C39" s="1">
        <v>27813</v>
      </c>
      <c r="D39" s="1" t="str">
        <f t="shared" si="17"/>
        <v>N/A</v>
      </c>
      <c r="E39" s="1">
        <v>29843</v>
      </c>
      <c r="F39" s="1" t="str">
        <f t="shared" si="18"/>
        <v>N/A</v>
      </c>
      <c r="G39" s="1">
        <v>31153</v>
      </c>
      <c r="H39" s="11" t="str">
        <f t="shared" si="19"/>
        <v>N/A</v>
      </c>
      <c r="I39" s="12">
        <v>7.2990000000000004</v>
      </c>
      <c r="J39" s="12">
        <v>4.3899999999999997</v>
      </c>
      <c r="K39" s="50" t="s">
        <v>739</v>
      </c>
      <c r="L39" s="9" t="str">
        <f t="shared" si="20"/>
        <v>Yes</v>
      </c>
    </row>
    <row r="40" spans="1:12" x14ac:dyDescent="0.2">
      <c r="A40" s="48" t="s">
        <v>1250</v>
      </c>
      <c r="B40" s="5" t="s">
        <v>213</v>
      </c>
      <c r="C40" s="1">
        <v>17187</v>
      </c>
      <c r="D40" s="9" t="str">
        <f t="shared" ref="D40:D45" si="24">IF($B40="N/A","N/A",IF(C40&lt;0,"No","Yes"))</f>
        <v>N/A</v>
      </c>
      <c r="E40" s="1">
        <v>18220</v>
      </c>
      <c r="F40" s="9" t="str">
        <f t="shared" ref="F40:F45" si="25">IF($B40="N/A","N/A",IF(E40&lt;0,"No","Yes"))</f>
        <v>N/A</v>
      </c>
      <c r="G40" s="1">
        <v>19163</v>
      </c>
      <c r="H40" s="9" t="str">
        <f t="shared" ref="H40:H45" si="26">IF($B40="N/A","N/A",IF(G40&lt;0,"No","Yes"))</f>
        <v>N/A</v>
      </c>
      <c r="I40" s="12">
        <v>6.01</v>
      </c>
      <c r="J40" s="12">
        <v>5.1760000000000002</v>
      </c>
      <c r="K40" s="1" t="s">
        <v>739</v>
      </c>
      <c r="L40" s="9" t="str">
        <f t="shared" si="20"/>
        <v>Yes</v>
      </c>
    </row>
    <row r="41" spans="1:12" x14ac:dyDescent="0.2">
      <c r="A41" s="48" t="s">
        <v>1251</v>
      </c>
      <c r="B41" s="5" t="s">
        <v>213</v>
      </c>
      <c r="C41" s="1">
        <v>211</v>
      </c>
      <c r="D41" s="9" t="str">
        <f t="shared" si="24"/>
        <v>N/A</v>
      </c>
      <c r="E41" s="1">
        <v>226</v>
      </c>
      <c r="F41" s="9" t="str">
        <f t="shared" si="25"/>
        <v>N/A</v>
      </c>
      <c r="G41" s="1">
        <v>252</v>
      </c>
      <c r="H41" s="9" t="str">
        <f t="shared" si="26"/>
        <v>N/A</v>
      </c>
      <c r="I41" s="12">
        <v>7.109</v>
      </c>
      <c r="J41" s="12">
        <v>11.5</v>
      </c>
      <c r="K41" s="1" t="s">
        <v>739</v>
      </c>
      <c r="L41" s="9" t="str">
        <f t="shared" si="20"/>
        <v>Yes</v>
      </c>
    </row>
    <row r="42" spans="1:12" x14ac:dyDescent="0.2">
      <c r="A42" s="48" t="s">
        <v>1252</v>
      </c>
      <c r="B42" s="5" t="s">
        <v>213</v>
      </c>
      <c r="C42" s="1">
        <v>9992</v>
      </c>
      <c r="D42" s="9" t="str">
        <f t="shared" si="24"/>
        <v>N/A</v>
      </c>
      <c r="E42" s="1">
        <v>3182</v>
      </c>
      <c r="F42" s="9" t="str">
        <f t="shared" si="25"/>
        <v>N/A</v>
      </c>
      <c r="G42" s="1">
        <v>2492</v>
      </c>
      <c r="H42" s="9" t="str">
        <f t="shared" si="26"/>
        <v>N/A</v>
      </c>
      <c r="I42" s="12">
        <v>-68.2</v>
      </c>
      <c r="J42" s="12">
        <v>-21.7</v>
      </c>
      <c r="K42" s="1" t="s">
        <v>739</v>
      </c>
      <c r="L42" s="9" t="str">
        <f t="shared" si="20"/>
        <v>Yes</v>
      </c>
    </row>
    <row r="43" spans="1:12" x14ac:dyDescent="0.2">
      <c r="A43" s="48" t="s">
        <v>1253</v>
      </c>
      <c r="B43" s="5" t="s">
        <v>213</v>
      </c>
      <c r="C43" s="1">
        <v>11</v>
      </c>
      <c r="D43" s="9" t="str">
        <f t="shared" si="24"/>
        <v>N/A</v>
      </c>
      <c r="E43" s="1">
        <v>11</v>
      </c>
      <c r="F43" s="9" t="str">
        <f t="shared" si="25"/>
        <v>N/A</v>
      </c>
      <c r="G43" s="1">
        <v>11</v>
      </c>
      <c r="H43" s="9" t="str">
        <f t="shared" si="26"/>
        <v>N/A</v>
      </c>
      <c r="I43" s="12">
        <v>166.7</v>
      </c>
      <c r="J43" s="12">
        <v>-37.5</v>
      </c>
      <c r="K43" s="1" t="s">
        <v>739</v>
      </c>
      <c r="L43" s="9" t="str">
        <f t="shared" si="20"/>
        <v>No</v>
      </c>
    </row>
    <row r="44" spans="1:12" x14ac:dyDescent="0.2">
      <c r="A44" s="48" t="s">
        <v>1254</v>
      </c>
      <c r="B44" s="5" t="s">
        <v>213</v>
      </c>
      <c r="C44" s="1">
        <v>420</v>
      </c>
      <c r="D44" s="9" t="str">
        <f t="shared" si="24"/>
        <v>N/A</v>
      </c>
      <c r="E44" s="1">
        <v>8207</v>
      </c>
      <c r="F44" s="9" t="str">
        <f t="shared" si="25"/>
        <v>N/A</v>
      </c>
      <c r="G44" s="1">
        <v>9241</v>
      </c>
      <c r="H44" s="9" t="str">
        <f t="shared" si="26"/>
        <v>N/A</v>
      </c>
      <c r="I44" s="12">
        <v>1854</v>
      </c>
      <c r="J44" s="12">
        <v>12.6</v>
      </c>
      <c r="K44" s="1" t="s">
        <v>739</v>
      </c>
      <c r="L44" s="9" t="str">
        <f t="shared" si="20"/>
        <v>Yes</v>
      </c>
    </row>
    <row r="45" spans="1:12" x14ac:dyDescent="0.2">
      <c r="A45" s="48" t="s">
        <v>1255</v>
      </c>
      <c r="B45" s="5" t="s">
        <v>213</v>
      </c>
      <c r="C45" s="1">
        <v>0</v>
      </c>
      <c r="D45" s="9" t="str">
        <f t="shared" si="24"/>
        <v>N/A</v>
      </c>
      <c r="E45" s="1">
        <v>0</v>
      </c>
      <c r="F45" s="9" t="str">
        <f t="shared" si="25"/>
        <v>N/A</v>
      </c>
      <c r="G45" s="1">
        <v>0</v>
      </c>
      <c r="H45" s="9" t="str">
        <f t="shared" si="26"/>
        <v>N/A</v>
      </c>
      <c r="I45" s="12" t="s">
        <v>1747</v>
      </c>
      <c r="J45" s="12" t="s">
        <v>1747</v>
      </c>
      <c r="K45" s="1" t="s">
        <v>739</v>
      </c>
      <c r="L45" s="9" t="str">
        <f t="shared" si="20"/>
        <v>N/A</v>
      </c>
    </row>
    <row r="46" spans="1:12" x14ac:dyDescent="0.2">
      <c r="A46" s="48" t="s">
        <v>453</v>
      </c>
      <c r="B46" s="50" t="s">
        <v>213</v>
      </c>
      <c r="C46" s="1">
        <v>165458</v>
      </c>
      <c r="D46" s="1" t="str">
        <f t="shared" si="17"/>
        <v>N/A</v>
      </c>
      <c r="E46" s="1">
        <v>176724</v>
      </c>
      <c r="F46" s="1" t="str">
        <f t="shared" si="18"/>
        <v>N/A</v>
      </c>
      <c r="G46" s="1">
        <v>183221</v>
      </c>
      <c r="H46" s="11" t="str">
        <f t="shared" si="19"/>
        <v>N/A</v>
      </c>
      <c r="I46" s="12">
        <v>6.8090000000000002</v>
      </c>
      <c r="J46" s="12">
        <v>3.6760000000000002</v>
      </c>
      <c r="K46" s="50" t="s">
        <v>739</v>
      </c>
      <c r="L46" s="9" t="str">
        <f t="shared" si="20"/>
        <v>Yes</v>
      </c>
    </row>
    <row r="47" spans="1:12" x14ac:dyDescent="0.2">
      <c r="A47" s="48" t="s">
        <v>1256</v>
      </c>
      <c r="B47" s="5" t="s">
        <v>213</v>
      </c>
      <c r="C47" s="1">
        <v>19942</v>
      </c>
      <c r="D47" s="9" t="str">
        <f t="shared" ref="D47:D53" si="27">IF($B47="N/A","N/A",IF(C47&lt;0,"No","Yes"))</f>
        <v>N/A</v>
      </c>
      <c r="E47" s="1">
        <v>18909</v>
      </c>
      <c r="F47" s="9" t="str">
        <f t="shared" ref="F47:F53" si="28">IF($B47="N/A","N/A",IF(E47&lt;0,"No","Yes"))</f>
        <v>N/A</v>
      </c>
      <c r="G47" s="1">
        <v>17338</v>
      </c>
      <c r="H47" s="9" t="str">
        <f t="shared" ref="H47:H53" si="29">IF($B47="N/A","N/A",IF(G47&lt;0,"No","Yes"))</f>
        <v>N/A</v>
      </c>
      <c r="I47" s="12">
        <v>-5.18</v>
      </c>
      <c r="J47" s="12">
        <v>-8.31</v>
      </c>
      <c r="K47" s="1" t="s">
        <v>739</v>
      </c>
      <c r="L47" s="9" t="str">
        <f t="shared" si="20"/>
        <v>Yes</v>
      </c>
    </row>
    <row r="48" spans="1:12" x14ac:dyDescent="0.2">
      <c r="A48" s="48" t="s">
        <v>1257</v>
      </c>
      <c r="B48" s="5" t="s">
        <v>213</v>
      </c>
      <c r="C48" s="1">
        <v>49</v>
      </c>
      <c r="D48" s="9" t="str">
        <f t="shared" si="27"/>
        <v>N/A</v>
      </c>
      <c r="E48" s="1">
        <v>54</v>
      </c>
      <c r="F48" s="9" t="str">
        <f t="shared" si="28"/>
        <v>N/A</v>
      </c>
      <c r="G48" s="1">
        <v>67</v>
      </c>
      <c r="H48" s="9" t="str">
        <f t="shared" si="29"/>
        <v>N/A</v>
      </c>
      <c r="I48" s="12">
        <v>10.199999999999999</v>
      </c>
      <c r="J48" s="12">
        <v>24.07</v>
      </c>
      <c r="K48" s="1" t="s">
        <v>739</v>
      </c>
      <c r="L48" s="9" t="str">
        <f t="shared" si="20"/>
        <v>Yes</v>
      </c>
    </row>
    <row r="49" spans="1:12" x14ac:dyDescent="0.2">
      <c r="A49" s="48" t="s">
        <v>1258</v>
      </c>
      <c r="B49" s="5" t="s">
        <v>213</v>
      </c>
      <c r="C49" s="1">
        <v>253</v>
      </c>
      <c r="D49" s="9" t="str">
        <f t="shared" si="27"/>
        <v>N/A</v>
      </c>
      <c r="E49" s="1">
        <v>477</v>
      </c>
      <c r="F49" s="9" t="str">
        <f t="shared" si="28"/>
        <v>N/A</v>
      </c>
      <c r="G49" s="1">
        <v>596</v>
      </c>
      <c r="H49" s="9" t="str">
        <f t="shared" si="29"/>
        <v>N/A</v>
      </c>
      <c r="I49" s="12">
        <v>88.54</v>
      </c>
      <c r="J49" s="12">
        <v>24.95</v>
      </c>
      <c r="K49" s="1" t="s">
        <v>739</v>
      </c>
      <c r="L49" s="9" t="str">
        <f t="shared" si="20"/>
        <v>Yes</v>
      </c>
    </row>
    <row r="50" spans="1:12" x14ac:dyDescent="0.2">
      <c r="A50" s="48" t="s">
        <v>1259</v>
      </c>
      <c r="B50" s="5" t="s">
        <v>213</v>
      </c>
      <c r="C50" s="1">
        <v>121750</v>
      </c>
      <c r="D50" s="9" t="str">
        <f t="shared" si="27"/>
        <v>N/A</v>
      </c>
      <c r="E50" s="1">
        <v>131074</v>
      </c>
      <c r="F50" s="9" t="str">
        <f t="shared" si="28"/>
        <v>N/A</v>
      </c>
      <c r="G50" s="1">
        <v>138315</v>
      </c>
      <c r="H50" s="9" t="str">
        <f t="shared" si="29"/>
        <v>N/A</v>
      </c>
      <c r="I50" s="12">
        <v>7.6580000000000004</v>
      </c>
      <c r="J50" s="12">
        <v>5.524</v>
      </c>
      <c r="K50" s="1" t="s">
        <v>739</v>
      </c>
      <c r="L50" s="9" t="str">
        <f t="shared" si="20"/>
        <v>Yes</v>
      </c>
    </row>
    <row r="51" spans="1:12" x14ac:dyDescent="0.2">
      <c r="A51" s="48" t="s">
        <v>1260</v>
      </c>
      <c r="B51" s="5" t="s">
        <v>213</v>
      </c>
      <c r="C51" s="1">
        <v>10263</v>
      </c>
      <c r="D51" s="9" t="str">
        <f t="shared" si="27"/>
        <v>N/A</v>
      </c>
      <c r="E51" s="1">
        <v>13090</v>
      </c>
      <c r="F51" s="9" t="str">
        <f t="shared" si="28"/>
        <v>N/A</v>
      </c>
      <c r="G51" s="1">
        <v>13946</v>
      </c>
      <c r="H51" s="9" t="str">
        <f t="shared" si="29"/>
        <v>N/A</v>
      </c>
      <c r="I51" s="12">
        <v>27.55</v>
      </c>
      <c r="J51" s="12">
        <v>6.5389999999999997</v>
      </c>
      <c r="K51" s="1" t="s">
        <v>739</v>
      </c>
      <c r="L51" s="9" t="str">
        <f t="shared" si="20"/>
        <v>Yes</v>
      </c>
    </row>
    <row r="52" spans="1:12" x14ac:dyDescent="0.2">
      <c r="A52" s="48" t="s">
        <v>1261</v>
      </c>
      <c r="B52" s="5" t="s">
        <v>213</v>
      </c>
      <c r="C52" s="1">
        <v>13201</v>
      </c>
      <c r="D52" s="9" t="str">
        <f t="shared" si="27"/>
        <v>N/A</v>
      </c>
      <c r="E52" s="1">
        <v>13120</v>
      </c>
      <c r="F52" s="9" t="str">
        <f t="shared" si="28"/>
        <v>N/A</v>
      </c>
      <c r="G52" s="1">
        <v>12959</v>
      </c>
      <c r="H52" s="9" t="str">
        <f t="shared" si="29"/>
        <v>N/A</v>
      </c>
      <c r="I52" s="12">
        <v>-0.61399999999999999</v>
      </c>
      <c r="J52" s="12">
        <v>-1.23</v>
      </c>
      <c r="K52" s="1" t="s">
        <v>739</v>
      </c>
      <c r="L52" s="9" t="str">
        <f t="shared" si="20"/>
        <v>Yes</v>
      </c>
    </row>
    <row r="53" spans="1:12" x14ac:dyDescent="0.2">
      <c r="A53" s="48" t="s">
        <v>1262</v>
      </c>
      <c r="B53" s="5" t="s">
        <v>213</v>
      </c>
      <c r="C53" s="1">
        <v>0</v>
      </c>
      <c r="D53" s="9" t="str">
        <f t="shared" si="27"/>
        <v>N/A</v>
      </c>
      <c r="E53" s="1">
        <v>0</v>
      </c>
      <c r="F53" s="9" t="str">
        <f t="shared" si="28"/>
        <v>N/A</v>
      </c>
      <c r="G53" s="1">
        <v>0</v>
      </c>
      <c r="H53" s="9" t="str">
        <f t="shared" si="29"/>
        <v>N/A</v>
      </c>
      <c r="I53" s="12" t="s">
        <v>1747</v>
      </c>
      <c r="J53" s="12" t="s">
        <v>1747</v>
      </c>
      <c r="K53" s="1" t="s">
        <v>739</v>
      </c>
      <c r="L53" s="9" t="str">
        <f t="shared" si="20"/>
        <v>N/A</v>
      </c>
    </row>
    <row r="54" spans="1:12" x14ac:dyDescent="0.2">
      <c r="A54" s="48" t="s">
        <v>454</v>
      </c>
      <c r="B54" s="50" t="s">
        <v>213</v>
      </c>
      <c r="C54" s="1">
        <v>37078</v>
      </c>
      <c r="D54" s="1" t="str">
        <f t="shared" si="17"/>
        <v>N/A</v>
      </c>
      <c r="E54" s="1">
        <v>39692</v>
      </c>
      <c r="F54" s="1" t="str">
        <f t="shared" si="18"/>
        <v>N/A</v>
      </c>
      <c r="G54" s="1">
        <v>41600</v>
      </c>
      <c r="H54" s="11" t="str">
        <f t="shared" si="19"/>
        <v>N/A</v>
      </c>
      <c r="I54" s="12">
        <v>7.05</v>
      </c>
      <c r="J54" s="12">
        <v>4.8070000000000004</v>
      </c>
      <c r="K54" s="50" t="s">
        <v>739</v>
      </c>
      <c r="L54" s="9" t="str">
        <f t="shared" si="20"/>
        <v>Yes</v>
      </c>
    </row>
    <row r="55" spans="1:12" x14ac:dyDescent="0.2">
      <c r="A55" s="48" t="s">
        <v>1263</v>
      </c>
      <c r="B55" s="5" t="s">
        <v>213</v>
      </c>
      <c r="C55" s="1">
        <v>8315</v>
      </c>
      <c r="D55" s="9" t="str">
        <f t="shared" ref="D55:D60" si="30">IF($B55="N/A","N/A",IF(C55&lt;0,"No","Yes"))</f>
        <v>N/A</v>
      </c>
      <c r="E55" s="1">
        <v>6881</v>
      </c>
      <c r="F55" s="9" t="str">
        <f t="shared" ref="F55:F60" si="31">IF($B55="N/A","N/A",IF(E55&lt;0,"No","Yes"))</f>
        <v>N/A</v>
      </c>
      <c r="G55" s="1">
        <v>5628</v>
      </c>
      <c r="H55" s="9" t="str">
        <f t="shared" ref="H55:H60" si="32">IF($B55="N/A","N/A",IF(G55&lt;0,"No","Yes"))</f>
        <v>N/A</v>
      </c>
      <c r="I55" s="12">
        <v>-17.2</v>
      </c>
      <c r="J55" s="12">
        <v>-18.2</v>
      </c>
      <c r="K55" s="1" t="s">
        <v>739</v>
      </c>
      <c r="L55" s="9" t="str">
        <f t="shared" si="20"/>
        <v>Yes</v>
      </c>
    </row>
    <row r="56" spans="1:12" x14ac:dyDescent="0.2">
      <c r="A56" s="48" t="s">
        <v>1264</v>
      </c>
      <c r="B56" s="5" t="s">
        <v>213</v>
      </c>
      <c r="C56" s="1">
        <v>11</v>
      </c>
      <c r="D56" s="9" t="str">
        <f t="shared" si="30"/>
        <v>N/A</v>
      </c>
      <c r="E56" s="1">
        <v>11</v>
      </c>
      <c r="F56" s="9" t="str">
        <f t="shared" si="31"/>
        <v>N/A</v>
      </c>
      <c r="G56" s="1">
        <v>11</v>
      </c>
      <c r="H56" s="9" t="str">
        <f t="shared" si="32"/>
        <v>N/A</v>
      </c>
      <c r="I56" s="12">
        <v>0</v>
      </c>
      <c r="J56" s="12">
        <v>-50</v>
      </c>
      <c r="K56" s="1" t="s">
        <v>739</v>
      </c>
      <c r="L56" s="9" t="str">
        <f t="shared" si="20"/>
        <v>No</v>
      </c>
    </row>
    <row r="57" spans="1:12" x14ac:dyDescent="0.2">
      <c r="A57" s="48" t="s">
        <v>1265</v>
      </c>
      <c r="B57" s="5" t="s">
        <v>213</v>
      </c>
      <c r="C57" s="1">
        <v>11969</v>
      </c>
      <c r="D57" s="9" t="str">
        <f t="shared" si="30"/>
        <v>N/A</v>
      </c>
      <c r="E57" s="1">
        <v>21271</v>
      </c>
      <c r="F57" s="9" t="str">
        <f t="shared" si="31"/>
        <v>N/A</v>
      </c>
      <c r="G57" s="1">
        <v>24351</v>
      </c>
      <c r="H57" s="9" t="str">
        <f t="shared" si="32"/>
        <v>N/A</v>
      </c>
      <c r="I57" s="12">
        <v>77.72</v>
      </c>
      <c r="J57" s="12">
        <v>14.48</v>
      </c>
      <c r="K57" s="1" t="s">
        <v>739</v>
      </c>
      <c r="L57" s="9" t="str">
        <f t="shared" si="20"/>
        <v>Yes</v>
      </c>
    </row>
    <row r="58" spans="1:12" x14ac:dyDescent="0.2">
      <c r="A58" s="48" t="s">
        <v>1266</v>
      </c>
      <c r="B58" s="5" t="s">
        <v>213</v>
      </c>
      <c r="C58" s="1">
        <v>7560</v>
      </c>
      <c r="D58" s="9" t="str">
        <f t="shared" si="30"/>
        <v>N/A</v>
      </c>
      <c r="E58" s="1">
        <v>1358</v>
      </c>
      <c r="F58" s="9" t="str">
        <f t="shared" si="31"/>
        <v>N/A</v>
      </c>
      <c r="G58" s="1">
        <v>157</v>
      </c>
      <c r="H58" s="9" t="str">
        <f t="shared" si="32"/>
        <v>N/A</v>
      </c>
      <c r="I58" s="12">
        <v>-82</v>
      </c>
      <c r="J58" s="12">
        <v>-88.4</v>
      </c>
      <c r="K58" s="1" t="s">
        <v>739</v>
      </c>
      <c r="L58" s="9" t="str">
        <f t="shared" si="20"/>
        <v>No</v>
      </c>
    </row>
    <row r="59" spans="1:12" x14ac:dyDescent="0.2">
      <c r="A59" s="48" t="s">
        <v>1267</v>
      </c>
      <c r="B59" s="5" t="s">
        <v>213</v>
      </c>
      <c r="C59" s="1">
        <v>9232</v>
      </c>
      <c r="D59" s="9" t="str">
        <f t="shared" si="30"/>
        <v>N/A</v>
      </c>
      <c r="E59" s="1">
        <v>10180</v>
      </c>
      <c r="F59" s="9" t="str">
        <f t="shared" si="31"/>
        <v>N/A</v>
      </c>
      <c r="G59" s="1">
        <v>11463</v>
      </c>
      <c r="H59" s="9" t="str">
        <f t="shared" si="32"/>
        <v>N/A</v>
      </c>
      <c r="I59" s="12">
        <v>10.27</v>
      </c>
      <c r="J59" s="12">
        <v>12.6</v>
      </c>
      <c r="K59" s="1" t="s">
        <v>739</v>
      </c>
      <c r="L59" s="9" t="str">
        <f t="shared" si="20"/>
        <v>Yes</v>
      </c>
    </row>
    <row r="60" spans="1:12" x14ac:dyDescent="0.2">
      <c r="A60" s="48" t="s">
        <v>1268</v>
      </c>
      <c r="B60" s="5" t="s">
        <v>213</v>
      </c>
      <c r="C60" s="1">
        <v>0</v>
      </c>
      <c r="D60" s="9" t="str">
        <f t="shared" si="30"/>
        <v>N/A</v>
      </c>
      <c r="E60" s="1">
        <v>0</v>
      </c>
      <c r="F60" s="9" t="str">
        <f t="shared" si="31"/>
        <v>N/A</v>
      </c>
      <c r="G60" s="1">
        <v>0</v>
      </c>
      <c r="H60" s="9" t="str">
        <f t="shared" si="32"/>
        <v>N/A</v>
      </c>
      <c r="I60" s="12" t="s">
        <v>1747</v>
      </c>
      <c r="J60" s="12" t="s">
        <v>1747</v>
      </c>
      <c r="K60" s="1" t="s">
        <v>739</v>
      </c>
      <c r="L60" s="9" t="str">
        <f t="shared" si="20"/>
        <v>N/A</v>
      </c>
    </row>
    <row r="61" spans="1:12" x14ac:dyDescent="0.2">
      <c r="A61" s="3" t="s">
        <v>186</v>
      </c>
      <c r="B61" s="37" t="s">
        <v>213</v>
      </c>
      <c r="C61" s="1">
        <v>51603</v>
      </c>
      <c r="D61" s="1" t="str">
        <f t="shared" si="17"/>
        <v>N/A</v>
      </c>
      <c r="E61" s="1">
        <v>120064</v>
      </c>
      <c r="F61" s="1" t="str">
        <f t="shared" si="18"/>
        <v>N/A</v>
      </c>
      <c r="G61" s="1">
        <v>137478</v>
      </c>
      <c r="H61" s="11" t="str">
        <f t="shared" si="19"/>
        <v>N/A</v>
      </c>
      <c r="I61" s="12">
        <v>132.69999999999999</v>
      </c>
      <c r="J61" s="12">
        <v>14.5</v>
      </c>
      <c r="K61" s="47" t="s">
        <v>739</v>
      </c>
      <c r="L61" s="9" t="str">
        <f>IF(J61="Div by 0", "N/A", IF(OR(J61="N/A",K61="N/A"),"N/A", IF(J61&gt;VALUE(MID(K61,1,2)), "No", IF(J61&lt;-1*VALUE(MID(K61,1,2)), "No", "Yes"))))</f>
        <v>Yes</v>
      </c>
    </row>
    <row r="62" spans="1:12" x14ac:dyDescent="0.2">
      <c r="A62" s="3" t="s">
        <v>187</v>
      </c>
      <c r="B62" s="37" t="s">
        <v>213</v>
      </c>
      <c r="C62" s="1">
        <v>0</v>
      </c>
      <c r="D62" s="1" t="str">
        <f t="shared" si="17"/>
        <v>N/A</v>
      </c>
      <c r="E62" s="1">
        <v>0</v>
      </c>
      <c r="F62" s="1" t="str">
        <f t="shared" si="18"/>
        <v>N/A</v>
      </c>
      <c r="G62" s="1">
        <v>0</v>
      </c>
      <c r="H62" s="11" t="str">
        <f t="shared" si="19"/>
        <v>N/A</v>
      </c>
      <c r="I62" s="12" t="s">
        <v>1747</v>
      </c>
      <c r="J62" s="12" t="s">
        <v>1747</v>
      </c>
      <c r="K62" s="47" t="s">
        <v>739</v>
      </c>
      <c r="L62" s="9" t="str">
        <f t="shared" ref="L62:L69" si="33">IF(J62="Div by 0", "N/A", IF(OR(J62="N/A",K62="N/A"),"N/A", IF(J62&gt;VALUE(MID(K62,1,2)), "No", IF(J62&lt;-1*VALUE(MID(K62,1,2)), "No", "Yes"))))</f>
        <v>N/A</v>
      </c>
    </row>
    <row r="63" spans="1:12" x14ac:dyDescent="0.2">
      <c r="A63" s="3" t="s">
        <v>188</v>
      </c>
      <c r="B63" s="37" t="s">
        <v>213</v>
      </c>
      <c r="C63" s="1">
        <v>240686</v>
      </c>
      <c r="D63" s="1" t="str">
        <f t="shared" si="17"/>
        <v>N/A</v>
      </c>
      <c r="E63" s="1">
        <v>253891</v>
      </c>
      <c r="F63" s="1" t="str">
        <f t="shared" si="18"/>
        <v>N/A</v>
      </c>
      <c r="G63" s="1">
        <v>260342</v>
      </c>
      <c r="H63" s="11" t="str">
        <f t="shared" si="19"/>
        <v>N/A</v>
      </c>
      <c r="I63" s="12">
        <v>5.4859999999999998</v>
      </c>
      <c r="J63" s="12">
        <v>2.5409999999999999</v>
      </c>
      <c r="K63" s="47" t="s">
        <v>739</v>
      </c>
      <c r="L63" s="9" t="str">
        <f t="shared" si="33"/>
        <v>Yes</v>
      </c>
    </row>
    <row r="64" spans="1:12" x14ac:dyDescent="0.2">
      <c r="A64" s="3" t="s">
        <v>189</v>
      </c>
      <c r="B64" s="37" t="s">
        <v>213</v>
      </c>
      <c r="C64" s="1">
        <v>0</v>
      </c>
      <c r="D64" s="1" t="str">
        <f t="shared" si="17"/>
        <v>N/A</v>
      </c>
      <c r="E64" s="1">
        <v>0</v>
      </c>
      <c r="F64" s="1" t="str">
        <f t="shared" si="18"/>
        <v>N/A</v>
      </c>
      <c r="G64" s="1">
        <v>0</v>
      </c>
      <c r="H64" s="11" t="str">
        <f t="shared" si="19"/>
        <v>N/A</v>
      </c>
      <c r="I64" s="12" t="s">
        <v>1747</v>
      </c>
      <c r="J64" s="12" t="s">
        <v>1747</v>
      </c>
      <c r="K64" s="47" t="s">
        <v>739</v>
      </c>
      <c r="L64" s="9" t="str">
        <f t="shared" si="33"/>
        <v>N/A</v>
      </c>
    </row>
    <row r="65" spans="1:12" x14ac:dyDescent="0.2">
      <c r="A65" s="3" t="s">
        <v>190</v>
      </c>
      <c r="B65" s="37" t="s">
        <v>213</v>
      </c>
      <c r="C65" s="1">
        <v>0</v>
      </c>
      <c r="D65" s="1" t="str">
        <f t="shared" si="17"/>
        <v>N/A</v>
      </c>
      <c r="E65" s="1">
        <v>0</v>
      </c>
      <c r="F65" s="1" t="str">
        <f t="shared" si="18"/>
        <v>N/A</v>
      </c>
      <c r="G65" s="1">
        <v>0</v>
      </c>
      <c r="H65" s="11" t="str">
        <f t="shared" si="19"/>
        <v>N/A</v>
      </c>
      <c r="I65" s="12" t="s">
        <v>1747</v>
      </c>
      <c r="J65" s="12" t="s">
        <v>1747</v>
      </c>
      <c r="K65" s="47" t="s">
        <v>739</v>
      </c>
      <c r="L65" s="9" t="str">
        <f t="shared" si="33"/>
        <v>N/A</v>
      </c>
    </row>
    <row r="66" spans="1:12" x14ac:dyDescent="0.2">
      <c r="A66" s="3" t="s">
        <v>191</v>
      </c>
      <c r="B66" s="37" t="s">
        <v>213</v>
      </c>
      <c r="C66" s="1">
        <v>0</v>
      </c>
      <c r="D66" s="1" t="str">
        <f t="shared" si="17"/>
        <v>N/A</v>
      </c>
      <c r="E66" s="1">
        <v>0</v>
      </c>
      <c r="F66" s="1" t="str">
        <f t="shared" si="18"/>
        <v>N/A</v>
      </c>
      <c r="G66" s="1">
        <v>0</v>
      </c>
      <c r="H66" s="11" t="str">
        <f t="shared" si="19"/>
        <v>N/A</v>
      </c>
      <c r="I66" s="12" t="s">
        <v>1747</v>
      </c>
      <c r="J66" s="12" t="s">
        <v>1747</v>
      </c>
      <c r="K66" s="47" t="s">
        <v>739</v>
      </c>
      <c r="L66" s="9" t="str">
        <f t="shared" si="33"/>
        <v>N/A</v>
      </c>
    </row>
    <row r="67" spans="1:12" x14ac:dyDescent="0.2">
      <c r="A67" s="3" t="s">
        <v>192</v>
      </c>
      <c r="B67" s="37" t="s">
        <v>213</v>
      </c>
      <c r="C67" s="1">
        <v>64263</v>
      </c>
      <c r="D67" s="1" t="str">
        <f t="shared" si="17"/>
        <v>N/A</v>
      </c>
      <c r="E67" s="1">
        <v>62881</v>
      </c>
      <c r="F67" s="1" t="str">
        <f t="shared" si="18"/>
        <v>N/A</v>
      </c>
      <c r="G67" s="1">
        <v>0</v>
      </c>
      <c r="H67" s="11" t="str">
        <f t="shared" si="19"/>
        <v>N/A</v>
      </c>
      <c r="I67" s="12">
        <v>-2.15</v>
      </c>
      <c r="J67" s="12">
        <v>-100</v>
      </c>
      <c r="K67" s="47" t="s">
        <v>739</v>
      </c>
      <c r="L67" s="9" t="str">
        <f t="shared" si="33"/>
        <v>No</v>
      </c>
    </row>
    <row r="68" spans="1:12" x14ac:dyDescent="0.2">
      <c r="A68" s="2" t="s">
        <v>193</v>
      </c>
      <c r="B68" s="50" t="s">
        <v>213</v>
      </c>
      <c r="C68" s="1">
        <v>0</v>
      </c>
      <c r="D68" s="1" t="str">
        <f t="shared" si="17"/>
        <v>N/A</v>
      </c>
      <c r="E68" s="1">
        <v>0</v>
      </c>
      <c r="F68" s="1" t="str">
        <f t="shared" si="18"/>
        <v>N/A</v>
      </c>
      <c r="G68" s="1">
        <v>0</v>
      </c>
      <c r="H68" s="11" t="str">
        <f t="shared" si="19"/>
        <v>N/A</v>
      </c>
      <c r="I68" s="59" t="s">
        <v>1747</v>
      </c>
      <c r="J68" s="59" t="s">
        <v>1747</v>
      </c>
      <c r="K68" s="50" t="s">
        <v>739</v>
      </c>
      <c r="L68" s="9" t="str">
        <f t="shared" si="33"/>
        <v>N/A</v>
      </c>
    </row>
    <row r="69" spans="1:12" x14ac:dyDescent="0.2">
      <c r="A69" s="2" t="s">
        <v>194</v>
      </c>
      <c r="B69" s="50" t="s">
        <v>213</v>
      </c>
      <c r="C69" s="1">
        <v>240686</v>
      </c>
      <c r="D69" s="1" t="str">
        <f t="shared" si="17"/>
        <v>N/A</v>
      </c>
      <c r="E69" s="1">
        <v>253891</v>
      </c>
      <c r="F69" s="1" t="str">
        <f t="shared" si="18"/>
        <v>N/A</v>
      </c>
      <c r="G69" s="1">
        <v>260342</v>
      </c>
      <c r="H69" s="11" t="str">
        <f t="shared" si="19"/>
        <v>N/A</v>
      </c>
      <c r="I69" s="59">
        <v>5.4859999999999998</v>
      </c>
      <c r="J69" s="59">
        <v>2.5409999999999999</v>
      </c>
      <c r="K69" s="50" t="s">
        <v>739</v>
      </c>
      <c r="L69" s="9" t="str">
        <f t="shared" si="33"/>
        <v>Yes</v>
      </c>
    </row>
    <row r="70" spans="1:12" x14ac:dyDescent="0.2">
      <c r="A70" s="48" t="s">
        <v>78</v>
      </c>
      <c r="B70" s="50" t="s">
        <v>294</v>
      </c>
      <c r="C70" s="13">
        <v>0.91418913729999995</v>
      </c>
      <c r="D70" s="46" t="str">
        <f>IF($B70="N/A","N/A",IF(C70&gt;=20,"No",IF(C70&lt;0,"No","Yes")))</f>
        <v>Yes</v>
      </c>
      <c r="E70" s="13">
        <v>1.9744875424999999</v>
      </c>
      <c r="F70" s="46" t="str">
        <f>IF($B70="N/A","N/A",IF(E70&gt;=20,"No",IF(E70&lt;0,"No","Yes")))</f>
        <v>Yes</v>
      </c>
      <c r="G70" s="13">
        <v>3.1690899300000002</v>
      </c>
      <c r="H70" s="46" t="str">
        <f>IF($B70="N/A","N/A",IF(G70&gt;=20,"No",IF(G70&lt;0,"No","Yes")))</f>
        <v>Yes</v>
      </c>
      <c r="I70" s="12">
        <v>116</v>
      </c>
      <c r="J70" s="12">
        <v>60.5</v>
      </c>
      <c r="K70" s="47" t="s">
        <v>739</v>
      </c>
      <c r="L70" s="9" t="str">
        <f t="shared" si="20"/>
        <v>No</v>
      </c>
    </row>
    <row r="71" spans="1:12" x14ac:dyDescent="0.2">
      <c r="A71" s="48" t="s">
        <v>79</v>
      </c>
      <c r="B71" s="37" t="s">
        <v>213</v>
      </c>
      <c r="C71" s="13">
        <v>59.468387493000002</v>
      </c>
      <c r="D71" s="46" t="str">
        <f>IF($B71="N/A","N/A",IF(C71&gt;10,"No",IF(C71&lt;-10,"No","Yes")))</f>
        <v>N/A</v>
      </c>
      <c r="E71" s="13">
        <v>54.469876075000002</v>
      </c>
      <c r="F71" s="46" t="str">
        <f>IF($B71="N/A","N/A",IF(E71&gt;10,"No",IF(E71&lt;-10,"No","Yes")))</f>
        <v>N/A</v>
      </c>
      <c r="G71" s="13">
        <v>48.322563273999997</v>
      </c>
      <c r="H71" s="46" t="str">
        <f>IF($B71="N/A","N/A",IF(G71&gt;10,"No",IF(G71&lt;-10,"No","Yes")))</f>
        <v>N/A</v>
      </c>
      <c r="I71" s="12">
        <v>-8.41</v>
      </c>
      <c r="J71" s="12">
        <v>-11.3</v>
      </c>
      <c r="K71" s="47" t="s">
        <v>739</v>
      </c>
      <c r="L71" s="9" t="str">
        <f t="shared" si="20"/>
        <v>Yes</v>
      </c>
    </row>
    <row r="72" spans="1:12" x14ac:dyDescent="0.2">
      <c r="A72" s="48" t="s">
        <v>80</v>
      </c>
      <c r="B72" s="37" t="s">
        <v>213</v>
      </c>
      <c r="C72" s="13">
        <v>0</v>
      </c>
      <c r="D72" s="46" t="str">
        <f>IF($B72="N/A","N/A",IF(C72&gt;10,"No",IF(C72&lt;-10,"No","Yes")))</f>
        <v>N/A</v>
      </c>
      <c r="E72" s="13">
        <v>0</v>
      </c>
      <c r="F72" s="46" t="str">
        <f>IF($B72="N/A","N/A",IF(E72&gt;10,"No",IF(E72&lt;-10,"No","Yes")))</f>
        <v>N/A</v>
      </c>
      <c r="G72" s="13">
        <v>0</v>
      </c>
      <c r="H72" s="46" t="str">
        <f>IF($B72="N/A","N/A",IF(G72&gt;10,"No",IF(G72&lt;-10,"No","Yes")))</f>
        <v>N/A</v>
      </c>
      <c r="I72" s="12" t="s">
        <v>1747</v>
      </c>
      <c r="J72" s="12" t="s">
        <v>1747</v>
      </c>
      <c r="K72" s="47" t="s">
        <v>739</v>
      </c>
      <c r="L72" s="9" t="str">
        <f t="shared" si="20"/>
        <v>N/A</v>
      </c>
    </row>
    <row r="73" spans="1:12" x14ac:dyDescent="0.2">
      <c r="A73" s="48" t="s">
        <v>81</v>
      </c>
      <c r="B73" s="37" t="s">
        <v>213</v>
      </c>
      <c r="C73" s="13">
        <v>0.42198435569999998</v>
      </c>
      <c r="D73" s="46" t="str">
        <f>IF($B73="N/A","N/A",IF(C73&gt;10,"No",IF(C73&lt;-10,"No","Yes")))</f>
        <v>N/A</v>
      </c>
      <c r="E73" s="13">
        <v>1.0596707819</v>
      </c>
      <c r="F73" s="46" t="str">
        <f>IF($B73="N/A","N/A",IF(E73&gt;10,"No",IF(E73&lt;-10,"No","Yes")))</f>
        <v>N/A</v>
      </c>
      <c r="G73" s="13">
        <v>1.9142259414</v>
      </c>
      <c r="H73" s="46" t="str">
        <f>IF($B73="N/A","N/A",IF(G73&gt;10,"No",IF(G73&lt;-10,"No","Yes")))</f>
        <v>N/A</v>
      </c>
      <c r="I73" s="12">
        <v>151.1</v>
      </c>
      <c r="J73" s="12">
        <v>80.64</v>
      </c>
      <c r="K73" s="47" t="s">
        <v>739</v>
      </c>
      <c r="L73" s="9" t="str">
        <f t="shared" si="20"/>
        <v>No</v>
      </c>
    </row>
    <row r="74" spans="1:12" x14ac:dyDescent="0.2">
      <c r="A74" s="48" t="s">
        <v>121</v>
      </c>
      <c r="B74" s="37" t="s">
        <v>213</v>
      </c>
      <c r="C74" s="13">
        <v>13.205022643</v>
      </c>
      <c r="D74" s="46" t="str">
        <f>IF($B74="N/A","N/A",IF(C74&gt;10,"No",IF(C74&lt;-10,"No","Yes")))</f>
        <v>N/A</v>
      </c>
      <c r="E74" s="13">
        <v>11.234567901</v>
      </c>
      <c r="F74" s="46" t="str">
        <f>IF($B74="N/A","N/A",IF(E74&gt;10,"No",IF(E74&lt;-10,"No","Yes")))</f>
        <v>N/A</v>
      </c>
      <c r="G74" s="13">
        <v>10.59623431</v>
      </c>
      <c r="H74" s="46" t="str">
        <f>IF($B74="N/A","N/A",IF(G74&gt;10,"No",IF(G74&lt;-10,"No","Yes")))</f>
        <v>N/A</v>
      </c>
      <c r="I74" s="12">
        <v>-14.9</v>
      </c>
      <c r="J74" s="12">
        <v>-5.68</v>
      </c>
      <c r="K74" s="47" t="s">
        <v>739</v>
      </c>
      <c r="L74" s="9" t="str">
        <f t="shared" si="20"/>
        <v>Yes</v>
      </c>
    </row>
    <row r="75" spans="1:12" x14ac:dyDescent="0.2">
      <c r="A75" s="48" t="s">
        <v>82</v>
      </c>
      <c r="B75" s="37" t="s">
        <v>213</v>
      </c>
      <c r="C75" s="13">
        <v>0</v>
      </c>
      <c r="D75" s="46" t="str">
        <f>IF($B75="N/A","N/A",IF(C75&gt;10,"No",IF(C75&lt;-10,"No","Yes")))</f>
        <v>N/A</v>
      </c>
      <c r="E75" s="13">
        <v>0</v>
      </c>
      <c r="F75" s="46" t="str">
        <f>IF($B75="N/A","N/A",IF(E75&gt;10,"No",IF(E75&lt;-10,"No","Yes")))</f>
        <v>N/A</v>
      </c>
      <c r="G75" s="13">
        <v>0</v>
      </c>
      <c r="H75" s="46" t="str">
        <f>IF($B75="N/A","N/A",IF(G75&gt;10,"No",IF(G75&lt;-10,"No","Yes")))</f>
        <v>N/A</v>
      </c>
      <c r="I75" s="12" t="s">
        <v>1747</v>
      </c>
      <c r="J75" s="12" t="s">
        <v>1747</v>
      </c>
      <c r="K75" s="47" t="s">
        <v>739</v>
      </c>
      <c r="L75" s="9" t="str">
        <f t="shared" si="20"/>
        <v>N/A</v>
      </c>
    </row>
    <row r="76" spans="1:12" x14ac:dyDescent="0.2">
      <c r="A76" s="48" t="s">
        <v>195</v>
      </c>
      <c r="B76" s="37" t="s">
        <v>213</v>
      </c>
      <c r="C76" s="13">
        <v>18.692142323999999</v>
      </c>
      <c r="D76" s="46" t="str">
        <f t="shared" ref="D76:D98" si="34">IF($B76="N/A","N/A",IF(C76&gt;10,"No",IF(C76&lt;-10,"No","Yes")))</f>
        <v>N/A</v>
      </c>
      <c r="E76" s="13">
        <v>48.039541452000002</v>
      </c>
      <c r="F76" s="46" t="str">
        <f t="shared" ref="F76:F98" si="35">IF($B76="N/A","N/A",IF(E76&gt;10,"No",IF(E76&lt;-10,"No","Yes")))</f>
        <v>N/A</v>
      </c>
      <c r="G76" s="13">
        <v>53.136047439999999</v>
      </c>
      <c r="H76" s="46" t="str">
        <f t="shared" ref="H76:H98" si="36">IF($B76="N/A","N/A",IF(G76&gt;10,"No",IF(G76&lt;-10,"No","Yes")))</f>
        <v>N/A</v>
      </c>
      <c r="I76" s="12">
        <v>157</v>
      </c>
      <c r="J76" s="12">
        <v>10.61</v>
      </c>
      <c r="K76" s="47" t="s">
        <v>739</v>
      </c>
      <c r="L76" s="9" t="str">
        <f>IF(J76="Div by 0", "N/A", IF(OR(J76="N/A",K76="N/A"),"N/A", IF(J76&gt;VALUE(MID(K76,1,2)), "No", IF(J76&lt;-1*VALUE(MID(K76,1,2)), "No", "Yes"))))</f>
        <v>Yes</v>
      </c>
    </row>
    <row r="77" spans="1:12" x14ac:dyDescent="0.2">
      <c r="A77" s="48" t="s">
        <v>196</v>
      </c>
      <c r="B77" s="37" t="s">
        <v>213</v>
      </c>
      <c r="C77" s="13">
        <v>79.190979686999995</v>
      </c>
      <c r="D77" s="46" t="str">
        <f t="shared" si="34"/>
        <v>N/A</v>
      </c>
      <c r="E77" s="13">
        <v>49.919006478999997</v>
      </c>
      <c r="F77" s="46" t="str">
        <f t="shared" si="35"/>
        <v>N/A</v>
      </c>
      <c r="G77" s="13">
        <v>45.048846314999999</v>
      </c>
      <c r="H77" s="46" t="str">
        <f t="shared" si="36"/>
        <v>N/A</v>
      </c>
      <c r="I77" s="12">
        <v>-37</v>
      </c>
      <c r="J77" s="12">
        <v>-9.76</v>
      </c>
      <c r="K77" s="47" t="s">
        <v>739</v>
      </c>
      <c r="L77" s="9" t="str">
        <f t="shared" ref="L77:L81" si="37">IF(J77="Div by 0", "N/A", IF(OR(J77="N/A",K77="N/A"),"N/A", IF(J77&gt;VALUE(MID(K77,1,2)), "No", IF(J77&lt;-1*VALUE(MID(K77,1,2)), "No", "Yes"))))</f>
        <v>Yes</v>
      </c>
    </row>
    <row r="78" spans="1:12" x14ac:dyDescent="0.2">
      <c r="A78" s="48" t="s">
        <v>197</v>
      </c>
      <c r="B78" s="37" t="s">
        <v>213</v>
      </c>
      <c r="C78" s="13">
        <v>0</v>
      </c>
      <c r="D78" s="46" t="str">
        <f t="shared" si="34"/>
        <v>N/A</v>
      </c>
      <c r="E78" s="13">
        <v>0</v>
      </c>
      <c r="F78" s="46" t="str">
        <f t="shared" si="35"/>
        <v>N/A</v>
      </c>
      <c r="G78" s="13">
        <v>0</v>
      </c>
      <c r="H78" s="46" t="str">
        <f t="shared" si="36"/>
        <v>N/A</v>
      </c>
      <c r="I78" s="12" t="s">
        <v>1747</v>
      </c>
      <c r="J78" s="12" t="s">
        <v>1747</v>
      </c>
      <c r="K78" s="47" t="s">
        <v>739</v>
      </c>
      <c r="L78" s="9" t="str">
        <f t="shared" si="37"/>
        <v>N/A</v>
      </c>
    </row>
    <row r="79" spans="1:12" x14ac:dyDescent="0.2">
      <c r="A79" s="48" t="s">
        <v>198</v>
      </c>
      <c r="B79" s="37" t="s">
        <v>213</v>
      </c>
      <c r="C79" s="13">
        <v>16.833205227000001</v>
      </c>
      <c r="D79" s="46" t="str">
        <f t="shared" si="34"/>
        <v>N/A</v>
      </c>
      <c r="E79" s="13">
        <v>32.579787234000001</v>
      </c>
      <c r="F79" s="46" t="str">
        <f t="shared" si="35"/>
        <v>N/A</v>
      </c>
      <c r="G79" s="13">
        <v>54.005934717999999</v>
      </c>
      <c r="H79" s="46" t="str">
        <f t="shared" si="36"/>
        <v>N/A</v>
      </c>
      <c r="I79" s="12">
        <v>93.54</v>
      </c>
      <c r="J79" s="12">
        <v>65.77</v>
      </c>
      <c r="K79" s="47" t="s">
        <v>739</v>
      </c>
      <c r="L79" s="9" t="str">
        <f t="shared" si="37"/>
        <v>No</v>
      </c>
    </row>
    <row r="80" spans="1:12" x14ac:dyDescent="0.2">
      <c r="A80" s="48" t="s">
        <v>199</v>
      </c>
      <c r="B80" s="37" t="s">
        <v>213</v>
      </c>
      <c r="C80" s="13">
        <v>81.091468101000004</v>
      </c>
      <c r="D80" s="46" t="str">
        <f t="shared" si="34"/>
        <v>N/A</v>
      </c>
      <c r="E80" s="13">
        <v>65.957446809000004</v>
      </c>
      <c r="F80" s="46" t="str">
        <f t="shared" si="35"/>
        <v>N/A</v>
      </c>
      <c r="G80" s="13">
        <v>44.332344214000003</v>
      </c>
      <c r="H80" s="46" t="str">
        <f t="shared" si="36"/>
        <v>N/A</v>
      </c>
      <c r="I80" s="12">
        <v>-18.7</v>
      </c>
      <c r="J80" s="12">
        <v>-32.799999999999997</v>
      </c>
      <c r="K80" s="47" t="s">
        <v>739</v>
      </c>
      <c r="L80" s="9" t="str">
        <f t="shared" si="37"/>
        <v>No</v>
      </c>
    </row>
    <row r="81" spans="1:12" x14ac:dyDescent="0.2">
      <c r="A81" s="48" t="s">
        <v>200</v>
      </c>
      <c r="B81" s="50" t="s">
        <v>213</v>
      </c>
      <c r="C81" s="13">
        <v>0</v>
      </c>
      <c r="D81" s="46" t="str">
        <f t="shared" si="34"/>
        <v>N/A</v>
      </c>
      <c r="E81" s="13">
        <v>0</v>
      </c>
      <c r="F81" s="46" t="str">
        <f t="shared" si="35"/>
        <v>N/A</v>
      </c>
      <c r="G81" s="13">
        <v>0</v>
      </c>
      <c r="H81" s="46" t="str">
        <f t="shared" si="36"/>
        <v>N/A</v>
      </c>
      <c r="I81" s="12" t="s">
        <v>1747</v>
      </c>
      <c r="J81" s="12" t="s">
        <v>1747</v>
      </c>
      <c r="K81" s="50" t="s">
        <v>739</v>
      </c>
      <c r="L81" s="9" t="str">
        <f t="shared" si="37"/>
        <v>N/A</v>
      </c>
    </row>
    <row r="82" spans="1:12" x14ac:dyDescent="0.2">
      <c r="A82" s="48" t="s">
        <v>73</v>
      </c>
      <c r="B82" s="37" t="s">
        <v>213</v>
      </c>
      <c r="C82" s="38">
        <v>215884</v>
      </c>
      <c r="D82" s="46" t="str">
        <f t="shared" si="34"/>
        <v>N/A</v>
      </c>
      <c r="E82" s="38">
        <v>225447</v>
      </c>
      <c r="F82" s="46" t="str">
        <f t="shared" si="35"/>
        <v>N/A</v>
      </c>
      <c r="G82" s="38">
        <v>233512</v>
      </c>
      <c r="H82" s="46" t="str">
        <f t="shared" si="36"/>
        <v>N/A</v>
      </c>
      <c r="I82" s="12">
        <v>4.43</v>
      </c>
      <c r="J82" s="12">
        <v>3.577</v>
      </c>
      <c r="K82" s="47" t="s">
        <v>739</v>
      </c>
      <c r="L82" s="9" t="str">
        <f t="shared" si="20"/>
        <v>Yes</v>
      </c>
    </row>
    <row r="83" spans="1:12" x14ac:dyDescent="0.2">
      <c r="A83" s="48" t="s">
        <v>1269</v>
      </c>
      <c r="B83" s="37" t="s">
        <v>213</v>
      </c>
      <c r="C83" s="8">
        <v>0</v>
      </c>
      <c r="D83" s="46" t="str">
        <f t="shared" si="34"/>
        <v>N/A</v>
      </c>
      <c r="E83" s="8">
        <v>0</v>
      </c>
      <c r="F83" s="46" t="str">
        <f t="shared" si="35"/>
        <v>N/A</v>
      </c>
      <c r="G83" s="8">
        <v>0</v>
      </c>
      <c r="H83" s="46" t="str">
        <f t="shared" si="36"/>
        <v>N/A</v>
      </c>
      <c r="I83" s="12" t="s">
        <v>1747</v>
      </c>
      <c r="J83" s="12" t="s">
        <v>1747</v>
      </c>
      <c r="K83" s="47" t="s">
        <v>739</v>
      </c>
      <c r="L83" s="9" t="str">
        <f t="shared" si="20"/>
        <v>N/A</v>
      </c>
    </row>
    <row r="84" spans="1:12" x14ac:dyDescent="0.2">
      <c r="A84" s="48" t="s">
        <v>1270</v>
      </c>
      <c r="B84" s="37" t="s">
        <v>213</v>
      </c>
      <c r="C84" s="8">
        <v>0</v>
      </c>
      <c r="D84" s="46" t="str">
        <f t="shared" si="34"/>
        <v>N/A</v>
      </c>
      <c r="E84" s="8">
        <v>0</v>
      </c>
      <c r="F84" s="46" t="str">
        <f t="shared" si="35"/>
        <v>N/A</v>
      </c>
      <c r="G84" s="8">
        <v>0</v>
      </c>
      <c r="H84" s="46" t="str">
        <f t="shared" si="36"/>
        <v>N/A</v>
      </c>
      <c r="I84" s="12" t="s">
        <v>1747</v>
      </c>
      <c r="J84" s="12" t="s">
        <v>1747</v>
      </c>
      <c r="K84" s="47" t="s">
        <v>739</v>
      </c>
      <c r="L84" s="9" t="str">
        <f t="shared" si="20"/>
        <v>N/A</v>
      </c>
    </row>
    <row r="85" spans="1:12" x14ac:dyDescent="0.2">
      <c r="A85" s="48" t="s">
        <v>1271</v>
      </c>
      <c r="B85" s="37" t="s">
        <v>213</v>
      </c>
      <c r="C85" s="8">
        <v>48.535787738000003</v>
      </c>
      <c r="D85" s="46" t="str">
        <f t="shared" si="34"/>
        <v>N/A</v>
      </c>
      <c r="E85" s="8">
        <v>43.145839154999997</v>
      </c>
      <c r="F85" s="46" t="str">
        <f t="shared" si="35"/>
        <v>N/A</v>
      </c>
      <c r="G85" s="8">
        <v>41.082257015000003</v>
      </c>
      <c r="H85" s="46" t="str">
        <f t="shared" si="36"/>
        <v>N/A</v>
      </c>
      <c r="I85" s="12">
        <v>-11.1</v>
      </c>
      <c r="J85" s="12">
        <v>-4.78</v>
      </c>
      <c r="K85" s="47" t="s">
        <v>739</v>
      </c>
      <c r="L85" s="9" t="str">
        <f t="shared" si="20"/>
        <v>Yes</v>
      </c>
    </row>
    <row r="86" spans="1:12" x14ac:dyDescent="0.2">
      <c r="A86" s="48" t="s">
        <v>1272</v>
      </c>
      <c r="B86" s="37" t="s">
        <v>213</v>
      </c>
      <c r="C86" s="8">
        <v>0</v>
      </c>
      <c r="D86" s="46" t="str">
        <f t="shared" si="34"/>
        <v>N/A</v>
      </c>
      <c r="E86" s="8">
        <v>0</v>
      </c>
      <c r="F86" s="46" t="str">
        <f t="shared" si="35"/>
        <v>N/A</v>
      </c>
      <c r="G86" s="8">
        <v>0</v>
      </c>
      <c r="H86" s="46" t="str">
        <f t="shared" si="36"/>
        <v>N/A</v>
      </c>
      <c r="I86" s="12" t="s">
        <v>1747</v>
      </c>
      <c r="J86" s="12" t="s">
        <v>1747</v>
      </c>
      <c r="K86" s="47" t="s">
        <v>739</v>
      </c>
      <c r="L86" s="9" t="str">
        <f t="shared" si="20"/>
        <v>N/A</v>
      </c>
    </row>
    <row r="87" spans="1:12" x14ac:dyDescent="0.2">
      <c r="A87" s="48" t="s">
        <v>1273</v>
      </c>
      <c r="B87" s="37" t="s">
        <v>213</v>
      </c>
      <c r="C87" s="8">
        <v>0</v>
      </c>
      <c r="D87" s="46" t="str">
        <f t="shared" si="34"/>
        <v>N/A</v>
      </c>
      <c r="E87" s="8">
        <v>0</v>
      </c>
      <c r="F87" s="46" t="str">
        <f t="shared" si="35"/>
        <v>N/A</v>
      </c>
      <c r="G87" s="8">
        <v>0</v>
      </c>
      <c r="H87" s="46" t="str">
        <f t="shared" si="36"/>
        <v>N/A</v>
      </c>
      <c r="I87" s="12" t="s">
        <v>1747</v>
      </c>
      <c r="J87" s="12" t="s">
        <v>1747</v>
      </c>
      <c r="K87" s="47" t="s">
        <v>739</v>
      </c>
      <c r="L87" s="9" t="str">
        <f t="shared" si="20"/>
        <v>N/A</v>
      </c>
    </row>
    <row r="88" spans="1:12" x14ac:dyDescent="0.2">
      <c r="A88" s="48" t="s">
        <v>1274</v>
      </c>
      <c r="B88" s="37" t="s">
        <v>213</v>
      </c>
      <c r="C88" s="8">
        <v>0</v>
      </c>
      <c r="D88" s="46" t="str">
        <f t="shared" si="34"/>
        <v>N/A</v>
      </c>
      <c r="E88" s="8">
        <v>0</v>
      </c>
      <c r="F88" s="46" t="str">
        <f t="shared" si="35"/>
        <v>N/A</v>
      </c>
      <c r="G88" s="8">
        <v>0</v>
      </c>
      <c r="H88" s="46" t="str">
        <f t="shared" si="36"/>
        <v>N/A</v>
      </c>
      <c r="I88" s="12" t="s">
        <v>1747</v>
      </c>
      <c r="J88" s="12" t="s">
        <v>1747</v>
      </c>
      <c r="K88" s="47" t="s">
        <v>739</v>
      </c>
      <c r="L88" s="9" t="str">
        <f t="shared" si="20"/>
        <v>N/A</v>
      </c>
    </row>
    <row r="89" spans="1:12" x14ac:dyDescent="0.2">
      <c r="A89" s="48" t="s">
        <v>1275</v>
      </c>
      <c r="B89" s="37" t="s">
        <v>213</v>
      </c>
      <c r="C89" s="8">
        <v>16.729354653000001</v>
      </c>
      <c r="D89" s="46" t="str">
        <f t="shared" si="34"/>
        <v>N/A</v>
      </c>
      <c r="E89" s="8">
        <v>18.613243911000001</v>
      </c>
      <c r="F89" s="46" t="str">
        <f t="shared" si="35"/>
        <v>N/A</v>
      </c>
      <c r="G89" s="8">
        <v>43.238891363</v>
      </c>
      <c r="H89" s="46" t="str">
        <f t="shared" si="36"/>
        <v>N/A</v>
      </c>
      <c r="I89" s="12">
        <v>11.26</v>
      </c>
      <c r="J89" s="12">
        <v>132.30000000000001</v>
      </c>
      <c r="K89" s="47" t="s">
        <v>739</v>
      </c>
      <c r="L89" s="9" t="str">
        <f t="shared" si="20"/>
        <v>No</v>
      </c>
    </row>
    <row r="90" spans="1:12" x14ac:dyDescent="0.2">
      <c r="A90" s="48" t="s">
        <v>1276</v>
      </c>
      <c r="B90" s="37" t="s">
        <v>213</v>
      </c>
      <c r="C90" s="8">
        <v>0</v>
      </c>
      <c r="D90" s="46" t="str">
        <f t="shared" si="34"/>
        <v>N/A</v>
      </c>
      <c r="E90" s="8">
        <v>0</v>
      </c>
      <c r="F90" s="46" t="str">
        <f t="shared" si="35"/>
        <v>N/A</v>
      </c>
      <c r="G90" s="8">
        <v>0</v>
      </c>
      <c r="H90" s="46" t="str">
        <f t="shared" si="36"/>
        <v>N/A</v>
      </c>
      <c r="I90" s="12" t="s">
        <v>1747</v>
      </c>
      <c r="J90" s="12" t="s">
        <v>1747</v>
      </c>
      <c r="K90" s="47" t="s">
        <v>739</v>
      </c>
      <c r="L90" s="9" t="str">
        <f t="shared" si="20"/>
        <v>N/A</v>
      </c>
    </row>
    <row r="91" spans="1:12" x14ac:dyDescent="0.2">
      <c r="A91" s="48" t="s">
        <v>1277</v>
      </c>
      <c r="B91" s="37" t="s">
        <v>213</v>
      </c>
      <c r="C91" s="8">
        <v>0</v>
      </c>
      <c r="D91" s="46" t="str">
        <f t="shared" si="34"/>
        <v>N/A</v>
      </c>
      <c r="E91" s="8">
        <v>0</v>
      </c>
      <c r="F91" s="46" t="str">
        <f t="shared" si="35"/>
        <v>N/A</v>
      </c>
      <c r="G91" s="8">
        <v>0</v>
      </c>
      <c r="H91" s="46" t="str">
        <f t="shared" si="36"/>
        <v>N/A</v>
      </c>
      <c r="I91" s="12" t="s">
        <v>1747</v>
      </c>
      <c r="J91" s="12" t="s">
        <v>1747</v>
      </c>
      <c r="K91" s="47" t="s">
        <v>739</v>
      </c>
      <c r="L91" s="9" t="str">
        <f t="shared" si="20"/>
        <v>N/A</v>
      </c>
    </row>
    <row r="92" spans="1:12" x14ac:dyDescent="0.2">
      <c r="A92" s="48" t="s">
        <v>1278</v>
      </c>
      <c r="B92" s="37" t="s">
        <v>213</v>
      </c>
      <c r="C92" s="8">
        <v>0</v>
      </c>
      <c r="D92" s="46" t="str">
        <f t="shared" si="34"/>
        <v>N/A</v>
      </c>
      <c r="E92" s="8">
        <v>0</v>
      </c>
      <c r="F92" s="46" t="str">
        <f t="shared" si="35"/>
        <v>N/A</v>
      </c>
      <c r="G92" s="8">
        <v>0</v>
      </c>
      <c r="H92" s="46" t="str">
        <f t="shared" si="36"/>
        <v>N/A</v>
      </c>
      <c r="I92" s="12" t="s">
        <v>1747</v>
      </c>
      <c r="J92" s="12" t="s">
        <v>1747</v>
      </c>
      <c r="K92" s="47" t="s">
        <v>739</v>
      </c>
      <c r="L92" s="9" t="str">
        <f t="shared" si="20"/>
        <v>N/A</v>
      </c>
    </row>
    <row r="93" spans="1:12" x14ac:dyDescent="0.2">
      <c r="A93" s="48" t="s">
        <v>1279</v>
      </c>
      <c r="B93" s="37" t="s">
        <v>213</v>
      </c>
      <c r="C93" s="8">
        <v>17.890626447999999</v>
      </c>
      <c r="D93" s="46" t="str">
        <f t="shared" si="34"/>
        <v>N/A</v>
      </c>
      <c r="E93" s="8">
        <v>23.558086823</v>
      </c>
      <c r="F93" s="46" t="str">
        <f t="shared" si="35"/>
        <v>N/A</v>
      </c>
      <c r="G93" s="8">
        <v>0</v>
      </c>
      <c r="H93" s="46" t="str">
        <f t="shared" si="36"/>
        <v>N/A</v>
      </c>
      <c r="I93" s="12">
        <v>31.68</v>
      </c>
      <c r="J93" s="12">
        <v>-100</v>
      </c>
      <c r="K93" s="47" t="s">
        <v>739</v>
      </c>
      <c r="L93" s="9" t="str">
        <f t="shared" si="20"/>
        <v>No</v>
      </c>
    </row>
    <row r="94" spans="1:12" x14ac:dyDescent="0.2">
      <c r="A94" s="48" t="s">
        <v>1280</v>
      </c>
      <c r="B94" s="37" t="s">
        <v>213</v>
      </c>
      <c r="C94" s="8">
        <v>0</v>
      </c>
      <c r="D94" s="46" t="str">
        <f t="shared" si="34"/>
        <v>N/A</v>
      </c>
      <c r="E94" s="8">
        <v>0</v>
      </c>
      <c r="F94" s="46" t="str">
        <f t="shared" si="35"/>
        <v>N/A</v>
      </c>
      <c r="G94" s="8">
        <v>0</v>
      </c>
      <c r="H94" s="46" t="str">
        <f t="shared" si="36"/>
        <v>N/A</v>
      </c>
      <c r="I94" s="12" t="s">
        <v>1747</v>
      </c>
      <c r="J94" s="12" t="s">
        <v>1747</v>
      </c>
      <c r="K94" s="47" t="s">
        <v>739</v>
      </c>
      <c r="L94" s="9" t="str">
        <f t="shared" si="20"/>
        <v>N/A</v>
      </c>
    </row>
    <row r="95" spans="1:12" x14ac:dyDescent="0.2">
      <c r="A95" s="48" t="s">
        <v>1281</v>
      </c>
      <c r="B95" s="50" t="s">
        <v>213</v>
      </c>
      <c r="C95" s="13">
        <v>0</v>
      </c>
      <c r="D95" s="11" t="str">
        <f t="shared" si="34"/>
        <v>N/A</v>
      </c>
      <c r="E95" s="13">
        <v>0</v>
      </c>
      <c r="F95" s="11" t="str">
        <f t="shared" si="35"/>
        <v>N/A</v>
      </c>
      <c r="G95" s="13">
        <v>0</v>
      </c>
      <c r="H95" s="11" t="str">
        <f t="shared" si="36"/>
        <v>N/A</v>
      </c>
      <c r="I95" s="59" t="s">
        <v>1747</v>
      </c>
      <c r="J95" s="59" t="s">
        <v>1747</v>
      </c>
      <c r="K95" s="50" t="s">
        <v>739</v>
      </c>
      <c r="L95" s="9" t="str">
        <f t="shared" si="20"/>
        <v>N/A</v>
      </c>
    </row>
    <row r="96" spans="1:12" x14ac:dyDescent="0.2">
      <c r="A96" s="48" t="s">
        <v>1282</v>
      </c>
      <c r="B96" s="50" t="s">
        <v>213</v>
      </c>
      <c r="C96" s="13">
        <v>0</v>
      </c>
      <c r="D96" s="11" t="str">
        <f t="shared" si="34"/>
        <v>N/A</v>
      </c>
      <c r="E96" s="13">
        <v>0</v>
      </c>
      <c r="F96" s="11" t="str">
        <f t="shared" si="35"/>
        <v>N/A</v>
      </c>
      <c r="G96" s="13">
        <v>0</v>
      </c>
      <c r="H96" s="11" t="str">
        <f t="shared" si="36"/>
        <v>N/A</v>
      </c>
      <c r="I96" s="59" t="s">
        <v>1747</v>
      </c>
      <c r="J96" s="59" t="s">
        <v>1747</v>
      </c>
      <c r="K96" s="50" t="s">
        <v>739</v>
      </c>
      <c r="L96" s="9" t="str">
        <f t="shared" si="20"/>
        <v>N/A</v>
      </c>
    </row>
    <row r="97" spans="1:12" x14ac:dyDescent="0.2">
      <c r="A97" s="48" t="s">
        <v>1283</v>
      </c>
      <c r="B97" s="37" t="s">
        <v>213</v>
      </c>
      <c r="C97" s="8">
        <v>0</v>
      </c>
      <c r="D97" s="46" t="str">
        <f t="shared" si="34"/>
        <v>N/A</v>
      </c>
      <c r="E97" s="8">
        <v>0</v>
      </c>
      <c r="F97" s="46" t="str">
        <f t="shared" si="35"/>
        <v>N/A</v>
      </c>
      <c r="G97" s="8">
        <v>0</v>
      </c>
      <c r="H97" s="46" t="str">
        <f t="shared" si="36"/>
        <v>N/A</v>
      </c>
      <c r="I97" s="12" t="s">
        <v>1747</v>
      </c>
      <c r="J97" s="12" t="s">
        <v>1747</v>
      </c>
      <c r="K97" s="47" t="s">
        <v>739</v>
      </c>
      <c r="L97" s="9" t="str">
        <f t="shared" si="20"/>
        <v>N/A</v>
      </c>
    </row>
    <row r="98" spans="1:12" x14ac:dyDescent="0.2">
      <c r="A98" s="48" t="s">
        <v>1284</v>
      </c>
      <c r="B98" s="37" t="s">
        <v>213</v>
      </c>
      <c r="C98" s="8">
        <v>16.844231161</v>
      </c>
      <c r="D98" s="46" t="str">
        <f t="shared" si="34"/>
        <v>N/A</v>
      </c>
      <c r="E98" s="8">
        <v>14.682830110999999</v>
      </c>
      <c r="F98" s="46" t="str">
        <f t="shared" si="35"/>
        <v>N/A</v>
      </c>
      <c r="G98" s="8">
        <v>15.678851622</v>
      </c>
      <c r="H98" s="46" t="str">
        <f t="shared" si="36"/>
        <v>N/A</v>
      </c>
      <c r="I98" s="12">
        <v>-12.8</v>
      </c>
      <c r="J98" s="12">
        <v>6.7839999999999998</v>
      </c>
      <c r="K98" s="47" t="s">
        <v>739</v>
      </c>
      <c r="L98" s="9" t="str">
        <f t="shared" si="20"/>
        <v>Yes</v>
      </c>
    </row>
    <row r="99" spans="1:12" x14ac:dyDescent="0.2">
      <c r="A99" s="48" t="s">
        <v>1285</v>
      </c>
      <c r="B99" s="62" t="s">
        <v>278</v>
      </c>
      <c r="C99" s="8">
        <v>0</v>
      </c>
      <c r="D99" s="46" t="str">
        <f>IF($B99="N/A","N/A",IF(C99&gt;=5,"No",IF(C99&lt;0,"No","Yes")))</f>
        <v>Yes</v>
      </c>
      <c r="E99" s="8">
        <v>0</v>
      </c>
      <c r="F99" s="46" t="str">
        <f>IF($B99="N/A","N/A",IF(E99&gt;=5,"No",IF(E99&lt;0,"No","Yes")))</f>
        <v>Yes</v>
      </c>
      <c r="G99" s="8">
        <v>0</v>
      </c>
      <c r="H99" s="46" t="str">
        <f>IF($B99="N/A","N/A",IF(G99&gt;=5,"No",IF(G99&lt;0,"No","Yes")))</f>
        <v>Yes</v>
      </c>
      <c r="I99" s="12" t="s">
        <v>1747</v>
      </c>
      <c r="J99" s="12" t="s">
        <v>1747</v>
      </c>
      <c r="K99" s="47" t="s">
        <v>739</v>
      </c>
      <c r="L99" s="9" t="str">
        <f t="shared" si="20"/>
        <v>N/A</v>
      </c>
    </row>
    <row r="100" spans="1:12" x14ac:dyDescent="0.2">
      <c r="A100" s="48" t="s">
        <v>107</v>
      </c>
      <c r="B100" s="37" t="s">
        <v>213</v>
      </c>
      <c r="C100" s="49">
        <v>84849598</v>
      </c>
      <c r="D100" s="46" t="str">
        <f>IF($B100="N/A","N/A",IF(C100&gt;10,"No",IF(C100&lt;-10,"No","Yes")))</f>
        <v>N/A</v>
      </c>
      <c r="E100" s="49">
        <v>150264624</v>
      </c>
      <c r="F100" s="46" t="str">
        <f>IF($B100="N/A","N/A",IF(E100&gt;10,"No",IF(E100&lt;-10,"No","Yes")))</f>
        <v>N/A</v>
      </c>
      <c r="G100" s="49">
        <v>249859922</v>
      </c>
      <c r="H100" s="46" t="str">
        <f>IF($B100="N/A","N/A",IF(G100&gt;10,"No",IF(G100&lt;-10,"No","Yes")))</f>
        <v>N/A</v>
      </c>
      <c r="I100" s="12">
        <v>77.099999999999994</v>
      </c>
      <c r="J100" s="12">
        <v>66.28</v>
      </c>
      <c r="K100" s="47" t="s">
        <v>739</v>
      </c>
      <c r="L100" s="9" t="str">
        <f t="shared" ref="L100:L111" si="38">IF(J100="Div by 0", "N/A", IF(K100="N/A","N/A", IF(J100&gt;VALUE(MID(K100,1,2)), "No", IF(J100&lt;-1*VALUE(MID(K100,1,2)), "No", "Yes"))))</f>
        <v>No</v>
      </c>
    </row>
    <row r="101" spans="1:12" x14ac:dyDescent="0.2">
      <c r="A101" s="48" t="s">
        <v>455</v>
      </c>
      <c r="B101" s="37" t="s">
        <v>213</v>
      </c>
      <c r="C101" s="49">
        <v>83954932</v>
      </c>
      <c r="D101" s="46" t="str">
        <f>IF($B101="N/A","N/A",IF(C101&gt;10,"No",IF(C101&lt;-10,"No","Yes")))</f>
        <v>N/A</v>
      </c>
      <c r="E101" s="49">
        <v>149529856</v>
      </c>
      <c r="F101" s="46" t="str">
        <f>IF($B101="N/A","N/A",IF(E101&gt;10,"No",IF(E101&lt;-10,"No","Yes")))</f>
        <v>N/A</v>
      </c>
      <c r="G101" s="49">
        <v>249859922</v>
      </c>
      <c r="H101" s="46" t="str">
        <f>IF($B101="N/A","N/A",IF(G101&gt;10,"No",IF(G101&lt;-10,"No","Yes")))</f>
        <v>N/A</v>
      </c>
      <c r="I101" s="12">
        <v>78.11</v>
      </c>
      <c r="J101" s="12">
        <v>67.099999999999994</v>
      </c>
      <c r="K101" s="47" t="s">
        <v>739</v>
      </c>
      <c r="L101" s="9" t="str">
        <f t="shared" si="38"/>
        <v>No</v>
      </c>
    </row>
    <row r="102" spans="1:12" x14ac:dyDescent="0.2">
      <c r="A102" s="48" t="s">
        <v>456</v>
      </c>
      <c r="B102" s="37" t="s">
        <v>213</v>
      </c>
      <c r="C102" s="49">
        <v>0</v>
      </c>
      <c r="D102" s="46" t="str">
        <f>IF($B102="N/A","N/A",IF(C102&gt;10,"No",IF(C102&lt;-10,"No","Yes")))</f>
        <v>N/A</v>
      </c>
      <c r="E102" s="49">
        <v>0</v>
      </c>
      <c r="F102" s="46" t="str">
        <f>IF($B102="N/A","N/A",IF(E102&gt;10,"No",IF(E102&lt;-10,"No","Yes")))</f>
        <v>N/A</v>
      </c>
      <c r="G102" s="49">
        <v>0</v>
      </c>
      <c r="H102" s="46" t="str">
        <f>IF($B102="N/A","N/A",IF(G102&gt;10,"No",IF(G102&lt;-10,"No","Yes")))</f>
        <v>N/A</v>
      </c>
      <c r="I102" s="12" t="s">
        <v>1747</v>
      </c>
      <c r="J102" s="12" t="s">
        <v>1747</v>
      </c>
      <c r="K102" s="47" t="s">
        <v>739</v>
      </c>
      <c r="L102" s="9" t="str">
        <f t="shared" si="38"/>
        <v>N/A</v>
      </c>
    </row>
    <row r="103" spans="1:12" x14ac:dyDescent="0.2">
      <c r="A103" s="48" t="s">
        <v>457</v>
      </c>
      <c r="B103" s="37" t="s">
        <v>213</v>
      </c>
      <c r="C103" s="49">
        <v>894666</v>
      </c>
      <c r="D103" s="46" t="str">
        <f>IF($B103="N/A","N/A",IF(C103&gt;10,"No",IF(C103&lt;-10,"No","Yes")))</f>
        <v>N/A</v>
      </c>
      <c r="E103" s="49">
        <v>734768</v>
      </c>
      <c r="F103" s="46" t="str">
        <f>IF($B103="N/A","N/A",IF(E103&gt;10,"No",IF(E103&lt;-10,"No","Yes")))</f>
        <v>N/A</v>
      </c>
      <c r="G103" s="49">
        <v>0</v>
      </c>
      <c r="H103" s="46" t="str">
        <f>IF($B103="N/A","N/A",IF(G103&gt;10,"No",IF(G103&lt;-10,"No","Yes")))</f>
        <v>N/A</v>
      </c>
      <c r="I103" s="12">
        <v>-17.899999999999999</v>
      </c>
      <c r="J103" s="12">
        <v>-100</v>
      </c>
      <c r="K103" s="47" t="s">
        <v>739</v>
      </c>
      <c r="L103" s="9" t="str">
        <f t="shared" si="38"/>
        <v>No</v>
      </c>
    </row>
    <row r="104" spans="1:12" x14ac:dyDescent="0.2">
      <c r="A104" s="48" t="s">
        <v>108</v>
      </c>
      <c r="B104" s="63" t="s">
        <v>295</v>
      </c>
      <c r="C104" s="8">
        <v>0.39169881909999998</v>
      </c>
      <c r="D104" s="46" t="str">
        <f>IF($B104="N/A","N/A",IF(C104&gt;2,"No",IF(C104&lt;0.9,"No","Yes")))</f>
        <v>No</v>
      </c>
      <c r="E104" s="8">
        <v>0.49206270940000002</v>
      </c>
      <c r="F104" s="46" t="str">
        <f>IF($B104="N/A","N/A",IF(E104&gt;2,"No",IF(E104&lt;0.9,"No","Yes")))</f>
        <v>No</v>
      </c>
      <c r="G104" s="8">
        <v>0.51370067850000001</v>
      </c>
      <c r="H104" s="46" t="str">
        <f>IF($B104="N/A","N/A",IF(G104&gt;2,"No",IF(G104&lt;0.9,"No","Yes")))</f>
        <v>No</v>
      </c>
      <c r="I104" s="12">
        <v>25.62</v>
      </c>
      <c r="J104" s="12">
        <v>4.3970000000000002</v>
      </c>
      <c r="K104" s="47" t="s">
        <v>739</v>
      </c>
      <c r="L104" s="9" t="str">
        <f t="shared" si="38"/>
        <v>Yes</v>
      </c>
    </row>
    <row r="105" spans="1:12" x14ac:dyDescent="0.2">
      <c r="A105" s="48" t="s">
        <v>458</v>
      </c>
      <c r="B105" s="63" t="s">
        <v>295</v>
      </c>
      <c r="C105" s="8">
        <v>0.93651796200000004</v>
      </c>
      <c r="D105" s="46" t="str">
        <f>IF($B105="N/A","N/A",IF(C105&gt;2,"No",IF(C105&lt;0.9,"No","Yes")))</f>
        <v>Yes</v>
      </c>
      <c r="E105" s="8">
        <v>1.0078073834000001</v>
      </c>
      <c r="F105" s="46" t="str">
        <f>IF($B105="N/A","N/A",IF(E105&gt;2,"No",IF(E105&lt;0.9,"No","Yes")))</f>
        <v>Yes</v>
      </c>
      <c r="G105" s="8">
        <v>1.0036642452</v>
      </c>
      <c r="H105" s="46" t="str">
        <f>IF($B105="N/A","N/A",IF(G105&gt;2,"No",IF(G105&lt;0.9,"No","Yes")))</f>
        <v>Yes</v>
      </c>
      <c r="I105" s="12">
        <v>7.6120000000000001</v>
      </c>
      <c r="J105" s="12">
        <v>-0.41099999999999998</v>
      </c>
      <c r="K105" s="47" t="s">
        <v>739</v>
      </c>
      <c r="L105" s="9" t="str">
        <f t="shared" si="38"/>
        <v>Yes</v>
      </c>
    </row>
    <row r="106" spans="1:12" x14ac:dyDescent="0.2">
      <c r="A106" s="48" t="s">
        <v>459</v>
      </c>
      <c r="B106" s="63" t="s">
        <v>295</v>
      </c>
      <c r="C106" s="8">
        <v>0</v>
      </c>
      <c r="D106" s="46" t="str">
        <f>IF($B106="N/A","N/A",IF(C106&gt;2,"No",IF(C106&lt;0.9,"No","Yes")))</f>
        <v>No</v>
      </c>
      <c r="E106" s="8">
        <v>0</v>
      </c>
      <c r="F106" s="46" t="str">
        <f>IF($B106="N/A","N/A",IF(E106&gt;2,"No",IF(E106&lt;0.9,"No","Yes")))</f>
        <v>No</v>
      </c>
      <c r="G106" s="8">
        <v>0</v>
      </c>
      <c r="H106" s="46" t="str">
        <f>IF($B106="N/A","N/A",IF(G106&gt;2,"No",IF(G106&lt;0.9,"No","Yes")))</f>
        <v>No</v>
      </c>
      <c r="I106" s="12" t="s">
        <v>1747</v>
      </c>
      <c r="J106" s="12" t="s">
        <v>1747</v>
      </c>
      <c r="K106" s="47" t="s">
        <v>739</v>
      </c>
      <c r="L106" s="9" t="str">
        <f t="shared" si="38"/>
        <v>N/A</v>
      </c>
    </row>
    <row r="107" spans="1:12" x14ac:dyDescent="0.2">
      <c r="A107" s="48" t="s">
        <v>460</v>
      </c>
      <c r="B107" s="63" t="s">
        <v>295</v>
      </c>
      <c r="C107" s="8">
        <v>0.92132737149999999</v>
      </c>
      <c r="D107" s="46" t="str">
        <f>IF($B107="N/A","N/A",IF(C107&gt;2,"No",IF(C107&lt;0.9,"No","Yes")))</f>
        <v>Yes</v>
      </c>
      <c r="E107" s="8">
        <v>1.0000353866</v>
      </c>
      <c r="F107" s="46" t="str">
        <f>IF($B107="N/A","N/A",IF(E107&gt;2,"No",IF(E107&lt;0.9,"No","Yes")))</f>
        <v>Yes</v>
      </c>
      <c r="G107" s="8" t="s">
        <v>1747</v>
      </c>
      <c r="H107" s="46" t="str">
        <f>IF($B107="N/A","N/A",IF(G107&gt;2,"No",IF(G107&lt;0.9,"No","Yes")))</f>
        <v>No</v>
      </c>
      <c r="I107" s="12">
        <v>8.5429999999999993</v>
      </c>
      <c r="J107" s="12" t="s">
        <v>1747</v>
      </c>
      <c r="K107" s="47" t="s">
        <v>739</v>
      </c>
      <c r="L107" s="9" t="str">
        <f t="shared" si="38"/>
        <v>N/A</v>
      </c>
    </row>
    <row r="108" spans="1:12" x14ac:dyDescent="0.2">
      <c r="A108" s="48" t="s">
        <v>1286</v>
      </c>
      <c r="B108" s="37" t="s">
        <v>213</v>
      </c>
      <c r="C108" s="49">
        <v>38.733426031999997</v>
      </c>
      <c r="D108" s="46" t="str">
        <f>IF($B108="N/A","N/A",IF(C108&gt;10,"No",IF(C108&lt;-10,"No","Yes")))</f>
        <v>N/A</v>
      </c>
      <c r="E108" s="49">
        <v>64.431634934000002</v>
      </c>
      <c r="F108" s="46" t="str">
        <f>IF($B108="N/A","N/A",IF(E108&gt;10,"No",IF(E108&lt;-10,"No","Yes")))</f>
        <v>N/A</v>
      </c>
      <c r="G108" s="49">
        <v>104.94973534</v>
      </c>
      <c r="H108" s="46" t="str">
        <f>IF($B108="N/A","N/A",IF(G108&gt;10,"No",IF(G108&lt;-10,"No","Yes")))</f>
        <v>N/A</v>
      </c>
      <c r="I108" s="12">
        <v>66.349999999999994</v>
      </c>
      <c r="J108" s="12">
        <v>62.89</v>
      </c>
      <c r="K108" s="47" t="s">
        <v>739</v>
      </c>
      <c r="L108" s="9" t="str">
        <f t="shared" si="38"/>
        <v>No</v>
      </c>
    </row>
    <row r="109" spans="1:12" x14ac:dyDescent="0.2">
      <c r="A109" s="48" t="s">
        <v>1287</v>
      </c>
      <c r="B109" s="37" t="s">
        <v>213</v>
      </c>
      <c r="C109" s="49">
        <v>191.43098971000001</v>
      </c>
      <c r="D109" s="46" t="str">
        <f>IF($B109="N/A","N/A",IF(C109&gt;10,"No",IF(C109&lt;-10,"No","Yes")))</f>
        <v>N/A</v>
      </c>
      <c r="E109" s="49">
        <v>193.15634014</v>
      </c>
      <c r="F109" s="46" t="str">
        <f>IF($B109="N/A","N/A",IF(E109&gt;10,"No",IF(E109&lt;-10,"No","Yes")))</f>
        <v>N/A</v>
      </c>
      <c r="G109" s="49">
        <v>205.04994699</v>
      </c>
      <c r="H109" s="46" t="str">
        <f>IF($B109="N/A","N/A",IF(G109&gt;10,"No",IF(G109&lt;-10,"No","Yes")))</f>
        <v>N/A</v>
      </c>
      <c r="I109" s="12">
        <v>0.90129999999999999</v>
      </c>
      <c r="J109" s="12">
        <v>6.1580000000000004</v>
      </c>
      <c r="K109" s="47" t="s">
        <v>739</v>
      </c>
      <c r="L109" s="9" t="str">
        <f t="shared" si="38"/>
        <v>Yes</v>
      </c>
    </row>
    <row r="110" spans="1:12" x14ac:dyDescent="0.2">
      <c r="A110" s="48" t="s">
        <v>1288</v>
      </c>
      <c r="B110" s="37" t="s">
        <v>213</v>
      </c>
      <c r="C110" s="49">
        <v>0</v>
      </c>
      <c r="D110" s="46" t="str">
        <f>IF($B110="N/A","N/A",IF(C110&gt;10,"No",IF(C110&lt;-10,"No","Yes")))</f>
        <v>N/A</v>
      </c>
      <c r="E110" s="49">
        <v>0</v>
      </c>
      <c r="F110" s="46" t="str">
        <f>IF($B110="N/A","N/A",IF(E110&gt;10,"No",IF(E110&lt;-10,"No","Yes")))</f>
        <v>N/A</v>
      </c>
      <c r="G110" s="49">
        <v>0</v>
      </c>
      <c r="H110" s="46" t="str">
        <f>IF($B110="N/A","N/A",IF(G110&gt;10,"No",IF(G110&lt;-10,"No","Yes")))</f>
        <v>N/A</v>
      </c>
      <c r="I110" s="12" t="s">
        <v>1747</v>
      </c>
      <c r="J110" s="12" t="s">
        <v>1747</v>
      </c>
      <c r="K110" s="47" t="s">
        <v>739</v>
      </c>
      <c r="L110" s="9" t="str">
        <f t="shared" si="38"/>
        <v>N/A</v>
      </c>
    </row>
    <row r="111" spans="1:12" x14ac:dyDescent="0.2">
      <c r="A111" s="48" t="s">
        <v>1289</v>
      </c>
      <c r="B111" s="37" t="s">
        <v>213</v>
      </c>
      <c r="C111" s="49">
        <v>1.842654743</v>
      </c>
      <c r="D111" s="46" t="str">
        <f>IF($B111="N/A","N/A",IF(C111&gt;10,"No",IF(C111&lt;-10,"No","Yes")))</f>
        <v>N/A</v>
      </c>
      <c r="E111" s="49">
        <v>2.0000707731</v>
      </c>
      <c r="F111" s="46" t="str">
        <f>IF($B111="N/A","N/A",IF(E111&gt;10,"No",IF(E111&lt;-10,"No","Yes")))</f>
        <v>N/A</v>
      </c>
      <c r="G111" s="49" t="s">
        <v>1747</v>
      </c>
      <c r="H111" s="46" t="str">
        <f>IF($B111="N/A","N/A",IF(G111&gt;10,"No",IF(G111&lt;-10,"No","Yes")))</f>
        <v>N/A</v>
      </c>
      <c r="I111" s="12">
        <v>8.5429999999999993</v>
      </c>
      <c r="J111" s="12" t="s">
        <v>1747</v>
      </c>
      <c r="K111" s="47" t="s">
        <v>739</v>
      </c>
      <c r="L111" s="9" t="str">
        <f t="shared" si="38"/>
        <v>N/A</v>
      </c>
    </row>
    <row r="112" spans="1:12" x14ac:dyDescent="0.2">
      <c r="A112" s="48" t="s">
        <v>325</v>
      </c>
      <c r="B112" s="50" t="s">
        <v>296</v>
      </c>
      <c r="C112" s="8">
        <v>46.489201698000002</v>
      </c>
      <c r="D112" s="46" t="str">
        <f>IF(OR($B112="N/A",$C112="N/A"),"N/A",IF(C112&gt;98,"Yes","No"))</f>
        <v>No</v>
      </c>
      <c r="E112" s="8">
        <v>50.874587914000003</v>
      </c>
      <c r="F112" s="46" t="str">
        <f>IF(OR($B112="N/A",$E112="N/A"),"N/A",IF(E112&gt;98,"Yes","No"))</f>
        <v>No</v>
      </c>
      <c r="G112" s="8">
        <v>52.810533835999998</v>
      </c>
      <c r="H112" s="46" t="str">
        <f t="shared" ref="H112:H115" si="39">IF($B112="N/A","N/A",IF(G112&gt;98,"Yes","No"))</f>
        <v>No</v>
      </c>
      <c r="I112" s="12">
        <v>9.4329999999999998</v>
      </c>
      <c r="J112" s="12">
        <v>3.8050000000000002</v>
      </c>
      <c r="K112" s="47" t="s">
        <v>739</v>
      </c>
      <c r="L112" s="9" t="str">
        <f>IF(J112="Div by 0", "N/A", IF(OR(J112="N/A",K112="N/A"),"N/A", IF(J112&gt;VALUE(MID(K112,1,2)), "No", IF(J112&lt;-1*VALUE(MID(K112,1,2)), "No", "Yes"))))</f>
        <v>Yes</v>
      </c>
    </row>
    <row r="113" spans="1:12" x14ac:dyDescent="0.2">
      <c r="A113" s="48" t="s">
        <v>461</v>
      </c>
      <c r="B113" s="50" t="s">
        <v>296</v>
      </c>
      <c r="C113" s="8">
        <v>98.534968896999999</v>
      </c>
      <c r="D113" s="46" t="str">
        <f t="shared" ref="D113:D115" si="40">IF(OR($B113="N/A",$C113="N/A"),"N/A",IF(C113&gt;98,"Yes","No"))</f>
        <v>Yes</v>
      </c>
      <c r="E113" s="8">
        <v>99.999167111000006</v>
      </c>
      <c r="F113" s="46" t="str">
        <f t="shared" ref="F113:F115" si="41">IF(OR($B113="N/A",$E113="N/A"),"N/A",IF(E113&gt;98,"Yes","No"))</f>
        <v>Yes</v>
      </c>
      <c r="G113" s="8">
        <v>100</v>
      </c>
      <c r="H113" s="46" t="str">
        <f t="shared" si="39"/>
        <v>Yes</v>
      </c>
      <c r="I113" s="12">
        <v>1.486</v>
      </c>
      <c r="J113" s="12">
        <v>8.0000000000000004E-4</v>
      </c>
      <c r="K113" s="47" t="s">
        <v>739</v>
      </c>
      <c r="L113" s="9" t="str">
        <f t="shared" ref="L113:L115" si="42">IF(J113="Div by 0", "N/A", IF(OR(J113="N/A",K113="N/A"),"N/A", IF(J113&gt;VALUE(MID(K113,1,2)), "No", IF(J113&lt;-1*VALUE(MID(K113,1,2)), "No", "Yes"))))</f>
        <v>Yes</v>
      </c>
    </row>
    <row r="114" spans="1:12" x14ac:dyDescent="0.2">
      <c r="A114" s="48" t="s">
        <v>462</v>
      </c>
      <c r="B114" s="50" t="s">
        <v>296</v>
      </c>
      <c r="C114" s="8">
        <v>0</v>
      </c>
      <c r="D114" s="46" t="str">
        <f t="shared" si="40"/>
        <v>No</v>
      </c>
      <c r="E114" s="8">
        <v>0</v>
      </c>
      <c r="F114" s="46" t="str">
        <f t="shared" si="41"/>
        <v>No</v>
      </c>
      <c r="G114" s="8">
        <v>0</v>
      </c>
      <c r="H114" s="46" t="str">
        <f t="shared" si="39"/>
        <v>No</v>
      </c>
      <c r="I114" s="12" t="s">
        <v>1747</v>
      </c>
      <c r="J114" s="12" t="s">
        <v>1747</v>
      </c>
      <c r="K114" s="47" t="s">
        <v>739</v>
      </c>
      <c r="L114" s="9" t="str">
        <f t="shared" si="42"/>
        <v>N/A</v>
      </c>
    </row>
    <row r="115" spans="1:12" x14ac:dyDescent="0.2">
      <c r="A115" s="48" t="s">
        <v>463</v>
      </c>
      <c r="B115" s="50" t="s">
        <v>296</v>
      </c>
      <c r="C115" s="8">
        <v>98.328742821999995</v>
      </c>
      <c r="D115" s="46" t="str">
        <f t="shared" si="40"/>
        <v>Yes</v>
      </c>
      <c r="E115" s="8">
        <v>99.993638778000005</v>
      </c>
      <c r="F115" s="46" t="str">
        <f t="shared" si="41"/>
        <v>Yes</v>
      </c>
      <c r="G115" s="8" t="s">
        <v>1747</v>
      </c>
      <c r="H115" s="46" t="str">
        <f t="shared" si="39"/>
        <v>Yes</v>
      </c>
      <c r="I115" s="12">
        <v>1.6930000000000001</v>
      </c>
      <c r="J115" s="12" t="s">
        <v>1747</v>
      </c>
      <c r="K115" s="47" t="s">
        <v>739</v>
      </c>
      <c r="L115" s="9" t="str">
        <f t="shared" si="42"/>
        <v>N/A</v>
      </c>
    </row>
    <row r="116" spans="1:12" x14ac:dyDescent="0.2">
      <c r="A116" s="3" t="s">
        <v>464</v>
      </c>
      <c r="B116" s="50" t="s">
        <v>213</v>
      </c>
      <c r="C116" s="52">
        <v>240686</v>
      </c>
      <c r="D116" s="46" t="str">
        <f>IF($B116="N/A","N/A",IF(C116&gt;10,"No",IF(C116&lt;-10,"No","Yes")))</f>
        <v>N/A</v>
      </c>
      <c r="E116" s="52">
        <v>253891</v>
      </c>
      <c r="F116" s="46" t="str">
        <f>IF($B116="N/A","N/A",IF(E116&gt;10,"No",IF(E116&lt;-10,"No","Yes")))</f>
        <v>N/A</v>
      </c>
      <c r="G116" s="52">
        <v>260342</v>
      </c>
      <c r="H116" s="46" t="str">
        <f>IF($B116="N/A","N/A",IF(G116&gt;10,"No",IF(G116&lt;-10,"No","Yes")))</f>
        <v>N/A</v>
      </c>
      <c r="I116" s="12">
        <v>5.4859999999999998</v>
      </c>
      <c r="J116" s="12">
        <v>2.5409999999999999</v>
      </c>
      <c r="K116" s="50" t="s">
        <v>739</v>
      </c>
      <c r="L116" s="9" t="str">
        <f>IF(J116="Div by 0", "N/A", IF(OR(J116="N/A",K116="N/A"),"N/A", IF(J116&gt;VALUE(MID(K116,1,2)), "No", IF(J116&lt;-1*VALUE(MID(K116,1,2)), "No", "Yes"))))</f>
        <v>Yes</v>
      </c>
    </row>
    <row r="117" spans="1:12" x14ac:dyDescent="0.2">
      <c r="A117" s="3" t="s">
        <v>211</v>
      </c>
      <c r="B117" s="50" t="s">
        <v>213</v>
      </c>
      <c r="C117" s="8">
        <v>16.720540454999998</v>
      </c>
      <c r="D117" s="46" t="str">
        <f>IF($B117="N/A","N/A",IF(C117&gt;10,"No",IF(C117&lt;-10,"No","Yes")))</f>
        <v>N/A</v>
      </c>
      <c r="E117" s="8">
        <v>36.183243990999998</v>
      </c>
      <c r="F117" s="46" t="str">
        <f>IF($B117="N/A","N/A",IF(E117&gt;10,"No",IF(E117&lt;-10,"No","Yes")))</f>
        <v>N/A</v>
      </c>
      <c r="G117" s="8">
        <v>44.044372402</v>
      </c>
      <c r="H117" s="46" t="str">
        <f>IF($B117="N/A","N/A",IF(G117&gt;10,"No",IF(G117&lt;-10,"No","Yes")))</f>
        <v>N/A</v>
      </c>
      <c r="I117" s="12">
        <v>116.4</v>
      </c>
      <c r="J117" s="12">
        <v>21.73</v>
      </c>
      <c r="K117" s="50" t="s">
        <v>739</v>
      </c>
      <c r="L117" s="9" t="str">
        <f>IF(J117="Div by 0", "N/A", IF(OR(J117="N/A",K117="N/A"),"N/A", IF(J117&gt;VALUE(MID(K117,1,2)), "No", IF(J117&lt;-1*VALUE(MID(K117,1,2)), "No", "Yes"))))</f>
        <v>Yes</v>
      </c>
    </row>
    <row r="118" spans="1:12" x14ac:dyDescent="0.2">
      <c r="A118" s="4" t="s">
        <v>1628</v>
      </c>
      <c r="B118" s="50" t="s">
        <v>213</v>
      </c>
      <c r="C118" s="14">
        <v>1280538</v>
      </c>
      <c r="D118" s="11" t="str">
        <f>IF($B118="N/A","N/A",IF(C118&gt;10,"No",IF(C118&lt;-10,"No","Yes")))</f>
        <v>N/A</v>
      </c>
      <c r="E118" s="14">
        <v>202661</v>
      </c>
      <c r="F118" s="11" t="str">
        <f>IF($B118="N/A","N/A",IF(E118&gt;10,"No",IF(E118&lt;-10,"No","Yes")))</f>
        <v>N/A</v>
      </c>
      <c r="G118" s="14">
        <v>8669</v>
      </c>
      <c r="H118" s="11" t="str">
        <f>IF($B118="N/A","N/A",IF(G118&gt;10,"No",IF(G118&lt;-10,"No","Yes")))</f>
        <v>N/A</v>
      </c>
      <c r="I118" s="59">
        <v>-84.2</v>
      </c>
      <c r="J118" s="59">
        <v>-95.7</v>
      </c>
      <c r="K118" s="50" t="s">
        <v>739</v>
      </c>
      <c r="L118" s="9" t="str">
        <f>IF(J118="Div by 0", "N/A", IF(K118="N/A","N/A", IF(J118&gt;VALUE(MID(K118,1,2)), "No", IF(J118&lt;-1*VALUE(MID(K118,1,2)), "No", "Yes"))))</f>
        <v>No</v>
      </c>
    </row>
    <row r="119" spans="1:12" x14ac:dyDescent="0.2">
      <c r="A119" s="4" t="s">
        <v>1629</v>
      </c>
      <c r="B119" s="50" t="s">
        <v>213</v>
      </c>
      <c r="C119" s="14">
        <v>681422764</v>
      </c>
      <c r="D119" s="11" t="str">
        <f>IF($B119="N/A","N/A",IF(C119&gt;10,"No",IF(C119&lt;-10,"No","Yes")))</f>
        <v>N/A</v>
      </c>
      <c r="E119" s="14">
        <v>433283495</v>
      </c>
      <c r="F119" s="11" t="str">
        <f>IF($B119="N/A","N/A",IF(E119&gt;10,"No",IF(E119&lt;-10,"No","Yes")))</f>
        <v>N/A</v>
      </c>
      <c r="G119" s="14">
        <v>387671101</v>
      </c>
      <c r="H119" s="11" t="str">
        <f>IF($B119="N/A","N/A",IF(G119&gt;10,"No",IF(G119&lt;-10,"No","Yes")))</f>
        <v>N/A</v>
      </c>
      <c r="I119" s="59">
        <v>-36.4</v>
      </c>
      <c r="J119" s="59">
        <v>-10.5</v>
      </c>
      <c r="K119" s="50" t="s">
        <v>739</v>
      </c>
      <c r="L119" s="9" t="str">
        <f>IF(J119="Div by 0", "N/A", IF(K119="N/A","N/A", IF(J119&gt;VALUE(MID(K119,1,2)), "No", IF(J119&lt;-1*VALUE(MID(K119,1,2)), "No", "Yes"))))</f>
        <v>Yes</v>
      </c>
    </row>
    <row r="120" spans="1:12" x14ac:dyDescent="0.2">
      <c r="A120" s="4" t="s">
        <v>1630</v>
      </c>
      <c r="B120" s="50" t="s">
        <v>213</v>
      </c>
      <c r="C120" s="1">
        <v>189083</v>
      </c>
      <c r="D120" s="11" t="str">
        <f>IF($B120="N/A","N/A",IF(C120&gt;10,"No",IF(C120&lt;-10,"No","Yes")))</f>
        <v>N/A</v>
      </c>
      <c r="E120" s="1">
        <v>133827</v>
      </c>
      <c r="F120" s="11" t="str">
        <f>IF($B120="N/A","N/A",IF(E120&gt;10,"No",IF(E120&lt;-10,"No","Yes")))</f>
        <v>N/A</v>
      </c>
      <c r="G120" s="1">
        <v>122864</v>
      </c>
      <c r="H120" s="11" t="str">
        <f>IF($B120="N/A","N/A",IF(G120&gt;10,"No",IF(G120&lt;-10,"No","Yes")))</f>
        <v>N/A</v>
      </c>
      <c r="I120" s="59">
        <v>-29.2</v>
      </c>
      <c r="J120" s="59">
        <v>-8.19</v>
      </c>
      <c r="K120" s="50" t="s">
        <v>739</v>
      </c>
      <c r="L120" s="9" t="str">
        <f>IF(J120="Div by 0", "N/A", IF(K120="N/A","N/A", IF(J120&gt;VALUE(MID(K120,1,2)), "No", IF(J120&lt;-1*VALUE(MID(K120,1,2)), "No", "Yes"))))</f>
        <v>Yes</v>
      </c>
    </row>
    <row r="121" spans="1:12" x14ac:dyDescent="0.2">
      <c r="A121" s="4" t="s">
        <v>1631</v>
      </c>
      <c r="B121" s="5" t="s">
        <v>213</v>
      </c>
      <c r="C121" s="1">
        <v>10010</v>
      </c>
      <c r="D121" s="9" t="str">
        <f t="shared" ref="D121:H134" si="43">IF($B121="N/A","N/A",IF(C121&lt;0,"No","Yes"))</f>
        <v>N/A</v>
      </c>
      <c r="E121" s="1">
        <v>6872</v>
      </c>
      <c r="F121" s="9" t="str">
        <f t="shared" si="43"/>
        <v>N/A</v>
      </c>
      <c r="G121" s="1">
        <v>3503</v>
      </c>
      <c r="H121" s="9" t="str">
        <f t="shared" si="43"/>
        <v>N/A</v>
      </c>
      <c r="I121" s="59">
        <v>-31.3</v>
      </c>
      <c r="J121" s="59">
        <v>-49</v>
      </c>
      <c r="K121" s="5" t="s">
        <v>739</v>
      </c>
      <c r="L121" s="9" t="str">
        <f t="shared" ref="L121:L142" si="44">IF(J121="Div by 0", "N/A", IF(OR(J121="N/A",K121="N/A"),"N/A", IF(J121&gt;VALUE(MID(K121,1,2)), "No", IF(J121&lt;-1*VALUE(MID(K121,1,2)), "No", "Yes"))))</f>
        <v>No</v>
      </c>
    </row>
    <row r="122" spans="1:12" x14ac:dyDescent="0.2">
      <c r="A122" s="4" t="s">
        <v>1632</v>
      </c>
      <c r="B122" s="5" t="s">
        <v>213</v>
      </c>
      <c r="C122" s="1">
        <v>24149</v>
      </c>
      <c r="D122" s="9" t="str">
        <f t="shared" si="43"/>
        <v>N/A</v>
      </c>
      <c r="E122" s="1">
        <v>20947</v>
      </c>
      <c r="F122" s="9" t="str">
        <f t="shared" si="43"/>
        <v>N/A</v>
      </c>
      <c r="G122" s="1">
        <v>20854</v>
      </c>
      <c r="H122" s="9" t="str">
        <f t="shared" si="43"/>
        <v>N/A</v>
      </c>
      <c r="I122" s="59">
        <v>-13.3</v>
      </c>
      <c r="J122" s="59">
        <v>-0.44400000000000001</v>
      </c>
      <c r="K122" s="5" t="s">
        <v>739</v>
      </c>
      <c r="L122" s="9" t="str">
        <f t="shared" si="44"/>
        <v>Yes</v>
      </c>
    </row>
    <row r="123" spans="1:12" x14ac:dyDescent="0.2">
      <c r="A123" s="4" t="s">
        <v>1633</v>
      </c>
      <c r="B123" s="5" t="s">
        <v>213</v>
      </c>
      <c r="C123" s="1">
        <v>127149</v>
      </c>
      <c r="D123" s="9" t="str">
        <f t="shared" si="43"/>
        <v>N/A</v>
      </c>
      <c r="E123" s="1">
        <v>86489</v>
      </c>
      <c r="F123" s="9" t="str">
        <f t="shared" si="43"/>
        <v>N/A</v>
      </c>
      <c r="G123" s="1">
        <v>81370</v>
      </c>
      <c r="H123" s="9" t="str">
        <f t="shared" si="43"/>
        <v>N/A</v>
      </c>
      <c r="I123" s="59">
        <v>-32</v>
      </c>
      <c r="J123" s="59">
        <v>-5.92</v>
      </c>
      <c r="K123" s="5" t="s">
        <v>739</v>
      </c>
      <c r="L123" s="9" t="str">
        <f t="shared" si="44"/>
        <v>Yes</v>
      </c>
    </row>
    <row r="124" spans="1:12" x14ac:dyDescent="0.2">
      <c r="A124" s="4" t="s">
        <v>1634</v>
      </c>
      <c r="B124" s="5" t="s">
        <v>213</v>
      </c>
      <c r="C124" s="1">
        <v>27775</v>
      </c>
      <c r="D124" s="9" t="str">
        <f t="shared" si="43"/>
        <v>N/A</v>
      </c>
      <c r="E124" s="1">
        <v>19519</v>
      </c>
      <c r="F124" s="9" t="str">
        <f t="shared" si="43"/>
        <v>N/A</v>
      </c>
      <c r="G124" s="1">
        <v>17137</v>
      </c>
      <c r="H124" s="9" t="str">
        <f t="shared" si="43"/>
        <v>N/A</v>
      </c>
      <c r="I124" s="59">
        <v>-29.7</v>
      </c>
      <c r="J124" s="59">
        <v>-12.2</v>
      </c>
      <c r="K124" s="5" t="s">
        <v>739</v>
      </c>
      <c r="L124" s="9" t="str">
        <f t="shared" si="44"/>
        <v>Yes</v>
      </c>
    </row>
    <row r="125" spans="1:12" x14ac:dyDescent="0.2">
      <c r="A125" s="2" t="s">
        <v>1635</v>
      </c>
      <c r="B125" s="5" t="s">
        <v>213</v>
      </c>
      <c r="C125" s="64" t="s">
        <v>213</v>
      </c>
      <c r="D125" s="9" t="str">
        <f t="shared" si="43"/>
        <v>N/A</v>
      </c>
      <c r="E125" s="64">
        <v>46.583195840000002</v>
      </c>
      <c r="F125" s="9" t="str">
        <f t="shared" si="43"/>
        <v>N/A</v>
      </c>
      <c r="G125" s="64">
        <v>41.681169449999999</v>
      </c>
      <c r="H125" s="9" t="str">
        <f t="shared" si="43"/>
        <v>N/A</v>
      </c>
      <c r="I125" s="12" t="s">
        <v>213</v>
      </c>
      <c r="J125" s="12">
        <v>-10.5</v>
      </c>
      <c r="K125" s="50" t="s">
        <v>739</v>
      </c>
      <c r="L125" s="9" t="str">
        <f>IF(J125="Div by 0", "N/A", IF(OR(J125="N/A",K125="N/A"),"N/A", IF(J125&gt;VALUE(MID(K125,1,2)), "No", IF(J125&lt;-1*VALUE(MID(K125,1,2)), "No", "Yes"))))</f>
        <v>Yes</v>
      </c>
    </row>
    <row r="126" spans="1:12" ht="25.5" x14ac:dyDescent="0.2">
      <c r="A126" s="2" t="s">
        <v>1636</v>
      </c>
      <c r="B126" s="5" t="s">
        <v>213</v>
      </c>
      <c r="C126" s="64" t="s">
        <v>213</v>
      </c>
      <c r="D126" s="9" t="str">
        <f t="shared" si="43"/>
        <v>N/A</v>
      </c>
      <c r="E126" s="64">
        <v>37.041828373999998</v>
      </c>
      <c r="F126" s="9" t="str">
        <f t="shared" si="43"/>
        <v>N/A</v>
      </c>
      <c r="G126" s="64">
        <v>21.984435798</v>
      </c>
      <c r="H126" s="9" t="str">
        <f t="shared" si="43"/>
        <v>N/A</v>
      </c>
      <c r="I126" s="12" t="s">
        <v>213</v>
      </c>
      <c r="J126" s="12">
        <v>-40.6</v>
      </c>
      <c r="K126" s="5" t="s">
        <v>739</v>
      </c>
      <c r="L126" s="9" t="str">
        <f t="shared" ref="L126:L129" si="45">IF(J126="Div by 0", "N/A", IF(OR(J126="N/A",K126="N/A"),"N/A", IF(J126&gt;VALUE(MID(K126,1,2)), "No", IF(J126&lt;-1*VALUE(MID(K126,1,2)), "No", "Yes"))))</f>
        <v>No</v>
      </c>
    </row>
    <row r="127" spans="1:12" ht="25.5" x14ac:dyDescent="0.2">
      <c r="A127" s="2" t="s">
        <v>1637</v>
      </c>
      <c r="B127" s="5" t="s">
        <v>213</v>
      </c>
      <c r="C127" s="64" t="s">
        <v>213</v>
      </c>
      <c r="D127" s="9" t="str">
        <f t="shared" si="43"/>
        <v>N/A</v>
      </c>
      <c r="E127" s="64">
        <v>52.376665916999997</v>
      </c>
      <c r="F127" s="9" t="str">
        <f t="shared" si="43"/>
        <v>N/A</v>
      </c>
      <c r="G127" s="64">
        <v>49.615759795999999</v>
      </c>
      <c r="H127" s="9" t="str">
        <f t="shared" si="43"/>
        <v>N/A</v>
      </c>
      <c r="I127" s="12" t="s">
        <v>213</v>
      </c>
      <c r="J127" s="12">
        <v>-5.27</v>
      </c>
      <c r="K127" s="5" t="s">
        <v>739</v>
      </c>
      <c r="L127" s="9" t="str">
        <f t="shared" si="45"/>
        <v>Yes</v>
      </c>
    </row>
    <row r="128" spans="1:12" ht="25.5" x14ac:dyDescent="0.2">
      <c r="A128" s="2" t="s">
        <v>1638</v>
      </c>
      <c r="B128" s="5" t="s">
        <v>213</v>
      </c>
      <c r="C128" s="64" t="s">
        <v>213</v>
      </c>
      <c r="D128" s="9" t="str">
        <f t="shared" si="43"/>
        <v>N/A</v>
      </c>
      <c r="E128" s="64">
        <v>47.377214412999997</v>
      </c>
      <c r="F128" s="9" t="str">
        <f t="shared" si="43"/>
        <v>N/A</v>
      </c>
      <c r="G128" s="64">
        <v>43.040385073000003</v>
      </c>
      <c r="H128" s="9" t="str">
        <f t="shared" si="43"/>
        <v>N/A</v>
      </c>
      <c r="I128" s="12" t="s">
        <v>213</v>
      </c>
      <c r="J128" s="12">
        <v>-9.15</v>
      </c>
      <c r="K128" s="5" t="s">
        <v>739</v>
      </c>
      <c r="L128" s="9" t="str">
        <f t="shared" si="45"/>
        <v>Yes</v>
      </c>
    </row>
    <row r="129" spans="1:12" ht="25.5" x14ac:dyDescent="0.2">
      <c r="A129" s="2" t="s">
        <v>1639</v>
      </c>
      <c r="B129" s="5" t="s">
        <v>213</v>
      </c>
      <c r="C129" s="64" t="s">
        <v>213</v>
      </c>
      <c r="D129" s="9" t="str">
        <f t="shared" si="43"/>
        <v>N/A</v>
      </c>
      <c r="E129" s="64">
        <v>42.260809319000003</v>
      </c>
      <c r="F129" s="9" t="str">
        <f t="shared" si="43"/>
        <v>N/A</v>
      </c>
      <c r="G129" s="64">
        <v>35.888253648999999</v>
      </c>
      <c r="H129" s="9" t="str">
        <f t="shared" si="43"/>
        <v>N/A</v>
      </c>
      <c r="I129" s="12" t="s">
        <v>213</v>
      </c>
      <c r="J129" s="12">
        <v>-15.1</v>
      </c>
      <c r="K129" s="5" t="s">
        <v>739</v>
      </c>
      <c r="L129" s="9" t="str">
        <f t="shared" si="45"/>
        <v>Yes</v>
      </c>
    </row>
    <row r="130" spans="1:12" ht="25.5" x14ac:dyDescent="0.2">
      <c r="A130" s="2" t="s">
        <v>1640</v>
      </c>
      <c r="B130" s="5" t="s">
        <v>213</v>
      </c>
      <c r="C130" s="64">
        <v>1.5866048E-3</v>
      </c>
      <c r="D130" s="9" t="str">
        <f t="shared" si="43"/>
        <v>N/A</v>
      </c>
      <c r="E130" s="64">
        <v>3.7361667999999998E-3</v>
      </c>
      <c r="F130" s="9" t="str">
        <f t="shared" si="43"/>
        <v>N/A</v>
      </c>
      <c r="G130" s="64">
        <v>7.3251725000000002E-3</v>
      </c>
      <c r="H130" s="9" t="str">
        <f t="shared" si="43"/>
        <v>N/A</v>
      </c>
      <c r="I130" s="12">
        <v>135.5</v>
      </c>
      <c r="J130" s="12">
        <v>96.06</v>
      </c>
      <c r="K130" s="50" t="s">
        <v>739</v>
      </c>
      <c r="L130" s="9" t="str">
        <f>IF(J130="Div by 0", "N/A", IF(OR(J130="N/A",K130="N/A"),"N/A", IF(J130&gt;VALUE(MID(K130,1,2)), "No", IF(J130&lt;-1*VALUE(MID(K130,1,2)), "No", "Yes"))))</f>
        <v>No</v>
      </c>
    </row>
    <row r="131" spans="1:12" ht="25.5" x14ac:dyDescent="0.2">
      <c r="A131" s="2" t="s">
        <v>1641</v>
      </c>
      <c r="B131" s="5" t="s">
        <v>213</v>
      </c>
      <c r="C131" s="64">
        <v>0</v>
      </c>
      <c r="D131" s="9" t="str">
        <f t="shared" si="43"/>
        <v>N/A</v>
      </c>
      <c r="E131" s="64">
        <v>0</v>
      </c>
      <c r="F131" s="9" t="str">
        <f t="shared" si="43"/>
        <v>N/A</v>
      </c>
      <c r="G131" s="64">
        <v>0</v>
      </c>
      <c r="H131" s="9" t="str">
        <f t="shared" si="43"/>
        <v>N/A</v>
      </c>
      <c r="I131" s="12" t="s">
        <v>1747</v>
      </c>
      <c r="J131" s="12" t="s">
        <v>1747</v>
      </c>
      <c r="K131" s="5" t="s">
        <v>739</v>
      </c>
      <c r="L131" s="9" t="str">
        <f t="shared" si="44"/>
        <v>N/A</v>
      </c>
    </row>
    <row r="132" spans="1:12" ht="25.5" x14ac:dyDescent="0.2">
      <c r="A132" s="2" t="s">
        <v>496</v>
      </c>
      <c r="B132" s="5" t="s">
        <v>213</v>
      </c>
      <c r="C132" s="64">
        <v>0</v>
      </c>
      <c r="D132" s="9" t="str">
        <f t="shared" si="43"/>
        <v>N/A</v>
      </c>
      <c r="E132" s="64">
        <v>1.9095813199999999E-2</v>
      </c>
      <c r="F132" s="9" t="str">
        <f t="shared" si="43"/>
        <v>N/A</v>
      </c>
      <c r="G132" s="64">
        <v>3.3566701800000001E-2</v>
      </c>
      <c r="H132" s="9" t="str">
        <f t="shared" si="43"/>
        <v>N/A</v>
      </c>
      <c r="I132" s="12" t="s">
        <v>1747</v>
      </c>
      <c r="J132" s="12">
        <v>75.78</v>
      </c>
      <c r="K132" s="5" t="s">
        <v>739</v>
      </c>
      <c r="L132" s="9" t="str">
        <f t="shared" si="44"/>
        <v>No</v>
      </c>
    </row>
    <row r="133" spans="1:12" ht="25.5" x14ac:dyDescent="0.2">
      <c r="A133" s="2" t="s">
        <v>497</v>
      </c>
      <c r="B133" s="5" t="s">
        <v>213</v>
      </c>
      <c r="C133" s="64">
        <v>1.5729577000000001E-3</v>
      </c>
      <c r="D133" s="9" t="str">
        <f t="shared" si="43"/>
        <v>N/A</v>
      </c>
      <c r="E133" s="64">
        <v>0</v>
      </c>
      <c r="F133" s="9" t="str">
        <f t="shared" si="43"/>
        <v>N/A</v>
      </c>
      <c r="G133" s="64">
        <v>1.2289542000000001E-3</v>
      </c>
      <c r="H133" s="9" t="str">
        <f t="shared" si="43"/>
        <v>N/A</v>
      </c>
      <c r="I133" s="12">
        <v>-100</v>
      </c>
      <c r="J133" s="12" t="s">
        <v>1747</v>
      </c>
      <c r="K133" s="5" t="s">
        <v>739</v>
      </c>
      <c r="L133" s="9" t="str">
        <f t="shared" si="44"/>
        <v>N/A</v>
      </c>
    </row>
    <row r="134" spans="1:12" ht="25.5" x14ac:dyDescent="0.2">
      <c r="A134" s="2" t="s">
        <v>498</v>
      </c>
      <c r="B134" s="5" t="s">
        <v>213</v>
      </c>
      <c r="C134" s="64">
        <v>3.6003599999999999E-3</v>
      </c>
      <c r="D134" s="9" t="str">
        <f t="shared" si="43"/>
        <v>N/A</v>
      </c>
      <c r="E134" s="64">
        <v>5.1232133000000003E-3</v>
      </c>
      <c r="F134" s="9" t="str">
        <f t="shared" si="43"/>
        <v>N/A</v>
      </c>
      <c r="G134" s="64">
        <v>5.8353271E-3</v>
      </c>
      <c r="H134" s="9" t="str">
        <f t="shared" si="43"/>
        <v>N/A</v>
      </c>
      <c r="I134" s="12">
        <v>42.3</v>
      </c>
      <c r="J134" s="12">
        <v>13.9</v>
      </c>
      <c r="K134" s="5" t="s">
        <v>739</v>
      </c>
      <c r="L134" s="9" t="str">
        <f t="shared" si="44"/>
        <v>Yes</v>
      </c>
    </row>
    <row r="135" spans="1:12" ht="25.5" x14ac:dyDescent="0.2">
      <c r="A135" s="2" t="s">
        <v>499</v>
      </c>
      <c r="B135" s="37" t="s">
        <v>213</v>
      </c>
      <c r="C135" s="64">
        <v>0</v>
      </c>
      <c r="D135" s="46" t="str">
        <f t="shared" ref="D135:D141" si="46">IF($B135="N/A","N/A",IF(C135&gt;10,"No",IF(C135&lt;-10,"No","Yes")))</f>
        <v>N/A</v>
      </c>
      <c r="E135" s="64">
        <v>0</v>
      </c>
      <c r="F135" s="46" t="str">
        <f t="shared" ref="F135:F141" si="47">IF($B135="N/A","N/A",IF(E135&gt;10,"No",IF(E135&lt;-10,"No","Yes")))</f>
        <v>N/A</v>
      </c>
      <c r="G135" s="64">
        <v>0</v>
      </c>
      <c r="H135" s="46" t="str">
        <f t="shared" ref="H135:H141" si="48">IF($B135="N/A","N/A",IF(G135&gt;10,"No",IF(G135&lt;-10,"No","Yes")))</f>
        <v>N/A</v>
      </c>
      <c r="I135" s="12" t="s">
        <v>1747</v>
      </c>
      <c r="J135" s="12" t="s">
        <v>1747</v>
      </c>
      <c r="K135" s="5" t="s">
        <v>739</v>
      </c>
      <c r="L135" s="9" t="str">
        <f t="shared" si="44"/>
        <v>N/A</v>
      </c>
    </row>
    <row r="136" spans="1:12" ht="25.5" x14ac:dyDescent="0.2">
      <c r="A136" s="2" t="s">
        <v>500</v>
      </c>
      <c r="B136" s="37" t="s">
        <v>213</v>
      </c>
      <c r="C136" s="64">
        <v>0</v>
      </c>
      <c r="D136" s="46" t="str">
        <f t="shared" si="46"/>
        <v>N/A</v>
      </c>
      <c r="E136" s="64">
        <v>7.4723339999999995E-4</v>
      </c>
      <c r="F136" s="46" t="str">
        <f t="shared" si="47"/>
        <v>N/A</v>
      </c>
      <c r="G136" s="64">
        <v>8.1390810000000005E-4</v>
      </c>
      <c r="H136" s="46" t="str">
        <f t="shared" si="48"/>
        <v>N/A</v>
      </c>
      <c r="I136" s="12" t="s">
        <v>1747</v>
      </c>
      <c r="J136" s="12">
        <v>8.923</v>
      </c>
      <c r="K136" s="5" t="s">
        <v>739</v>
      </c>
      <c r="L136" s="9" t="str">
        <f t="shared" si="44"/>
        <v>Yes</v>
      </c>
    </row>
    <row r="137" spans="1:12" ht="25.5" x14ac:dyDescent="0.2">
      <c r="A137" s="2" t="s">
        <v>501</v>
      </c>
      <c r="B137" s="37" t="s">
        <v>213</v>
      </c>
      <c r="C137" s="64">
        <v>0</v>
      </c>
      <c r="D137" s="46" t="str">
        <f t="shared" si="46"/>
        <v>N/A</v>
      </c>
      <c r="E137" s="64">
        <v>0</v>
      </c>
      <c r="F137" s="46" t="str">
        <f t="shared" si="47"/>
        <v>N/A</v>
      </c>
      <c r="G137" s="64">
        <v>0</v>
      </c>
      <c r="H137" s="46" t="str">
        <f t="shared" si="48"/>
        <v>N/A</v>
      </c>
      <c r="I137" s="12" t="s">
        <v>1747</v>
      </c>
      <c r="J137" s="12" t="s">
        <v>1747</v>
      </c>
      <c r="K137" s="5" t="s">
        <v>739</v>
      </c>
      <c r="L137" s="9" t="str">
        <f t="shared" si="44"/>
        <v>N/A</v>
      </c>
    </row>
    <row r="138" spans="1:12" ht="25.5" x14ac:dyDescent="0.2">
      <c r="A138" s="2" t="s">
        <v>502</v>
      </c>
      <c r="B138" s="37" t="s">
        <v>213</v>
      </c>
      <c r="C138" s="64">
        <v>0</v>
      </c>
      <c r="D138" s="46" t="str">
        <f t="shared" si="46"/>
        <v>N/A</v>
      </c>
      <c r="E138" s="64">
        <v>0</v>
      </c>
      <c r="F138" s="46" t="str">
        <f t="shared" si="47"/>
        <v>N/A</v>
      </c>
      <c r="G138" s="64">
        <v>8.1390810000000005E-4</v>
      </c>
      <c r="H138" s="46" t="str">
        <f t="shared" si="48"/>
        <v>N/A</v>
      </c>
      <c r="I138" s="12" t="s">
        <v>1747</v>
      </c>
      <c r="J138" s="12" t="s">
        <v>1747</v>
      </c>
      <c r="K138" s="5" t="s">
        <v>739</v>
      </c>
      <c r="L138" s="9" t="str">
        <f t="shared" si="44"/>
        <v>N/A</v>
      </c>
    </row>
    <row r="139" spans="1:12" ht="25.5" x14ac:dyDescent="0.2">
      <c r="A139" s="2" t="s">
        <v>503</v>
      </c>
      <c r="B139" s="37" t="s">
        <v>213</v>
      </c>
      <c r="C139" s="64">
        <v>0</v>
      </c>
      <c r="D139" s="46" t="str">
        <f t="shared" si="46"/>
        <v>N/A</v>
      </c>
      <c r="E139" s="64">
        <v>0</v>
      </c>
      <c r="F139" s="46" t="str">
        <f t="shared" si="47"/>
        <v>N/A</v>
      </c>
      <c r="G139" s="64">
        <v>0</v>
      </c>
      <c r="H139" s="46" t="str">
        <f t="shared" si="48"/>
        <v>N/A</v>
      </c>
      <c r="I139" s="12" t="s">
        <v>1747</v>
      </c>
      <c r="J139" s="12" t="s">
        <v>1747</v>
      </c>
      <c r="K139" s="5" t="s">
        <v>739</v>
      </c>
      <c r="L139" s="9" t="str">
        <f t="shared" si="44"/>
        <v>N/A</v>
      </c>
    </row>
    <row r="140" spans="1:12" ht="25.5" x14ac:dyDescent="0.2">
      <c r="A140" s="2" t="s">
        <v>504</v>
      </c>
      <c r="B140" s="37" t="s">
        <v>213</v>
      </c>
      <c r="C140" s="64">
        <v>0</v>
      </c>
      <c r="D140" s="46" t="str">
        <f t="shared" si="46"/>
        <v>N/A</v>
      </c>
      <c r="E140" s="64">
        <v>0</v>
      </c>
      <c r="F140" s="46" t="str">
        <f t="shared" si="47"/>
        <v>N/A</v>
      </c>
      <c r="G140" s="64">
        <v>0</v>
      </c>
      <c r="H140" s="46" t="str">
        <f t="shared" si="48"/>
        <v>N/A</v>
      </c>
      <c r="I140" s="12" t="s">
        <v>1747</v>
      </c>
      <c r="J140" s="12" t="s">
        <v>1747</v>
      </c>
      <c r="K140" s="5" t="s">
        <v>739</v>
      </c>
      <c r="L140" s="9" t="str">
        <f t="shared" si="44"/>
        <v>N/A</v>
      </c>
    </row>
    <row r="141" spans="1:12" ht="25.5" x14ac:dyDescent="0.2">
      <c r="A141" s="2" t="s">
        <v>505</v>
      </c>
      <c r="B141" s="37" t="s">
        <v>213</v>
      </c>
      <c r="C141" s="64">
        <v>0</v>
      </c>
      <c r="D141" s="46" t="str">
        <f t="shared" si="46"/>
        <v>N/A</v>
      </c>
      <c r="E141" s="64">
        <v>0</v>
      </c>
      <c r="F141" s="46" t="str">
        <f t="shared" si="47"/>
        <v>N/A</v>
      </c>
      <c r="G141" s="64">
        <v>2.4417241999999998E-3</v>
      </c>
      <c r="H141" s="46" t="str">
        <f t="shared" si="48"/>
        <v>N/A</v>
      </c>
      <c r="I141" s="12" t="s">
        <v>1747</v>
      </c>
      <c r="J141" s="12" t="s">
        <v>1747</v>
      </c>
      <c r="K141" s="5" t="s">
        <v>739</v>
      </c>
      <c r="L141" s="9" t="str">
        <f t="shared" si="44"/>
        <v>N/A</v>
      </c>
    </row>
    <row r="142" spans="1:12" ht="25.5" x14ac:dyDescent="0.2">
      <c r="A142" s="2" t="s">
        <v>506</v>
      </c>
      <c r="B142" s="37" t="s">
        <v>213</v>
      </c>
      <c r="C142" s="64">
        <v>2.1154731000000001E-3</v>
      </c>
      <c r="D142" s="9" t="str">
        <f t="shared" ref="D142" si="49">IF($B142="N/A","N/A",IF(C142&lt;0,"No","Yes"))</f>
        <v>N/A</v>
      </c>
      <c r="E142" s="64">
        <v>8.2195671000000001E-3</v>
      </c>
      <c r="F142" s="9" t="str">
        <f t="shared" ref="F142" si="50">IF($B142="N/A","N/A",IF(E142&lt;0,"No","Yes"))</f>
        <v>N/A</v>
      </c>
      <c r="G142" s="64">
        <v>9.7668966999999995E-3</v>
      </c>
      <c r="H142" s="9" t="str">
        <f t="shared" ref="H142" si="51">IF($B142="N/A","N/A",IF(G142&lt;0,"No","Yes"))</f>
        <v>N/A</v>
      </c>
      <c r="I142" s="12">
        <v>288.5</v>
      </c>
      <c r="J142" s="12">
        <v>18.82</v>
      </c>
      <c r="K142" s="5" t="s">
        <v>739</v>
      </c>
      <c r="L142" s="9" t="str">
        <f t="shared" si="44"/>
        <v>Yes</v>
      </c>
    </row>
    <row r="143" spans="1:12" x14ac:dyDescent="0.2">
      <c r="A143" s="3" t="s">
        <v>736</v>
      </c>
      <c r="B143" s="37" t="s">
        <v>213</v>
      </c>
      <c r="C143" s="14">
        <v>0</v>
      </c>
      <c r="D143" s="46" t="str">
        <f>IF($B143="N/A","N/A",IF(C143&gt;10,"No",IF(C143&lt;-10,"No","Yes")))</f>
        <v>N/A</v>
      </c>
      <c r="E143" s="14">
        <v>0</v>
      </c>
      <c r="F143" s="46" t="str">
        <f>IF($B143="N/A","N/A",IF(E143&gt;10,"No",IF(E143&lt;-10,"No","Yes")))</f>
        <v>N/A</v>
      </c>
      <c r="G143" s="14">
        <v>0</v>
      </c>
      <c r="H143" s="46" t="str">
        <f>IF($B143="N/A","N/A",IF(G143&gt;10,"No",IF(G143&lt;-10,"No","Yes")))</f>
        <v>N/A</v>
      </c>
      <c r="I143" s="12" t="s">
        <v>1747</v>
      </c>
      <c r="J143" s="12" t="s">
        <v>1747</v>
      </c>
      <c r="K143" s="47" t="s">
        <v>739</v>
      </c>
      <c r="L143" s="9" t="str">
        <f>IF(J143="Div by 0", "N/A", IF(K143="N/A","N/A", IF(J143&gt;VALUE(MID(K143,1,2)), "No", IF(J143&lt;-1*VALUE(MID(K143,1,2)), "No", "Yes"))))</f>
        <v>N/A</v>
      </c>
    </row>
    <row r="144" spans="1:12" x14ac:dyDescent="0.2">
      <c r="A144" s="3" t="s">
        <v>737</v>
      </c>
      <c r="B144" s="37" t="s">
        <v>213</v>
      </c>
      <c r="C144" s="1">
        <v>0</v>
      </c>
      <c r="D144" s="46" t="str">
        <f>IF($B144="N/A","N/A",IF(C144&gt;10,"No",IF(C144&lt;-10,"No","Yes")))</f>
        <v>N/A</v>
      </c>
      <c r="E144" s="1">
        <v>0</v>
      </c>
      <c r="F144" s="46" t="str">
        <f>IF($B144="N/A","N/A",IF(E144&gt;10,"No",IF(E144&lt;-10,"No","Yes")))</f>
        <v>N/A</v>
      </c>
      <c r="G144" s="1">
        <v>0</v>
      </c>
      <c r="H144" s="46" t="str">
        <f>IF($B144="N/A","N/A",IF(G144&gt;10,"No",IF(G144&lt;-10,"No","Yes")))</f>
        <v>N/A</v>
      </c>
      <c r="I144" s="12" t="s">
        <v>1747</v>
      </c>
      <c r="J144" s="12" t="s">
        <v>1747</v>
      </c>
      <c r="K144" s="47" t="s">
        <v>739</v>
      </c>
      <c r="L144" s="9" t="str">
        <f>IF(J144="Div by 0", "N/A", IF(K144="N/A","N/A", IF(J144&gt;VALUE(MID(K144,1,2)), "No", IF(J144&lt;-1*VALUE(MID(K144,1,2)), "No", "Yes"))))</f>
        <v>N/A</v>
      </c>
    </row>
    <row r="145" spans="1:12" x14ac:dyDescent="0.2">
      <c r="A145" s="2" t="s">
        <v>507</v>
      </c>
      <c r="B145" s="5" t="s">
        <v>213</v>
      </c>
      <c r="C145" s="64" t="s">
        <v>213</v>
      </c>
      <c r="D145" s="9" t="str">
        <f t="shared" ref="D145:D149" si="52">IF($B145="N/A","N/A",IF(C145&lt;0,"No","Yes"))</f>
        <v>N/A</v>
      </c>
      <c r="E145" s="64">
        <v>0</v>
      </c>
      <c r="F145" s="9" t="str">
        <f t="shared" ref="F145:F149" si="53">IF($B145="N/A","N/A",IF(E145&lt;0,"No","Yes"))</f>
        <v>N/A</v>
      </c>
      <c r="G145" s="64">
        <v>0</v>
      </c>
      <c r="H145" s="9" t="str">
        <f t="shared" ref="H145:H149" si="54">IF($B145="N/A","N/A",IF(G145&lt;0,"No","Yes"))</f>
        <v>N/A</v>
      </c>
      <c r="I145" s="12" t="s">
        <v>213</v>
      </c>
      <c r="J145" s="12" t="s">
        <v>1747</v>
      </c>
      <c r="K145" s="50" t="s">
        <v>739</v>
      </c>
      <c r="L145" s="9" t="str">
        <f>IF(J145="Div by 0", "N/A", IF(OR(J145="N/A",K145="N/A"),"N/A", IF(J145&gt;VALUE(MID(K145,1,2)), "No", IF(J145&lt;-1*VALUE(MID(K145,1,2)), "No", "Yes"))))</f>
        <v>N/A</v>
      </c>
    </row>
    <row r="146" spans="1:12" x14ac:dyDescent="0.2">
      <c r="A146" s="2" t="s">
        <v>508</v>
      </c>
      <c r="B146" s="5" t="s">
        <v>213</v>
      </c>
      <c r="C146" s="64" t="s">
        <v>213</v>
      </c>
      <c r="D146" s="9" t="str">
        <f t="shared" si="52"/>
        <v>N/A</v>
      </c>
      <c r="E146" s="64">
        <v>0</v>
      </c>
      <c r="F146" s="9" t="str">
        <f t="shared" si="53"/>
        <v>N/A</v>
      </c>
      <c r="G146" s="64">
        <v>0</v>
      </c>
      <c r="H146" s="9" t="str">
        <f t="shared" si="54"/>
        <v>N/A</v>
      </c>
      <c r="I146" s="12" t="s">
        <v>213</v>
      </c>
      <c r="J146" s="12" t="s">
        <v>1747</v>
      </c>
      <c r="K146" s="5" t="s">
        <v>739</v>
      </c>
      <c r="L146" s="9" t="str">
        <f t="shared" ref="L146:L149" si="55">IF(J146="Div by 0", "N/A", IF(OR(J146="N/A",K146="N/A"),"N/A", IF(J146&gt;VALUE(MID(K146,1,2)), "No", IF(J146&lt;-1*VALUE(MID(K146,1,2)), "No", "Yes"))))</f>
        <v>N/A</v>
      </c>
    </row>
    <row r="147" spans="1:12" x14ac:dyDescent="0.2">
      <c r="A147" s="2" t="s">
        <v>509</v>
      </c>
      <c r="B147" s="5" t="s">
        <v>213</v>
      </c>
      <c r="C147" s="64" t="s">
        <v>213</v>
      </c>
      <c r="D147" s="9" t="str">
        <f t="shared" si="52"/>
        <v>N/A</v>
      </c>
      <c r="E147" s="64">
        <v>0</v>
      </c>
      <c r="F147" s="9" t="str">
        <f t="shared" si="53"/>
        <v>N/A</v>
      </c>
      <c r="G147" s="64">
        <v>0</v>
      </c>
      <c r="H147" s="9" t="str">
        <f t="shared" si="54"/>
        <v>N/A</v>
      </c>
      <c r="I147" s="12" t="s">
        <v>213</v>
      </c>
      <c r="J147" s="12" t="s">
        <v>1747</v>
      </c>
      <c r="K147" s="5" t="s">
        <v>739</v>
      </c>
      <c r="L147" s="9" t="str">
        <f t="shared" si="55"/>
        <v>N/A</v>
      </c>
    </row>
    <row r="148" spans="1:12" x14ac:dyDescent="0.2">
      <c r="A148" s="2" t="s">
        <v>510</v>
      </c>
      <c r="B148" s="5" t="s">
        <v>213</v>
      </c>
      <c r="C148" s="64" t="s">
        <v>213</v>
      </c>
      <c r="D148" s="9" t="str">
        <f t="shared" si="52"/>
        <v>N/A</v>
      </c>
      <c r="E148" s="64">
        <v>0</v>
      </c>
      <c r="F148" s="9" t="str">
        <f t="shared" si="53"/>
        <v>N/A</v>
      </c>
      <c r="G148" s="64">
        <v>0</v>
      </c>
      <c r="H148" s="9" t="str">
        <f t="shared" si="54"/>
        <v>N/A</v>
      </c>
      <c r="I148" s="12" t="s">
        <v>213</v>
      </c>
      <c r="J148" s="12" t="s">
        <v>1747</v>
      </c>
      <c r="K148" s="5" t="s">
        <v>739</v>
      </c>
      <c r="L148" s="9" t="str">
        <f t="shared" si="55"/>
        <v>N/A</v>
      </c>
    </row>
    <row r="149" spans="1:12" x14ac:dyDescent="0.2">
      <c r="A149" s="2" t="s">
        <v>511</v>
      </c>
      <c r="B149" s="5" t="s">
        <v>213</v>
      </c>
      <c r="C149" s="64" t="s">
        <v>213</v>
      </c>
      <c r="D149" s="9" t="str">
        <f t="shared" si="52"/>
        <v>N/A</v>
      </c>
      <c r="E149" s="64">
        <v>0</v>
      </c>
      <c r="F149" s="9" t="str">
        <f t="shared" si="53"/>
        <v>N/A</v>
      </c>
      <c r="G149" s="64">
        <v>0</v>
      </c>
      <c r="H149" s="9" t="str">
        <f t="shared" si="54"/>
        <v>N/A</v>
      </c>
      <c r="I149" s="12" t="s">
        <v>213</v>
      </c>
      <c r="J149" s="12" t="s">
        <v>1747</v>
      </c>
      <c r="K149" s="5" t="s">
        <v>739</v>
      </c>
      <c r="L149" s="9" t="str">
        <f t="shared" si="55"/>
        <v>N/A</v>
      </c>
    </row>
    <row r="150" spans="1:12" x14ac:dyDescent="0.2">
      <c r="A150" s="4" t="s">
        <v>738</v>
      </c>
      <c r="B150" s="50" t="s">
        <v>213</v>
      </c>
      <c r="C150" s="1">
        <v>51603</v>
      </c>
      <c r="D150" s="11" t="str">
        <f t="shared" ref="D150:D172" si="56">IF($B150="N/A","N/A",IF(C150&gt;10,"No",IF(C150&lt;-10,"No","Yes")))</f>
        <v>N/A</v>
      </c>
      <c r="E150" s="1">
        <v>120064</v>
      </c>
      <c r="F150" s="11" t="str">
        <f t="shared" ref="F150:F172" si="57">IF($B150="N/A","N/A",IF(E150&gt;10,"No",IF(E150&lt;-10,"No","Yes")))</f>
        <v>N/A</v>
      </c>
      <c r="G150" s="1">
        <v>137478</v>
      </c>
      <c r="H150" s="11" t="str">
        <f t="shared" ref="H150:H172" si="58">IF($B150="N/A","N/A",IF(G150&gt;10,"No",IF(G150&lt;-10,"No","Yes")))</f>
        <v>N/A</v>
      </c>
      <c r="I150" s="12">
        <v>132.69999999999999</v>
      </c>
      <c r="J150" s="12">
        <v>14.5</v>
      </c>
      <c r="K150" s="50" t="s">
        <v>739</v>
      </c>
      <c r="L150" s="9" t="str">
        <f t="shared" ref="L150:L172" si="59">IF(J150="Div by 0", "N/A", IF(K150="N/A","N/A", IF(J150&gt;VALUE(MID(K150,1,2)), "No", IF(J150&lt;-1*VALUE(MID(K150,1,2)), "No", "Yes"))))</f>
        <v>Yes</v>
      </c>
    </row>
    <row r="151" spans="1:12" x14ac:dyDescent="0.2">
      <c r="A151" s="4" t="s">
        <v>534</v>
      </c>
      <c r="B151" s="50" t="s">
        <v>213</v>
      </c>
      <c r="C151" s="1">
        <v>327</v>
      </c>
      <c r="D151" s="11" t="str">
        <f t="shared" si="56"/>
        <v>N/A</v>
      </c>
      <c r="E151" s="1">
        <v>760</v>
      </c>
      <c r="F151" s="11" t="str">
        <f t="shared" si="57"/>
        <v>N/A</v>
      </c>
      <c r="G151" s="1">
        <v>865</v>
      </c>
      <c r="H151" s="11" t="str">
        <f t="shared" si="58"/>
        <v>N/A</v>
      </c>
      <c r="I151" s="12">
        <v>132.4</v>
      </c>
      <c r="J151" s="12">
        <v>13.82</v>
      </c>
      <c r="K151" s="50" t="s">
        <v>739</v>
      </c>
      <c r="L151" s="9" t="str">
        <f t="shared" si="59"/>
        <v>Yes</v>
      </c>
    </row>
    <row r="152" spans="1:12" x14ac:dyDescent="0.2">
      <c r="A152" s="4" t="s">
        <v>535</v>
      </c>
      <c r="B152" s="50" t="s">
        <v>213</v>
      </c>
      <c r="C152" s="1">
        <v>3664</v>
      </c>
      <c r="D152" s="11" t="str">
        <f t="shared" si="56"/>
        <v>N/A</v>
      </c>
      <c r="E152" s="1">
        <v>8896</v>
      </c>
      <c r="F152" s="11" t="str">
        <f t="shared" si="57"/>
        <v>N/A</v>
      </c>
      <c r="G152" s="1">
        <v>10299</v>
      </c>
      <c r="H152" s="11" t="str">
        <f t="shared" si="58"/>
        <v>N/A</v>
      </c>
      <c r="I152" s="12">
        <v>142.80000000000001</v>
      </c>
      <c r="J152" s="12">
        <v>15.77</v>
      </c>
      <c r="K152" s="50" t="s">
        <v>739</v>
      </c>
      <c r="L152" s="9" t="str">
        <f t="shared" si="59"/>
        <v>Yes</v>
      </c>
    </row>
    <row r="153" spans="1:12" x14ac:dyDescent="0.2">
      <c r="A153" s="4" t="s">
        <v>536</v>
      </c>
      <c r="B153" s="50" t="s">
        <v>213</v>
      </c>
      <c r="C153" s="1">
        <v>38309</v>
      </c>
      <c r="D153" s="11" t="str">
        <f t="shared" si="56"/>
        <v>N/A</v>
      </c>
      <c r="E153" s="1">
        <v>90235</v>
      </c>
      <c r="F153" s="11" t="str">
        <f t="shared" si="57"/>
        <v>N/A</v>
      </c>
      <c r="G153" s="1">
        <v>101851</v>
      </c>
      <c r="H153" s="11" t="str">
        <f t="shared" si="58"/>
        <v>N/A</v>
      </c>
      <c r="I153" s="12">
        <v>135.5</v>
      </c>
      <c r="J153" s="12">
        <v>12.87</v>
      </c>
      <c r="K153" s="50" t="s">
        <v>739</v>
      </c>
      <c r="L153" s="9" t="str">
        <f t="shared" si="59"/>
        <v>Yes</v>
      </c>
    </row>
    <row r="154" spans="1:12" x14ac:dyDescent="0.2">
      <c r="A154" s="4" t="s">
        <v>537</v>
      </c>
      <c r="B154" s="50" t="s">
        <v>213</v>
      </c>
      <c r="C154" s="1">
        <v>9303</v>
      </c>
      <c r="D154" s="11" t="str">
        <f t="shared" si="56"/>
        <v>N/A</v>
      </c>
      <c r="E154" s="1">
        <v>20173</v>
      </c>
      <c r="F154" s="11" t="str">
        <f t="shared" si="57"/>
        <v>N/A</v>
      </c>
      <c r="G154" s="1">
        <v>24463</v>
      </c>
      <c r="H154" s="11" t="str">
        <f t="shared" si="58"/>
        <v>N/A</v>
      </c>
      <c r="I154" s="12">
        <v>116.8</v>
      </c>
      <c r="J154" s="12">
        <v>21.27</v>
      </c>
      <c r="K154" s="50" t="s">
        <v>739</v>
      </c>
      <c r="L154" s="9" t="str">
        <f t="shared" si="59"/>
        <v>Yes</v>
      </c>
    </row>
    <row r="155" spans="1:12" x14ac:dyDescent="0.2">
      <c r="A155" s="2" t="s">
        <v>538</v>
      </c>
      <c r="B155" s="5" t="s">
        <v>213</v>
      </c>
      <c r="C155" s="64" t="s">
        <v>213</v>
      </c>
      <c r="D155" s="9" t="str">
        <f t="shared" ref="D155:D159" si="60">IF($B155="N/A","N/A",IF(C155&lt;0,"No","Yes"))</f>
        <v>N/A</v>
      </c>
      <c r="E155" s="64">
        <v>41.792499460000002</v>
      </c>
      <c r="F155" s="9" t="str">
        <f t="shared" ref="F155:F159" si="61">IF($B155="N/A","N/A",IF(E155&lt;0,"No","Yes"))</f>
        <v>N/A</v>
      </c>
      <c r="G155" s="64">
        <v>46.638916311000003</v>
      </c>
      <c r="H155" s="9" t="str">
        <f t="shared" ref="H155:H159" si="62">IF($B155="N/A","N/A",IF(G155&lt;0,"No","Yes"))</f>
        <v>N/A</v>
      </c>
      <c r="I155" s="12" t="s">
        <v>213</v>
      </c>
      <c r="J155" s="12">
        <v>11.6</v>
      </c>
      <c r="K155" s="50" t="s">
        <v>739</v>
      </c>
      <c r="L155" s="9" t="str">
        <f>IF(J155="Div by 0", "N/A", IF(OR(J155="N/A",K155="N/A"),"N/A", IF(J155&gt;VALUE(MID(K155,1,2)), "No", IF(J155&lt;-1*VALUE(MID(K155,1,2)), "No", "Yes"))))</f>
        <v>Yes</v>
      </c>
    </row>
    <row r="156" spans="1:12" ht="25.5" x14ac:dyDescent="0.2">
      <c r="A156" s="2" t="s">
        <v>539</v>
      </c>
      <c r="B156" s="5" t="s">
        <v>213</v>
      </c>
      <c r="C156" s="64" t="s">
        <v>213</v>
      </c>
      <c r="D156" s="9" t="str">
        <f t="shared" si="60"/>
        <v>N/A</v>
      </c>
      <c r="E156" s="64">
        <v>4.0965933591999999</v>
      </c>
      <c r="F156" s="9" t="str">
        <f t="shared" si="61"/>
        <v>N/A</v>
      </c>
      <c r="G156" s="64">
        <v>5.4286431530000003</v>
      </c>
      <c r="H156" s="9" t="str">
        <f t="shared" si="62"/>
        <v>N/A</v>
      </c>
      <c r="I156" s="12" t="s">
        <v>213</v>
      </c>
      <c r="J156" s="12">
        <v>32.520000000000003</v>
      </c>
      <c r="K156" s="5" t="s">
        <v>739</v>
      </c>
      <c r="L156" s="9" t="str">
        <f t="shared" ref="L156:L159" si="63">IF(J156="Div by 0", "N/A", IF(OR(J156="N/A",K156="N/A"),"N/A", IF(J156&gt;VALUE(MID(K156,1,2)), "No", IF(J156&lt;-1*VALUE(MID(K156,1,2)), "No", "Yes"))))</f>
        <v>No</v>
      </c>
    </row>
    <row r="157" spans="1:12" ht="25.5" x14ac:dyDescent="0.2">
      <c r="A157" s="2" t="s">
        <v>540</v>
      </c>
      <c r="B157" s="5" t="s">
        <v>213</v>
      </c>
      <c r="C157" s="64" t="s">
        <v>213</v>
      </c>
      <c r="D157" s="9" t="str">
        <f t="shared" si="60"/>
        <v>N/A</v>
      </c>
      <c r="E157" s="64">
        <v>22.243892680999998</v>
      </c>
      <c r="F157" s="9" t="str">
        <f t="shared" si="61"/>
        <v>N/A</v>
      </c>
      <c r="G157" s="64">
        <v>24.503342771</v>
      </c>
      <c r="H157" s="9" t="str">
        <f t="shared" si="62"/>
        <v>N/A</v>
      </c>
      <c r="I157" s="12" t="s">
        <v>213</v>
      </c>
      <c r="J157" s="12">
        <v>10.16</v>
      </c>
      <c r="K157" s="5" t="s">
        <v>739</v>
      </c>
      <c r="L157" s="9" t="str">
        <f t="shared" si="63"/>
        <v>Yes</v>
      </c>
    </row>
    <row r="158" spans="1:12" ht="25.5" x14ac:dyDescent="0.2">
      <c r="A158" s="2" t="s">
        <v>541</v>
      </c>
      <c r="B158" s="5" t="s">
        <v>213</v>
      </c>
      <c r="C158" s="64" t="s">
        <v>213</v>
      </c>
      <c r="D158" s="9" t="str">
        <f t="shared" si="60"/>
        <v>N/A</v>
      </c>
      <c r="E158" s="64">
        <v>49.429209987</v>
      </c>
      <c r="F158" s="9" t="str">
        <f t="shared" si="61"/>
        <v>N/A</v>
      </c>
      <c r="G158" s="64">
        <v>53.873740445999999</v>
      </c>
      <c r="H158" s="9" t="str">
        <f t="shared" si="62"/>
        <v>N/A</v>
      </c>
      <c r="I158" s="12" t="s">
        <v>213</v>
      </c>
      <c r="J158" s="12">
        <v>8.9920000000000009</v>
      </c>
      <c r="K158" s="5" t="s">
        <v>739</v>
      </c>
      <c r="L158" s="9" t="str">
        <f t="shared" si="63"/>
        <v>Yes</v>
      </c>
    </row>
    <row r="159" spans="1:12" ht="25.5" x14ac:dyDescent="0.2">
      <c r="A159" s="2" t="s">
        <v>542</v>
      </c>
      <c r="B159" s="5" t="s">
        <v>213</v>
      </c>
      <c r="C159" s="64" t="s">
        <v>213</v>
      </c>
      <c r="D159" s="9" t="str">
        <f t="shared" si="60"/>
        <v>N/A</v>
      </c>
      <c r="E159" s="64">
        <v>43.676792171000002</v>
      </c>
      <c r="F159" s="9" t="str">
        <f t="shared" si="61"/>
        <v>N/A</v>
      </c>
      <c r="G159" s="64">
        <v>51.230340726000001</v>
      </c>
      <c r="H159" s="9" t="str">
        <f t="shared" si="62"/>
        <v>N/A</v>
      </c>
      <c r="I159" s="12" t="s">
        <v>213</v>
      </c>
      <c r="J159" s="12">
        <v>17.29</v>
      </c>
      <c r="K159" s="5" t="s">
        <v>739</v>
      </c>
      <c r="L159" s="9" t="str">
        <f t="shared" si="63"/>
        <v>Yes</v>
      </c>
    </row>
    <row r="160" spans="1:12" ht="25.5" x14ac:dyDescent="0.2">
      <c r="A160" s="4" t="s">
        <v>543</v>
      </c>
      <c r="B160" s="50" t="s">
        <v>213</v>
      </c>
      <c r="C160" s="1">
        <v>36549.83</v>
      </c>
      <c r="D160" s="11" t="str">
        <f t="shared" si="56"/>
        <v>N/A</v>
      </c>
      <c r="E160" s="1">
        <v>64630.67</v>
      </c>
      <c r="F160" s="11" t="str">
        <f t="shared" si="57"/>
        <v>N/A</v>
      </c>
      <c r="G160" s="1">
        <v>101548.78</v>
      </c>
      <c r="H160" s="11" t="str">
        <f t="shared" si="58"/>
        <v>N/A</v>
      </c>
      <c r="I160" s="12">
        <v>76.83</v>
      </c>
      <c r="J160" s="12">
        <v>57.12</v>
      </c>
      <c r="K160" s="50" t="s">
        <v>739</v>
      </c>
      <c r="L160" s="9" t="str">
        <f t="shared" si="59"/>
        <v>No</v>
      </c>
    </row>
    <row r="161" spans="1:12" x14ac:dyDescent="0.2">
      <c r="A161" s="4" t="s">
        <v>544</v>
      </c>
      <c r="B161" s="50" t="s">
        <v>213</v>
      </c>
      <c r="C161" s="14">
        <v>83569060</v>
      </c>
      <c r="D161" s="11" t="str">
        <f t="shared" si="56"/>
        <v>N/A</v>
      </c>
      <c r="E161" s="14">
        <v>150061963</v>
      </c>
      <c r="F161" s="11" t="str">
        <f t="shared" si="57"/>
        <v>N/A</v>
      </c>
      <c r="G161" s="14">
        <v>249851253</v>
      </c>
      <c r="H161" s="11" t="str">
        <f t="shared" si="58"/>
        <v>N/A</v>
      </c>
      <c r="I161" s="12">
        <v>79.569999999999993</v>
      </c>
      <c r="J161" s="12">
        <v>66.5</v>
      </c>
      <c r="K161" s="50" t="s">
        <v>739</v>
      </c>
      <c r="L161" s="9" t="str">
        <f t="shared" si="59"/>
        <v>No</v>
      </c>
    </row>
    <row r="162" spans="1:12" x14ac:dyDescent="0.2">
      <c r="A162" s="4" t="s">
        <v>1290</v>
      </c>
      <c r="B162" s="50" t="s">
        <v>213</v>
      </c>
      <c r="C162" s="14">
        <v>1619.4612715999999</v>
      </c>
      <c r="D162" s="11" t="str">
        <f t="shared" si="56"/>
        <v>N/A</v>
      </c>
      <c r="E162" s="14">
        <v>1249.8497718000001</v>
      </c>
      <c r="F162" s="11" t="str">
        <f t="shared" si="57"/>
        <v>N/A</v>
      </c>
      <c r="G162" s="14">
        <v>1817.3908042999999</v>
      </c>
      <c r="H162" s="11" t="str">
        <f t="shared" si="58"/>
        <v>N/A</v>
      </c>
      <c r="I162" s="12">
        <v>-22.8</v>
      </c>
      <c r="J162" s="12">
        <v>45.41</v>
      </c>
      <c r="K162" s="50" t="s">
        <v>739</v>
      </c>
      <c r="L162" s="9" t="str">
        <f t="shared" si="59"/>
        <v>No</v>
      </c>
    </row>
    <row r="163" spans="1:12" ht="25.5" x14ac:dyDescent="0.2">
      <c r="A163" s="4" t="s">
        <v>1291</v>
      </c>
      <c r="B163" s="50" t="s">
        <v>213</v>
      </c>
      <c r="C163" s="14">
        <v>6873.6941895999998</v>
      </c>
      <c r="D163" s="11" t="str">
        <f t="shared" si="56"/>
        <v>N/A</v>
      </c>
      <c r="E163" s="14">
        <v>5798.0605262999998</v>
      </c>
      <c r="F163" s="11" t="str">
        <f t="shared" si="57"/>
        <v>N/A</v>
      </c>
      <c r="G163" s="14">
        <v>8419.1283237000007</v>
      </c>
      <c r="H163" s="11" t="str">
        <f t="shared" si="58"/>
        <v>N/A</v>
      </c>
      <c r="I163" s="12">
        <v>-15.6</v>
      </c>
      <c r="J163" s="12">
        <v>45.21</v>
      </c>
      <c r="K163" s="50" t="s">
        <v>739</v>
      </c>
      <c r="L163" s="9" t="str">
        <f t="shared" si="59"/>
        <v>No</v>
      </c>
    </row>
    <row r="164" spans="1:12" ht="25.5" x14ac:dyDescent="0.2">
      <c r="A164" s="4" t="s">
        <v>1292</v>
      </c>
      <c r="B164" s="50" t="s">
        <v>213</v>
      </c>
      <c r="C164" s="14">
        <v>5445.6375545999999</v>
      </c>
      <c r="D164" s="11" t="str">
        <f t="shared" si="56"/>
        <v>N/A</v>
      </c>
      <c r="E164" s="14">
        <v>4567.4654901000004</v>
      </c>
      <c r="F164" s="11" t="str">
        <f t="shared" si="57"/>
        <v>N/A</v>
      </c>
      <c r="G164" s="14">
        <v>7549.6946305000001</v>
      </c>
      <c r="H164" s="11" t="str">
        <f t="shared" si="58"/>
        <v>N/A</v>
      </c>
      <c r="I164" s="12">
        <v>-16.100000000000001</v>
      </c>
      <c r="J164" s="12">
        <v>65.290000000000006</v>
      </c>
      <c r="K164" s="50" t="s">
        <v>739</v>
      </c>
      <c r="L164" s="9" t="str">
        <f t="shared" si="59"/>
        <v>No</v>
      </c>
    </row>
    <row r="165" spans="1:12" ht="25.5" x14ac:dyDescent="0.2">
      <c r="A165" s="4" t="s">
        <v>1293</v>
      </c>
      <c r="B165" s="50" t="s">
        <v>213</v>
      </c>
      <c r="C165" s="14">
        <v>1098.1644260999999</v>
      </c>
      <c r="D165" s="11" t="str">
        <f t="shared" si="56"/>
        <v>N/A</v>
      </c>
      <c r="E165" s="14">
        <v>648.06327922000003</v>
      </c>
      <c r="F165" s="11" t="str">
        <f t="shared" si="57"/>
        <v>N/A</v>
      </c>
      <c r="G165" s="14">
        <v>866.48331385999995</v>
      </c>
      <c r="H165" s="11" t="str">
        <f t="shared" si="58"/>
        <v>N/A</v>
      </c>
      <c r="I165" s="12">
        <v>-41</v>
      </c>
      <c r="J165" s="12">
        <v>33.700000000000003</v>
      </c>
      <c r="K165" s="50" t="s">
        <v>739</v>
      </c>
      <c r="L165" s="9" t="str">
        <f t="shared" si="59"/>
        <v>No</v>
      </c>
    </row>
    <row r="166" spans="1:12" ht="25.5" x14ac:dyDescent="0.2">
      <c r="A166" s="4" t="s">
        <v>1294</v>
      </c>
      <c r="B166" s="50" t="s">
        <v>213</v>
      </c>
      <c r="C166" s="14">
        <v>2074.4883371000001</v>
      </c>
      <c r="D166" s="11" t="str">
        <f t="shared" si="56"/>
        <v>N/A</v>
      </c>
      <c r="E166" s="14">
        <v>2307.3055073999999</v>
      </c>
      <c r="F166" s="11" t="str">
        <f t="shared" si="57"/>
        <v>N/A</v>
      </c>
      <c r="G166" s="14">
        <v>3129.7146711</v>
      </c>
      <c r="H166" s="11" t="str">
        <f t="shared" si="58"/>
        <v>N/A</v>
      </c>
      <c r="I166" s="12">
        <v>11.22</v>
      </c>
      <c r="J166" s="12">
        <v>35.64</v>
      </c>
      <c r="K166" s="50" t="s">
        <v>739</v>
      </c>
      <c r="L166" s="9" t="str">
        <f t="shared" si="59"/>
        <v>No</v>
      </c>
    </row>
    <row r="167" spans="1:12" x14ac:dyDescent="0.2">
      <c r="A167" s="48" t="s">
        <v>545</v>
      </c>
      <c r="B167" s="37" t="s">
        <v>213</v>
      </c>
      <c r="C167" s="49">
        <v>96296919</v>
      </c>
      <c r="D167" s="46" t="str">
        <f t="shared" si="56"/>
        <v>N/A</v>
      </c>
      <c r="E167" s="49">
        <v>280846669</v>
      </c>
      <c r="F167" s="46" t="str">
        <f t="shared" si="57"/>
        <v>N/A</v>
      </c>
      <c r="G167" s="49">
        <v>237359907</v>
      </c>
      <c r="H167" s="46" t="str">
        <f t="shared" si="58"/>
        <v>N/A</v>
      </c>
      <c r="I167" s="12">
        <v>191.6</v>
      </c>
      <c r="J167" s="12">
        <v>-15.5</v>
      </c>
      <c r="K167" s="47" t="s">
        <v>739</v>
      </c>
      <c r="L167" s="9" t="str">
        <f t="shared" si="59"/>
        <v>Yes</v>
      </c>
    </row>
    <row r="168" spans="1:12" x14ac:dyDescent="0.2">
      <c r="A168" s="48" t="s">
        <v>1295</v>
      </c>
      <c r="B168" s="37" t="s">
        <v>213</v>
      </c>
      <c r="C168" s="49">
        <v>1866.1108655999999</v>
      </c>
      <c r="D168" s="46" t="str">
        <f t="shared" si="56"/>
        <v>N/A</v>
      </c>
      <c r="E168" s="49">
        <v>2339.1413662999998</v>
      </c>
      <c r="F168" s="46" t="str">
        <f t="shared" si="57"/>
        <v>N/A</v>
      </c>
      <c r="G168" s="49">
        <v>1726.5301139000001</v>
      </c>
      <c r="H168" s="46" t="str">
        <f t="shared" si="58"/>
        <v>N/A</v>
      </c>
      <c r="I168" s="12">
        <v>25.35</v>
      </c>
      <c r="J168" s="12">
        <v>-26.2</v>
      </c>
      <c r="K168" s="47" t="s">
        <v>739</v>
      </c>
      <c r="L168" s="9" t="str">
        <f t="shared" si="59"/>
        <v>Yes</v>
      </c>
    </row>
    <row r="169" spans="1:12" ht="25.5" x14ac:dyDescent="0.2">
      <c r="A169" s="48" t="s">
        <v>1296</v>
      </c>
      <c r="B169" s="50" t="s">
        <v>213</v>
      </c>
      <c r="C169" s="14">
        <v>5047.8379205000001</v>
      </c>
      <c r="D169" s="11" t="str">
        <f t="shared" si="56"/>
        <v>N/A</v>
      </c>
      <c r="E169" s="14">
        <v>6585.0368421000003</v>
      </c>
      <c r="F169" s="11" t="str">
        <f t="shared" si="57"/>
        <v>N/A</v>
      </c>
      <c r="G169" s="14">
        <v>5718.3572254000001</v>
      </c>
      <c r="H169" s="11" t="str">
        <f t="shared" si="58"/>
        <v>N/A</v>
      </c>
      <c r="I169" s="12">
        <v>30.45</v>
      </c>
      <c r="J169" s="12">
        <v>-13.2</v>
      </c>
      <c r="K169" s="50" t="s">
        <v>739</v>
      </c>
      <c r="L169" s="9" t="str">
        <f t="shared" si="59"/>
        <v>Yes</v>
      </c>
    </row>
    <row r="170" spans="1:12" ht="25.5" x14ac:dyDescent="0.2">
      <c r="A170" s="48" t="s">
        <v>1297</v>
      </c>
      <c r="B170" s="50" t="s">
        <v>213</v>
      </c>
      <c r="C170" s="14">
        <v>8682.6274563000006</v>
      </c>
      <c r="D170" s="11" t="str">
        <f t="shared" si="56"/>
        <v>N/A</v>
      </c>
      <c r="E170" s="14">
        <v>10645.415580000001</v>
      </c>
      <c r="F170" s="11" t="str">
        <f t="shared" si="57"/>
        <v>N/A</v>
      </c>
      <c r="G170" s="14">
        <v>8075.3325566000003</v>
      </c>
      <c r="H170" s="11" t="str">
        <f t="shared" si="58"/>
        <v>N/A</v>
      </c>
      <c r="I170" s="12">
        <v>22.61</v>
      </c>
      <c r="J170" s="12">
        <v>-24.1</v>
      </c>
      <c r="K170" s="50" t="s">
        <v>739</v>
      </c>
      <c r="L170" s="9" t="str">
        <f t="shared" si="59"/>
        <v>Yes</v>
      </c>
    </row>
    <row r="171" spans="1:12" ht="25.5" x14ac:dyDescent="0.2">
      <c r="A171" s="48" t="s">
        <v>1298</v>
      </c>
      <c r="B171" s="50" t="s">
        <v>213</v>
      </c>
      <c r="C171" s="14">
        <v>1260.5065128000001</v>
      </c>
      <c r="D171" s="11" t="str">
        <f t="shared" si="56"/>
        <v>N/A</v>
      </c>
      <c r="E171" s="14">
        <v>1530.3868454999999</v>
      </c>
      <c r="F171" s="11" t="str">
        <f t="shared" si="57"/>
        <v>N/A</v>
      </c>
      <c r="G171" s="14">
        <v>1148.9537560000001</v>
      </c>
      <c r="H171" s="11" t="str">
        <f t="shared" si="58"/>
        <v>N/A</v>
      </c>
      <c r="I171" s="12">
        <v>21.41</v>
      </c>
      <c r="J171" s="12">
        <v>-24.9</v>
      </c>
      <c r="K171" s="50" t="s">
        <v>739</v>
      </c>
      <c r="L171" s="9" t="str">
        <f t="shared" si="59"/>
        <v>Yes</v>
      </c>
    </row>
    <row r="172" spans="1:12" ht="25.5" x14ac:dyDescent="0.2">
      <c r="A172" s="48" t="s">
        <v>1299</v>
      </c>
      <c r="B172" s="50" t="s">
        <v>213</v>
      </c>
      <c r="C172" s="14">
        <v>1563.4080403999999</v>
      </c>
      <c r="D172" s="11" t="str">
        <f t="shared" si="56"/>
        <v>N/A</v>
      </c>
      <c r="E172" s="14">
        <v>2133.8406285999999</v>
      </c>
      <c r="F172" s="11" t="str">
        <f t="shared" si="57"/>
        <v>N/A</v>
      </c>
      <c r="G172" s="14">
        <v>1317.2378286000001</v>
      </c>
      <c r="H172" s="11" t="str">
        <f t="shared" si="58"/>
        <v>N/A</v>
      </c>
      <c r="I172" s="12">
        <v>36.49</v>
      </c>
      <c r="J172" s="12">
        <v>-38.299999999999997</v>
      </c>
      <c r="K172" s="50" t="s">
        <v>739</v>
      </c>
      <c r="L172" s="9" t="str">
        <f t="shared" si="59"/>
        <v>No</v>
      </c>
    </row>
    <row r="173" spans="1:12" ht="25.5" x14ac:dyDescent="0.2">
      <c r="A173" s="2" t="s">
        <v>546</v>
      </c>
      <c r="B173" s="136" t="s">
        <v>213</v>
      </c>
      <c r="C173" s="137">
        <v>20574841</v>
      </c>
      <c r="D173" s="138" t="str">
        <f>IF($B173="N/A","N/A",IF(C173&gt;10,"No",IF(C173&lt;-10,"No","Yes")))</f>
        <v>N/A</v>
      </c>
      <c r="E173" s="137">
        <v>62391723</v>
      </c>
      <c r="F173" s="138" t="str">
        <f>IF($B173="N/A","N/A",IF(E173&gt;10,"No",IF(E173&lt;-10,"No","Yes")))</f>
        <v>N/A</v>
      </c>
      <c r="G173" s="137">
        <v>53439328</v>
      </c>
      <c r="H173" s="138" t="str">
        <f>IF($B173="N/A","N/A",IF(G173&gt;10,"No",IF(G173&lt;-10,"No","Yes")))</f>
        <v>N/A</v>
      </c>
      <c r="I173" s="133">
        <v>203.2</v>
      </c>
      <c r="J173" s="133">
        <v>-14.3</v>
      </c>
      <c r="K173" s="134" t="s">
        <v>739</v>
      </c>
      <c r="L173" s="135" t="str">
        <f>IF(J173="Div by 0", "N/A", IF(K173="N/A","N/A", IF(J173&gt;VALUE(MID(K173,1,2)), "No", IF(J173&lt;-1*VALUE(MID(K173,1,2)), "No", "Yes"))))</f>
        <v>Yes</v>
      </c>
    </row>
    <row r="174" spans="1:12" ht="25.5" x14ac:dyDescent="0.2">
      <c r="A174" s="2" t="s">
        <v>1300</v>
      </c>
      <c r="B174" s="50" t="s">
        <v>213</v>
      </c>
      <c r="C174" s="14">
        <v>9806446</v>
      </c>
      <c r="D174" s="11" t="str">
        <f t="shared" ref="D174:D181" si="64">IF($B174="N/A","N/A",IF(C174&gt;10,"No",IF(C174&lt;-10,"No","Yes")))</f>
        <v>N/A</v>
      </c>
      <c r="E174" s="14">
        <v>18832979</v>
      </c>
      <c r="F174" s="11" t="str">
        <f t="shared" ref="F174:F181" si="65">IF($B174="N/A","N/A",IF(E174&gt;10,"No",IF(E174&lt;-10,"No","Yes")))</f>
        <v>N/A</v>
      </c>
      <c r="G174" s="14">
        <v>15555471</v>
      </c>
      <c r="H174" s="11" t="str">
        <f t="shared" ref="H174:H181" si="66">IF($B174="N/A","N/A",IF(G174&gt;10,"No",IF(G174&lt;-10,"No","Yes")))</f>
        <v>N/A</v>
      </c>
      <c r="I174" s="12">
        <v>92.05</v>
      </c>
      <c r="J174" s="12">
        <v>-17.399999999999999</v>
      </c>
      <c r="K174" s="50" t="s">
        <v>739</v>
      </c>
      <c r="L174" s="9" t="str">
        <f t="shared" ref="L174:L181" si="67">IF(J174="Div by 0", "N/A", IF(K174="N/A","N/A", IF(J174&gt;VALUE(MID(K174,1,2)), "No", IF(J174&lt;-1*VALUE(MID(K174,1,2)), "No", "Yes"))))</f>
        <v>Yes</v>
      </c>
    </row>
    <row r="175" spans="1:12" ht="25.5" x14ac:dyDescent="0.2">
      <c r="A175" s="2" t="s">
        <v>547</v>
      </c>
      <c r="B175" s="50" t="s">
        <v>213</v>
      </c>
      <c r="C175" s="14">
        <v>26520073</v>
      </c>
      <c r="D175" s="11" t="str">
        <f t="shared" si="64"/>
        <v>N/A</v>
      </c>
      <c r="E175" s="14">
        <v>70535317</v>
      </c>
      <c r="F175" s="11" t="str">
        <f t="shared" si="65"/>
        <v>N/A</v>
      </c>
      <c r="G175" s="14">
        <v>81440832</v>
      </c>
      <c r="H175" s="11" t="str">
        <f t="shared" si="66"/>
        <v>N/A</v>
      </c>
      <c r="I175" s="12">
        <v>166</v>
      </c>
      <c r="J175" s="12">
        <v>15.46</v>
      </c>
      <c r="K175" s="50" t="s">
        <v>739</v>
      </c>
      <c r="L175" s="9" t="str">
        <f t="shared" si="67"/>
        <v>Yes</v>
      </c>
    </row>
    <row r="176" spans="1:12" ht="25.5" x14ac:dyDescent="0.2">
      <c r="A176" s="2" t="s">
        <v>512</v>
      </c>
      <c r="B176" s="50" t="s">
        <v>213</v>
      </c>
      <c r="C176" s="14">
        <v>39395559</v>
      </c>
      <c r="D176" s="11" t="str">
        <f t="shared" si="64"/>
        <v>N/A</v>
      </c>
      <c r="E176" s="14">
        <v>129086650</v>
      </c>
      <c r="F176" s="11" t="str">
        <f t="shared" si="65"/>
        <v>N/A</v>
      </c>
      <c r="G176" s="14">
        <v>86924276</v>
      </c>
      <c r="H176" s="11" t="str">
        <f t="shared" si="66"/>
        <v>N/A</v>
      </c>
      <c r="I176" s="12">
        <v>227.7</v>
      </c>
      <c r="J176" s="12">
        <v>-32.700000000000003</v>
      </c>
      <c r="K176" s="50" t="s">
        <v>739</v>
      </c>
      <c r="L176" s="9" t="str">
        <f t="shared" si="67"/>
        <v>No</v>
      </c>
    </row>
    <row r="177" spans="1:12" ht="25.5" x14ac:dyDescent="0.2">
      <c r="A177" s="2" t="s">
        <v>513</v>
      </c>
      <c r="B177" s="50" t="s">
        <v>213</v>
      </c>
      <c r="C177" s="14">
        <v>398.71404762999998</v>
      </c>
      <c r="D177" s="11" t="str">
        <f t="shared" si="64"/>
        <v>N/A</v>
      </c>
      <c r="E177" s="14">
        <v>519.65387626999996</v>
      </c>
      <c r="F177" s="11" t="str">
        <f t="shared" si="65"/>
        <v>N/A</v>
      </c>
      <c r="G177" s="14">
        <v>388.71185208000003</v>
      </c>
      <c r="H177" s="11" t="str">
        <f t="shared" si="66"/>
        <v>N/A</v>
      </c>
      <c r="I177" s="12">
        <v>30.33</v>
      </c>
      <c r="J177" s="12">
        <v>-25.2</v>
      </c>
      <c r="K177" s="50" t="s">
        <v>739</v>
      </c>
      <c r="L177" s="9" t="str">
        <f t="shared" si="67"/>
        <v>Yes</v>
      </c>
    </row>
    <row r="178" spans="1:12" ht="25.5" x14ac:dyDescent="0.2">
      <c r="A178" s="2" t="s">
        <v>1301</v>
      </c>
      <c r="B178" s="37" t="s">
        <v>213</v>
      </c>
      <c r="C178" s="49">
        <v>190.03635448</v>
      </c>
      <c r="D178" s="46" t="str">
        <f t="shared" si="64"/>
        <v>N/A</v>
      </c>
      <c r="E178" s="49">
        <v>156.85783416000001</v>
      </c>
      <c r="F178" s="46" t="str">
        <f t="shared" si="65"/>
        <v>N/A</v>
      </c>
      <c r="G178" s="49">
        <v>113.14880199</v>
      </c>
      <c r="H178" s="46" t="str">
        <f t="shared" si="66"/>
        <v>N/A</v>
      </c>
      <c r="I178" s="12">
        <v>-17.5</v>
      </c>
      <c r="J178" s="12">
        <v>-27.9</v>
      </c>
      <c r="K178" s="47" t="s">
        <v>739</v>
      </c>
      <c r="L178" s="9" t="str">
        <f t="shared" si="67"/>
        <v>Yes</v>
      </c>
    </row>
    <row r="179" spans="1:12" ht="25.5" x14ac:dyDescent="0.2">
      <c r="A179" s="2" t="s">
        <v>514</v>
      </c>
      <c r="B179" s="37" t="s">
        <v>213</v>
      </c>
      <c r="C179" s="49">
        <v>513.92502374000003</v>
      </c>
      <c r="D179" s="46" t="str">
        <f t="shared" si="64"/>
        <v>N/A</v>
      </c>
      <c r="E179" s="49">
        <v>587.48098514000003</v>
      </c>
      <c r="F179" s="46" t="str">
        <f t="shared" si="65"/>
        <v>N/A</v>
      </c>
      <c r="G179" s="49">
        <v>592.39174267999999</v>
      </c>
      <c r="H179" s="46" t="str">
        <f t="shared" si="66"/>
        <v>N/A</v>
      </c>
      <c r="I179" s="12">
        <v>14.31</v>
      </c>
      <c r="J179" s="12">
        <v>0.83589999999999998</v>
      </c>
      <c r="K179" s="47" t="s">
        <v>739</v>
      </c>
      <c r="L179" s="9" t="str">
        <f t="shared" si="67"/>
        <v>Yes</v>
      </c>
    </row>
    <row r="180" spans="1:12" ht="25.5" x14ac:dyDescent="0.2">
      <c r="A180" s="2" t="s">
        <v>515</v>
      </c>
      <c r="B180" s="37" t="s">
        <v>213</v>
      </c>
      <c r="C180" s="49">
        <v>763.43543980000004</v>
      </c>
      <c r="D180" s="46" t="str">
        <f t="shared" si="64"/>
        <v>N/A</v>
      </c>
      <c r="E180" s="49">
        <v>1075.1486706999999</v>
      </c>
      <c r="F180" s="46" t="str">
        <f t="shared" si="65"/>
        <v>N/A</v>
      </c>
      <c r="G180" s="49">
        <v>632.27771715999995</v>
      </c>
      <c r="H180" s="46" t="str">
        <f t="shared" si="66"/>
        <v>N/A</v>
      </c>
      <c r="I180" s="12">
        <v>40.83</v>
      </c>
      <c r="J180" s="12">
        <v>-41.2</v>
      </c>
      <c r="K180" s="47" t="s">
        <v>739</v>
      </c>
      <c r="L180" s="9" t="str">
        <f t="shared" si="67"/>
        <v>No</v>
      </c>
    </row>
    <row r="181" spans="1:12" ht="25.5" x14ac:dyDescent="0.2">
      <c r="A181" s="2" t="s">
        <v>1653</v>
      </c>
      <c r="B181" s="50" t="s">
        <v>213</v>
      </c>
      <c r="C181" s="13">
        <v>77.981900276999994</v>
      </c>
      <c r="D181" s="11" t="str">
        <f t="shared" si="64"/>
        <v>N/A</v>
      </c>
      <c r="E181" s="13">
        <v>76.510027984999994</v>
      </c>
      <c r="F181" s="11" t="str">
        <f t="shared" si="65"/>
        <v>N/A</v>
      </c>
      <c r="G181" s="13">
        <v>83.400253130999999</v>
      </c>
      <c r="H181" s="11" t="str">
        <f t="shared" si="66"/>
        <v>N/A</v>
      </c>
      <c r="I181" s="59">
        <v>-1.89</v>
      </c>
      <c r="J181" s="59">
        <v>9.0060000000000002</v>
      </c>
      <c r="K181" s="50" t="s">
        <v>739</v>
      </c>
      <c r="L181" s="9" t="str">
        <f t="shared" si="67"/>
        <v>Yes</v>
      </c>
    </row>
    <row r="182" spans="1:12" ht="25.5" x14ac:dyDescent="0.2">
      <c r="A182" s="2" t="s">
        <v>1654</v>
      </c>
      <c r="B182" s="139" t="s">
        <v>213</v>
      </c>
      <c r="C182" s="140">
        <v>85.932721713000007</v>
      </c>
      <c r="D182" s="135" t="str">
        <f t="shared" ref="D182" si="68">IF($B182="N/A","N/A",IF(C182&lt;0,"No","Yes"))</f>
        <v>N/A</v>
      </c>
      <c r="E182" s="140">
        <v>86.578947368000001</v>
      </c>
      <c r="F182" s="135" t="str">
        <f t="shared" ref="F182" si="69">IF($B182="N/A","N/A",IF(E182&lt;0,"No","Yes"))</f>
        <v>N/A</v>
      </c>
      <c r="G182" s="140">
        <v>88.901734103999999</v>
      </c>
      <c r="H182" s="135" t="str">
        <f t="shared" ref="H182" si="70">IF($B182="N/A","N/A",IF(G182&lt;0,"No","Yes"))</f>
        <v>N/A</v>
      </c>
      <c r="I182" s="141">
        <v>0.752</v>
      </c>
      <c r="J182" s="141">
        <v>2.6829999999999998</v>
      </c>
      <c r="K182" s="139" t="s">
        <v>739</v>
      </c>
      <c r="L182" s="135" t="str">
        <f t="shared" ref="L182" si="71">IF(J182="Div by 0", "N/A", IF(OR(J182="N/A",K182="N/A"),"N/A", IF(J182&gt;VALUE(MID(K182,1,2)), "No", IF(J182&lt;-1*VALUE(MID(K182,1,2)), "No", "Yes"))))</f>
        <v>Yes</v>
      </c>
    </row>
    <row r="183" spans="1:12" ht="25.5" x14ac:dyDescent="0.2">
      <c r="A183" s="2" t="s">
        <v>1655</v>
      </c>
      <c r="B183" s="5" t="s">
        <v>213</v>
      </c>
      <c r="C183" s="13">
        <v>87.308951965000006</v>
      </c>
      <c r="D183" s="9" t="str">
        <f t="shared" ref="D183:D185" si="72">IF($B183="N/A","N/A",IF(C183&lt;0,"No","Yes"))</f>
        <v>N/A</v>
      </c>
      <c r="E183" s="13">
        <v>82.981115107999997</v>
      </c>
      <c r="F183" s="9" t="str">
        <f t="shared" ref="F183:F185" si="73">IF($B183="N/A","N/A",IF(E183&lt;0,"No","Yes"))</f>
        <v>N/A</v>
      </c>
      <c r="G183" s="13">
        <v>88.561996309999998</v>
      </c>
      <c r="H183" s="9" t="str">
        <f t="shared" ref="H183:H185" si="74">IF($B183="N/A","N/A",IF(G183&lt;0,"No","Yes"))</f>
        <v>N/A</v>
      </c>
      <c r="I183" s="59">
        <v>-4.96</v>
      </c>
      <c r="J183" s="59">
        <v>6.7249999999999996</v>
      </c>
      <c r="K183" s="5" t="s">
        <v>739</v>
      </c>
      <c r="L183" s="9" t="str">
        <f t="shared" ref="L183:L213" si="75">IF(J183="Div by 0", "N/A", IF(OR(J183="N/A",K183="N/A"),"N/A", IF(J183&gt;VALUE(MID(K183,1,2)), "No", IF(J183&lt;-1*VALUE(MID(K183,1,2)), "No", "Yes"))))</f>
        <v>Yes</v>
      </c>
    </row>
    <row r="184" spans="1:12" ht="25.5" x14ac:dyDescent="0.2">
      <c r="A184" s="2" t="s">
        <v>1656</v>
      </c>
      <c r="B184" s="5" t="s">
        <v>213</v>
      </c>
      <c r="C184" s="13">
        <v>76.979299902999998</v>
      </c>
      <c r="D184" s="9" t="str">
        <f t="shared" si="72"/>
        <v>N/A</v>
      </c>
      <c r="E184" s="13">
        <v>75.319997783999995</v>
      </c>
      <c r="F184" s="9" t="str">
        <f t="shared" si="73"/>
        <v>N/A</v>
      </c>
      <c r="G184" s="13">
        <v>83.297169394999997</v>
      </c>
      <c r="H184" s="9" t="str">
        <f t="shared" si="74"/>
        <v>N/A</v>
      </c>
      <c r="I184" s="59">
        <v>-2.16</v>
      </c>
      <c r="J184" s="59">
        <v>10.59</v>
      </c>
      <c r="K184" s="5" t="s">
        <v>739</v>
      </c>
      <c r="L184" s="9" t="str">
        <f t="shared" si="75"/>
        <v>Yes</v>
      </c>
    </row>
    <row r="185" spans="1:12" ht="25.5" x14ac:dyDescent="0.2">
      <c r="A185" s="2" t="s">
        <v>1657</v>
      </c>
      <c r="B185" s="5" t="s">
        <v>213</v>
      </c>
      <c r="C185" s="13">
        <v>78.157583575000004</v>
      </c>
      <c r="D185" s="9" t="str">
        <f t="shared" si="72"/>
        <v>N/A</v>
      </c>
      <c r="E185" s="13">
        <v>78.600109056999997</v>
      </c>
      <c r="F185" s="9" t="str">
        <f t="shared" si="73"/>
        <v>N/A</v>
      </c>
      <c r="G185" s="13">
        <v>81.461799451999994</v>
      </c>
      <c r="H185" s="9" t="str">
        <f t="shared" si="74"/>
        <v>N/A</v>
      </c>
      <c r="I185" s="59">
        <v>0.56620000000000004</v>
      </c>
      <c r="J185" s="59">
        <v>3.641</v>
      </c>
      <c r="K185" s="5" t="s">
        <v>739</v>
      </c>
      <c r="L185" s="9" t="str">
        <f t="shared" si="75"/>
        <v>Yes</v>
      </c>
    </row>
    <row r="186" spans="1:12" ht="25.5" x14ac:dyDescent="0.2">
      <c r="A186" s="2" t="s">
        <v>1659</v>
      </c>
      <c r="B186" s="142" t="s">
        <v>213</v>
      </c>
      <c r="C186" s="140">
        <v>7.9898455516000002</v>
      </c>
      <c r="D186" s="132" t="str">
        <f>IF($B186="N/A","N/A",IF(C186&gt;10,"No",IF(C186&lt;-10,"No","Yes")))</f>
        <v>N/A</v>
      </c>
      <c r="E186" s="140">
        <v>4.5708955223999999</v>
      </c>
      <c r="F186" s="132" t="str">
        <f>IF($B186="N/A","N/A",IF(E186&gt;10,"No",IF(E186&lt;-10,"No","Yes")))</f>
        <v>N/A</v>
      </c>
      <c r="G186" s="140">
        <v>5.1411862262000003</v>
      </c>
      <c r="H186" s="132" t="str">
        <f>IF($B186="N/A","N/A",IF(G186&gt;10,"No",IF(G186&lt;-10,"No","Yes")))</f>
        <v>N/A</v>
      </c>
      <c r="I186" s="141">
        <v>-42.8</v>
      </c>
      <c r="J186" s="141">
        <v>12.48</v>
      </c>
      <c r="K186" s="142" t="s">
        <v>739</v>
      </c>
      <c r="L186" s="9" t="str">
        <f t="shared" si="75"/>
        <v>Yes</v>
      </c>
    </row>
    <row r="187" spans="1:12" ht="25.5" x14ac:dyDescent="0.2">
      <c r="A187" s="2" t="s">
        <v>1660</v>
      </c>
      <c r="B187" s="37" t="s">
        <v>213</v>
      </c>
      <c r="C187" s="13">
        <v>0</v>
      </c>
      <c r="D187" s="46" t="str">
        <f t="shared" ref="D187:D213" si="76">IF($B187="N/A","N/A",IF(C187&gt;10,"No",IF(C187&lt;-10,"No","Yes")))</f>
        <v>N/A</v>
      </c>
      <c r="E187" s="13">
        <v>0</v>
      </c>
      <c r="F187" s="46" t="str">
        <f t="shared" ref="F187:F213" si="77">IF($B187="N/A","N/A",IF(E187&gt;10,"No",IF(E187&lt;-10,"No","Yes")))</f>
        <v>N/A</v>
      </c>
      <c r="G187" s="13">
        <v>0</v>
      </c>
      <c r="H187" s="46" t="str">
        <f t="shared" ref="H187:H213" si="78">IF($B187="N/A","N/A",IF(G187&gt;10,"No",IF(G187&lt;-10,"No","Yes")))</f>
        <v>N/A</v>
      </c>
      <c r="I187" s="59" t="s">
        <v>1747</v>
      </c>
      <c r="J187" s="59" t="s">
        <v>1747</v>
      </c>
      <c r="K187" s="47" t="s">
        <v>739</v>
      </c>
      <c r="L187" s="9" t="str">
        <f t="shared" si="75"/>
        <v>N/A</v>
      </c>
    </row>
    <row r="188" spans="1:12" ht="25.5" x14ac:dyDescent="0.2">
      <c r="A188" s="2" t="s">
        <v>1661</v>
      </c>
      <c r="B188" s="37" t="s">
        <v>213</v>
      </c>
      <c r="C188" s="13">
        <v>0</v>
      </c>
      <c r="D188" s="46" t="str">
        <f t="shared" si="76"/>
        <v>N/A</v>
      </c>
      <c r="E188" s="13">
        <v>0</v>
      </c>
      <c r="F188" s="46" t="str">
        <f t="shared" si="77"/>
        <v>N/A</v>
      </c>
      <c r="G188" s="13">
        <v>0</v>
      </c>
      <c r="H188" s="46" t="str">
        <f t="shared" si="78"/>
        <v>N/A</v>
      </c>
      <c r="I188" s="59" t="s">
        <v>1747</v>
      </c>
      <c r="J188" s="59" t="s">
        <v>1747</v>
      </c>
      <c r="K188" s="47" t="s">
        <v>739</v>
      </c>
      <c r="L188" s="9" t="str">
        <f t="shared" si="75"/>
        <v>N/A</v>
      </c>
    </row>
    <row r="189" spans="1:12" ht="25.5" x14ac:dyDescent="0.2">
      <c r="A189" s="2" t="s">
        <v>1662</v>
      </c>
      <c r="B189" s="37" t="s">
        <v>213</v>
      </c>
      <c r="C189" s="13">
        <v>0</v>
      </c>
      <c r="D189" s="46" t="str">
        <f t="shared" si="76"/>
        <v>N/A</v>
      </c>
      <c r="E189" s="13">
        <v>0</v>
      </c>
      <c r="F189" s="46" t="str">
        <f t="shared" si="77"/>
        <v>N/A</v>
      </c>
      <c r="G189" s="13">
        <v>0</v>
      </c>
      <c r="H189" s="46" t="str">
        <f t="shared" si="78"/>
        <v>N/A</v>
      </c>
      <c r="I189" s="59" t="s">
        <v>1747</v>
      </c>
      <c r="J189" s="59" t="s">
        <v>1747</v>
      </c>
      <c r="K189" s="47" t="s">
        <v>739</v>
      </c>
      <c r="L189" s="9" t="str">
        <f t="shared" si="75"/>
        <v>N/A</v>
      </c>
    </row>
    <row r="190" spans="1:12" ht="25.5" x14ac:dyDescent="0.2">
      <c r="A190" s="2" t="s">
        <v>1663</v>
      </c>
      <c r="B190" s="37" t="s">
        <v>213</v>
      </c>
      <c r="C190" s="13">
        <v>0</v>
      </c>
      <c r="D190" s="46" t="str">
        <f t="shared" si="76"/>
        <v>N/A</v>
      </c>
      <c r="E190" s="13">
        <v>0</v>
      </c>
      <c r="F190" s="46" t="str">
        <f t="shared" si="77"/>
        <v>N/A</v>
      </c>
      <c r="G190" s="13">
        <v>0</v>
      </c>
      <c r="H190" s="46" t="str">
        <f t="shared" si="78"/>
        <v>N/A</v>
      </c>
      <c r="I190" s="59" t="s">
        <v>1747</v>
      </c>
      <c r="J190" s="59" t="s">
        <v>1747</v>
      </c>
      <c r="K190" s="47" t="s">
        <v>739</v>
      </c>
      <c r="L190" s="9" t="str">
        <f t="shared" si="75"/>
        <v>N/A</v>
      </c>
    </row>
    <row r="191" spans="1:12" ht="25.5" x14ac:dyDescent="0.2">
      <c r="A191" s="2" t="s">
        <v>1664</v>
      </c>
      <c r="B191" s="37" t="s">
        <v>213</v>
      </c>
      <c r="C191" s="13">
        <v>72.474468539</v>
      </c>
      <c r="D191" s="46" t="str">
        <f t="shared" si="76"/>
        <v>N/A</v>
      </c>
      <c r="E191" s="13">
        <v>71.677605276999998</v>
      </c>
      <c r="F191" s="46" t="str">
        <f t="shared" si="77"/>
        <v>N/A</v>
      </c>
      <c r="G191" s="13">
        <v>79.694205617999998</v>
      </c>
      <c r="H191" s="46" t="str">
        <f t="shared" si="78"/>
        <v>N/A</v>
      </c>
      <c r="I191" s="59">
        <v>-1.1000000000000001</v>
      </c>
      <c r="J191" s="59">
        <v>11.18</v>
      </c>
      <c r="K191" s="47" t="s">
        <v>739</v>
      </c>
      <c r="L191" s="9" t="str">
        <f t="shared" si="75"/>
        <v>Yes</v>
      </c>
    </row>
    <row r="192" spans="1:12" ht="25.5" x14ac:dyDescent="0.2">
      <c r="A192" s="2" t="s">
        <v>1665</v>
      </c>
      <c r="B192" s="37" t="s">
        <v>213</v>
      </c>
      <c r="C192" s="13">
        <v>0.11821018160000001</v>
      </c>
      <c r="D192" s="46" t="str">
        <f t="shared" si="76"/>
        <v>N/A</v>
      </c>
      <c r="E192" s="13">
        <v>1.5541711087000001</v>
      </c>
      <c r="F192" s="46" t="str">
        <f t="shared" si="77"/>
        <v>N/A</v>
      </c>
      <c r="G192" s="13">
        <v>2.1763482157</v>
      </c>
      <c r="H192" s="46" t="str">
        <f t="shared" si="78"/>
        <v>N/A</v>
      </c>
      <c r="I192" s="59">
        <v>1215</v>
      </c>
      <c r="J192" s="59">
        <v>40.03</v>
      </c>
      <c r="K192" s="47" t="s">
        <v>739</v>
      </c>
      <c r="L192" s="9" t="str">
        <f t="shared" si="75"/>
        <v>No</v>
      </c>
    </row>
    <row r="193" spans="1:12" ht="25.5" x14ac:dyDescent="0.2">
      <c r="A193" s="2" t="s">
        <v>1666</v>
      </c>
      <c r="B193" s="37" t="s">
        <v>213</v>
      </c>
      <c r="C193" s="13">
        <v>2.0270139333000001</v>
      </c>
      <c r="D193" s="46" t="str">
        <f t="shared" si="76"/>
        <v>N/A</v>
      </c>
      <c r="E193" s="13">
        <v>8.1848014391999993</v>
      </c>
      <c r="F193" s="46" t="str">
        <f t="shared" si="77"/>
        <v>N/A</v>
      </c>
      <c r="G193" s="13">
        <v>15.355184102000001</v>
      </c>
      <c r="H193" s="46" t="str">
        <f t="shared" si="78"/>
        <v>N/A</v>
      </c>
      <c r="I193" s="59">
        <v>303.8</v>
      </c>
      <c r="J193" s="59">
        <v>87.61</v>
      </c>
      <c r="K193" s="47" t="s">
        <v>739</v>
      </c>
      <c r="L193" s="9" t="str">
        <f t="shared" si="75"/>
        <v>No</v>
      </c>
    </row>
    <row r="194" spans="1:12" ht="25.5" x14ac:dyDescent="0.2">
      <c r="A194" s="2" t="s">
        <v>1667</v>
      </c>
      <c r="B194" s="37" t="s">
        <v>213</v>
      </c>
      <c r="C194" s="13">
        <v>37.734240257000003</v>
      </c>
      <c r="D194" s="46" t="str">
        <f t="shared" si="76"/>
        <v>N/A</v>
      </c>
      <c r="E194" s="13">
        <v>27.330423774</v>
      </c>
      <c r="F194" s="46" t="str">
        <f t="shared" si="77"/>
        <v>N/A</v>
      </c>
      <c r="G194" s="13">
        <v>33.833777040999998</v>
      </c>
      <c r="H194" s="46" t="str">
        <f t="shared" si="78"/>
        <v>N/A</v>
      </c>
      <c r="I194" s="59">
        <v>-27.6</v>
      </c>
      <c r="J194" s="59">
        <v>23.8</v>
      </c>
      <c r="K194" s="47" t="s">
        <v>739</v>
      </c>
      <c r="L194" s="9" t="str">
        <f t="shared" si="75"/>
        <v>Yes</v>
      </c>
    </row>
    <row r="195" spans="1:12" ht="25.5" x14ac:dyDescent="0.2">
      <c r="A195" s="2" t="s">
        <v>1668</v>
      </c>
      <c r="B195" s="37" t="s">
        <v>213</v>
      </c>
      <c r="C195" s="13">
        <v>0.18991143930000001</v>
      </c>
      <c r="D195" s="46" t="str">
        <f t="shared" si="76"/>
        <v>N/A</v>
      </c>
      <c r="E195" s="13">
        <v>4.2610607676000001</v>
      </c>
      <c r="F195" s="46" t="str">
        <f t="shared" si="77"/>
        <v>N/A</v>
      </c>
      <c r="G195" s="13">
        <v>6.7188932046999996</v>
      </c>
      <c r="H195" s="46" t="str">
        <f t="shared" si="78"/>
        <v>N/A</v>
      </c>
      <c r="I195" s="59">
        <v>2144</v>
      </c>
      <c r="J195" s="59">
        <v>57.68</v>
      </c>
      <c r="K195" s="47" t="s">
        <v>739</v>
      </c>
      <c r="L195" s="9" t="str">
        <f t="shared" si="75"/>
        <v>No</v>
      </c>
    </row>
    <row r="196" spans="1:12" ht="25.5" x14ac:dyDescent="0.2">
      <c r="A196" s="2" t="s">
        <v>1669</v>
      </c>
      <c r="B196" s="37" t="s">
        <v>213</v>
      </c>
      <c r="C196" s="13">
        <v>0.57361006140000004</v>
      </c>
      <c r="D196" s="46" t="str">
        <f t="shared" si="76"/>
        <v>N/A</v>
      </c>
      <c r="E196" s="13">
        <v>0.37313432839999999</v>
      </c>
      <c r="F196" s="46" t="str">
        <f t="shared" si="77"/>
        <v>N/A</v>
      </c>
      <c r="G196" s="13">
        <v>0.52590232619999999</v>
      </c>
      <c r="H196" s="46" t="str">
        <f t="shared" si="78"/>
        <v>N/A</v>
      </c>
      <c r="I196" s="59">
        <v>-34.9</v>
      </c>
      <c r="J196" s="59">
        <v>40.94</v>
      </c>
      <c r="K196" s="47" t="s">
        <v>739</v>
      </c>
      <c r="L196" s="9" t="str">
        <f t="shared" si="75"/>
        <v>No</v>
      </c>
    </row>
    <row r="197" spans="1:12" ht="25.5" x14ac:dyDescent="0.2">
      <c r="A197" s="2" t="s">
        <v>1670</v>
      </c>
      <c r="B197" s="37" t="s">
        <v>213</v>
      </c>
      <c r="C197" s="13">
        <v>55.512276417999999</v>
      </c>
      <c r="D197" s="46" t="str">
        <f t="shared" si="76"/>
        <v>N/A</v>
      </c>
      <c r="E197" s="13">
        <v>45.714785448000001</v>
      </c>
      <c r="F197" s="46" t="str">
        <f t="shared" si="77"/>
        <v>N/A</v>
      </c>
      <c r="G197" s="13">
        <v>55.112818050999998</v>
      </c>
      <c r="H197" s="46" t="str">
        <f t="shared" si="78"/>
        <v>N/A</v>
      </c>
      <c r="I197" s="59">
        <v>-17.600000000000001</v>
      </c>
      <c r="J197" s="59">
        <v>20.56</v>
      </c>
      <c r="K197" s="47" t="s">
        <v>739</v>
      </c>
      <c r="L197" s="9" t="str">
        <f t="shared" si="75"/>
        <v>Yes</v>
      </c>
    </row>
    <row r="198" spans="1:12" ht="25.5" x14ac:dyDescent="0.2">
      <c r="A198" s="2" t="s">
        <v>1671</v>
      </c>
      <c r="B198" s="37" t="s">
        <v>213</v>
      </c>
      <c r="C198" s="13">
        <v>0</v>
      </c>
      <c r="D198" s="46" t="str">
        <f t="shared" si="76"/>
        <v>N/A</v>
      </c>
      <c r="E198" s="13">
        <v>0</v>
      </c>
      <c r="F198" s="46" t="str">
        <f t="shared" si="77"/>
        <v>N/A</v>
      </c>
      <c r="G198" s="13">
        <v>0</v>
      </c>
      <c r="H198" s="46" t="str">
        <f t="shared" si="78"/>
        <v>N/A</v>
      </c>
      <c r="I198" s="59" t="s">
        <v>1747</v>
      </c>
      <c r="J198" s="59" t="s">
        <v>1747</v>
      </c>
      <c r="K198" s="47" t="s">
        <v>739</v>
      </c>
      <c r="L198" s="9" t="str">
        <f t="shared" si="75"/>
        <v>N/A</v>
      </c>
    </row>
    <row r="199" spans="1:12" ht="25.5" x14ac:dyDescent="0.2">
      <c r="A199" s="2" t="s">
        <v>1672</v>
      </c>
      <c r="B199" s="37" t="s">
        <v>213</v>
      </c>
      <c r="C199" s="13">
        <v>0.87591806679999995</v>
      </c>
      <c r="D199" s="46" t="str">
        <f t="shared" si="76"/>
        <v>N/A</v>
      </c>
      <c r="E199" s="13">
        <v>1.0411114072000001</v>
      </c>
      <c r="F199" s="46" t="str">
        <f t="shared" si="77"/>
        <v>N/A</v>
      </c>
      <c r="G199" s="13">
        <v>1.4809642270000001</v>
      </c>
      <c r="H199" s="46" t="str">
        <f t="shared" si="78"/>
        <v>N/A</v>
      </c>
      <c r="I199" s="59">
        <v>18.86</v>
      </c>
      <c r="J199" s="59">
        <v>42.25</v>
      </c>
      <c r="K199" s="47" t="s">
        <v>739</v>
      </c>
      <c r="L199" s="9" t="str">
        <f t="shared" si="75"/>
        <v>No</v>
      </c>
    </row>
    <row r="200" spans="1:12" ht="25.5" x14ac:dyDescent="0.2">
      <c r="A200" s="2" t="s">
        <v>1673</v>
      </c>
      <c r="B200" s="37" t="s">
        <v>213</v>
      </c>
      <c r="C200" s="13">
        <v>13.479836444</v>
      </c>
      <c r="D200" s="46" t="str">
        <f t="shared" si="76"/>
        <v>N/A</v>
      </c>
      <c r="E200" s="13">
        <v>6.0809235074999997</v>
      </c>
      <c r="F200" s="46" t="str">
        <f t="shared" si="77"/>
        <v>N/A</v>
      </c>
      <c r="G200" s="13">
        <v>4.3265104235000003</v>
      </c>
      <c r="H200" s="46" t="str">
        <f t="shared" si="78"/>
        <v>N/A</v>
      </c>
      <c r="I200" s="59">
        <v>-54.9</v>
      </c>
      <c r="J200" s="59">
        <v>-28.9</v>
      </c>
      <c r="K200" s="47" t="s">
        <v>739</v>
      </c>
      <c r="L200" s="9" t="str">
        <f t="shared" si="75"/>
        <v>Yes</v>
      </c>
    </row>
    <row r="201" spans="1:12" ht="25.5" x14ac:dyDescent="0.2">
      <c r="A201" s="2" t="s">
        <v>1674</v>
      </c>
      <c r="B201" s="37" t="s">
        <v>213</v>
      </c>
      <c r="C201" s="13">
        <v>0</v>
      </c>
      <c r="D201" s="46" t="str">
        <f t="shared" si="76"/>
        <v>N/A</v>
      </c>
      <c r="E201" s="13">
        <v>0</v>
      </c>
      <c r="F201" s="46" t="str">
        <f t="shared" si="77"/>
        <v>N/A</v>
      </c>
      <c r="G201" s="13">
        <v>0</v>
      </c>
      <c r="H201" s="46" t="str">
        <f t="shared" si="78"/>
        <v>N/A</v>
      </c>
      <c r="I201" s="59" t="s">
        <v>1747</v>
      </c>
      <c r="J201" s="59" t="s">
        <v>1747</v>
      </c>
      <c r="K201" s="47" t="s">
        <v>739</v>
      </c>
      <c r="L201" s="9" t="str">
        <f t="shared" si="75"/>
        <v>N/A</v>
      </c>
    </row>
    <row r="202" spans="1:12" ht="25.5" x14ac:dyDescent="0.2">
      <c r="A202" s="2" t="s">
        <v>1675</v>
      </c>
      <c r="B202" s="37" t="s">
        <v>213</v>
      </c>
      <c r="C202" s="13">
        <v>0</v>
      </c>
      <c r="D202" s="46" t="str">
        <f t="shared" si="76"/>
        <v>N/A</v>
      </c>
      <c r="E202" s="13">
        <v>0</v>
      </c>
      <c r="F202" s="46" t="str">
        <f t="shared" si="77"/>
        <v>N/A</v>
      </c>
      <c r="G202" s="13">
        <v>0</v>
      </c>
      <c r="H202" s="46" t="str">
        <f t="shared" si="78"/>
        <v>N/A</v>
      </c>
      <c r="I202" s="59" t="s">
        <v>1747</v>
      </c>
      <c r="J202" s="59" t="s">
        <v>1747</v>
      </c>
      <c r="K202" s="47" t="s">
        <v>739</v>
      </c>
      <c r="L202" s="9" t="str">
        <f t="shared" si="75"/>
        <v>N/A</v>
      </c>
    </row>
    <row r="203" spans="1:12" ht="25.5" x14ac:dyDescent="0.2">
      <c r="A203" s="2" t="s">
        <v>1676</v>
      </c>
      <c r="B203" s="37" t="s">
        <v>213</v>
      </c>
      <c r="C203" s="13">
        <v>0</v>
      </c>
      <c r="D203" s="46" t="str">
        <f t="shared" si="76"/>
        <v>N/A</v>
      </c>
      <c r="E203" s="13">
        <v>0</v>
      </c>
      <c r="F203" s="46" t="str">
        <f t="shared" si="77"/>
        <v>N/A</v>
      </c>
      <c r="G203" s="13">
        <v>0</v>
      </c>
      <c r="H203" s="46" t="str">
        <f t="shared" si="78"/>
        <v>N/A</v>
      </c>
      <c r="I203" s="59" t="s">
        <v>1747</v>
      </c>
      <c r="J203" s="59" t="s">
        <v>1747</v>
      </c>
      <c r="K203" s="47" t="s">
        <v>739</v>
      </c>
      <c r="L203" s="9" t="str">
        <f t="shared" si="75"/>
        <v>N/A</v>
      </c>
    </row>
    <row r="204" spans="1:12" ht="25.5" x14ac:dyDescent="0.2">
      <c r="A204" s="2" t="s">
        <v>1677</v>
      </c>
      <c r="B204" s="37" t="s">
        <v>213</v>
      </c>
      <c r="C204" s="13">
        <v>0.84297424570000001</v>
      </c>
      <c r="D204" s="46" t="str">
        <f t="shared" si="76"/>
        <v>N/A</v>
      </c>
      <c r="E204" s="13">
        <v>0.94866071429999999</v>
      </c>
      <c r="F204" s="46" t="str">
        <f t="shared" si="77"/>
        <v>N/A</v>
      </c>
      <c r="G204" s="13">
        <v>1.8577517857000001</v>
      </c>
      <c r="H204" s="46" t="str">
        <f t="shared" si="78"/>
        <v>N/A</v>
      </c>
      <c r="I204" s="59">
        <v>12.54</v>
      </c>
      <c r="J204" s="59">
        <v>95.83</v>
      </c>
      <c r="K204" s="47" t="s">
        <v>739</v>
      </c>
      <c r="L204" s="9" t="str">
        <f t="shared" si="75"/>
        <v>No</v>
      </c>
    </row>
    <row r="205" spans="1:12" ht="25.5" x14ac:dyDescent="0.2">
      <c r="A205" s="2" t="s">
        <v>1678</v>
      </c>
      <c r="B205" s="37" t="s">
        <v>213</v>
      </c>
      <c r="C205" s="13">
        <v>0</v>
      </c>
      <c r="D205" s="46" t="str">
        <f t="shared" si="76"/>
        <v>N/A</v>
      </c>
      <c r="E205" s="13">
        <v>0</v>
      </c>
      <c r="F205" s="46" t="str">
        <f t="shared" si="77"/>
        <v>N/A</v>
      </c>
      <c r="G205" s="13">
        <v>0</v>
      </c>
      <c r="H205" s="46" t="str">
        <f t="shared" si="78"/>
        <v>N/A</v>
      </c>
      <c r="I205" s="59" t="s">
        <v>1747</v>
      </c>
      <c r="J205" s="59" t="s">
        <v>1747</v>
      </c>
      <c r="K205" s="47" t="s">
        <v>739</v>
      </c>
      <c r="L205" s="9" t="str">
        <f t="shared" si="75"/>
        <v>N/A</v>
      </c>
    </row>
    <row r="206" spans="1:12" ht="25.5" x14ac:dyDescent="0.2">
      <c r="A206" s="2" t="s">
        <v>1679</v>
      </c>
      <c r="B206" s="37" t="s">
        <v>213</v>
      </c>
      <c r="C206" s="13">
        <v>0.42245605879999998</v>
      </c>
      <c r="D206" s="46" t="str">
        <f t="shared" si="76"/>
        <v>N/A</v>
      </c>
      <c r="E206" s="13">
        <v>0.78874600210000001</v>
      </c>
      <c r="F206" s="46" t="str">
        <f t="shared" si="77"/>
        <v>N/A</v>
      </c>
      <c r="G206" s="13">
        <v>1.7355504153000001</v>
      </c>
      <c r="H206" s="46" t="str">
        <f t="shared" si="78"/>
        <v>N/A</v>
      </c>
      <c r="I206" s="59">
        <v>86.7</v>
      </c>
      <c r="J206" s="59">
        <v>120</v>
      </c>
      <c r="K206" s="47" t="s">
        <v>739</v>
      </c>
      <c r="L206" s="9" t="str">
        <f t="shared" si="75"/>
        <v>No</v>
      </c>
    </row>
    <row r="207" spans="1:12" ht="25.5" x14ac:dyDescent="0.2">
      <c r="A207" s="2" t="s">
        <v>1680</v>
      </c>
      <c r="B207" s="37" t="s">
        <v>213</v>
      </c>
      <c r="C207" s="13">
        <v>0</v>
      </c>
      <c r="D207" s="46" t="str">
        <f t="shared" si="76"/>
        <v>N/A</v>
      </c>
      <c r="E207" s="13">
        <v>4.1644456000000003E-3</v>
      </c>
      <c r="F207" s="46" t="str">
        <f t="shared" si="77"/>
        <v>N/A</v>
      </c>
      <c r="G207" s="13">
        <v>6.5465020000000001E-3</v>
      </c>
      <c r="H207" s="46" t="str">
        <f t="shared" si="78"/>
        <v>N/A</v>
      </c>
      <c r="I207" s="59" t="s">
        <v>1747</v>
      </c>
      <c r="J207" s="59">
        <v>57.2</v>
      </c>
      <c r="K207" s="47" t="s">
        <v>739</v>
      </c>
      <c r="L207" s="9" t="str">
        <f t="shared" si="75"/>
        <v>No</v>
      </c>
    </row>
    <row r="208" spans="1:12" ht="25.5" x14ac:dyDescent="0.2">
      <c r="A208" s="2" t="s">
        <v>1681</v>
      </c>
      <c r="B208" s="37" t="s">
        <v>213</v>
      </c>
      <c r="C208" s="13">
        <v>20.223630408999998</v>
      </c>
      <c r="D208" s="46" t="str">
        <f t="shared" si="76"/>
        <v>N/A</v>
      </c>
      <c r="E208" s="13">
        <v>16.168876599000001</v>
      </c>
      <c r="F208" s="46" t="str">
        <f t="shared" si="77"/>
        <v>N/A</v>
      </c>
      <c r="G208" s="13">
        <v>21.235397664000001</v>
      </c>
      <c r="H208" s="46" t="str">
        <f t="shared" si="78"/>
        <v>N/A</v>
      </c>
      <c r="I208" s="59">
        <v>-20</v>
      </c>
      <c r="J208" s="59">
        <v>31.34</v>
      </c>
      <c r="K208" s="47" t="s">
        <v>739</v>
      </c>
      <c r="L208" s="9" t="str">
        <f t="shared" si="75"/>
        <v>No</v>
      </c>
    </row>
    <row r="209" spans="1:12" ht="25.5" x14ac:dyDescent="0.2">
      <c r="A209" s="2" t="s">
        <v>1682</v>
      </c>
      <c r="B209" s="37" t="s">
        <v>213</v>
      </c>
      <c r="C209" s="13">
        <v>0</v>
      </c>
      <c r="D209" s="46" t="str">
        <f t="shared" si="76"/>
        <v>N/A</v>
      </c>
      <c r="E209" s="13">
        <v>0</v>
      </c>
      <c r="F209" s="46" t="str">
        <f t="shared" si="77"/>
        <v>N/A</v>
      </c>
      <c r="G209" s="13">
        <v>0</v>
      </c>
      <c r="H209" s="46" t="str">
        <f t="shared" si="78"/>
        <v>N/A</v>
      </c>
      <c r="I209" s="59" t="s">
        <v>1747</v>
      </c>
      <c r="J209" s="59" t="s">
        <v>1747</v>
      </c>
      <c r="K209" s="47" t="s">
        <v>739</v>
      </c>
      <c r="L209" s="9" t="str">
        <f t="shared" si="75"/>
        <v>N/A</v>
      </c>
    </row>
    <row r="210" spans="1:12" ht="25.5" x14ac:dyDescent="0.2">
      <c r="A210" s="2" t="s">
        <v>1683</v>
      </c>
      <c r="B210" s="37" t="s">
        <v>213</v>
      </c>
      <c r="C210" s="13">
        <v>5.5035559948000001</v>
      </c>
      <c r="D210" s="46" t="str">
        <f t="shared" si="76"/>
        <v>N/A</v>
      </c>
      <c r="E210" s="13">
        <v>2.3154317697</v>
      </c>
      <c r="F210" s="46" t="str">
        <f t="shared" si="77"/>
        <v>N/A</v>
      </c>
      <c r="G210" s="13">
        <v>2.9146481619000002</v>
      </c>
      <c r="H210" s="46" t="str">
        <f t="shared" si="78"/>
        <v>N/A</v>
      </c>
      <c r="I210" s="59">
        <v>-57.9</v>
      </c>
      <c r="J210" s="59">
        <v>25.88</v>
      </c>
      <c r="K210" s="47" t="s">
        <v>739</v>
      </c>
      <c r="L210" s="9" t="str">
        <f t="shared" si="75"/>
        <v>Yes</v>
      </c>
    </row>
    <row r="211" spans="1:12" ht="25.5" x14ac:dyDescent="0.2">
      <c r="A211" s="2" t="s">
        <v>1684</v>
      </c>
      <c r="B211" s="37" t="s">
        <v>213</v>
      </c>
      <c r="C211" s="13">
        <v>0</v>
      </c>
      <c r="D211" s="46" t="str">
        <f t="shared" si="76"/>
        <v>N/A</v>
      </c>
      <c r="E211" s="13">
        <v>0</v>
      </c>
      <c r="F211" s="46" t="str">
        <f t="shared" si="77"/>
        <v>N/A</v>
      </c>
      <c r="G211" s="13">
        <v>0</v>
      </c>
      <c r="H211" s="46" t="str">
        <f t="shared" si="78"/>
        <v>N/A</v>
      </c>
      <c r="I211" s="59" t="s">
        <v>1747</v>
      </c>
      <c r="J211" s="59" t="s">
        <v>1747</v>
      </c>
      <c r="K211" s="47" t="s">
        <v>739</v>
      </c>
      <c r="L211" s="9" t="str">
        <f t="shared" si="75"/>
        <v>N/A</v>
      </c>
    </row>
    <row r="212" spans="1:12" ht="25.5" x14ac:dyDescent="0.2">
      <c r="A212" s="2" t="s">
        <v>1685</v>
      </c>
      <c r="B212" s="37" t="s">
        <v>213</v>
      </c>
      <c r="C212" s="13">
        <v>0</v>
      </c>
      <c r="D212" s="46" t="str">
        <f t="shared" si="76"/>
        <v>N/A</v>
      </c>
      <c r="E212" s="13">
        <v>1.7057569295999999</v>
      </c>
      <c r="F212" s="46" t="str">
        <f t="shared" si="77"/>
        <v>N/A</v>
      </c>
      <c r="G212" s="13">
        <v>2.7197078805000001</v>
      </c>
      <c r="H212" s="46" t="str">
        <f t="shared" si="78"/>
        <v>N/A</v>
      </c>
      <c r="I212" s="59" t="s">
        <v>1747</v>
      </c>
      <c r="J212" s="59">
        <v>59.44</v>
      </c>
      <c r="K212" s="47" t="s">
        <v>739</v>
      </c>
      <c r="L212" s="9" t="str">
        <f t="shared" si="75"/>
        <v>No</v>
      </c>
    </row>
    <row r="213" spans="1:12" ht="38.25" x14ac:dyDescent="0.2">
      <c r="A213" s="2" t="s">
        <v>1658</v>
      </c>
      <c r="B213" s="37" t="s">
        <v>213</v>
      </c>
      <c r="C213" s="13">
        <v>0.49028157280000001</v>
      </c>
      <c r="D213" s="46" t="str">
        <f t="shared" si="76"/>
        <v>N/A</v>
      </c>
      <c r="E213" s="13">
        <v>0.25986140720000001</v>
      </c>
      <c r="F213" s="46" t="str">
        <f t="shared" si="77"/>
        <v>N/A</v>
      </c>
      <c r="G213" s="13">
        <v>0.36151238740000002</v>
      </c>
      <c r="H213" s="46" t="str">
        <f t="shared" si="78"/>
        <v>N/A</v>
      </c>
      <c r="I213" s="59">
        <v>-47</v>
      </c>
      <c r="J213" s="59">
        <v>39.119999999999997</v>
      </c>
      <c r="K213" s="47" t="s">
        <v>739</v>
      </c>
      <c r="L213" s="9" t="str">
        <f t="shared" si="75"/>
        <v>No</v>
      </c>
    </row>
    <row r="214" spans="1:12" x14ac:dyDescent="0.2">
      <c r="A214" s="161" t="s">
        <v>1647</v>
      </c>
      <c r="B214" s="162"/>
      <c r="C214" s="162"/>
      <c r="D214" s="162"/>
      <c r="E214" s="162"/>
      <c r="F214" s="162"/>
      <c r="G214" s="162"/>
      <c r="H214" s="162"/>
      <c r="I214" s="162"/>
      <c r="J214" s="162"/>
      <c r="K214" s="162"/>
      <c r="L214" s="163"/>
    </row>
    <row r="215" spans="1:12" x14ac:dyDescent="0.2">
      <c r="A215" s="156" t="s">
        <v>1645</v>
      </c>
      <c r="B215" s="157"/>
      <c r="C215" s="157"/>
      <c r="D215" s="157"/>
      <c r="E215" s="157"/>
      <c r="F215" s="157"/>
      <c r="G215" s="157"/>
      <c r="H215" s="157"/>
      <c r="I215" s="157"/>
      <c r="J215" s="157"/>
      <c r="K215" s="157"/>
      <c r="L215" s="158"/>
    </row>
    <row r="216" spans="1:12" x14ac:dyDescent="0.2">
      <c r="A216" s="167" t="s">
        <v>1743</v>
      </c>
      <c r="B216" s="168"/>
      <c r="C216" s="168"/>
      <c r="D216" s="168"/>
      <c r="E216" s="168"/>
      <c r="F216" s="168"/>
      <c r="G216" s="168"/>
      <c r="H216" s="168"/>
      <c r="I216" s="168"/>
      <c r="J216" s="168"/>
      <c r="K216" s="168"/>
      <c r="L216" s="169"/>
    </row>
    <row r="217" spans="1:12" x14ac:dyDescent="0.2">
      <c r="A217" s="56"/>
      <c r="B217" s="56"/>
    </row>
    <row r="218" spans="1:12" x14ac:dyDescent="0.2">
      <c r="A218" s="2"/>
      <c r="B218" s="56"/>
    </row>
    <row r="219" spans="1:12" x14ac:dyDescent="0.2">
      <c r="A219" s="2"/>
      <c r="B219" s="56"/>
    </row>
    <row r="220" spans="1:12" x14ac:dyDescent="0.2">
      <c r="A220" s="56"/>
      <c r="B220" s="56"/>
    </row>
    <row r="221" spans="1:12" x14ac:dyDescent="0.2">
      <c r="A221" s="58"/>
      <c r="B221" s="56"/>
    </row>
    <row r="222" spans="1:12" x14ac:dyDescent="0.2">
      <c r="A222" s="58"/>
      <c r="B222" s="56"/>
    </row>
    <row r="223" spans="1:12" x14ac:dyDescent="0.2">
      <c r="A223" s="58"/>
      <c r="B223" s="56"/>
    </row>
    <row r="224" spans="1:12" x14ac:dyDescent="0.2">
      <c r="A224" s="58"/>
      <c r="B224" s="56"/>
    </row>
    <row r="225" spans="1:1" x14ac:dyDescent="0.2">
      <c r="A225" s="58"/>
    </row>
    <row r="226" spans="1:1" x14ac:dyDescent="0.2">
      <c r="A226" s="58"/>
    </row>
    <row r="227" spans="1:1" x14ac:dyDescent="0.2">
      <c r="A227" s="58"/>
    </row>
    <row r="228" spans="1:1" x14ac:dyDescent="0.2">
      <c r="A228" s="58"/>
    </row>
    <row r="229" spans="1:1" x14ac:dyDescent="0.2">
      <c r="A229" s="56"/>
    </row>
    <row r="230" spans="1:1" x14ac:dyDescent="0.2">
      <c r="A230" s="56"/>
    </row>
    <row r="231" spans="1:1" x14ac:dyDescent="0.2">
      <c r="A231" s="56"/>
    </row>
    <row r="232" spans="1:1" x14ac:dyDescent="0.2">
      <c r="A232" s="56"/>
    </row>
    <row r="233" spans="1:1" x14ac:dyDescent="0.2">
      <c r="A233" s="56"/>
    </row>
    <row r="234" spans="1:1" x14ac:dyDescent="0.2">
      <c r="A234" s="56"/>
    </row>
    <row r="235" spans="1:1" x14ac:dyDescent="0.2">
      <c r="A235" s="56"/>
    </row>
    <row r="236" spans="1:1" x14ac:dyDescent="0.2">
      <c r="A236" s="56"/>
    </row>
  </sheetData>
  <mergeCells count="6">
    <mergeCell ref="A216:L216"/>
    <mergeCell ref="A2:L2"/>
    <mergeCell ref="A214:L214"/>
    <mergeCell ref="A215:L215"/>
    <mergeCell ref="A1:L1"/>
    <mergeCell ref="A4:L4"/>
  </mergeCells>
  <printOptions headings="1"/>
  <pageMargins left="0.75" right="0.75" top="1" bottom="0.75" header="0.5" footer="0.5"/>
  <pageSetup scale="60" fitToHeight="20" orientation="landscape" useFirstPageNumber="1" r:id="rId1"/>
  <headerFooter alignWithMargins="0">
    <oddFooter>&amp;R&amp;A Page &amp;P</oddFooter>
  </headerFooter>
  <rowBreaks count="2" manualBreakCount="2">
    <brk id="53" max="16383" man="1"/>
    <brk id="104" max="11" man="1"/>
  </row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L255"/>
  <sheetViews>
    <sheetView zoomScaleNormal="100" zoomScaleSheetLayoutView="80" workbookViewId="0">
      <pane xSplit="2" ySplit="5" topLeftCell="C17" activePane="bottomRight" state="frozen"/>
      <selection activeCell="A17" sqref="A17"/>
      <selection pane="topRight" activeCell="A17" sqref="A17"/>
      <selection pane="bottomLeft" activeCell="A17" sqref="A17"/>
      <selection pane="bottomRight" activeCell="A3" sqref="A3:L3"/>
    </sheetView>
  </sheetViews>
  <sheetFormatPr defaultColWidth="9.140625" defaultRowHeight="12.75" x14ac:dyDescent="0.2"/>
  <cols>
    <col min="1" max="1" width="77.28515625" style="61" customWidth="1"/>
    <col min="2" max="2" width="10.7109375" style="57"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5"/>
  </cols>
  <sheetData>
    <row r="1" spans="1:12" s="20" customFormat="1" ht="18.75" customHeight="1" x14ac:dyDescent="0.2">
      <c r="A1" s="147" t="s">
        <v>1731</v>
      </c>
      <c r="B1" s="148"/>
      <c r="C1" s="148"/>
      <c r="D1" s="148"/>
      <c r="E1" s="148"/>
      <c r="F1" s="148"/>
      <c r="G1" s="148"/>
      <c r="H1" s="148"/>
      <c r="I1" s="148"/>
      <c r="J1" s="148"/>
      <c r="K1" s="148"/>
      <c r="L1" s="149"/>
    </row>
    <row r="2" spans="1:12" ht="54" customHeight="1" x14ac:dyDescent="0.2">
      <c r="A2" s="173" t="s">
        <v>1608</v>
      </c>
      <c r="B2" s="174"/>
      <c r="C2" s="174"/>
      <c r="D2" s="174"/>
      <c r="E2" s="174"/>
      <c r="F2" s="174"/>
      <c r="G2" s="174"/>
      <c r="H2" s="174"/>
      <c r="I2" s="174"/>
      <c r="J2" s="174"/>
      <c r="K2" s="174"/>
      <c r="L2" s="175"/>
    </row>
    <row r="3" spans="1:12" s="21" customFormat="1" x14ac:dyDescent="0.2">
      <c r="A3" s="146" t="s">
        <v>1746</v>
      </c>
      <c r="B3" s="22"/>
      <c r="C3" s="22"/>
      <c r="D3" s="22"/>
      <c r="E3" s="22"/>
      <c r="F3" s="22"/>
      <c r="G3" s="22"/>
      <c r="H3" s="22"/>
      <c r="I3" s="22"/>
      <c r="J3" s="22"/>
      <c r="K3" s="23"/>
    </row>
    <row r="4" spans="1:12" s="21" customFormat="1" x14ac:dyDescent="0.2">
      <c r="A4" s="150" t="s">
        <v>650</v>
      </c>
      <c r="B4" s="151"/>
      <c r="C4" s="151"/>
      <c r="D4" s="151"/>
      <c r="E4" s="151"/>
      <c r="F4" s="151"/>
      <c r="G4" s="151"/>
      <c r="H4" s="151"/>
      <c r="I4" s="151"/>
      <c r="J4" s="151"/>
      <c r="K4" s="151"/>
      <c r="L4" s="152"/>
    </row>
    <row r="5" spans="1:12" s="83" customFormat="1" ht="63" customHeight="1" x14ac:dyDescent="0.2">
      <c r="A5" s="143" t="s">
        <v>11</v>
      </c>
      <c r="B5" s="25" t="s">
        <v>212</v>
      </c>
      <c r="C5" s="25" t="s">
        <v>1732</v>
      </c>
      <c r="D5" s="25" t="s">
        <v>1737</v>
      </c>
      <c r="E5" s="25" t="s">
        <v>651</v>
      </c>
      <c r="F5" s="25" t="s">
        <v>1733</v>
      </c>
      <c r="G5" s="25" t="s">
        <v>652</v>
      </c>
      <c r="H5" s="25" t="s">
        <v>1734</v>
      </c>
      <c r="I5" s="42" t="s">
        <v>1735</v>
      </c>
      <c r="J5" s="42" t="s">
        <v>1736</v>
      </c>
      <c r="K5" s="43" t="s">
        <v>744</v>
      </c>
      <c r="L5" s="44" t="s">
        <v>743</v>
      </c>
    </row>
    <row r="6" spans="1:12" x14ac:dyDescent="0.2">
      <c r="A6" s="18" t="s">
        <v>3</v>
      </c>
      <c r="B6" s="50" t="s">
        <v>213</v>
      </c>
      <c r="C6" s="1">
        <v>183128</v>
      </c>
      <c r="D6" s="11" t="str">
        <f t="shared" ref="D6:D39" si="0">IF($B6="N/A","N/A",IF(C6&gt;10,"No",IF(C6&lt;-10,"No","Yes")))</f>
        <v>N/A</v>
      </c>
      <c r="E6" s="1">
        <v>129491</v>
      </c>
      <c r="F6" s="11" t="str">
        <f t="shared" ref="F6:F39" si="1">IF($B6="N/A","N/A",IF(E6&gt;10,"No",IF(E6&lt;-10,"No","Yes")))</f>
        <v>N/A</v>
      </c>
      <c r="G6" s="1">
        <v>121330</v>
      </c>
      <c r="H6" s="11" t="str">
        <f t="shared" ref="H6:H39" si="2">IF($B6="N/A","N/A",IF(G6&gt;10,"No",IF(G6&lt;-10,"No","Yes")))</f>
        <v>N/A</v>
      </c>
      <c r="I6" s="59">
        <v>-29.3</v>
      </c>
      <c r="J6" s="59">
        <v>-6.3</v>
      </c>
      <c r="K6" s="50" t="s">
        <v>739</v>
      </c>
      <c r="L6" s="9" t="str">
        <f t="shared" ref="L6:L39" si="3">IF(J6="Div by 0", "N/A", IF(K6="N/A","N/A", IF(J6&gt;VALUE(MID(K6,1,2)), "No", IF(J6&lt;-1*VALUE(MID(K6,1,2)), "No", "Yes"))))</f>
        <v>Yes</v>
      </c>
    </row>
    <row r="7" spans="1:12" x14ac:dyDescent="0.2">
      <c r="A7" s="18" t="s">
        <v>4</v>
      </c>
      <c r="B7" s="37" t="s">
        <v>213</v>
      </c>
      <c r="C7" s="38">
        <v>163753</v>
      </c>
      <c r="D7" s="46" t="str">
        <f t="shared" si="0"/>
        <v>N/A</v>
      </c>
      <c r="E7" s="38">
        <v>112768</v>
      </c>
      <c r="F7" s="46" t="str">
        <f t="shared" si="1"/>
        <v>N/A</v>
      </c>
      <c r="G7" s="38">
        <v>106496</v>
      </c>
      <c r="H7" s="46" t="str">
        <f t="shared" si="2"/>
        <v>N/A</v>
      </c>
      <c r="I7" s="12">
        <v>-31.1</v>
      </c>
      <c r="J7" s="12">
        <v>-5.56</v>
      </c>
      <c r="K7" s="47" t="s">
        <v>739</v>
      </c>
      <c r="L7" s="9" t="str">
        <f t="shared" si="3"/>
        <v>Yes</v>
      </c>
    </row>
    <row r="8" spans="1:12" x14ac:dyDescent="0.2">
      <c r="A8" s="18" t="s">
        <v>359</v>
      </c>
      <c r="B8" s="37" t="s">
        <v>213</v>
      </c>
      <c r="C8" s="38" t="s">
        <v>213</v>
      </c>
      <c r="D8" s="46" t="str">
        <f>IF($B8="N/A","N/A",IF(C8&gt;10,"No",IF(C8&lt;-10,"No","Yes")))</f>
        <v>N/A</v>
      </c>
      <c r="E8" s="38">
        <v>87.085588959999995</v>
      </c>
      <c r="F8" s="46" t="str">
        <f t="shared" si="1"/>
        <v>N/A</v>
      </c>
      <c r="G8" s="8">
        <v>87.773839941000006</v>
      </c>
      <c r="H8" s="46" t="str">
        <f t="shared" si="2"/>
        <v>N/A</v>
      </c>
      <c r="I8" s="12" t="s">
        <v>213</v>
      </c>
      <c r="J8" s="12">
        <v>0.7903</v>
      </c>
      <c r="K8" s="47" t="s">
        <v>739</v>
      </c>
      <c r="L8" s="9" t="str">
        <f t="shared" si="3"/>
        <v>Yes</v>
      </c>
    </row>
    <row r="9" spans="1:12" x14ac:dyDescent="0.2">
      <c r="A9" s="18" t="s">
        <v>83</v>
      </c>
      <c r="B9" s="37" t="s">
        <v>213</v>
      </c>
      <c r="C9" s="38">
        <v>139570.99</v>
      </c>
      <c r="D9" s="46" t="str">
        <f t="shared" si="0"/>
        <v>N/A</v>
      </c>
      <c r="E9" s="38">
        <v>91754.45</v>
      </c>
      <c r="F9" s="46" t="str">
        <f t="shared" si="1"/>
        <v>N/A</v>
      </c>
      <c r="G9" s="38">
        <v>88863.84</v>
      </c>
      <c r="H9" s="46" t="str">
        <f t="shared" si="2"/>
        <v>N/A</v>
      </c>
      <c r="I9" s="12">
        <v>-34.299999999999997</v>
      </c>
      <c r="J9" s="12">
        <v>-3.15</v>
      </c>
      <c r="K9" s="47" t="s">
        <v>739</v>
      </c>
      <c r="L9" s="9" t="str">
        <f t="shared" si="3"/>
        <v>Yes</v>
      </c>
    </row>
    <row r="10" spans="1:12" x14ac:dyDescent="0.2">
      <c r="A10" s="18" t="s">
        <v>100</v>
      </c>
      <c r="B10" s="37" t="s">
        <v>213</v>
      </c>
      <c r="C10" s="38">
        <v>999</v>
      </c>
      <c r="D10" s="46" t="str">
        <f t="shared" si="0"/>
        <v>N/A</v>
      </c>
      <c r="E10" s="38">
        <v>646</v>
      </c>
      <c r="F10" s="46" t="str">
        <f t="shared" si="1"/>
        <v>N/A</v>
      </c>
      <c r="G10" s="38">
        <v>611</v>
      </c>
      <c r="H10" s="46" t="str">
        <f t="shared" si="2"/>
        <v>N/A</v>
      </c>
      <c r="I10" s="12">
        <v>-35.299999999999997</v>
      </c>
      <c r="J10" s="12">
        <v>-5.42</v>
      </c>
      <c r="K10" s="47" t="s">
        <v>739</v>
      </c>
      <c r="L10" s="9" t="str">
        <f t="shared" si="3"/>
        <v>Yes</v>
      </c>
    </row>
    <row r="11" spans="1:12" x14ac:dyDescent="0.2">
      <c r="A11" s="18" t="s">
        <v>991</v>
      </c>
      <c r="B11" s="37" t="s">
        <v>213</v>
      </c>
      <c r="C11" s="38">
        <v>817</v>
      </c>
      <c r="D11" s="46" t="str">
        <f t="shared" si="0"/>
        <v>N/A</v>
      </c>
      <c r="E11" s="38">
        <v>489</v>
      </c>
      <c r="F11" s="46" t="str">
        <f t="shared" si="1"/>
        <v>N/A</v>
      </c>
      <c r="G11" s="38">
        <v>473</v>
      </c>
      <c r="H11" s="46" t="str">
        <f t="shared" si="2"/>
        <v>N/A</v>
      </c>
      <c r="I11" s="12">
        <v>-40.1</v>
      </c>
      <c r="J11" s="12">
        <v>-3.27</v>
      </c>
      <c r="K11" s="47" t="s">
        <v>739</v>
      </c>
      <c r="L11" s="9" t="str">
        <f t="shared" si="3"/>
        <v>Yes</v>
      </c>
    </row>
    <row r="12" spans="1:12" x14ac:dyDescent="0.2">
      <c r="A12" s="18" t="s">
        <v>992</v>
      </c>
      <c r="B12" s="37" t="s">
        <v>213</v>
      </c>
      <c r="C12" s="38">
        <v>89</v>
      </c>
      <c r="D12" s="46" t="str">
        <f t="shared" si="0"/>
        <v>N/A</v>
      </c>
      <c r="E12" s="38">
        <v>85</v>
      </c>
      <c r="F12" s="46" t="str">
        <f t="shared" si="1"/>
        <v>N/A</v>
      </c>
      <c r="G12" s="38">
        <v>70</v>
      </c>
      <c r="H12" s="46" t="str">
        <f t="shared" si="2"/>
        <v>N/A</v>
      </c>
      <c r="I12" s="12">
        <v>-4.49</v>
      </c>
      <c r="J12" s="12">
        <v>-17.600000000000001</v>
      </c>
      <c r="K12" s="47" t="s">
        <v>739</v>
      </c>
      <c r="L12" s="9" t="str">
        <f t="shared" si="3"/>
        <v>Yes</v>
      </c>
    </row>
    <row r="13" spans="1:12" x14ac:dyDescent="0.2">
      <c r="A13" s="18" t="s">
        <v>993</v>
      </c>
      <c r="B13" s="37" t="s">
        <v>213</v>
      </c>
      <c r="C13" s="38">
        <v>93</v>
      </c>
      <c r="D13" s="46" t="str">
        <f t="shared" si="0"/>
        <v>N/A</v>
      </c>
      <c r="E13" s="38">
        <v>72</v>
      </c>
      <c r="F13" s="46" t="str">
        <f t="shared" si="1"/>
        <v>N/A</v>
      </c>
      <c r="G13" s="38">
        <v>67</v>
      </c>
      <c r="H13" s="46" t="str">
        <f t="shared" si="2"/>
        <v>N/A</v>
      </c>
      <c r="I13" s="12">
        <v>-22.6</v>
      </c>
      <c r="J13" s="12">
        <v>-6.94</v>
      </c>
      <c r="K13" s="47" t="s">
        <v>739</v>
      </c>
      <c r="L13" s="9" t="str">
        <f t="shared" si="3"/>
        <v>Yes</v>
      </c>
    </row>
    <row r="14" spans="1:12" x14ac:dyDescent="0.2">
      <c r="A14" s="18" t="s">
        <v>994</v>
      </c>
      <c r="B14" s="37" t="s">
        <v>213</v>
      </c>
      <c r="C14" s="38">
        <v>0</v>
      </c>
      <c r="D14" s="46" t="str">
        <f t="shared" si="0"/>
        <v>N/A</v>
      </c>
      <c r="E14" s="38">
        <v>0</v>
      </c>
      <c r="F14" s="46" t="str">
        <f t="shared" si="1"/>
        <v>N/A</v>
      </c>
      <c r="G14" s="38">
        <v>11</v>
      </c>
      <c r="H14" s="46" t="str">
        <f t="shared" si="2"/>
        <v>N/A</v>
      </c>
      <c r="I14" s="12" t="s">
        <v>1747</v>
      </c>
      <c r="J14" s="12" t="s">
        <v>1747</v>
      </c>
      <c r="K14" s="47" t="s">
        <v>739</v>
      </c>
      <c r="L14" s="9" t="str">
        <f t="shared" si="3"/>
        <v>N/A</v>
      </c>
    </row>
    <row r="15" spans="1:12" x14ac:dyDescent="0.2">
      <c r="A15" s="4" t="s">
        <v>995</v>
      </c>
      <c r="B15" s="37" t="s">
        <v>213</v>
      </c>
      <c r="C15" s="38">
        <v>0</v>
      </c>
      <c r="D15" s="46" t="str">
        <f t="shared" si="0"/>
        <v>N/A</v>
      </c>
      <c r="E15" s="38">
        <v>0</v>
      </c>
      <c r="F15" s="46" t="str">
        <f t="shared" si="1"/>
        <v>N/A</v>
      </c>
      <c r="G15" s="38">
        <v>0</v>
      </c>
      <c r="H15" s="46" t="str">
        <f t="shared" si="2"/>
        <v>N/A</v>
      </c>
      <c r="I15" s="12" t="s">
        <v>1747</v>
      </c>
      <c r="J15" s="12" t="s">
        <v>1747</v>
      </c>
      <c r="K15" s="47" t="s">
        <v>739</v>
      </c>
      <c r="L15" s="9" t="str">
        <f t="shared" si="3"/>
        <v>N/A</v>
      </c>
    </row>
    <row r="16" spans="1:12" x14ac:dyDescent="0.2">
      <c r="A16" s="4" t="s">
        <v>102</v>
      </c>
      <c r="B16" s="37" t="s">
        <v>213</v>
      </c>
      <c r="C16" s="38">
        <v>14429</v>
      </c>
      <c r="D16" s="46" t="str">
        <f t="shared" si="0"/>
        <v>N/A</v>
      </c>
      <c r="E16" s="38">
        <v>10639</v>
      </c>
      <c r="F16" s="46" t="str">
        <f t="shared" si="1"/>
        <v>N/A</v>
      </c>
      <c r="G16" s="38">
        <v>10360</v>
      </c>
      <c r="H16" s="46" t="str">
        <f t="shared" si="2"/>
        <v>N/A</v>
      </c>
      <c r="I16" s="12">
        <v>-26.3</v>
      </c>
      <c r="J16" s="12">
        <v>-2.62</v>
      </c>
      <c r="K16" s="47" t="s">
        <v>739</v>
      </c>
      <c r="L16" s="9" t="str">
        <f t="shared" si="3"/>
        <v>Yes</v>
      </c>
    </row>
    <row r="17" spans="1:12" x14ac:dyDescent="0.2">
      <c r="A17" s="4" t="s">
        <v>996</v>
      </c>
      <c r="B17" s="37" t="s">
        <v>213</v>
      </c>
      <c r="C17" s="38">
        <v>11274</v>
      </c>
      <c r="D17" s="46" t="str">
        <f t="shared" si="0"/>
        <v>N/A</v>
      </c>
      <c r="E17" s="38">
        <v>7879</v>
      </c>
      <c r="F17" s="46" t="str">
        <f t="shared" si="1"/>
        <v>N/A</v>
      </c>
      <c r="G17" s="38">
        <v>7743</v>
      </c>
      <c r="H17" s="46" t="str">
        <f t="shared" si="2"/>
        <v>N/A</v>
      </c>
      <c r="I17" s="12">
        <v>-30.1</v>
      </c>
      <c r="J17" s="12">
        <v>-1.73</v>
      </c>
      <c r="K17" s="47" t="s">
        <v>739</v>
      </c>
      <c r="L17" s="9" t="str">
        <f t="shared" si="3"/>
        <v>Yes</v>
      </c>
    </row>
    <row r="18" spans="1:12" x14ac:dyDescent="0.2">
      <c r="A18" s="4" t="s">
        <v>997</v>
      </c>
      <c r="B18" s="37" t="s">
        <v>213</v>
      </c>
      <c r="C18" s="38">
        <v>510</v>
      </c>
      <c r="D18" s="46" t="str">
        <f t="shared" si="0"/>
        <v>N/A</v>
      </c>
      <c r="E18" s="38">
        <v>562</v>
      </c>
      <c r="F18" s="46" t="str">
        <f t="shared" si="1"/>
        <v>N/A</v>
      </c>
      <c r="G18" s="38">
        <v>553</v>
      </c>
      <c r="H18" s="46" t="str">
        <f t="shared" si="2"/>
        <v>N/A</v>
      </c>
      <c r="I18" s="12">
        <v>10.199999999999999</v>
      </c>
      <c r="J18" s="12">
        <v>-1.6</v>
      </c>
      <c r="K18" s="47" t="s">
        <v>739</v>
      </c>
      <c r="L18" s="9" t="str">
        <f t="shared" si="3"/>
        <v>Yes</v>
      </c>
    </row>
    <row r="19" spans="1:12" x14ac:dyDescent="0.2">
      <c r="A19" s="4" t="s">
        <v>998</v>
      </c>
      <c r="B19" s="37" t="s">
        <v>213</v>
      </c>
      <c r="C19" s="38">
        <v>2548</v>
      </c>
      <c r="D19" s="46" t="str">
        <f t="shared" si="0"/>
        <v>N/A</v>
      </c>
      <c r="E19" s="38">
        <v>2104</v>
      </c>
      <c r="F19" s="46" t="str">
        <f t="shared" si="1"/>
        <v>N/A</v>
      </c>
      <c r="G19" s="38">
        <v>1950</v>
      </c>
      <c r="H19" s="46" t="str">
        <f t="shared" si="2"/>
        <v>N/A</v>
      </c>
      <c r="I19" s="12">
        <v>-17.399999999999999</v>
      </c>
      <c r="J19" s="12">
        <v>-7.32</v>
      </c>
      <c r="K19" s="47" t="s">
        <v>739</v>
      </c>
      <c r="L19" s="9" t="str">
        <f t="shared" si="3"/>
        <v>Yes</v>
      </c>
    </row>
    <row r="20" spans="1:12" x14ac:dyDescent="0.2">
      <c r="A20" s="4" t="s">
        <v>999</v>
      </c>
      <c r="B20" s="37" t="s">
        <v>213</v>
      </c>
      <c r="C20" s="38">
        <v>97</v>
      </c>
      <c r="D20" s="46" t="str">
        <f t="shared" si="0"/>
        <v>N/A</v>
      </c>
      <c r="E20" s="38">
        <v>94</v>
      </c>
      <c r="F20" s="46" t="str">
        <f t="shared" si="1"/>
        <v>N/A</v>
      </c>
      <c r="G20" s="38">
        <v>114</v>
      </c>
      <c r="H20" s="46" t="str">
        <f t="shared" si="2"/>
        <v>N/A</v>
      </c>
      <c r="I20" s="12">
        <v>-3.09</v>
      </c>
      <c r="J20" s="12">
        <v>21.28</v>
      </c>
      <c r="K20" s="47" t="s">
        <v>739</v>
      </c>
      <c r="L20" s="9" t="str">
        <f t="shared" si="3"/>
        <v>Yes</v>
      </c>
    </row>
    <row r="21" spans="1:12" x14ac:dyDescent="0.2">
      <c r="A21" s="2" t="s">
        <v>1000</v>
      </c>
      <c r="B21" s="37" t="s">
        <v>213</v>
      </c>
      <c r="C21" s="38">
        <v>0</v>
      </c>
      <c r="D21" s="46" t="str">
        <f t="shared" si="0"/>
        <v>N/A</v>
      </c>
      <c r="E21" s="38">
        <v>0</v>
      </c>
      <c r="F21" s="46" t="str">
        <f t="shared" si="1"/>
        <v>N/A</v>
      </c>
      <c r="G21" s="38">
        <v>0</v>
      </c>
      <c r="H21" s="46" t="str">
        <f t="shared" si="2"/>
        <v>N/A</v>
      </c>
      <c r="I21" s="12" t="s">
        <v>1747</v>
      </c>
      <c r="J21" s="12" t="s">
        <v>1747</v>
      </c>
      <c r="K21" s="47" t="s">
        <v>739</v>
      </c>
      <c r="L21" s="9" t="str">
        <f t="shared" si="3"/>
        <v>N/A</v>
      </c>
    </row>
    <row r="22" spans="1:12" x14ac:dyDescent="0.2">
      <c r="A22" s="4" t="s">
        <v>1717</v>
      </c>
      <c r="B22" s="37" t="s">
        <v>213</v>
      </c>
      <c r="C22" s="38">
        <v>132835</v>
      </c>
      <c r="D22" s="46" t="str">
        <f t="shared" si="0"/>
        <v>N/A</v>
      </c>
      <c r="E22" s="38">
        <v>92309</v>
      </c>
      <c r="F22" s="46" t="str">
        <f t="shared" si="1"/>
        <v>N/A</v>
      </c>
      <c r="G22" s="38">
        <v>87195</v>
      </c>
      <c r="H22" s="46" t="str">
        <f t="shared" si="2"/>
        <v>N/A</v>
      </c>
      <c r="I22" s="12">
        <v>-30.5</v>
      </c>
      <c r="J22" s="12">
        <v>-5.54</v>
      </c>
      <c r="K22" s="47" t="s">
        <v>739</v>
      </c>
      <c r="L22" s="9" t="str">
        <f t="shared" si="3"/>
        <v>Yes</v>
      </c>
    </row>
    <row r="23" spans="1:12" x14ac:dyDescent="0.2">
      <c r="A23" s="4" t="s">
        <v>1001</v>
      </c>
      <c r="B23" s="37" t="s">
        <v>213</v>
      </c>
      <c r="C23" s="38">
        <v>13042</v>
      </c>
      <c r="D23" s="46" t="str">
        <f t="shared" si="0"/>
        <v>N/A</v>
      </c>
      <c r="E23" s="38">
        <v>7515</v>
      </c>
      <c r="F23" s="46" t="str">
        <f t="shared" si="1"/>
        <v>N/A</v>
      </c>
      <c r="G23" s="38">
        <v>6433</v>
      </c>
      <c r="H23" s="46" t="str">
        <f t="shared" si="2"/>
        <v>N/A</v>
      </c>
      <c r="I23" s="12">
        <v>-42.4</v>
      </c>
      <c r="J23" s="12">
        <v>-14.4</v>
      </c>
      <c r="K23" s="47" t="s">
        <v>739</v>
      </c>
      <c r="L23" s="9" t="str">
        <f t="shared" si="3"/>
        <v>Yes</v>
      </c>
    </row>
    <row r="24" spans="1:12" x14ac:dyDescent="0.2">
      <c r="A24" s="4" t="s">
        <v>1002</v>
      </c>
      <c r="B24" s="37" t="s">
        <v>213</v>
      </c>
      <c r="C24" s="38">
        <v>48</v>
      </c>
      <c r="D24" s="46" t="str">
        <f t="shared" si="0"/>
        <v>N/A</v>
      </c>
      <c r="E24" s="38">
        <v>47</v>
      </c>
      <c r="F24" s="46" t="str">
        <f t="shared" si="1"/>
        <v>N/A</v>
      </c>
      <c r="G24" s="38">
        <v>52</v>
      </c>
      <c r="H24" s="46" t="str">
        <f t="shared" si="2"/>
        <v>N/A</v>
      </c>
      <c r="I24" s="12">
        <v>-2.08</v>
      </c>
      <c r="J24" s="12">
        <v>10.64</v>
      </c>
      <c r="K24" s="47" t="s">
        <v>739</v>
      </c>
      <c r="L24" s="9" t="str">
        <f t="shared" si="3"/>
        <v>Yes</v>
      </c>
    </row>
    <row r="25" spans="1:12" x14ac:dyDescent="0.2">
      <c r="A25" s="4" t="s">
        <v>1003</v>
      </c>
      <c r="B25" s="37" t="s">
        <v>213</v>
      </c>
      <c r="C25" s="38">
        <v>369</v>
      </c>
      <c r="D25" s="46" t="str">
        <f t="shared" si="0"/>
        <v>N/A</v>
      </c>
      <c r="E25" s="38">
        <v>492</v>
      </c>
      <c r="F25" s="46" t="str">
        <f t="shared" si="1"/>
        <v>N/A</v>
      </c>
      <c r="G25" s="38">
        <v>545</v>
      </c>
      <c r="H25" s="46" t="str">
        <f t="shared" si="2"/>
        <v>N/A</v>
      </c>
      <c r="I25" s="12">
        <v>33.33</v>
      </c>
      <c r="J25" s="12">
        <v>10.77</v>
      </c>
      <c r="K25" s="47" t="s">
        <v>739</v>
      </c>
      <c r="L25" s="9" t="str">
        <f t="shared" si="3"/>
        <v>Yes</v>
      </c>
    </row>
    <row r="26" spans="1:12" x14ac:dyDescent="0.2">
      <c r="A26" s="4" t="s">
        <v>1004</v>
      </c>
      <c r="B26" s="37" t="s">
        <v>213</v>
      </c>
      <c r="C26" s="38">
        <v>100500</v>
      </c>
      <c r="D26" s="46" t="str">
        <f t="shared" si="0"/>
        <v>N/A</v>
      </c>
      <c r="E26" s="38">
        <v>70184</v>
      </c>
      <c r="F26" s="46" t="str">
        <f t="shared" si="1"/>
        <v>N/A</v>
      </c>
      <c r="G26" s="38">
        <v>66628</v>
      </c>
      <c r="H26" s="46" t="str">
        <f t="shared" si="2"/>
        <v>N/A</v>
      </c>
      <c r="I26" s="12">
        <v>-30.2</v>
      </c>
      <c r="J26" s="12">
        <v>-5.07</v>
      </c>
      <c r="K26" s="47" t="s">
        <v>739</v>
      </c>
      <c r="L26" s="9" t="str">
        <f t="shared" si="3"/>
        <v>Yes</v>
      </c>
    </row>
    <row r="27" spans="1:12" x14ac:dyDescent="0.2">
      <c r="A27" s="4" t="s">
        <v>1005</v>
      </c>
      <c r="B27" s="37" t="s">
        <v>213</v>
      </c>
      <c r="C27" s="38">
        <v>7670</v>
      </c>
      <c r="D27" s="46" t="str">
        <f t="shared" si="0"/>
        <v>N/A</v>
      </c>
      <c r="E27" s="38">
        <v>5602</v>
      </c>
      <c r="F27" s="46" t="str">
        <f t="shared" si="1"/>
        <v>N/A</v>
      </c>
      <c r="G27" s="38">
        <v>5612</v>
      </c>
      <c r="H27" s="46" t="str">
        <f t="shared" si="2"/>
        <v>N/A</v>
      </c>
      <c r="I27" s="12">
        <v>-27</v>
      </c>
      <c r="J27" s="12">
        <v>0.17849999999999999</v>
      </c>
      <c r="K27" s="47" t="s">
        <v>739</v>
      </c>
      <c r="L27" s="9" t="str">
        <f t="shared" si="3"/>
        <v>Yes</v>
      </c>
    </row>
    <row r="28" spans="1:12" x14ac:dyDescent="0.2">
      <c r="A28" s="60" t="s">
        <v>1006</v>
      </c>
      <c r="B28" s="37" t="s">
        <v>213</v>
      </c>
      <c r="C28" s="38">
        <v>11206</v>
      </c>
      <c r="D28" s="46" t="str">
        <f t="shared" si="0"/>
        <v>N/A</v>
      </c>
      <c r="E28" s="38">
        <v>8469</v>
      </c>
      <c r="F28" s="46" t="str">
        <f t="shared" si="1"/>
        <v>N/A</v>
      </c>
      <c r="G28" s="38">
        <v>7925</v>
      </c>
      <c r="H28" s="46" t="str">
        <f t="shared" si="2"/>
        <v>N/A</v>
      </c>
      <c r="I28" s="12">
        <v>-24.4</v>
      </c>
      <c r="J28" s="12">
        <v>-6.42</v>
      </c>
      <c r="K28" s="47" t="s">
        <v>739</v>
      </c>
      <c r="L28" s="9" t="str">
        <f t="shared" si="3"/>
        <v>Yes</v>
      </c>
    </row>
    <row r="29" spans="1:12" x14ac:dyDescent="0.2">
      <c r="A29" s="60" t="s">
        <v>1007</v>
      </c>
      <c r="B29" s="37" t="s">
        <v>213</v>
      </c>
      <c r="C29" s="38">
        <v>0</v>
      </c>
      <c r="D29" s="46" t="str">
        <f t="shared" si="0"/>
        <v>N/A</v>
      </c>
      <c r="E29" s="38">
        <v>0</v>
      </c>
      <c r="F29" s="46" t="str">
        <f t="shared" si="1"/>
        <v>N/A</v>
      </c>
      <c r="G29" s="38">
        <v>0</v>
      </c>
      <c r="H29" s="46" t="str">
        <f t="shared" si="2"/>
        <v>N/A</v>
      </c>
      <c r="I29" s="12" t="s">
        <v>1747</v>
      </c>
      <c r="J29" s="12" t="s">
        <v>1747</v>
      </c>
      <c r="K29" s="47" t="s">
        <v>739</v>
      </c>
      <c r="L29" s="9" t="str">
        <f t="shared" si="3"/>
        <v>N/A</v>
      </c>
    </row>
    <row r="30" spans="1:12" x14ac:dyDescent="0.2">
      <c r="A30" s="60" t="s">
        <v>106</v>
      </c>
      <c r="B30" s="37" t="s">
        <v>213</v>
      </c>
      <c r="C30" s="38">
        <v>34865</v>
      </c>
      <c r="D30" s="46" t="str">
        <f t="shared" si="0"/>
        <v>N/A</v>
      </c>
      <c r="E30" s="38">
        <v>25897</v>
      </c>
      <c r="F30" s="46" t="str">
        <f t="shared" si="1"/>
        <v>N/A</v>
      </c>
      <c r="G30" s="38">
        <v>23164</v>
      </c>
      <c r="H30" s="46" t="str">
        <f t="shared" si="2"/>
        <v>N/A</v>
      </c>
      <c r="I30" s="12">
        <v>-25.7</v>
      </c>
      <c r="J30" s="12">
        <v>-10.6</v>
      </c>
      <c r="K30" s="47" t="s">
        <v>739</v>
      </c>
      <c r="L30" s="9" t="str">
        <f t="shared" si="3"/>
        <v>Yes</v>
      </c>
    </row>
    <row r="31" spans="1:12" x14ac:dyDescent="0.2">
      <c r="A31" s="48" t="s">
        <v>1008</v>
      </c>
      <c r="B31" s="37" t="s">
        <v>213</v>
      </c>
      <c r="C31" s="38">
        <v>6427</v>
      </c>
      <c r="D31" s="46" t="str">
        <f t="shared" si="0"/>
        <v>N/A</v>
      </c>
      <c r="E31" s="38">
        <v>3413</v>
      </c>
      <c r="F31" s="46" t="str">
        <f t="shared" si="1"/>
        <v>N/A</v>
      </c>
      <c r="G31" s="38">
        <v>2311</v>
      </c>
      <c r="H31" s="46" t="str">
        <f t="shared" si="2"/>
        <v>N/A</v>
      </c>
      <c r="I31" s="12">
        <v>-46.9</v>
      </c>
      <c r="J31" s="12">
        <v>-32.299999999999997</v>
      </c>
      <c r="K31" s="47" t="s">
        <v>739</v>
      </c>
      <c r="L31" s="9" t="str">
        <f t="shared" si="3"/>
        <v>No</v>
      </c>
    </row>
    <row r="32" spans="1:12" x14ac:dyDescent="0.2">
      <c r="A32" s="48" t="s">
        <v>1009</v>
      </c>
      <c r="B32" s="37" t="s">
        <v>213</v>
      </c>
      <c r="C32" s="38">
        <v>11</v>
      </c>
      <c r="D32" s="46" t="str">
        <f t="shared" si="0"/>
        <v>N/A</v>
      </c>
      <c r="E32" s="38">
        <v>0</v>
      </c>
      <c r="F32" s="46" t="str">
        <f t="shared" si="1"/>
        <v>N/A</v>
      </c>
      <c r="G32" s="38">
        <v>11</v>
      </c>
      <c r="H32" s="46" t="str">
        <f t="shared" si="2"/>
        <v>N/A</v>
      </c>
      <c r="I32" s="12">
        <v>-100</v>
      </c>
      <c r="J32" s="12" t="s">
        <v>1747</v>
      </c>
      <c r="K32" s="47" t="s">
        <v>739</v>
      </c>
      <c r="L32" s="9" t="str">
        <f t="shared" si="3"/>
        <v>N/A</v>
      </c>
    </row>
    <row r="33" spans="1:12" x14ac:dyDescent="0.2">
      <c r="A33" s="48" t="s">
        <v>1010</v>
      </c>
      <c r="B33" s="37" t="s">
        <v>213</v>
      </c>
      <c r="C33" s="38">
        <v>12250</v>
      </c>
      <c r="D33" s="46" t="str">
        <f t="shared" si="0"/>
        <v>N/A</v>
      </c>
      <c r="E33" s="38">
        <v>15462</v>
      </c>
      <c r="F33" s="46" t="str">
        <f t="shared" si="1"/>
        <v>N/A</v>
      </c>
      <c r="G33" s="38">
        <v>15131</v>
      </c>
      <c r="H33" s="46" t="str">
        <f t="shared" si="2"/>
        <v>N/A</v>
      </c>
      <c r="I33" s="12">
        <v>26.22</v>
      </c>
      <c r="J33" s="12">
        <v>-2.14</v>
      </c>
      <c r="K33" s="47" t="s">
        <v>739</v>
      </c>
      <c r="L33" s="9" t="str">
        <f t="shared" si="3"/>
        <v>Yes</v>
      </c>
    </row>
    <row r="34" spans="1:12" x14ac:dyDescent="0.2">
      <c r="A34" s="48" t="s">
        <v>1011</v>
      </c>
      <c r="B34" s="37" t="s">
        <v>213</v>
      </c>
      <c r="C34" s="38">
        <v>9001</v>
      </c>
      <c r="D34" s="46" t="str">
        <f t="shared" si="0"/>
        <v>N/A</v>
      </c>
      <c r="E34" s="38">
        <v>1712</v>
      </c>
      <c r="F34" s="46" t="str">
        <f t="shared" si="1"/>
        <v>N/A</v>
      </c>
      <c r="G34" s="38">
        <v>808</v>
      </c>
      <c r="H34" s="46" t="str">
        <f t="shared" si="2"/>
        <v>N/A</v>
      </c>
      <c r="I34" s="12">
        <v>-81</v>
      </c>
      <c r="J34" s="12">
        <v>-52.8</v>
      </c>
      <c r="K34" s="47" t="s">
        <v>739</v>
      </c>
      <c r="L34" s="9" t="str">
        <f t="shared" si="3"/>
        <v>No</v>
      </c>
    </row>
    <row r="35" spans="1:12" x14ac:dyDescent="0.2">
      <c r="A35" s="48" t="s">
        <v>1012</v>
      </c>
      <c r="B35" s="37" t="s">
        <v>213</v>
      </c>
      <c r="C35" s="38">
        <v>7184</v>
      </c>
      <c r="D35" s="46" t="str">
        <f t="shared" si="0"/>
        <v>N/A</v>
      </c>
      <c r="E35" s="38">
        <v>5310</v>
      </c>
      <c r="F35" s="46" t="str">
        <f t="shared" si="1"/>
        <v>N/A</v>
      </c>
      <c r="G35" s="38">
        <v>4913</v>
      </c>
      <c r="H35" s="46" t="str">
        <f t="shared" si="2"/>
        <v>N/A</v>
      </c>
      <c r="I35" s="12">
        <v>-26.1</v>
      </c>
      <c r="J35" s="12">
        <v>-7.48</v>
      </c>
      <c r="K35" s="47" t="s">
        <v>739</v>
      </c>
      <c r="L35" s="9" t="str">
        <f t="shared" si="3"/>
        <v>Yes</v>
      </c>
    </row>
    <row r="36" spans="1:12" x14ac:dyDescent="0.2">
      <c r="A36" s="48" t="s">
        <v>1013</v>
      </c>
      <c r="B36" s="37" t="s">
        <v>213</v>
      </c>
      <c r="C36" s="38">
        <v>0</v>
      </c>
      <c r="D36" s="46" t="str">
        <f t="shared" si="0"/>
        <v>N/A</v>
      </c>
      <c r="E36" s="38">
        <v>0</v>
      </c>
      <c r="F36" s="46" t="str">
        <f t="shared" si="1"/>
        <v>N/A</v>
      </c>
      <c r="G36" s="38">
        <v>0</v>
      </c>
      <c r="H36" s="46" t="str">
        <f t="shared" si="2"/>
        <v>N/A</v>
      </c>
      <c r="I36" s="12" t="s">
        <v>1747</v>
      </c>
      <c r="J36" s="12" t="s">
        <v>1747</v>
      </c>
      <c r="K36" s="47" t="s">
        <v>739</v>
      </c>
      <c r="L36" s="9" t="str">
        <f t="shared" si="3"/>
        <v>N/A</v>
      </c>
    </row>
    <row r="37" spans="1:12" x14ac:dyDescent="0.2">
      <c r="A37" s="48" t="s">
        <v>122</v>
      </c>
      <c r="B37" s="37" t="s">
        <v>213</v>
      </c>
      <c r="C37" s="38">
        <v>116</v>
      </c>
      <c r="D37" s="46" t="str">
        <f t="shared" si="0"/>
        <v>N/A</v>
      </c>
      <c r="E37" s="38">
        <v>118</v>
      </c>
      <c r="F37" s="46" t="str">
        <f t="shared" si="1"/>
        <v>N/A</v>
      </c>
      <c r="G37" s="38">
        <v>107</v>
      </c>
      <c r="H37" s="46" t="str">
        <f t="shared" si="2"/>
        <v>N/A</v>
      </c>
      <c r="I37" s="12">
        <v>1.724</v>
      </c>
      <c r="J37" s="12">
        <v>-9.32</v>
      </c>
      <c r="K37" s="47" t="s">
        <v>739</v>
      </c>
      <c r="L37" s="9" t="str">
        <f t="shared" si="3"/>
        <v>Yes</v>
      </c>
    </row>
    <row r="38" spans="1:12" x14ac:dyDescent="0.2">
      <c r="A38" s="48" t="s">
        <v>84</v>
      </c>
      <c r="B38" s="37" t="s">
        <v>213</v>
      </c>
      <c r="C38" s="49">
        <v>767574915</v>
      </c>
      <c r="D38" s="46" t="str">
        <f t="shared" si="0"/>
        <v>N/A</v>
      </c>
      <c r="E38" s="49">
        <v>541480453</v>
      </c>
      <c r="F38" s="46" t="str">
        <f t="shared" si="1"/>
        <v>N/A</v>
      </c>
      <c r="G38" s="49">
        <v>516884089</v>
      </c>
      <c r="H38" s="46" t="str">
        <f t="shared" si="2"/>
        <v>N/A</v>
      </c>
      <c r="I38" s="12">
        <v>-29.5</v>
      </c>
      <c r="J38" s="12">
        <v>-4.54</v>
      </c>
      <c r="K38" s="47" t="s">
        <v>739</v>
      </c>
      <c r="L38" s="9" t="str">
        <f t="shared" si="3"/>
        <v>Yes</v>
      </c>
    </row>
    <row r="39" spans="1:12" x14ac:dyDescent="0.2">
      <c r="A39" s="48" t="s">
        <v>1302</v>
      </c>
      <c r="B39" s="37" t="s">
        <v>213</v>
      </c>
      <c r="C39" s="49">
        <v>4191.4667062999997</v>
      </c>
      <c r="D39" s="46" t="str">
        <f t="shared" si="0"/>
        <v>N/A</v>
      </c>
      <c r="E39" s="49">
        <v>4181.6068530000002</v>
      </c>
      <c r="F39" s="46" t="str">
        <f t="shared" si="1"/>
        <v>N/A</v>
      </c>
      <c r="G39" s="49">
        <v>4260.1507376999998</v>
      </c>
      <c r="H39" s="46" t="str">
        <f t="shared" si="2"/>
        <v>N/A</v>
      </c>
      <c r="I39" s="12">
        <v>-0.23499999999999999</v>
      </c>
      <c r="J39" s="12">
        <v>1.8779999999999999</v>
      </c>
      <c r="K39" s="47" t="s">
        <v>739</v>
      </c>
      <c r="L39" s="9" t="str">
        <f t="shared" si="3"/>
        <v>Yes</v>
      </c>
    </row>
    <row r="40" spans="1:12" x14ac:dyDescent="0.2">
      <c r="A40" s="48" t="s">
        <v>1303</v>
      </c>
      <c r="B40" s="37" t="s">
        <v>213</v>
      </c>
      <c r="C40" s="49">
        <v>4687.3945210000002</v>
      </c>
      <c r="D40" s="46" t="str">
        <f>IF($B40="N/A","N/A",IF(C40&gt;10,"No",IF(C40&lt;-10,"No","Yes")))</f>
        <v>N/A</v>
      </c>
      <c r="E40" s="49">
        <v>4801.7208161999997</v>
      </c>
      <c r="F40" s="46" t="str">
        <f>IF($B40="N/A","N/A",IF(E40&gt;10,"No",IF(E40&lt;-10,"No","Yes")))</f>
        <v>N/A</v>
      </c>
      <c r="G40" s="49">
        <v>4853.5540208000002</v>
      </c>
      <c r="H40" s="46" t="str">
        <f>IF($B40="N/A","N/A",IF(G40&gt;10,"No",IF(G40&lt;-10,"No","Yes")))</f>
        <v>N/A</v>
      </c>
      <c r="I40" s="12">
        <v>2.4390000000000001</v>
      </c>
      <c r="J40" s="12">
        <v>1.079</v>
      </c>
      <c r="K40" s="47" t="s">
        <v>739</v>
      </c>
      <c r="L40" s="9" t="str">
        <f>IF(J40="Div by 0", "N/A", IF(K40="N/A","N/A", IF(J40&gt;VALUE(MID(K40,1,2)), "No", IF(J40&lt;-1*VALUE(MID(K40,1,2)), "No", "Yes"))))</f>
        <v>Yes</v>
      </c>
    </row>
    <row r="41" spans="1:12" x14ac:dyDescent="0.2">
      <c r="A41" s="48" t="s">
        <v>107</v>
      </c>
      <c r="B41" s="37" t="s">
        <v>213</v>
      </c>
      <c r="C41" s="49">
        <v>1267184</v>
      </c>
      <c r="D41" s="46" t="str">
        <f t="shared" ref="D41:D44" si="4">IF($B41="N/A","N/A",IF(C41&gt;10,"No",IF(C41&lt;-10,"No","Yes")))</f>
        <v>N/A</v>
      </c>
      <c r="E41" s="49">
        <v>192426</v>
      </c>
      <c r="F41" s="46" t="str">
        <f t="shared" ref="F41:F44" si="5">IF($B41="N/A","N/A",IF(E41&gt;10,"No",IF(E41&lt;-10,"No","Yes")))</f>
        <v>N/A</v>
      </c>
      <c r="G41" s="49">
        <v>21089</v>
      </c>
      <c r="H41" s="46" t="str">
        <f t="shared" ref="H41:H44" si="6">IF($B41="N/A","N/A",IF(G41&gt;10,"No",IF(G41&lt;-10,"No","Yes")))</f>
        <v>N/A</v>
      </c>
      <c r="I41" s="12">
        <v>-84.8</v>
      </c>
      <c r="J41" s="12">
        <v>-89</v>
      </c>
      <c r="K41" s="47" t="s">
        <v>739</v>
      </c>
      <c r="L41" s="9" t="str">
        <f t="shared" ref="L41:L43" si="7">IF(J41="Div by 0", "N/A", IF(K41="N/A","N/A", IF(J41&gt;VALUE(MID(K41,1,2)), "No", IF(J41&lt;-1*VALUE(MID(K41,1,2)), "No", "Yes"))))</f>
        <v>No</v>
      </c>
    </row>
    <row r="42" spans="1:12" x14ac:dyDescent="0.2">
      <c r="A42" s="48" t="s">
        <v>158</v>
      </c>
      <c r="B42" s="50" t="s">
        <v>217</v>
      </c>
      <c r="C42" s="1">
        <v>575</v>
      </c>
      <c r="D42" s="46" t="str">
        <f>IF($B42="N/A","N/A",IF(C42&gt;0,"No",IF(C42&lt;0,"No","Yes")))</f>
        <v>No</v>
      </c>
      <c r="E42" s="1">
        <v>208</v>
      </c>
      <c r="F42" s="46" t="str">
        <f>IF($B42="N/A","N/A",IF(E42&gt;0,"No",IF(E42&lt;0,"No","Yes")))</f>
        <v>No</v>
      </c>
      <c r="G42" s="1">
        <v>17</v>
      </c>
      <c r="H42" s="46" t="str">
        <f>IF($B42="N/A","N/A",IF(G42&gt;0,"No",IF(G42&lt;0,"No","Yes")))</f>
        <v>No</v>
      </c>
      <c r="I42" s="12">
        <v>-63.8</v>
      </c>
      <c r="J42" s="12">
        <v>-91.8</v>
      </c>
      <c r="K42" s="47" t="s">
        <v>739</v>
      </c>
      <c r="L42" s="9" t="str">
        <f t="shared" si="7"/>
        <v>No</v>
      </c>
    </row>
    <row r="43" spans="1:12" x14ac:dyDescent="0.2">
      <c r="A43" s="48" t="s">
        <v>156</v>
      </c>
      <c r="B43" s="37" t="s">
        <v>213</v>
      </c>
      <c r="C43" s="49">
        <v>396866</v>
      </c>
      <c r="D43" s="46" t="str">
        <f t="shared" si="4"/>
        <v>N/A</v>
      </c>
      <c r="E43" s="49">
        <v>129468</v>
      </c>
      <c r="F43" s="46" t="str">
        <f t="shared" si="5"/>
        <v>N/A</v>
      </c>
      <c r="G43" s="49">
        <v>21089</v>
      </c>
      <c r="H43" s="46" t="str">
        <f t="shared" si="6"/>
        <v>N/A</v>
      </c>
      <c r="I43" s="12">
        <v>-67.400000000000006</v>
      </c>
      <c r="J43" s="12">
        <v>-83.7</v>
      </c>
      <c r="K43" s="47" t="s">
        <v>739</v>
      </c>
      <c r="L43" s="9" t="str">
        <f t="shared" si="7"/>
        <v>No</v>
      </c>
    </row>
    <row r="44" spans="1:12" x14ac:dyDescent="0.2">
      <c r="A44" s="48" t="s">
        <v>1304</v>
      </c>
      <c r="B44" s="37" t="s">
        <v>213</v>
      </c>
      <c r="C44" s="49">
        <v>690.20173912999996</v>
      </c>
      <c r="D44" s="46" t="str">
        <f t="shared" si="4"/>
        <v>N/A</v>
      </c>
      <c r="E44" s="49">
        <v>622.44230769000001</v>
      </c>
      <c r="F44" s="46" t="str">
        <f t="shared" si="5"/>
        <v>N/A</v>
      </c>
      <c r="G44" s="49">
        <v>1240.5294117999999</v>
      </c>
      <c r="H44" s="46" t="str">
        <f t="shared" si="6"/>
        <v>N/A</v>
      </c>
      <c r="I44" s="12">
        <v>-9.82</v>
      </c>
      <c r="J44" s="12">
        <v>99.3</v>
      </c>
      <c r="K44" s="47" t="s">
        <v>739</v>
      </c>
      <c r="L44" s="9" t="str">
        <f>IF(J44="Div by 0", "N/A", IF(OR(J44="N/A",K44="N/A"),"N/A", IF(J44&gt;VALUE(MID(K44,1,2)), "No", IF(J44&lt;-1*VALUE(MID(K44,1,2)), "No", "Yes"))))</f>
        <v>No</v>
      </c>
    </row>
    <row r="45" spans="1:12" x14ac:dyDescent="0.2">
      <c r="A45" s="48" t="s">
        <v>1305</v>
      </c>
      <c r="B45" s="37" t="s">
        <v>213</v>
      </c>
      <c r="C45" s="49">
        <v>21049.660661000002</v>
      </c>
      <c r="D45" s="46" t="str">
        <f t="shared" ref="D45:D71" si="8">IF($B45="N/A","N/A",IF(C45&gt;10,"No",IF(C45&lt;-10,"No","Yes")))</f>
        <v>N/A</v>
      </c>
      <c r="E45" s="49">
        <v>27041.119194999999</v>
      </c>
      <c r="F45" s="46" t="str">
        <f t="shared" ref="F45:F71" si="9">IF($B45="N/A","N/A",IF(E45&gt;10,"No",IF(E45&lt;-10,"No","Yes")))</f>
        <v>N/A</v>
      </c>
      <c r="G45" s="49">
        <v>28320.749591</v>
      </c>
      <c r="H45" s="46" t="str">
        <f t="shared" ref="H45:H71" si="10">IF($B45="N/A","N/A",IF(G45&gt;10,"No",IF(G45&lt;-10,"No","Yes")))</f>
        <v>N/A</v>
      </c>
      <c r="I45" s="12">
        <v>28.46</v>
      </c>
      <c r="J45" s="12">
        <v>4.7320000000000002</v>
      </c>
      <c r="K45" s="47" t="s">
        <v>739</v>
      </c>
      <c r="L45" s="9" t="str">
        <f t="shared" ref="L45:L71" si="11">IF(J45="Div by 0", "N/A", IF(K45="N/A","N/A", IF(J45&gt;VALUE(MID(K45,1,2)), "No", IF(J45&lt;-1*VALUE(MID(K45,1,2)), "No", "Yes"))))</f>
        <v>Yes</v>
      </c>
    </row>
    <row r="46" spans="1:12" x14ac:dyDescent="0.2">
      <c r="A46" s="48" t="s">
        <v>1306</v>
      </c>
      <c r="B46" s="37" t="s">
        <v>213</v>
      </c>
      <c r="C46" s="49">
        <v>21190.150550999999</v>
      </c>
      <c r="D46" s="46" t="str">
        <f t="shared" si="8"/>
        <v>N/A</v>
      </c>
      <c r="E46" s="49">
        <v>29813.748466000001</v>
      </c>
      <c r="F46" s="46" t="str">
        <f t="shared" si="9"/>
        <v>N/A</v>
      </c>
      <c r="G46" s="49">
        <v>31433.526427000001</v>
      </c>
      <c r="H46" s="46" t="str">
        <f t="shared" si="10"/>
        <v>N/A</v>
      </c>
      <c r="I46" s="12">
        <v>40.700000000000003</v>
      </c>
      <c r="J46" s="12">
        <v>5.4329999999999998</v>
      </c>
      <c r="K46" s="47" t="s">
        <v>739</v>
      </c>
      <c r="L46" s="9" t="str">
        <f t="shared" si="11"/>
        <v>Yes</v>
      </c>
    </row>
    <row r="47" spans="1:12" x14ac:dyDescent="0.2">
      <c r="A47" s="48" t="s">
        <v>1307</v>
      </c>
      <c r="B47" s="37" t="s">
        <v>213</v>
      </c>
      <c r="C47" s="49">
        <v>34287.146067000001</v>
      </c>
      <c r="D47" s="46" t="str">
        <f t="shared" si="8"/>
        <v>N/A</v>
      </c>
      <c r="E47" s="49">
        <v>30344.047059</v>
      </c>
      <c r="F47" s="46" t="str">
        <f t="shared" si="9"/>
        <v>N/A</v>
      </c>
      <c r="G47" s="49">
        <v>30107.928571</v>
      </c>
      <c r="H47" s="46" t="str">
        <f t="shared" si="10"/>
        <v>N/A</v>
      </c>
      <c r="I47" s="12">
        <v>-11.5</v>
      </c>
      <c r="J47" s="12">
        <v>-0.77800000000000002</v>
      </c>
      <c r="K47" s="47" t="s">
        <v>739</v>
      </c>
      <c r="L47" s="9" t="str">
        <f t="shared" si="11"/>
        <v>Yes</v>
      </c>
    </row>
    <row r="48" spans="1:12" x14ac:dyDescent="0.2">
      <c r="A48" s="48" t="s">
        <v>1308</v>
      </c>
      <c r="B48" s="37" t="s">
        <v>213</v>
      </c>
      <c r="C48" s="49">
        <v>7147.3333333</v>
      </c>
      <c r="D48" s="46" t="str">
        <f t="shared" si="8"/>
        <v>N/A</v>
      </c>
      <c r="E48" s="49">
        <v>4311.0555555999999</v>
      </c>
      <c r="F48" s="46" t="str">
        <f t="shared" si="9"/>
        <v>N/A</v>
      </c>
      <c r="G48" s="49">
        <v>4889.7761194000004</v>
      </c>
      <c r="H48" s="46" t="str">
        <f t="shared" si="10"/>
        <v>N/A</v>
      </c>
      <c r="I48" s="12">
        <v>-39.700000000000003</v>
      </c>
      <c r="J48" s="12">
        <v>13.42</v>
      </c>
      <c r="K48" s="47" t="s">
        <v>739</v>
      </c>
      <c r="L48" s="9" t="str">
        <f t="shared" si="11"/>
        <v>Yes</v>
      </c>
    </row>
    <row r="49" spans="1:12" x14ac:dyDescent="0.2">
      <c r="A49" s="48" t="s">
        <v>1309</v>
      </c>
      <c r="B49" s="37" t="s">
        <v>213</v>
      </c>
      <c r="C49" s="49" t="s">
        <v>1747</v>
      </c>
      <c r="D49" s="46" t="str">
        <f t="shared" si="8"/>
        <v>N/A</v>
      </c>
      <c r="E49" s="49" t="s">
        <v>1747</v>
      </c>
      <c r="F49" s="46" t="str">
        <f t="shared" si="9"/>
        <v>N/A</v>
      </c>
      <c r="G49" s="49">
        <v>750</v>
      </c>
      <c r="H49" s="46" t="str">
        <f t="shared" si="10"/>
        <v>N/A</v>
      </c>
      <c r="I49" s="12" t="s">
        <v>1747</v>
      </c>
      <c r="J49" s="12" t="s">
        <v>1747</v>
      </c>
      <c r="K49" s="47" t="s">
        <v>739</v>
      </c>
      <c r="L49" s="9" t="str">
        <f t="shared" si="11"/>
        <v>N/A</v>
      </c>
    </row>
    <row r="50" spans="1:12" x14ac:dyDescent="0.2">
      <c r="A50" s="48" t="s">
        <v>1310</v>
      </c>
      <c r="B50" s="37" t="s">
        <v>213</v>
      </c>
      <c r="C50" s="49" t="s">
        <v>1747</v>
      </c>
      <c r="D50" s="46" t="str">
        <f t="shared" si="8"/>
        <v>N/A</v>
      </c>
      <c r="E50" s="49" t="s">
        <v>1747</v>
      </c>
      <c r="F50" s="46" t="str">
        <f t="shared" si="9"/>
        <v>N/A</v>
      </c>
      <c r="G50" s="49" t="s">
        <v>1747</v>
      </c>
      <c r="H50" s="46" t="str">
        <f t="shared" si="10"/>
        <v>N/A</v>
      </c>
      <c r="I50" s="12" t="s">
        <v>1747</v>
      </c>
      <c r="J50" s="12" t="s">
        <v>1747</v>
      </c>
      <c r="K50" s="47" t="s">
        <v>739</v>
      </c>
      <c r="L50" s="9" t="str">
        <f t="shared" si="11"/>
        <v>N/A</v>
      </c>
    </row>
    <row r="51" spans="1:12" x14ac:dyDescent="0.2">
      <c r="A51" s="48" t="s">
        <v>1311</v>
      </c>
      <c r="B51" s="37" t="s">
        <v>213</v>
      </c>
      <c r="C51" s="49">
        <v>22219.129323000001</v>
      </c>
      <c r="D51" s="46" t="str">
        <f t="shared" si="8"/>
        <v>N/A</v>
      </c>
      <c r="E51" s="49">
        <v>24389.910424000002</v>
      </c>
      <c r="F51" s="46" t="str">
        <f t="shared" si="9"/>
        <v>N/A</v>
      </c>
      <c r="G51" s="49">
        <v>25298.723263</v>
      </c>
      <c r="H51" s="46" t="str">
        <f t="shared" si="10"/>
        <v>N/A</v>
      </c>
      <c r="I51" s="12">
        <v>9.77</v>
      </c>
      <c r="J51" s="12">
        <v>3.726</v>
      </c>
      <c r="K51" s="47" t="s">
        <v>739</v>
      </c>
      <c r="L51" s="9" t="str">
        <f t="shared" si="11"/>
        <v>Yes</v>
      </c>
    </row>
    <row r="52" spans="1:12" x14ac:dyDescent="0.2">
      <c r="A52" s="48" t="s">
        <v>1312</v>
      </c>
      <c r="B52" s="37" t="s">
        <v>213</v>
      </c>
      <c r="C52" s="49">
        <v>22490.234965</v>
      </c>
      <c r="D52" s="46" t="str">
        <f t="shared" si="8"/>
        <v>N/A</v>
      </c>
      <c r="E52" s="49">
        <v>25581.728772999999</v>
      </c>
      <c r="F52" s="46" t="str">
        <f t="shared" si="9"/>
        <v>N/A</v>
      </c>
      <c r="G52" s="49">
        <v>27263.206897</v>
      </c>
      <c r="H52" s="46" t="str">
        <f t="shared" si="10"/>
        <v>N/A</v>
      </c>
      <c r="I52" s="12">
        <v>13.75</v>
      </c>
      <c r="J52" s="12">
        <v>6.5730000000000004</v>
      </c>
      <c r="K52" s="47" t="s">
        <v>739</v>
      </c>
      <c r="L52" s="9" t="str">
        <f t="shared" si="11"/>
        <v>Yes</v>
      </c>
    </row>
    <row r="53" spans="1:12" x14ac:dyDescent="0.2">
      <c r="A53" s="48" t="s">
        <v>1313</v>
      </c>
      <c r="B53" s="37" t="s">
        <v>213</v>
      </c>
      <c r="C53" s="49">
        <v>42523.162745000001</v>
      </c>
      <c r="D53" s="46" t="str">
        <f t="shared" si="8"/>
        <v>N/A</v>
      </c>
      <c r="E53" s="49">
        <v>33663.065836000002</v>
      </c>
      <c r="F53" s="46" t="str">
        <f t="shared" si="9"/>
        <v>N/A</v>
      </c>
      <c r="G53" s="49">
        <v>31825.605787</v>
      </c>
      <c r="H53" s="46" t="str">
        <f t="shared" si="10"/>
        <v>N/A</v>
      </c>
      <c r="I53" s="12">
        <v>-20.8</v>
      </c>
      <c r="J53" s="12">
        <v>-5.46</v>
      </c>
      <c r="K53" s="47" t="s">
        <v>739</v>
      </c>
      <c r="L53" s="9" t="str">
        <f t="shared" si="11"/>
        <v>Yes</v>
      </c>
    </row>
    <row r="54" spans="1:12" x14ac:dyDescent="0.2">
      <c r="A54" s="48" t="s">
        <v>1314</v>
      </c>
      <c r="B54" s="37" t="s">
        <v>213</v>
      </c>
      <c r="C54" s="49">
        <v>17174.249215</v>
      </c>
      <c r="D54" s="46" t="str">
        <f t="shared" si="8"/>
        <v>N/A</v>
      </c>
      <c r="E54" s="49">
        <v>17755.271388000001</v>
      </c>
      <c r="F54" s="46" t="str">
        <f t="shared" si="9"/>
        <v>N/A</v>
      </c>
      <c r="G54" s="49">
        <v>16312.283077</v>
      </c>
      <c r="H54" s="46" t="str">
        <f t="shared" si="10"/>
        <v>N/A</v>
      </c>
      <c r="I54" s="12">
        <v>3.383</v>
      </c>
      <c r="J54" s="12">
        <v>-8.1300000000000008</v>
      </c>
      <c r="K54" s="47" t="s">
        <v>739</v>
      </c>
      <c r="L54" s="9" t="str">
        <f t="shared" si="11"/>
        <v>Yes</v>
      </c>
    </row>
    <row r="55" spans="1:12" x14ac:dyDescent="0.2">
      <c r="A55" s="48" t="s">
        <v>1691</v>
      </c>
      <c r="B55" s="37" t="s">
        <v>213</v>
      </c>
      <c r="C55" s="49">
        <v>16475.340206000001</v>
      </c>
      <c r="D55" s="46" t="str">
        <f t="shared" si="8"/>
        <v>N/A</v>
      </c>
      <c r="E55" s="49">
        <v>17554.063829999999</v>
      </c>
      <c r="F55" s="46" t="str">
        <f t="shared" si="9"/>
        <v>N/A</v>
      </c>
      <c r="G55" s="49">
        <v>13923.245613999999</v>
      </c>
      <c r="H55" s="46" t="str">
        <f t="shared" si="10"/>
        <v>N/A</v>
      </c>
      <c r="I55" s="12">
        <v>6.548</v>
      </c>
      <c r="J55" s="12">
        <v>-20.7</v>
      </c>
      <c r="K55" s="47" t="s">
        <v>739</v>
      </c>
      <c r="L55" s="9" t="str">
        <f t="shared" si="11"/>
        <v>Yes</v>
      </c>
    </row>
    <row r="56" spans="1:12" x14ac:dyDescent="0.2">
      <c r="A56" s="48" t="s">
        <v>1315</v>
      </c>
      <c r="B56" s="37" t="s">
        <v>213</v>
      </c>
      <c r="C56" s="49" t="s">
        <v>1747</v>
      </c>
      <c r="D56" s="46" t="str">
        <f t="shared" si="8"/>
        <v>N/A</v>
      </c>
      <c r="E56" s="49" t="s">
        <v>1747</v>
      </c>
      <c r="F56" s="46" t="str">
        <f t="shared" si="9"/>
        <v>N/A</v>
      </c>
      <c r="G56" s="49" t="s">
        <v>1747</v>
      </c>
      <c r="H56" s="46" t="str">
        <f t="shared" si="10"/>
        <v>N/A</v>
      </c>
      <c r="I56" s="12" t="s">
        <v>1747</v>
      </c>
      <c r="J56" s="12" t="s">
        <v>1747</v>
      </c>
      <c r="K56" s="47" t="s">
        <v>739</v>
      </c>
      <c r="L56" s="9" t="str">
        <f t="shared" si="11"/>
        <v>N/A</v>
      </c>
    </row>
    <row r="57" spans="1:12" x14ac:dyDescent="0.2">
      <c r="A57" s="48" t="s">
        <v>1692</v>
      </c>
      <c r="B57" s="37" t="s">
        <v>213</v>
      </c>
      <c r="C57" s="49">
        <v>2438.9750442</v>
      </c>
      <c r="D57" s="46" t="str">
        <f t="shared" si="8"/>
        <v>N/A</v>
      </c>
      <c r="E57" s="49">
        <v>2052.2685329000001</v>
      </c>
      <c r="F57" s="46" t="str">
        <f t="shared" si="9"/>
        <v>N/A</v>
      </c>
      <c r="G57" s="49">
        <v>1903.3952864</v>
      </c>
      <c r="H57" s="46" t="str">
        <f t="shared" si="10"/>
        <v>N/A</v>
      </c>
      <c r="I57" s="12">
        <v>-15.9</v>
      </c>
      <c r="J57" s="12">
        <v>-7.25</v>
      </c>
      <c r="K57" s="47" t="s">
        <v>739</v>
      </c>
      <c r="L57" s="9" t="str">
        <f t="shared" si="11"/>
        <v>Yes</v>
      </c>
    </row>
    <row r="58" spans="1:12" x14ac:dyDescent="0.2">
      <c r="A58" s="48" t="s">
        <v>1316</v>
      </c>
      <c r="B58" s="37" t="s">
        <v>213</v>
      </c>
      <c r="C58" s="49">
        <v>2198.0977610999998</v>
      </c>
      <c r="D58" s="46" t="str">
        <f t="shared" si="8"/>
        <v>N/A</v>
      </c>
      <c r="E58" s="49">
        <v>1824.4952761</v>
      </c>
      <c r="F58" s="46" t="str">
        <f t="shared" si="9"/>
        <v>N/A</v>
      </c>
      <c r="G58" s="49">
        <v>1696.6919011</v>
      </c>
      <c r="H58" s="46" t="str">
        <f t="shared" si="10"/>
        <v>N/A</v>
      </c>
      <c r="I58" s="12">
        <v>-17</v>
      </c>
      <c r="J58" s="12">
        <v>-7</v>
      </c>
      <c r="K58" s="47" t="s">
        <v>739</v>
      </c>
      <c r="L58" s="9" t="str">
        <f t="shared" si="11"/>
        <v>Yes</v>
      </c>
    </row>
    <row r="59" spans="1:12" ht="12" customHeight="1" x14ac:dyDescent="0.2">
      <c r="A59" s="48" t="s">
        <v>1693</v>
      </c>
      <c r="B59" s="37" t="s">
        <v>213</v>
      </c>
      <c r="C59" s="49">
        <v>2471.3333333</v>
      </c>
      <c r="D59" s="46" t="str">
        <f t="shared" si="8"/>
        <v>N/A</v>
      </c>
      <c r="E59" s="49">
        <v>1937.8510638</v>
      </c>
      <c r="F59" s="46" t="str">
        <f t="shared" si="9"/>
        <v>N/A</v>
      </c>
      <c r="G59" s="49">
        <v>944.65384615000005</v>
      </c>
      <c r="H59" s="46" t="str">
        <f t="shared" si="10"/>
        <v>N/A</v>
      </c>
      <c r="I59" s="12">
        <v>-21.6</v>
      </c>
      <c r="J59" s="12">
        <v>-51.3</v>
      </c>
      <c r="K59" s="47" t="s">
        <v>739</v>
      </c>
      <c r="L59" s="9" t="str">
        <f t="shared" si="11"/>
        <v>No</v>
      </c>
    </row>
    <row r="60" spans="1:12" x14ac:dyDescent="0.2">
      <c r="A60" s="48" t="s">
        <v>1694</v>
      </c>
      <c r="B60" s="37" t="s">
        <v>213</v>
      </c>
      <c r="C60" s="49">
        <v>4540.8265583000002</v>
      </c>
      <c r="D60" s="46" t="str">
        <f t="shared" si="8"/>
        <v>N/A</v>
      </c>
      <c r="E60" s="49">
        <v>2799.2743902000002</v>
      </c>
      <c r="F60" s="46" t="str">
        <f t="shared" si="9"/>
        <v>N/A</v>
      </c>
      <c r="G60" s="49">
        <v>2619.6825687999999</v>
      </c>
      <c r="H60" s="46" t="str">
        <f t="shared" si="10"/>
        <v>N/A</v>
      </c>
      <c r="I60" s="12">
        <v>-38.4</v>
      </c>
      <c r="J60" s="12">
        <v>-6.42</v>
      </c>
      <c r="K60" s="47" t="s">
        <v>739</v>
      </c>
      <c r="L60" s="9" t="str">
        <f t="shared" si="11"/>
        <v>Yes</v>
      </c>
    </row>
    <row r="61" spans="1:12" x14ac:dyDescent="0.2">
      <c r="A61" s="3" t="s">
        <v>1695</v>
      </c>
      <c r="B61" s="37" t="s">
        <v>213</v>
      </c>
      <c r="C61" s="49">
        <v>1930.0123383</v>
      </c>
      <c r="D61" s="46" t="str">
        <f t="shared" si="8"/>
        <v>N/A</v>
      </c>
      <c r="E61" s="49">
        <v>1672.7187821</v>
      </c>
      <c r="F61" s="46" t="str">
        <f t="shared" si="9"/>
        <v>N/A</v>
      </c>
      <c r="G61" s="49">
        <v>1576.8480219</v>
      </c>
      <c r="H61" s="46" t="str">
        <f t="shared" si="10"/>
        <v>N/A</v>
      </c>
      <c r="I61" s="12">
        <v>-13.3</v>
      </c>
      <c r="J61" s="12">
        <v>-5.73</v>
      </c>
      <c r="K61" s="47" t="s">
        <v>739</v>
      </c>
      <c r="L61" s="9" t="str">
        <f t="shared" si="11"/>
        <v>Yes</v>
      </c>
    </row>
    <row r="62" spans="1:12" x14ac:dyDescent="0.2">
      <c r="A62" s="3" t="s">
        <v>1696</v>
      </c>
      <c r="B62" s="37" t="s">
        <v>213</v>
      </c>
      <c r="C62" s="49">
        <v>2072.9457627000002</v>
      </c>
      <c r="D62" s="46" t="str">
        <f t="shared" si="8"/>
        <v>N/A</v>
      </c>
      <c r="E62" s="49">
        <v>1917.7199215000001</v>
      </c>
      <c r="F62" s="46" t="str">
        <f t="shared" si="9"/>
        <v>N/A</v>
      </c>
      <c r="G62" s="49">
        <v>1804.2134711000001</v>
      </c>
      <c r="H62" s="46" t="str">
        <f t="shared" si="10"/>
        <v>N/A</v>
      </c>
      <c r="I62" s="12">
        <v>-7.49</v>
      </c>
      <c r="J62" s="12">
        <v>-5.92</v>
      </c>
      <c r="K62" s="47" t="s">
        <v>739</v>
      </c>
      <c r="L62" s="9" t="str">
        <f t="shared" si="11"/>
        <v>Yes</v>
      </c>
    </row>
    <row r="63" spans="1:12" x14ac:dyDescent="0.2">
      <c r="A63" s="3" t="s">
        <v>1697</v>
      </c>
      <c r="B63" s="37" t="s">
        <v>213</v>
      </c>
      <c r="C63" s="49">
        <v>7465.0844190999996</v>
      </c>
      <c r="D63" s="46" t="str">
        <f t="shared" si="8"/>
        <v>N/A</v>
      </c>
      <c r="E63" s="49">
        <v>5446.0136970000003</v>
      </c>
      <c r="F63" s="46" t="str">
        <f t="shared" si="9"/>
        <v>N/A</v>
      </c>
      <c r="G63" s="49">
        <v>4843.8369715999997</v>
      </c>
      <c r="H63" s="46" t="str">
        <f t="shared" si="10"/>
        <v>N/A</v>
      </c>
      <c r="I63" s="12">
        <v>-27</v>
      </c>
      <c r="J63" s="12">
        <v>-11.1</v>
      </c>
      <c r="K63" s="47" t="s">
        <v>739</v>
      </c>
      <c r="L63" s="9" t="str">
        <f t="shared" si="11"/>
        <v>Yes</v>
      </c>
    </row>
    <row r="64" spans="1:12" x14ac:dyDescent="0.2">
      <c r="A64" s="3" t="s">
        <v>1698</v>
      </c>
      <c r="B64" s="37" t="s">
        <v>213</v>
      </c>
      <c r="C64" s="49" t="s">
        <v>1747</v>
      </c>
      <c r="D64" s="46" t="str">
        <f t="shared" si="8"/>
        <v>N/A</v>
      </c>
      <c r="E64" s="49" t="s">
        <v>1747</v>
      </c>
      <c r="F64" s="46" t="str">
        <f t="shared" si="9"/>
        <v>N/A</v>
      </c>
      <c r="G64" s="49" t="s">
        <v>1747</v>
      </c>
      <c r="H64" s="46" t="str">
        <f t="shared" si="10"/>
        <v>N/A</v>
      </c>
      <c r="I64" s="12" t="s">
        <v>1747</v>
      </c>
      <c r="J64" s="12" t="s">
        <v>1747</v>
      </c>
      <c r="K64" s="47" t="s">
        <v>739</v>
      </c>
      <c r="L64" s="9" t="str">
        <f t="shared" si="11"/>
        <v>N/A</v>
      </c>
    </row>
    <row r="65" spans="1:12" x14ac:dyDescent="0.2">
      <c r="A65" s="3" t="s">
        <v>1699</v>
      </c>
      <c r="B65" s="37" t="s">
        <v>213</v>
      </c>
      <c r="C65" s="49">
        <v>2924.5729815</v>
      </c>
      <c r="D65" s="46" t="str">
        <f t="shared" si="8"/>
        <v>N/A</v>
      </c>
      <c r="E65" s="49">
        <v>2899.3619724</v>
      </c>
      <c r="F65" s="46" t="str">
        <f t="shared" si="9"/>
        <v>N/A</v>
      </c>
      <c r="G65" s="49">
        <v>3087.4972370999999</v>
      </c>
      <c r="H65" s="46" t="str">
        <f t="shared" si="10"/>
        <v>N/A</v>
      </c>
      <c r="I65" s="12">
        <v>-0.86199999999999999</v>
      </c>
      <c r="J65" s="12">
        <v>6.4889999999999999</v>
      </c>
      <c r="K65" s="47" t="s">
        <v>739</v>
      </c>
      <c r="L65" s="9" t="str">
        <f t="shared" si="11"/>
        <v>Yes</v>
      </c>
    </row>
    <row r="66" spans="1:12" x14ac:dyDescent="0.2">
      <c r="A66" s="3" t="s">
        <v>1700</v>
      </c>
      <c r="B66" s="37" t="s">
        <v>213</v>
      </c>
      <c r="C66" s="49">
        <v>3219.9533219</v>
      </c>
      <c r="D66" s="46" t="str">
        <f t="shared" si="8"/>
        <v>N/A</v>
      </c>
      <c r="E66" s="49">
        <v>3188.3214180999998</v>
      </c>
      <c r="F66" s="46" t="str">
        <f t="shared" si="9"/>
        <v>N/A</v>
      </c>
      <c r="G66" s="49">
        <v>3355.9878840000001</v>
      </c>
      <c r="H66" s="46" t="str">
        <f t="shared" si="10"/>
        <v>N/A</v>
      </c>
      <c r="I66" s="12">
        <v>-0.98199999999999998</v>
      </c>
      <c r="J66" s="12">
        <v>5.2590000000000003</v>
      </c>
      <c r="K66" s="47" t="s">
        <v>739</v>
      </c>
      <c r="L66" s="9" t="str">
        <f t="shared" si="11"/>
        <v>Yes</v>
      </c>
    </row>
    <row r="67" spans="1:12" x14ac:dyDescent="0.2">
      <c r="A67" s="3" t="s">
        <v>1701</v>
      </c>
      <c r="B67" s="37" t="s">
        <v>213</v>
      </c>
      <c r="C67" s="49">
        <v>4380</v>
      </c>
      <c r="D67" s="46" t="str">
        <f t="shared" si="8"/>
        <v>N/A</v>
      </c>
      <c r="E67" s="49" t="s">
        <v>1747</v>
      </c>
      <c r="F67" s="46" t="str">
        <f t="shared" si="9"/>
        <v>N/A</v>
      </c>
      <c r="G67" s="49">
        <v>7552</v>
      </c>
      <c r="H67" s="46" t="str">
        <f t="shared" si="10"/>
        <v>N/A</v>
      </c>
      <c r="I67" s="12" t="s">
        <v>1747</v>
      </c>
      <c r="J67" s="12" t="s">
        <v>1747</v>
      </c>
      <c r="K67" s="47" t="s">
        <v>739</v>
      </c>
      <c r="L67" s="9" t="str">
        <f t="shared" si="11"/>
        <v>N/A</v>
      </c>
    </row>
    <row r="68" spans="1:12" x14ac:dyDescent="0.2">
      <c r="A68" s="2" t="s">
        <v>1702</v>
      </c>
      <c r="B68" s="37" t="s">
        <v>213</v>
      </c>
      <c r="C68" s="49">
        <v>3151.7133061</v>
      </c>
      <c r="D68" s="46" t="str">
        <f t="shared" si="8"/>
        <v>N/A</v>
      </c>
      <c r="E68" s="49">
        <v>2998.183094</v>
      </c>
      <c r="F68" s="46" t="str">
        <f t="shared" si="9"/>
        <v>N/A</v>
      </c>
      <c r="G68" s="49">
        <v>3112.6642654000002</v>
      </c>
      <c r="H68" s="46" t="str">
        <f t="shared" si="10"/>
        <v>N/A</v>
      </c>
      <c r="I68" s="12">
        <v>-4.87</v>
      </c>
      <c r="J68" s="12">
        <v>3.8180000000000001</v>
      </c>
      <c r="K68" s="47" t="s">
        <v>739</v>
      </c>
      <c r="L68" s="9" t="str">
        <f t="shared" si="11"/>
        <v>Yes</v>
      </c>
    </row>
    <row r="69" spans="1:12" x14ac:dyDescent="0.2">
      <c r="A69" s="2" t="s">
        <v>1703</v>
      </c>
      <c r="B69" s="37" t="s">
        <v>213</v>
      </c>
      <c r="C69" s="49">
        <v>2548.9128986000001</v>
      </c>
      <c r="D69" s="46" t="str">
        <f t="shared" si="8"/>
        <v>N/A</v>
      </c>
      <c r="E69" s="49">
        <v>1429.9544393000001</v>
      </c>
      <c r="F69" s="46" t="str">
        <f t="shared" si="9"/>
        <v>N/A</v>
      </c>
      <c r="G69" s="49">
        <v>2183.6918317</v>
      </c>
      <c r="H69" s="46" t="str">
        <f t="shared" si="10"/>
        <v>N/A</v>
      </c>
      <c r="I69" s="12">
        <v>-43.9</v>
      </c>
      <c r="J69" s="12">
        <v>52.71</v>
      </c>
      <c r="K69" s="47" t="s">
        <v>739</v>
      </c>
      <c r="L69" s="9" t="str">
        <f t="shared" si="11"/>
        <v>No</v>
      </c>
    </row>
    <row r="70" spans="1:12" x14ac:dyDescent="0.2">
      <c r="A70" s="48" t="s">
        <v>1704</v>
      </c>
      <c r="B70" s="37" t="s">
        <v>213</v>
      </c>
      <c r="C70" s="49">
        <v>2743.0684855</v>
      </c>
      <c r="D70" s="46" t="str">
        <f t="shared" si="8"/>
        <v>N/A</v>
      </c>
      <c r="E70" s="49">
        <v>2899.6322034</v>
      </c>
      <c r="F70" s="46" t="str">
        <f t="shared" si="9"/>
        <v>N/A</v>
      </c>
      <c r="G70" s="49">
        <v>3031.4268268000001</v>
      </c>
      <c r="H70" s="46" t="str">
        <f t="shared" si="10"/>
        <v>N/A</v>
      </c>
      <c r="I70" s="12">
        <v>5.7080000000000002</v>
      </c>
      <c r="J70" s="12">
        <v>4.5449999999999999</v>
      </c>
      <c r="K70" s="47" t="s">
        <v>739</v>
      </c>
      <c r="L70" s="9" t="str">
        <f t="shared" si="11"/>
        <v>Yes</v>
      </c>
    </row>
    <row r="71" spans="1:12" x14ac:dyDescent="0.2">
      <c r="A71" s="48" t="s">
        <v>1705</v>
      </c>
      <c r="B71" s="37" t="s">
        <v>213</v>
      </c>
      <c r="C71" s="49" t="s">
        <v>1747</v>
      </c>
      <c r="D71" s="46" t="str">
        <f t="shared" si="8"/>
        <v>N/A</v>
      </c>
      <c r="E71" s="49" t="s">
        <v>1747</v>
      </c>
      <c r="F71" s="46" t="str">
        <f t="shared" si="9"/>
        <v>N/A</v>
      </c>
      <c r="G71" s="49" t="s">
        <v>1747</v>
      </c>
      <c r="H71" s="46" t="str">
        <f t="shared" si="10"/>
        <v>N/A</v>
      </c>
      <c r="I71" s="12" t="s">
        <v>1747</v>
      </c>
      <c r="J71" s="12" t="s">
        <v>1747</v>
      </c>
      <c r="K71" s="47" t="s">
        <v>739</v>
      </c>
      <c r="L71" s="9" t="str">
        <f t="shared" si="11"/>
        <v>N/A</v>
      </c>
    </row>
    <row r="72" spans="1:12" x14ac:dyDescent="0.2">
      <c r="A72" s="48" t="s">
        <v>1623</v>
      </c>
      <c r="B72" s="37" t="s">
        <v>213</v>
      </c>
      <c r="C72" s="49">
        <v>155773550</v>
      </c>
      <c r="D72" s="46" t="str">
        <f t="shared" ref="D72:D135" si="12">IF($B72="N/A","N/A",IF(C72&gt;10,"No",IF(C72&lt;-10,"No","Yes")))</f>
        <v>N/A</v>
      </c>
      <c r="E72" s="49">
        <v>105921470</v>
      </c>
      <c r="F72" s="46" t="str">
        <f t="shared" ref="F72:F135" si="13">IF($B72="N/A","N/A",IF(E72&gt;10,"No",IF(E72&lt;-10,"No","Yes")))</f>
        <v>N/A</v>
      </c>
      <c r="G72" s="49">
        <v>93877088</v>
      </c>
      <c r="H72" s="46" t="str">
        <f t="shared" ref="H72:H135" si="14">IF($B72="N/A","N/A",IF(G72&gt;10,"No",IF(G72&lt;-10,"No","Yes")))</f>
        <v>N/A</v>
      </c>
      <c r="I72" s="12">
        <v>-32</v>
      </c>
      <c r="J72" s="12">
        <v>-11.4</v>
      </c>
      <c r="K72" s="47" t="s">
        <v>739</v>
      </c>
      <c r="L72" s="9" t="str">
        <f t="shared" ref="L72:L132" si="15">IF(J72="Div by 0", "N/A", IF(K72="N/A","N/A", IF(J72&gt;VALUE(MID(K72,1,2)), "No", IF(J72&lt;-1*VALUE(MID(K72,1,2)), "No", "Yes"))))</f>
        <v>Yes</v>
      </c>
    </row>
    <row r="73" spans="1:12" x14ac:dyDescent="0.2">
      <c r="A73" s="48" t="s">
        <v>1624</v>
      </c>
      <c r="B73" s="37" t="s">
        <v>213</v>
      </c>
      <c r="C73" s="38">
        <v>17886</v>
      </c>
      <c r="D73" s="46" t="str">
        <f t="shared" si="12"/>
        <v>N/A</v>
      </c>
      <c r="E73" s="38">
        <v>14704</v>
      </c>
      <c r="F73" s="46" t="str">
        <f t="shared" si="13"/>
        <v>N/A</v>
      </c>
      <c r="G73" s="38">
        <v>13446</v>
      </c>
      <c r="H73" s="46" t="str">
        <f t="shared" si="14"/>
        <v>N/A</v>
      </c>
      <c r="I73" s="12">
        <v>-17.8</v>
      </c>
      <c r="J73" s="12">
        <v>-8.56</v>
      </c>
      <c r="K73" s="47" t="s">
        <v>739</v>
      </c>
      <c r="L73" s="9" t="str">
        <f t="shared" si="15"/>
        <v>Yes</v>
      </c>
    </row>
    <row r="74" spans="1:12" x14ac:dyDescent="0.2">
      <c r="A74" s="48" t="s">
        <v>1317</v>
      </c>
      <c r="B74" s="37" t="s">
        <v>213</v>
      </c>
      <c r="C74" s="49">
        <v>8709.2446605999994</v>
      </c>
      <c r="D74" s="46" t="str">
        <f t="shared" si="12"/>
        <v>N/A</v>
      </c>
      <c r="E74" s="49">
        <v>7203.5820185000002</v>
      </c>
      <c r="F74" s="46" t="str">
        <f t="shared" si="13"/>
        <v>N/A</v>
      </c>
      <c r="G74" s="49">
        <v>6981.7855123999998</v>
      </c>
      <c r="H74" s="46" t="str">
        <f t="shared" si="14"/>
        <v>N/A</v>
      </c>
      <c r="I74" s="12">
        <v>-17.3</v>
      </c>
      <c r="J74" s="12">
        <v>-3.08</v>
      </c>
      <c r="K74" s="47" t="s">
        <v>739</v>
      </c>
      <c r="L74" s="9" t="str">
        <f t="shared" si="15"/>
        <v>Yes</v>
      </c>
    </row>
    <row r="75" spans="1:12" ht="25.5" x14ac:dyDescent="0.2">
      <c r="A75" s="48" t="s">
        <v>1318</v>
      </c>
      <c r="B75" s="37" t="s">
        <v>213</v>
      </c>
      <c r="C75" s="38">
        <v>6.3450184502000004</v>
      </c>
      <c r="D75" s="46" t="str">
        <f t="shared" si="12"/>
        <v>N/A</v>
      </c>
      <c r="E75" s="38">
        <v>4.7901251360000003</v>
      </c>
      <c r="F75" s="46" t="str">
        <f t="shared" si="13"/>
        <v>N/A</v>
      </c>
      <c r="G75" s="38">
        <v>4.7053398780000002</v>
      </c>
      <c r="H75" s="46" t="str">
        <f t="shared" si="14"/>
        <v>N/A</v>
      </c>
      <c r="I75" s="12">
        <v>-24.5</v>
      </c>
      <c r="J75" s="12">
        <v>-1.77</v>
      </c>
      <c r="K75" s="47" t="s">
        <v>739</v>
      </c>
      <c r="L75" s="9" t="str">
        <f t="shared" si="15"/>
        <v>Yes</v>
      </c>
    </row>
    <row r="76" spans="1:12" ht="25.5" x14ac:dyDescent="0.2">
      <c r="A76" s="48" t="s">
        <v>548</v>
      </c>
      <c r="B76" s="37" t="s">
        <v>213</v>
      </c>
      <c r="C76" s="49">
        <v>0</v>
      </c>
      <c r="D76" s="46" t="str">
        <f t="shared" si="12"/>
        <v>N/A</v>
      </c>
      <c r="E76" s="49">
        <v>0</v>
      </c>
      <c r="F76" s="46" t="str">
        <f t="shared" si="13"/>
        <v>N/A</v>
      </c>
      <c r="G76" s="49">
        <v>0</v>
      </c>
      <c r="H76" s="46" t="str">
        <f t="shared" si="14"/>
        <v>N/A</v>
      </c>
      <c r="I76" s="12" t="s">
        <v>1747</v>
      </c>
      <c r="J76" s="12" t="s">
        <v>1747</v>
      </c>
      <c r="K76" s="47" t="s">
        <v>739</v>
      </c>
      <c r="L76" s="9" t="str">
        <f t="shared" si="15"/>
        <v>N/A</v>
      </c>
    </row>
    <row r="77" spans="1:12" x14ac:dyDescent="0.2">
      <c r="A77" s="48" t="s">
        <v>549</v>
      </c>
      <c r="B77" s="37" t="s">
        <v>213</v>
      </c>
      <c r="C77" s="38">
        <v>0</v>
      </c>
      <c r="D77" s="46" t="str">
        <f t="shared" si="12"/>
        <v>N/A</v>
      </c>
      <c r="E77" s="38">
        <v>0</v>
      </c>
      <c r="F77" s="46" t="str">
        <f t="shared" si="13"/>
        <v>N/A</v>
      </c>
      <c r="G77" s="38">
        <v>0</v>
      </c>
      <c r="H77" s="46" t="str">
        <f t="shared" si="14"/>
        <v>N/A</v>
      </c>
      <c r="I77" s="12" t="s">
        <v>1747</v>
      </c>
      <c r="J77" s="12" t="s">
        <v>1747</v>
      </c>
      <c r="K77" s="47" t="s">
        <v>739</v>
      </c>
      <c r="L77" s="9" t="str">
        <f t="shared" si="15"/>
        <v>N/A</v>
      </c>
    </row>
    <row r="78" spans="1:12" x14ac:dyDescent="0.2">
      <c r="A78" s="48" t="s">
        <v>1319</v>
      </c>
      <c r="B78" s="37" t="s">
        <v>213</v>
      </c>
      <c r="C78" s="49" t="s">
        <v>1747</v>
      </c>
      <c r="D78" s="46" t="str">
        <f t="shared" si="12"/>
        <v>N/A</v>
      </c>
      <c r="E78" s="49" t="s">
        <v>1747</v>
      </c>
      <c r="F78" s="46" t="str">
        <f t="shared" si="13"/>
        <v>N/A</v>
      </c>
      <c r="G78" s="49" t="s">
        <v>1747</v>
      </c>
      <c r="H78" s="46" t="str">
        <f t="shared" si="14"/>
        <v>N/A</v>
      </c>
      <c r="I78" s="12" t="s">
        <v>1747</v>
      </c>
      <c r="J78" s="12" t="s">
        <v>1747</v>
      </c>
      <c r="K78" s="47" t="s">
        <v>739</v>
      </c>
      <c r="L78" s="9" t="str">
        <f t="shared" si="15"/>
        <v>N/A</v>
      </c>
    </row>
    <row r="79" spans="1:12" ht="25.5" x14ac:dyDescent="0.2">
      <c r="A79" s="48" t="s">
        <v>550</v>
      </c>
      <c r="B79" s="37" t="s">
        <v>213</v>
      </c>
      <c r="C79" s="49">
        <v>35003373</v>
      </c>
      <c r="D79" s="46" t="str">
        <f t="shared" si="12"/>
        <v>N/A</v>
      </c>
      <c r="E79" s="49">
        <v>15024694</v>
      </c>
      <c r="F79" s="46" t="str">
        <f t="shared" si="13"/>
        <v>N/A</v>
      </c>
      <c r="G79" s="49">
        <v>9123162</v>
      </c>
      <c r="H79" s="46" t="str">
        <f t="shared" si="14"/>
        <v>N/A</v>
      </c>
      <c r="I79" s="12">
        <v>-57.1</v>
      </c>
      <c r="J79" s="12">
        <v>-39.299999999999997</v>
      </c>
      <c r="K79" s="47" t="s">
        <v>739</v>
      </c>
      <c r="L79" s="9" t="str">
        <f t="shared" si="15"/>
        <v>No</v>
      </c>
    </row>
    <row r="80" spans="1:12" x14ac:dyDescent="0.2">
      <c r="A80" s="48" t="s">
        <v>551</v>
      </c>
      <c r="B80" s="37" t="s">
        <v>213</v>
      </c>
      <c r="C80" s="38">
        <v>1215</v>
      </c>
      <c r="D80" s="46" t="str">
        <f t="shared" si="12"/>
        <v>N/A</v>
      </c>
      <c r="E80" s="38">
        <v>583</v>
      </c>
      <c r="F80" s="46" t="str">
        <f t="shared" si="13"/>
        <v>N/A</v>
      </c>
      <c r="G80" s="38">
        <v>387</v>
      </c>
      <c r="H80" s="46" t="str">
        <f t="shared" si="14"/>
        <v>N/A</v>
      </c>
      <c r="I80" s="12">
        <v>-52</v>
      </c>
      <c r="J80" s="12">
        <v>-33.6</v>
      </c>
      <c r="K80" s="47" t="s">
        <v>739</v>
      </c>
      <c r="L80" s="9" t="str">
        <f t="shared" si="15"/>
        <v>No</v>
      </c>
    </row>
    <row r="81" spans="1:12" ht="25.5" x14ac:dyDescent="0.2">
      <c r="A81" s="48" t="s">
        <v>1320</v>
      </c>
      <c r="B81" s="37" t="s">
        <v>213</v>
      </c>
      <c r="C81" s="49">
        <v>28809.360494</v>
      </c>
      <c r="D81" s="46" t="str">
        <f t="shared" si="12"/>
        <v>N/A</v>
      </c>
      <c r="E81" s="49">
        <v>25771.344767999999</v>
      </c>
      <c r="F81" s="46" t="str">
        <f t="shared" si="13"/>
        <v>N/A</v>
      </c>
      <c r="G81" s="49">
        <v>23574.062016</v>
      </c>
      <c r="H81" s="46" t="str">
        <f t="shared" si="14"/>
        <v>N/A</v>
      </c>
      <c r="I81" s="12">
        <v>-10.5</v>
      </c>
      <c r="J81" s="12">
        <v>-8.5299999999999994</v>
      </c>
      <c r="K81" s="47" t="s">
        <v>739</v>
      </c>
      <c r="L81" s="9" t="str">
        <f t="shared" si="15"/>
        <v>Yes</v>
      </c>
    </row>
    <row r="82" spans="1:12" ht="25.5" x14ac:dyDescent="0.2">
      <c r="A82" s="48" t="s">
        <v>552</v>
      </c>
      <c r="B82" s="37" t="s">
        <v>213</v>
      </c>
      <c r="C82" s="49">
        <v>11101164</v>
      </c>
      <c r="D82" s="46" t="str">
        <f t="shared" si="12"/>
        <v>N/A</v>
      </c>
      <c r="E82" s="49">
        <v>5882439</v>
      </c>
      <c r="F82" s="46" t="str">
        <f t="shared" si="13"/>
        <v>N/A</v>
      </c>
      <c r="G82" s="49">
        <v>7754612</v>
      </c>
      <c r="H82" s="46" t="str">
        <f t="shared" si="14"/>
        <v>N/A</v>
      </c>
      <c r="I82" s="12">
        <v>-47</v>
      </c>
      <c r="J82" s="12">
        <v>31.83</v>
      </c>
      <c r="K82" s="47" t="s">
        <v>739</v>
      </c>
      <c r="L82" s="9" t="str">
        <f t="shared" si="15"/>
        <v>No</v>
      </c>
    </row>
    <row r="83" spans="1:12" x14ac:dyDescent="0.2">
      <c r="A83" s="48" t="s">
        <v>553</v>
      </c>
      <c r="B83" s="37" t="s">
        <v>213</v>
      </c>
      <c r="C83" s="38">
        <v>109</v>
      </c>
      <c r="D83" s="46" t="str">
        <f t="shared" si="12"/>
        <v>N/A</v>
      </c>
      <c r="E83" s="38">
        <v>66</v>
      </c>
      <c r="F83" s="46" t="str">
        <f t="shared" si="13"/>
        <v>N/A</v>
      </c>
      <c r="G83" s="38">
        <v>78</v>
      </c>
      <c r="H83" s="46" t="str">
        <f t="shared" si="14"/>
        <v>N/A</v>
      </c>
      <c r="I83" s="12">
        <v>-39.4</v>
      </c>
      <c r="J83" s="12">
        <v>18.18</v>
      </c>
      <c r="K83" s="47" t="s">
        <v>739</v>
      </c>
      <c r="L83" s="9" t="str">
        <f t="shared" si="15"/>
        <v>Yes</v>
      </c>
    </row>
    <row r="84" spans="1:12" x14ac:dyDescent="0.2">
      <c r="A84" s="48" t="s">
        <v>1321</v>
      </c>
      <c r="B84" s="37" t="s">
        <v>213</v>
      </c>
      <c r="C84" s="49">
        <v>101845.54128</v>
      </c>
      <c r="D84" s="46" t="str">
        <f t="shared" si="12"/>
        <v>N/A</v>
      </c>
      <c r="E84" s="49">
        <v>89127.863635999995</v>
      </c>
      <c r="F84" s="46" t="str">
        <f t="shared" si="13"/>
        <v>N/A</v>
      </c>
      <c r="G84" s="49">
        <v>99418.102564000001</v>
      </c>
      <c r="H84" s="46" t="str">
        <f t="shared" si="14"/>
        <v>N/A</v>
      </c>
      <c r="I84" s="12">
        <v>-12.5</v>
      </c>
      <c r="J84" s="12">
        <v>11.55</v>
      </c>
      <c r="K84" s="47" t="s">
        <v>739</v>
      </c>
      <c r="L84" s="9" t="str">
        <f t="shared" si="15"/>
        <v>Yes</v>
      </c>
    </row>
    <row r="85" spans="1:12" x14ac:dyDescent="0.2">
      <c r="A85" s="48" t="s">
        <v>554</v>
      </c>
      <c r="B85" s="37" t="s">
        <v>213</v>
      </c>
      <c r="C85" s="49">
        <v>33009762</v>
      </c>
      <c r="D85" s="46" t="str">
        <f t="shared" si="12"/>
        <v>N/A</v>
      </c>
      <c r="E85" s="49">
        <v>32236042</v>
      </c>
      <c r="F85" s="46" t="str">
        <f t="shared" si="13"/>
        <v>N/A</v>
      </c>
      <c r="G85" s="49">
        <v>31777294</v>
      </c>
      <c r="H85" s="46" t="str">
        <f t="shared" si="14"/>
        <v>N/A</v>
      </c>
      <c r="I85" s="12">
        <v>-2.34</v>
      </c>
      <c r="J85" s="12">
        <v>-1.42</v>
      </c>
      <c r="K85" s="47" t="s">
        <v>739</v>
      </c>
      <c r="L85" s="9" t="str">
        <f t="shared" si="15"/>
        <v>Yes</v>
      </c>
    </row>
    <row r="86" spans="1:12" x14ac:dyDescent="0.2">
      <c r="A86" s="48" t="s">
        <v>555</v>
      </c>
      <c r="B86" s="37" t="s">
        <v>213</v>
      </c>
      <c r="C86" s="38">
        <v>915</v>
      </c>
      <c r="D86" s="46" t="str">
        <f t="shared" si="12"/>
        <v>N/A</v>
      </c>
      <c r="E86" s="38">
        <v>843</v>
      </c>
      <c r="F86" s="46" t="str">
        <f t="shared" si="13"/>
        <v>N/A</v>
      </c>
      <c r="G86" s="38">
        <v>782</v>
      </c>
      <c r="H86" s="46" t="str">
        <f t="shared" si="14"/>
        <v>N/A</v>
      </c>
      <c r="I86" s="12">
        <v>-7.87</v>
      </c>
      <c r="J86" s="12">
        <v>-7.24</v>
      </c>
      <c r="K86" s="47" t="s">
        <v>739</v>
      </c>
      <c r="L86" s="9" t="str">
        <f t="shared" si="15"/>
        <v>Yes</v>
      </c>
    </row>
    <row r="87" spans="1:12" x14ac:dyDescent="0.2">
      <c r="A87" s="48" t="s">
        <v>1322</v>
      </c>
      <c r="B87" s="37" t="s">
        <v>213</v>
      </c>
      <c r="C87" s="49">
        <v>36076.242622999998</v>
      </c>
      <c r="D87" s="46" t="str">
        <f t="shared" si="12"/>
        <v>N/A</v>
      </c>
      <c r="E87" s="49">
        <v>38239.670225000002</v>
      </c>
      <c r="F87" s="46" t="str">
        <f t="shared" si="13"/>
        <v>N/A</v>
      </c>
      <c r="G87" s="49">
        <v>40635.925831</v>
      </c>
      <c r="H87" s="46" t="str">
        <f t="shared" si="14"/>
        <v>N/A</v>
      </c>
      <c r="I87" s="12">
        <v>5.9969999999999999</v>
      </c>
      <c r="J87" s="12">
        <v>6.266</v>
      </c>
      <c r="K87" s="47" t="s">
        <v>739</v>
      </c>
      <c r="L87" s="9" t="str">
        <f t="shared" si="15"/>
        <v>Yes</v>
      </c>
    </row>
    <row r="88" spans="1:12" ht="25.5" x14ac:dyDescent="0.2">
      <c r="A88" s="48" t="s">
        <v>556</v>
      </c>
      <c r="B88" s="37" t="s">
        <v>213</v>
      </c>
      <c r="C88" s="49">
        <v>88965127</v>
      </c>
      <c r="D88" s="46" t="str">
        <f t="shared" si="12"/>
        <v>N/A</v>
      </c>
      <c r="E88" s="49">
        <v>53787250</v>
      </c>
      <c r="F88" s="46" t="str">
        <f t="shared" si="13"/>
        <v>N/A</v>
      </c>
      <c r="G88" s="49">
        <v>49219653</v>
      </c>
      <c r="H88" s="46" t="str">
        <f t="shared" si="14"/>
        <v>N/A</v>
      </c>
      <c r="I88" s="12">
        <v>-39.5</v>
      </c>
      <c r="J88" s="12">
        <v>-8.49</v>
      </c>
      <c r="K88" s="47" t="s">
        <v>739</v>
      </c>
      <c r="L88" s="9" t="str">
        <f t="shared" si="15"/>
        <v>Yes</v>
      </c>
    </row>
    <row r="89" spans="1:12" x14ac:dyDescent="0.2">
      <c r="A89" s="48" t="s">
        <v>557</v>
      </c>
      <c r="B89" s="37" t="s">
        <v>213</v>
      </c>
      <c r="C89" s="38">
        <v>139215</v>
      </c>
      <c r="D89" s="46" t="str">
        <f t="shared" si="12"/>
        <v>N/A</v>
      </c>
      <c r="E89" s="38">
        <v>92053</v>
      </c>
      <c r="F89" s="46" t="str">
        <f t="shared" si="13"/>
        <v>N/A</v>
      </c>
      <c r="G89" s="38">
        <v>88045</v>
      </c>
      <c r="H89" s="46" t="str">
        <f t="shared" si="14"/>
        <v>N/A</v>
      </c>
      <c r="I89" s="12">
        <v>-33.9</v>
      </c>
      <c r="J89" s="12">
        <v>-4.3499999999999996</v>
      </c>
      <c r="K89" s="47" t="s">
        <v>739</v>
      </c>
      <c r="L89" s="9" t="str">
        <f t="shared" si="15"/>
        <v>Yes</v>
      </c>
    </row>
    <row r="90" spans="1:12" x14ac:dyDescent="0.2">
      <c r="A90" s="48" t="s">
        <v>1323</v>
      </c>
      <c r="B90" s="37" t="s">
        <v>213</v>
      </c>
      <c r="C90" s="49">
        <v>639.04842869000004</v>
      </c>
      <c r="D90" s="46" t="str">
        <f t="shared" si="12"/>
        <v>N/A</v>
      </c>
      <c r="E90" s="49">
        <v>584.30740986000001</v>
      </c>
      <c r="F90" s="46" t="str">
        <f t="shared" si="13"/>
        <v>N/A</v>
      </c>
      <c r="G90" s="49">
        <v>559.02837185999999</v>
      </c>
      <c r="H90" s="46" t="str">
        <f t="shared" si="14"/>
        <v>N/A</v>
      </c>
      <c r="I90" s="12">
        <v>-8.57</v>
      </c>
      <c r="J90" s="12">
        <v>-4.33</v>
      </c>
      <c r="K90" s="47" t="s">
        <v>739</v>
      </c>
      <c r="L90" s="9" t="str">
        <f t="shared" si="15"/>
        <v>Yes</v>
      </c>
    </row>
    <row r="91" spans="1:12" x14ac:dyDescent="0.2">
      <c r="A91" s="48" t="s">
        <v>558</v>
      </c>
      <c r="B91" s="37" t="s">
        <v>213</v>
      </c>
      <c r="C91" s="49">
        <v>24077096</v>
      </c>
      <c r="D91" s="46" t="str">
        <f t="shared" si="12"/>
        <v>N/A</v>
      </c>
      <c r="E91" s="49">
        <v>14893415</v>
      </c>
      <c r="F91" s="46" t="str">
        <f t="shared" si="13"/>
        <v>N/A</v>
      </c>
      <c r="G91" s="49">
        <v>13753668</v>
      </c>
      <c r="H91" s="46" t="str">
        <f t="shared" si="14"/>
        <v>N/A</v>
      </c>
      <c r="I91" s="12">
        <v>-38.1</v>
      </c>
      <c r="J91" s="12">
        <v>-7.65</v>
      </c>
      <c r="K91" s="47" t="s">
        <v>739</v>
      </c>
      <c r="L91" s="9" t="str">
        <f t="shared" si="15"/>
        <v>Yes</v>
      </c>
    </row>
    <row r="92" spans="1:12" x14ac:dyDescent="0.2">
      <c r="A92" s="48" t="s">
        <v>559</v>
      </c>
      <c r="B92" s="37" t="s">
        <v>213</v>
      </c>
      <c r="C92" s="38">
        <v>77989</v>
      </c>
      <c r="D92" s="46" t="str">
        <f t="shared" si="12"/>
        <v>N/A</v>
      </c>
      <c r="E92" s="38">
        <v>50605</v>
      </c>
      <c r="F92" s="46" t="str">
        <f t="shared" si="13"/>
        <v>N/A</v>
      </c>
      <c r="G92" s="38">
        <v>48602</v>
      </c>
      <c r="H92" s="46" t="str">
        <f t="shared" si="14"/>
        <v>N/A</v>
      </c>
      <c r="I92" s="12">
        <v>-35.1</v>
      </c>
      <c r="J92" s="12">
        <v>-3.96</v>
      </c>
      <c r="K92" s="47" t="s">
        <v>739</v>
      </c>
      <c r="L92" s="9" t="str">
        <f t="shared" si="15"/>
        <v>Yes</v>
      </c>
    </row>
    <row r="93" spans="1:12" x14ac:dyDescent="0.2">
      <c r="A93" s="48" t="s">
        <v>1324</v>
      </c>
      <c r="B93" s="37" t="s">
        <v>213</v>
      </c>
      <c r="C93" s="49">
        <v>308.72425598000001</v>
      </c>
      <c r="D93" s="46" t="str">
        <f t="shared" si="12"/>
        <v>N/A</v>
      </c>
      <c r="E93" s="49">
        <v>294.30718308000002</v>
      </c>
      <c r="F93" s="46" t="str">
        <f t="shared" si="13"/>
        <v>N/A</v>
      </c>
      <c r="G93" s="49">
        <v>282.98563845000001</v>
      </c>
      <c r="H93" s="46" t="str">
        <f t="shared" si="14"/>
        <v>N/A</v>
      </c>
      <c r="I93" s="12">
        <v>-4.67</v>
      </c>
      <c r="J93" s="12">
        <v>-3.85</v>
      </c>
      <c r="K93" s="47" t="s">
        <v>739</v>
      </c>
      <c r="L93" s="9" t="str">
        <f t="shared" si="15"/>
        <v>Yes</v>
      </c>
    </row>
    <row r="94" spans="1:12" ht="25.5" x14ac:dyDescent="0.2">
      <c r="A94" s="48" t="s">
        <v>560</v>
      </c>
      <c r="B94" s="37" t="s">
        <v>213</v>
      </c>
      <c r="C94" s="49">
        <v>6137086</v>
      </c>
      <c r="D94" s="46" t="str">
        <f t="shared" si="12"/>
        <v>N/A</v>
      </c>
      <c r="E94" s="49">
        <v>4469279</v>
      </c>
      <c r="F94" s="46" t="str">
        <f t="shared" si="13"/>
        <v>N/A</v>
      </c>
      <c r="G94" s="49">
        <v>4141402</v>
      </c>
      <c r="H94" s="46" t="str">
        <f t="shared" si="14"/>
        <v>N/A</v>
      </c>
      <c r="I94" s="12">
        <v>-27.2</v>
      </c>
      <c r="J94" s="12">
        <v>-7.34</v>
      </c>
      <c r="K94" s="47" t="s">
        <v>739</v>
      </c>
      <c r="L94" s="9" t="str">
        <f t="shared" si="15"/>
        <v>Yes</v>
      </c>
    </row>
    <row r="95" spans="1:12" x14ac:dyDescent="0.2">
      <c r="A95" s="48" t="s">
        <v>561</v>
      </c>
      <c r="B95" s="37" t="s">
        <v>213</v>
      </c>
      <c r="C95" s="38">
        <v>49556</v>
      </c>
      <c r="D95" s="46" t="str">
        <f t="shared" si="12"/>
        <v>N/A</v>
      </c>
      <c r="E95" s="38">
        <v>36492</v>
      </c>
      <c r="F95" s="46" t="str">
        <f t="shared" si="13"/>
        <v>N/A</v>
      </c>
      <c r="G95" s="38">
        <v>34294</v>
      </c>
      <c r="H95" s="46" t="str">
        <f t="shared" si="14"/>
        <v>N/A</v>
      </c>
      <c r="I95" s="12">
        <v>-26.4</v>
      </c>
      <c r="J95" s="12">
        <v>-6.02</v>
      </c>
      <c r="K95" s="47" t="s">
        <v>739</v>
      </c>
      <c r="L95" s="9" t="str">
        <f t="shared" si="15"/>
        <v>Yes</v>
      </c>
    </row>
    <row r="96" spans="1:12" ht="25.5" x14ac:dyDescent="0.2">
      <c r="A96" s="48" t="s">
        <v>1325</v>
      </c>
      <c r="B96" s="37" t="s">
        <v>213</v>
      </c>
      <c r="C96" s="49">
        <v>123.84143192000001</v>
      </c>
      <c r="D96" s="46" t="str">
        <f t="shared" si="12"/>
        <v>N/A</v>
      </c>
      <c r="E96" s="49">
        <v>122.47284336</v>
      </c>
      <c r="F96" s="46" t="str">
        <f t="shared" si="13"/>
        <v>N/A</v>
      </c>
      <c r="G96" s="49">
        <v>120.76170759</v>
      </c>
      <c r="H96" s="46" t="str">
        <f t="shared" si="14"/>
        <v>N/A</v>
      </c>
      <c r="I96" s="12">
        <v>-1.1100000000000001</v>
      </c>
      <c r="J96" s="12">
        <v>-1.4</v>
      </c>
      <c r="K96" s="47" t="s">
        <v>739</v>
      </c>
      <c r="L96" s="9" t="str">
        <f t="shared" si="15"/>
        <v>Yes</v>
      </c>
    </row>
    <row r="97" spans="1:12" ht="25.5" x14ac:dyDescent="0.2">
      <c r="A97" s="48" t="s">
        <v>562</v>
      </c>
      <c r="B97" s="37" t="s">
        <v>213</v>
      </c>
      <c r="C97" s="49">
        <v>45507093</v>
      </c>
      <c r="D97" s="46" t="str">
        <f t="shared" si="12"/>
        <v>N/A</v>
      </c>
      <c r="E97" s="49">
        <v>32863355</v>
      </c>
      <c r="F97" s="46" t="str">
        <f t="shared" si="13"/>
        <v>N/A</v>
      </c>
      <c r="G97" s="49">
        <v>31589433</v>
      </c>
      <c r="H97" s="46" t="str">
        <f t="shared" si="14"/>
        <v>N/A</v>
      </c>
      <c r="I97" s="12">
        <v>-27.8</v>
      </c>
      <c r="J97" s="12">
        <v>-3.88</v>
      </c>
      <c r="K97" s="47" t="s">
        <v>739</v>
      </c>
      <c r="L97" s="9" t="str">
        <f t="shared" si="15"/>
        <v>Yes</v>
      </c>
    </row>
    <row r="98" spans="1:12" x14ac:dyDescent="0.2">
      <c r="A98" s="48" t="s">
        <v>563</v>
      </c>
      <c r="B98" s="37" t="s">
        <v>213</v>
      </c>
      <c r="C98" s="38">
        <v>68611</v>
      </c>
      <c r="D98" s="46" t="str">
        <f t="shared" si="12"/>
        <v>N/A</v>
      </c>
      <c r="E98" s="38">
        <v>43089</v>
      </c>
      <c r="F98" s="46" t="str">
        <f t="shared" si="13"/>
        <v>N/A</v>
      </c>
      <c r="G98" s="38">
        <v>40800</v>
      </c>
      <c r="H98" s="46" t="str">
        <f t="shared" si="14"/>
        <v>N/A</v>
      </c>
      <c r="I98" s="12">
        <v>-37.200000000000003</v>
      </c>
      <c r="J98" s="12">
        <v>-5.31</v>
      </c>
      <c r="K98" s="47" t="s">
        <v>739</v>
      </c>
      <c r="L98" s="9" t="str">
        <f t="shared" si="15"/>
        <v>Yes</v>
      </c>
    </row>
    <row r="99" spans="1:12" x14ac:dyDescent="0.2">
      <c r="A99" s="48" t="s">
        <v>1326</v>
      </c>
      <c r="B99" s="37" t="s">
        <v>213</v>
      </c>
      <c r="C99" s="49">
        <v>663.2623486</v>
      </c>
      <c r="D99" s="46" t="str">
        <f t="shared" si="12"/>
        <v>N/A</v>
      </c>
      <c r="E99" s="49">
        <v>762.68548817999999</v>
      </c>
      <c r="F99" s="46" t="str">
        <f t="shared" si="13"/>
        <v>N/A</v>
      </c>
      <c r="G99" s="49">
        <v>774.25080881999997</v>
      </c>
      <c r="H99" s="46" t="str">
        <f t="shared" si="14"/>
        <v>N/A</v>
      </c>
      <c r="I99" s="12">
        <v>14.99</v>
      </c>
      <c r="J99" s="12">
        <v>1.516</v>
      </c>
      <c r="K99" s="47" t="s">
        <v>739</v>
      </c>
      <c r="L99" s="9" t="str">
        <f t="shared" si="15"/>
        <v>Yes</v>
      </c>
    </row>
    <row r="100" spans="1:12" x14ac:dyDescent="0.2">
      <c r="A100" s="48" t="s">
        <v>564</v>
      </c>
      <c r="B100" s="37" t="s">
        <v>213</v>
      </c>
      <c r="C100" s="49">
        <v>18558432</v>
      </c>
      <c r="D100" s="46" t="str">
        <f t="shared" si="12"/>
        <v>N/A</v>
      </c>
      <c r="E100" s="49">
        <v>13843495</v>
      </c>
      <c r="F100" s="46" t="str">
        <f t="shared" si="13"/>
        <v>N/A</v>
      </c>
      <c r="G100" s="49">
        <v>13004990</v>
      </c>
      <c r="H100" s="46" t="str">
        <f t="shared" si="14"/>
        <v>N/A</v>
      </c>
      <c r="I100" s="12">
        <v>-25.4</v>
      </c>
      <c r="J100" s="12">
        <v>-6.06</v>
      </c>
      <c r="K100" s="47" t="s">
        <v>739</v>
      </c>
      <c r="L100" s="9" t="str">
        <f t="shared" si="15"/>
        <v>Yes</v>
      </c>
    </row>
    <row r="101" spans="1:12" x14ac:dyDescent="0.2">
      <c r="A101" s="48" t="s">
        <v>565</v>
      </c>
      <c r="B101" s="37" t="s">
        <v>213</v>
      </c>
      <c r="C101" s="38">
        <v>34119</v>
      </c>
      <c r="D101" s="46" t="str">
        <f t="shared" si="12"/>
        <v>N/A</v>
      </c>
      <c r="E101" s="38">
        <v>26456</v>
      </c>
      <c r="F101" s="46" t="str">
        <f t="shared" si="13"/>
        <v>N/A</v>
      </c>
      <c r="G101" s="38">
        <v>25934</v>
      </c>
      <c r="H101" s="46" t="str">
        <f t="shared" si="14"/>
        <v>N/A</v>
      </c>
      <c r="I101" s="12">
        <v>-22.5</v>
      </c>
      <c r="J101" s="12">
        <v>-1.97</v>
      </c>
      <c r="K101" s="47" t="s">
        <v>739</v>
      </c>
      <c r="L101" s="9" t="str">
        <f t="shared" si="15"/>
        <v>Yes</v>
      </c>
    </row>
    <row r="102" spans="1:12" x14ac:dyDescent="0.2">
      <c r="A102" s="48" t="s">
        <v>1327</v>
      </c>
      <c r="B102" s="37" t="s">
        <v>213</v>
      </c>
      <c r="C102" s="49">
        <v>543.93247164000002</v>
      </c>
      <c r="D102" s="46" t="str">
        <f t="shared" si="12"/>
        <v>N/A</v>
      </c>
      <c r="E102" s="49">
        <v>523.26485485000001</v>
      </c>
      <c r="F102" s="46" t="str">
        <f t="shared" si="13"/>
        <v>N/A</v>
      </c>
      <c r="G102" s="49">
        <v>501.46487237000002</v>
      </c>
      <c r="H102" s="46" t="str">
        <f t="shared" si="14"/>
        <v>N/A</v>
      </c>
      <c r="I102" s="12">
        <v>-3.8</v>
      </c>
      <c r="J102" s="12">
        <v>-4.17</v>
      </c>
      <c r="K102" s="47" t="s">
        <v>739</v>
      </c>
      <c r="L102" s="9" t="str">
        <f t="shared" si="15"/>
        <v>Yes</v>
      </c>
    </row>
    <row r="103" spans="1:12" ht="25.5" x14ac:dyDescent="0.2">
      <c r="A103" s="48" t="s">
        <v>566</v>
      </c>
      <c r="B103" s="37" t="s">
        <v>213</v>
      </c>
      <c r="C103" s="49">
        <v>13017770</v>
      </c>
      <c r="D103" s="46" t="str">
        <f t="shared" si="12"/>
        <v>N/A</v>
      </c>
      <c r="E103" s="49">
        <v>8346196</v>
      </c>
      <c r="F103" s="46" t="str">
        <f t="shared" si="13"/>
        <v>N/A</v>
      </c>
      <c r="G103" s="49">
        <v>7913561</v>
      </c>
      <c r="H103" s="46" t="str">
        <f t="shared" si="14"/>
        <v>N/A</v>
      </c>
      <c r="I103" s="12">
        <v>-35.9</v>
      </c>
      <c r="J103" s="12">
        <v>-5.18</v>
      </c>
      <c r="K103" s="47" t="s">
        <v>739</v>
      </c>
      <c r="L103" s="9" t="str">
        <f t="shared" si="15"/>
        <v>Yes</v>
      </c>
    </row>
    <row r="104" spans="1:12" x14ac:dyDescent="0.2">
      <c r="A104" s="48" t="s">
        <v>567</v>
      </c>
      <c r="B104" s="37" t="s">
        <v>213</v>
      </c>
      <c r="C104" s="38">
        <v>3853</v>
      </c>
      <c r="D104" s="46" t="str">
        <f t="shared" si="12"/>
        <v>N/A</v>
      </c>
      <c r="E104" s="38">
        <v>1657</v>
      </c>
      <c r="F104" s="46" t="str">
        <f t="shared" si="13"/>
        <v>N/A</v>
      </c>
      <c r="G104" s="38">
        <v>1142</v>
      </c>
      <c r="H104" s="46" t="str">
        <f t="shared" si="14"/>
        <v>N/A</v>
      </c>
      <c r="I104" s="12">
        <v>-57</v>
      </c>
      <c r="J104" s="12">
        <v>-31.1</v>
      </c>
      <c r="K104" s="47" t="s">
        <v>739</v>
      </c>
      <c r="L104" s="9" t="str">
        <f t="shared" si="15"/>
        <v>No</v>
      </c>
    </row>
    <row r="105" spans="1:12" ht="25.5" x14ac:dyDescent="0.2">
      <c r="A105" s="48" t="s">
        <v>1328</v>
      </c>
      <c r="B105" s="37" t="s">
        <v>213</v>
      </c>
      <c r="C105" s="49">
        <v>3378.6062808000001</v>
      </c>
      <c r="D105" s="46" t="str">
        <f t="shared" si="12"/>
        <v>N/A</v>
      </c>
      <c r="E105" s="49">
        <v>5036.9318045</v>
      </c>
      <c r="F105" s="46" t="str">
        <f t="shared" si="13"/>
        <v>N/A</v>
      </c>
      <c r="G105" s="49">
        <v>6929.5630473000001</v>
      </c>
      <c r="H105" s="46" t="str">
        <f t="shared" si="14"/>
        <v>N/A</v>
      </c>
      <c r="I105" s="12">
        <v>49.08</v>
      </c>
      <c r="J105" s="12">
        <v>37.58</v>
      </c>
      <c r="K105" s="47" t="s">
        <v>739</v>
      </c>
      <c r="L105" s="9" t="str">
        <f t="shared" si="15"/>
        <v>No</v>
      </c>
    </row>
    <row r="106" spans="1:12" ht="25.5" x14ac:dyDescent="0.2">
      <c r="A106" s="48" t="s">
        <v>568</v>
      </c>
      <c r="B106" s="37" t="s">
        <v>213</v>
      </c>
      <c r="C106" s="49">
        <v>46905777</v>
      </c>
      <c r="D106" s="46" t="str">
        <f t="shared" si="12"/>
        <v>N/A</v>
      </c>
      <c r="E106" s="49">
        <v>28992622</v>
      </c>
      <c r="F106" s="46" t="str">
        <f t="shared" si="13"/>
        <v>N/A</v>
      </c>
      <c r="G106" s="49">
        <v>27927349</v>
      </c>
      <c r="H106" s="46" t="str">
        <f t="shared" si="14"/>
        <v>N/A</v>
      </c>
      <c r="I106" s="12">
        <v>-38.200000000000003</v>
      </c>
      <c r="J106" s="12">
        <v>-3.67</v>
      </c>
      <c r="K106" s="47" t="s">
        <v>739</v>
      </c>
      <c r="L106" s="9" t="str">
        <f t="shared" si="15"/>
        <v>Yes</v>
      </c>
    </row>
    <row r="107" spans="1:12" x14ac:dyDescent="0.2">
      <c r="A107" s="48" t="s">
        <v>569</v>
      </c>
      <c r="B107" s="37" t="s">
        <v>213</v>
      </c>
      <c r="C107" s="38">
        <v>109953</v>
      </c>
      <c r="D107" s="46" t="str">
        <f t="shared" si="12"/>
        <v>N/A</v>
      </c>
      <c r="E107" s="38">
        <v>68196</v>
      </c>
      <c r="F107" s="46" t="str">
        <f t="shared" si="13"/>
        <v>N/A</v>
      </c>
      <c r="G107" s="38">
        <v>64900</v>
      </c>
      <c r="H107" s="46" t="str">
        <f t="shared" si="14"/>
        <v>N/A</v>
      </c>
      <c r="I107" s="12">
        <v>-38</v>
      </c>
      <c r="J107" s="12">
        <v>-4.83</v>
      </c>
      <c r="K107" s="47" t="s">
        <v>739</v>
      </c>
      <c r="L107" s="9" t="str">
        <f t="shared" si="15"/>
        <v>Yes</v>
      </c>
    </row>
    <row r="108" spans="1:12" x14ac:dyDescent="0.2">
      <c r="A108" s="48" t="s">
        <v>1329</v>
      </c>
      <c r="B108" s="37" t="s">
        <v>213</v>
      </c>
      <c r="C108" s="49">
        <v>426.59842842</v>
      </c>
      <c r="D108" s="46" t="str">
        <f t="shared" si="12"/>
        <v>N/A</v>
      </c>
      <c r="E108" s="49">
        <v>425.13669422999999</v>
      </c>
      <c r="F108" s="46" t="str">
        <f t="shared" si="13"/>
        <v>N/A</v>
      </c>
      <c r="G108" s="49">
        <v>430.31354391000002</v>
      </c>
      <c r="H108" s="46" t="str">
        <f t="shared" si="14"/>
        <v>N/A</v>
      </c>
      <c r="I108" s="12">
        <v>-0.34300000000000003</v>
      </c>
      <c r="J108" s="12">
        <v>1.218</v>
      </c>
      <c r="K108" s="47" t="s">
        <v>739</v>
      </c>
      <c r="L108" s="9" t="str">
        <f t="shared" si="15"/>
        <v>Yes</v>
      </c>
    </row>
    <row r="109" spans="1:12" x14ac:dyDescent="0.2">
      <c r="A109" s="48" t="s">
        <v>570</v>
      </c>
      <c r="B109" s="37" t="s">
        <v>213</v>
      </c>
      <c r="C109" s="49">
        <v>116372377</v>
      </c>
      <c r="D109" s="46" t="str">
        <f t="shared" si="12"/>
        <v>N/A</v>
      </c>
      <c r="E109" s="49">
        <v>77007757</v>
      </c>
      <c r="F109" s="46" t="str">
        <f t="shared" si="13"/>
        <v>N/A</v>
      </c>
      <c r="G109" s="49">
        <v>77266585</v>
      </c>
      <c r="H109" s="46" t="str">
        <f t="shared" si="14"/>
        <v>N/A</v>
      </c>
      <c r="I109" s="12">
        <v>-33.799999999999997</v>
      </c>
      <c r="J109" s="12">
        <v>0.33610000000000001</v>
      </c>
      <c r="K109" s="47" t="s">
        <v>739</v>
      </c>
      <c r="L109" s="9" t="str">
        <f t="shared" si="15"/>
        <v>Yes</v>
      </c>
    </row>
    <row r="110" spans="1:12" x14ac:dyDescent="0.2">
      <c r="A110" s="48" t="s">
        <v>571</v>
      </c>
      <c r="B110" s="37" t="s">
        <v>213</v>
      </c>
      <c r="C110" s="38">
        <v>130003</v>
      </c>
      <c r="D110" s="46" t="str">
        <f t="shared" si="12"/>
        <v>N/A</v>
      </c>
      <c r="E110" s="38">
        <v>85895</v>
      </c>
      <c r="F110" s="46" t="str">
        <f t="shared" si="13"/>
        <v>N/A</v>
      </c>
      <c r="G110" s="38">
        <v>81574</v>
      </c>
      <c r="H110" s="46" t="str">
        <f t="shared" si="14"/>
        <v>N/A</v>
      </c>
      <c r="I110" s="12">
        <v>-33.9</v>
      </c>
      <c r="J110" s="12">
        <v>-5.03</v>
      </c>
      <c r="K110" s="47" t="s">
        <v>739</v>
      </c>
      <c r="L110" s="9" t="str">
        <f t="shared" si="15"/>
        <v>Yes</v>
      </c>
    </row>
    <row r="111" spans="1:12" x14ac:dyDescent="0.2">
      <c r="A111" s="48" t="s">
        <v>1330</v>
      </c>
      <c r="B111" s="37" t="s">
        <v>213</v>
      </c>
      <c r="C111" s="49">
        <v>895.15147343000001</v>
      </c>
      <c r="D111" s="46" t="str">
        <f t="shared" si="12"/>
        <v>N/A</v>
      </c>
      <c r="E111" s="49">
        <v>896.53363991000003</v>
      </c>
      <c r="F111" s="46" t="str">
        <f t="shared" si="13"/>
        <v>N/A</v>
      </c>
      <c r="G111" s="49">
        <v>947.19622674000004</v>
      </c>
      <c r="H111" s="46" t="str">
        <f t="shared" si="14"/>
        <v>N/A</v>
      </c>
      <c r="I111" s="12">
        <v>0.15440000000000001</v>
      </c>
      <c r="J111" s="12">
        <v>5.6509999999999998</v>
      </c>
      <c r="K111" s="47" t="s">
        <v>739</v>
      </c>
      <c r="L111" s="9" t="str">
        <f t="shared" si="15"/>
        <v>Yes</v>
      </c>
    </row>
    <row r="112" spans="1:12" ht="25.5" x14ac:dyDescent="0.2">
      <c r="A112" s="48" t="s">
        <v>572</v>
      </c>
      <c r="B112" s="37" t="s">
        <v>213</v>
      </c>
      <c r="C112" s="49">
        <v>27079350</v>
      </c>
      <c r="D112" s="46" t="str">
        <f t="shared" si="12"/>
        <v>N/A</v>
      </c>
      <c r="E112" s="49">
        <v>29037267</v>
      </c>
      <c r="F112" s="46" t="str">
        <f t="shared" si="13"/>
        <v>N/A</v>
      </c>
      <c r="G112" s="49">
        <v>32931370</v>
      </c>
      <c r="H112" s="46" t="str">
        <f t="shared" si="14"/>
        <v>N/A</v>
      </c>
      <c r="I112" s="12">
        <v>7.23</v>
      </c>
      <c r="J112" s="12">
        <v>13.41</v>
      </c>
      <c r="K112" s="47" t="s">
        <v>739</v>
      </c>
      <c r="L112" s="9" t="str">
        <f t="shared" si="15"/>
        <v>Yes</v>
      </c>
    </row>
    <row r="113" spans="1:12" x14ac:dyDescent="0.2">
      <c r="A113" s="48" t="s">
        <v>573</v>
      </c>
      <c r="B113" s="37" t="s">
        <v>213</v>
      </c>
      <c r="C113" s="38">
        <v>14612</v>
      </c>
      <c r="D113" s="46" t="str">
        <f t="shared" si="12"/>
        <v>N/A</v>
      </c>
      <c r="E113" s="38">
        <v>10415</v>
      </c>
      <c r="F113" s="46" t="str">
        <f t="shared" si="13"/>
        <v>N/A</v>
      </c>
      <c r="G113" s="38">
        <v>9620</v>
      </c>
      <c r="H113" s="46" t="str">
        <f t="shared" si="14"/>
        <v>N/A</v>
      </c>
      <c r="I113" s="12">
        <v>-28.7</v>
      </c>
      <c r="J113" s="12">
        <v>-7.63</v>
      </c>
      <c r="K113" s="47" t="s">
        <v>739</v>
      </c>
      <c r="L113" s="9" t="str">
        <f t="shared" si="15"/>
        <v>Yes</v>
      </c>
    </row>
    <row r="114" spans="1:12" ht="25.5" x14ac:dyDescent="0.2">
      <c r="A114" s="48" t="s">
        <v>1331</v>
      </c>
      <c r="B114" s="37" t="s">
        <v>213</v>
      </c>
      <c r="C114" s="49">
        <v>1853.2267999000001</v>
      </c>
      <c r="D114" s="46" t="str">
        <f t="shared" si="12"/>
        <v>N/A</v>
      </c>
      <c r="E114" s="49">
        <v>2788.0237158</v>
      </c>
      <c r="F114" s="46" t="str">
        <f t="shared" si="13"/>
        <v>N/A</v>
      </c>
      <c r="G114" s="49">
        <v>3423.2193347000002</v>
      </c>
      <c r="H114" s="46" t="str">
        <f t="shared" si="14"/>
        <v>N/A</v>
      </c>
      <c r="I114" s="12">
        <v>50.44</v>
      </c>
      <c r="J114" s="12">
        <v>22.78</v>
      </c>
      <c r="K114" s="47" t="s">
        <v>739</v>
      </c>
      <c r="L114" s="9" t="str">
        <f t="shared" si="15"/>
        <v>Yes</v>
      </c>
    </row>
    <row r="115" spans="1:12" ht="25.5" x14ac:dyDescent="0.2">
      <c r="A115" s="48" t="s">
        <v>574</v>
      </c>
      <c r="B115" s="37" t="s">
        <v>213</v>
      </c>
      <c r="C115" s="49">
        <v>8472177</v>
      </c>
      <c r="D115" s="46" t="str">
        <f t="shared" si="12"/>
        <v>N/A</v>
      </c>
      <c r="E115" s="49">
        <v>5154126</v>
      </c>
      <c r="F115" s="46" t="str">
        <f t="shared" si="13"/>
        <v>N/A</v>
      </c>
      <c r="G115" s="49">
        <v>3836497</v>
      </c>
      <c r="H115" s="46" t="str">
        <f t="shared" si="14"/>
        <v>N/A</v>
      </c>
      <c r="I115" s="12">
        <v>-39.200000000000003</v>
      </c>
      <c r="J115" s="12">
        <v>-25.6</v>
      </c>
      <c r="K115" s="47" t="s">
        <v>739</v>
      </c>
      <c r="L115" s="9" t="str">
        <f t="shared" si="15"/>
        <v>Yes</v>
      </c>
    </row>
    <row r="116" spans="1:12" x14ac:dyDescent="0.2">
      <c r="A116" s="3" t="s">
        <v>575</v>
      </c>
      <c r="B116" s="37" t="s">
        <v>213</v>
      </c>
      <c r="C116" s="38">
        <v>10288</v>
      </c>
      <c r="D116" s="46" t="str">
        <f t="shared" si="12"/>
        <v>N/A</v>
      </c>
      <c r="E116" s="38">
        <v>5818</v>
      </c>
      <c r="F116" s="46" t="str">
        <f t="shared" si="13"/>
        <v>N/A</v>
      </c>
      <c r="G116" s="38">
        <v>4626</v>
      </c>
      <c r="H116" s="46" t="str">
        <f t="shared" si="14"/>
        <v>N/A</v>
      </c>
      <c r="I116" s="12">
        <v>-43.4</v>
      </c>
      <c r="J116" s="12">
        <v>-20.5</v>
      </c>
      <c r="K116" s="47" t="s">
        <v>739</v>
      </c>
      <c r="L116" s="9" t="str">
        <f t="shared" si="15"/>
        <v>Yes</v>
      </c>
    </row>
    <row r="117" spans="1:12" ht="25.5" x14ac:dyDescent="0.2">
      <c r="A117" s="3" t="s">
        <v>1332</v>
      </c>
      <c r="B117" s="37" t="s">
        <v>213</v>
      </c>
      <c r="C117" s="49">
        <v>823.50087481000003</v>
      </c>
      <c r="D117" s="46" t="str">
        <f t="shared" si="12"/>
        <v>N/A</v>
      </c>
      <c r="E117" s="49">
        <v>885.89309041000001</v>
      </c>
      <c r="F117" s="46" t="str">
        <f t="shared" si="13"/>
        <v>N/A</v>
      </c>
      <c r="G117" s="49">
        <v>829.3335495</v>
      </c>
      <c r="H117" s="46" t="str">
        <f t="shared" si="14"/>
        <v>N/A</v>
      </c>
      <c r="I117" s="12">
        <v>7.5759999999999996</v>
      </c>
      <c r="J117" s="12">
        <v>-6.38</v>
      </c>
      <c r="K117" s="47" t="s">
        <v>739</v>
      </c>
      <c r="L117" s="9" t="str">
        <f t="shared" si="15"/>
        <v>Yes</v>
      </c>
    </row>
    <row r="118" spans="1:12" ht="25.5" x14ac:dyDescent="0.2">
      <c r="A118" s="4" t="s">
        <v>576</v>
      </c>
      <c r="B118" s="37" t="s">
        <v>213</v>
      </c>
      <c r="C118" s="49">
        <v>3788938</v>
      </c>
      <c r="D118" s="46" t="str">
        <f t="shared" si="12"/>
        <v>N/A</v>
      </c>
      <c r="E118" s="49">
        <v>1938755</v>
      </c>
      <c r="F118" s="46" t="str">
        <f t="shared" si="13"/>
        <v>N/A</v>
      </c>
      <c r="G118" s="49">
        <v>1665207</v>
      </c>
      <c r="H118" s="46" t="str">
        <f t="shared" si="14"/>
        <v>N/A</v>
      </c>
      <c r="I118" s="12">
        <v>-48.8</v>
      </c>
      <c r="J118" s="12">
        <v>-14.1</v>
      </c>
      <c r="K118" s="47" t="s">
        <v>739</v>
      </c>
      <c r="L118" s="9" t="str">
        <f t="shared" si="15"/>
        <v>Yes</v>
      </c>
    </row>
    <row r="119" spans="1:12" x14ac:dyDescent="0.2">
      <c r="A119" s="4" t="s">
        <v>577</v>
      </c>
      <c r="B119" s="37" t="s">
        <v>213</v>
      </c>
      <c r="C119" s="38">
        <v>956</v>
      </c>
      <c r="D119" s="46" t="str">
        <f t="shared" si="12"/>
        <v>N/A</v>
      </c>
      <c r="E119" s="38">
        <v>761</v>
      </c>
      <c r="F119" s="46" t="str">
        <f t="shared" si="13"/>
        <v>N/A</v>
      </c>
      <c r="G119" s="38">
        <v>662</v>
      </c>
      <c r="H119" s="46" t="str">
        <f t="shared" si="14"/>
        <v>N/A</v>
      </c>
      <c r="I119" s="12">
        <v>-20.399999999999999</v>
      </c>
      <c r="J119" s="12">
        <v>-13</v>
      </c>
      <c r="K119" s="47" t="s">
        <v>739</v>
      </c>
      <c r="L119" s="9" t="str">
        <f t="shared" si="15"/>
        <v>Yes</v>
      </c>
    </row>
    <row r="120" spans="1:12" ht="25.5" x14ac:dyDescent="0.2">
      <c r="A120" s="4" t="s">
        <v>1333</v>
      </c>
      <c r="B120" s="37" t="s">
        <v>213</v>
      </c>
      <c r="C120" s="49">
        <v>3963.3242678000001</v>
      </c>
      <c r="D120" s="46" t="str">
        <f t="shared" si="12"/>
        <v>N/A</v>
      </c>
      <c r="E120" s="49">
        <v>2547.6412614999999</v>
      </c>
      <c r="F120" s="46" t="str">
        <f t="shared" si="13"/>
        <v>N/A</v>
      </c>
      <c r="G120" s="49">
        <v>2515.4184289999998</v>
      </c>
      <c r="H120" s="46" t="str">
        <f t="shared" si="14"/>
        <v>N/A</v>
      </c>
      <c r="I120" s="12">
        <v>-35.700000000000003</v>
      </c>
      <c r="J120" s="12">
        <v>-1.26</v>
      </c>
      <c r="K120" s="47" t="s">
        <v>739</v>
      </c>
      <c r="L120" s="9" t="str">
        <f t="shared" si="15"/>
        <v>Yes</v>
      </c>
    </row>
    <row r="121" spans="1:12" ht="25.5" x14ac:dyDescent="0.2">
      <c r="A121" s="4" t="s">
        <v>578</v>
      </c>
      <c r="B121" s="37" t="s">
        <v>213</v>
      </c>
      <c r="C121" s="49">
        <v>0</v>
      </c>
      <c r="D121" s="46" t="str">
        <f t="shared" si="12"/>
        <v>N/A</v>
      </c>
      <c r="E121" s="49">
        <v>0</v>
      </c>
      <c r="F121" s="46" t="str">
        <f t="shared" si="13"/>
        <v>N/A</v>
      </c>
      <c r="G121" s="49">
        <v>0</v>
      </c>
      <c r="H121" s="46" t="str">
        <f t="shared" si="14"/>
        <v>N/A</v>
      </c>
      <c r="I121" s="12" t="s">
        <v>1747</v>
      </c>
      <c r="J121" s="12" t="s">
        <v>1747</v>
      </c>
      <c r="K121" s="47" t="s">
        <v>739</v>
      </c>
      <c r="L121" s="9" t="str">
        <f t="shared" si="15"/>
        <v>N/A</v>
      </c>
    </row>
    <row r="122" spans="1:12" ht="25.5" x14ac:dyDescent="0.2">
      <c r="A122" s="4" t="s">
        <v>579</v>
      </c>
      <c r="B122" s="37" t="s">
        <v>213</v>
      </c>
      <c r="C122" s="38">
        <v>0</v>
      </c>
      <c r="D122" s="46" t="str">
        <f t="shared" si="12"/>
        <v>N/A</v>
      </c>
      <c r="E122" s="38">
        <v>0</v>
      </c>
      <c r="F122" s="46" t="str">
        <f t="shared" si="13"/>
        <v>N/A</v>
      </c>
      <c r="G122" s="38">
        <v>0</v>
      </c>
      <c r="H122" s="46" t="str">
        <f t="shared" si="14"/>
        <v>N/A</v>
      </c>
      <c r="I122" s="12" t="s">
        <v>1747</v>
      </c>
      <c r="J122" s="12" t="s">
        <v>1747</v>
      </c>
      <c r="K122" s="47" t="s">
        <v>739</v>
      </c>
      <c r="L122" s="9" t="str">
        <f t="shared" si="15"/>
        <v>N/A</v>
      </c>
    </row>
    <row r="123" spans="1:12" ht="25.5" x14ac:dyDescent="0.2">
      <c r="A123" s="4" t="s">
        <v>1334</v>
      </c>
      <c r="B123" s="37" t="s">
        <v>213</v>
      </c>
      <c r="C123" s="49" t="s">
        <v>1747</v>
      </c>
      <c r="D123" s="46" t="str">
        <f t="shared" si="12"/>
        <v>N/A</v>
      </c>
      <c r="E123" s="49" t="s">
        <v>1747</v>
      </c>
      <c r="F123" s="46" t="str">
        <f t="shared" si="13"/>
        <v>N/A</v>
      </c>
      <c r="G123" s="49" t="s">
        <v>1747</v>
      </c>
      <c r="H123" s="46" t="str">
        <f t="shared" si="14"/>
        <v>N/A</v>
      </c>
      <c r="I123" s="12" t="s">
        <v>1747</v>
      </c>
      <c r="J123" s="12" t="s">
        <v>1747</v>
      </c>
      <c r="K123" s="47" t="s">
        <v>739</v>
      </c>
      <c r="L123" s="9" t="str">
        <f t="shared" si="15"/>
        <v>N/A</v>
      </c>
    </row>
    <row r="124" spans="1:12" ht="25.5" x14ac:dyDescent="0.2">
      <c r="A124" s="4" t="s">
        <v>580</v>
      </c>
      <c r="B124" s="37" t="s">
        <v>213</v>
      </c>
      <c r="C124" s="49">
        <v>0</v>
      </c>
      <c r="D124" s="46" t="str">
        <f t="shared" si="12"/>
        <v>N/A</v>
      </c>
      <c r="E124" s="49">
        <v>0</v>
      </c>
      <c r="F124" s="46" t="str">
        <f t="shared" si="13"/>
        <v>N/A</v>
      </c>
      <c r="G124" s="49">
        <v>330</v>
      </c>
      <c r="H124" s="46" t="str">
        <f t="shared" si="14"/>
        <v>N/A</v>
      </c>
      <c r="I124" s="12" t="s">
        <v>1747</v>
      </c>
      <c r="J124" s="12" t="s">
        <v>1747</v>
      </c>
      <c r="K124" s="47" t="s">
        <v>739</v>
      </c>
      <c r="L124" s="9" t="str">
        <f t="shared" si="15"/>
        <v>N/A</v>
      </c>
    </row>
    <row r="125" spans="1:12" x14ac:dyDescent="0.2">
      <c r="A125" s="2" t="s">
        <v>581</v>
      </c>
      <c r="B125" s="37" t="s">
        <v>213</v>
      </c>
      <c r="C125" s="38">
        <v>0</v>
      </c>
      <c r="D125" s="46" t="str">
        <f t="shared" si="12"/>
        <v>N/A</v>
      </c>
      <c r="E125" s="38">
        <v>0</v>
      </c>
      <c r="F125" s="46" t="str">
        <f t="shared" si="13"/>
        <v>N/A</v>
      </c>
      <c r="G125" s="38">
        <v>11</v>
      </c>
      <c r="H125" s="46" t="str">
        <f t="shared" si="14"/>
        <v>N/A</v>
      </c>
      <c r="I125" s="12" t="s">
        <v>1747</v>
      </c>
      <c r="J125" s="12" t="s">
        <v>1747</v>
      </c>
      <c r="K125" s="47" t="s">
        <v>739</v>
      </c>
      <c r="L125" s="9" t="str">
        <f t="shared" si="15"/>
        <v>N/A</v>
      </c>
    </row>
    <row r="126" spans="1:12" ht="25.5" x14ac:dyDescent="0.2">
      <c r="A126" s="2" t="s">
        <v>1335</v>
      </c>
      <c r="B126" s="37" t="s">
        <v>213</v>
      </c>
      <c r="C126" s="49" t="s">
        <v>1747</v>
      </c>
      <c r="D126" s="46" t="str">
        <f t="shared" si="12"/>
        <v>N/A</v>
      </c>
      <c r="E126" s="49" t="s">
        <v>1747</v>
      </c>
      <c r="F126" s="46" t="str">
        <f t="shared" si="13"/>
        <v>N/A</v>
      </c>
      <c r="G126" s="49">
        <v>330</v>
      </c>
      <c r="H126" s="46" t="str">
        <f t="shared" si="14"/>
        <v>N/A</v>
      </c>
      <c r="I126" s="12" t="s">
        <v>1747</v>
      </c>
      <c r="J126" s="12" t="s">
        <v>1747</v>
      </c>
      <c r="K126" s="47" t="s">
        <v>739</v>
      </c>
      <c r="L126" s="9" t="str">
        <f t="shared" si="15"/>
        <v>N/A</v>
      </c>
    </row>
    <row r="127" spans="1:12" ht="25.5" x14ac:dyDescent="0.2">
      <c r="A127" s="2" t="s">
        <v>582</v>
      </c>
      <c r="B127" s="37" t="s">
        <v>213</v>
      </c>
      <c r="C127" s="49">
        <v>10820950</v>
      </c>
      <c r="D127" s="46" t="str">
        <f t="shared" si="12"/>
        <v>N/A</v>
      </c>
      <c r="E127" s="49">
        <v>8561492</v>
      </c>
      <c r="F127" s="46" t="str">
        <f t="shared" si="13"/>
        <v>N/A</v>
      </c>
      <c r="G127" s="49">
        <v>8224735</v>
      </c>
      <c r="H127" s="46" t="str">
        <f t="shared" si="14"/>
        <v>N/A</v>
      </c>
      <c r="I127" s="12">
        <v>-20.9</v>
      </c>
      <c r="J127" s="12">
        <v>-3.93</v>
      </c>
      <c r="K127" s="47" t="s">
        <v>739</v>
      </c>
      <c r="L127" s="9" t="str">
        <f t="shared" si="15"/>
        <v>Yes</v>
      </c>
    </row>
    <row r="128" spans="1:12" x14ac:dyDescent="0.2">
      <c r="A128" s="2" t="s">
        <v>583</v>
      </c>
      <c r="B128" s="37" t="s">
        <v>213</v>
      </c>
      <c r="C128" s="38">
        <v>11986</v>
      </c>
      <c r="D128" s="46" t="str">
        <f t="shared" si="12"/>
        <v>N/A</v>
      </c>
      <c r="E128" s="38">
        <v>8800</v>
      </c>
      <c r="F128" s="46" t="str">
        <f t="shared" si="13"/>
        <v>N/A</v>
      </c>
      <c r="G128" s="38">
        <v>8683</v>
      </c>
      <c r="H128" s="46" t="str">
        <f t="shared" si="14"/>
        <v>N/A</v>
      </c>
      <c r="I128" s="12">
        <v>-26.6</v>
      </c>
      <c r="J128" s="12">
        <v>-1.33</v>
      </c>
      <c r="K128" s="47" t="s">
        <v>739</v>
      </c>
      <c r="L128" s="9" t="str">
        <f t="shared" si="15"/>
        <v>Yes</v>
      </c>
    </row>
    <row r="129" spans="1:12" ht="25.5" x14ac:dyDescent="0.2">
      <c r="A129" s="2" t="s">
        <v>1336</v>
      </c>
      <c r="B129" s="37" t="s">
        <v>213</v>
      </c>
      <c r="C129" s="49">
        <v>902.79909895000003</v>
      </c>
      <c r="D129" s="46" t="str">
        <f t="shared" si="12"/>
        <v>N/A</v>
      </c>
      <c r="E129" s="49">
        <v>972.89681817999997</v>
      </c>
      <c r="F129" s="46" t="str">
        <f t="shared" si="13"/>
        <v>N/A</v>
      </c>
      <c r="G129" s="49">
        <v>947.22273408000001</v>
      </c>
      <c r="H129" s="46" t="str">
        <f t="shared" si="14"/>
        <v>N/A</v>
      </c>
      <c r="I129" s="12">
        <v>7.7640000000000002</v>
      </c>
      <c r="J129" s="12">
        <v>-2.64</v>
      </c>
      <c r="K129" s="47" t="s">
        <v>739</v>
      </c>
      <c r="L129" s="9" t="str">
        <f t="shared" si="15"/>
        <v>Yes</v>
      </c>
    </row>
    <row r="130" spans="1:12" ht="25.5" x14ac:dyDescent="0.2">
      <c r="A130" s="2" t="s">
        <v>584</v>
      </c>
      <c r="B130" s="37" t="s">
        <v>213</v>
      </c>
      <c r="C130" s="49">
        <v>819146</v>
      </c>
      <c r="D130" s="46" t="str">
        <f t="shared" si="12"/>
        <v>N/A</v>
      </c>
      <c r="E130" s="49">
        <v>960825</v>
      </c>
      <c r="F130" s="46" t="str">
        <f t="shared" si="13"/>
        <v>N/A</v>
      </c>
      <c r="G130" s="49">
        <v>809749</v>
      </c>
      <c r="H130" s="46" t="str">
        <f t="shared" si="14"/>
        <v>N/A</v>
      </c>
      <c r="I130" s="12">
        <v>17.3</v>
      </c>
      <c r="J130" s="12">
        <v>-15.7</v>
      </c>
      <c r="K130" s="47" t="s">
        <v>739</v>
      </c>
      <c r="L130" s="9" t="str">
        <f t="shared" si="15"/>
        <v>Yes</v>
      </c>
    </row>
    <row r="131" spans="1:12" x14ac:dyDescent="0.2">
      <c r="A131" s="2" t="s">
        <v>585</v>
      </c>
      <c r="B131" s="37" t="s">
        <v>213</v>
      </c>
      <c r="C131" s="38">
        <v>83</v>
      </c>
      <c r="D131" s="46" t="str">
        <f t="shared" si="12"/>
        <v>N/A</v>
      </c>
      <c r="E131" s="38">
        <v>95</v>
      </c>
      <c r="F131" s="46" t="str">
        <f t="shared" si="13"/>
        <v>N/A</v>
      </c>
      <c r="G131" s="38">
        <v>82</v>
      </c>
      <c r="H131" s="46" t="str">
        <f t="shared" si="14"/>
        <v>N/A</v>
      </c>
      <c r="I131" s="12">
        <v>14.46</v>
      </c>
      <c r="J131" s="12">
        <v>-13.7</v>
      </c>
      <c r="K131" s="47" t="s">
        <v>739</v>
      </c>
      <c r="L131" s="9" t="str">
        <f t="shared" si="15"/>
        <v>Yes</v>
      </c>
    </row>
    <row r="132" spans="1:12" x14ac:dyDescent="0.2">
      <c r="A132" s="2" t="s">
        <v>1337</v>
      </c>
      <c r="B132" s="37" t="s">
        <v>213</v>
      </c>
      <c r="C132" s="49">
        <v>9869.2289156999996</v>
      </c>
      <c r="D132" s="46" t="str">
        <f t="shared" si="12"/>
        <v>N/A</v>
      </c>
      <c r="E132" s="49">
        <v>10113.947367999999</v>
      </c>
      <c r="F132" s="46" t="str">
        <f t="shared" si="13"/>
        <v>N/A</v>
      </c>
      <c r="G132" s="49">
        <v>9874.9878048999999</v>
      </c>
      <c r="H132" s="46" t="str">
        <f t="shared" si="14"/>
        <v>N/A</v>
      </c>
      <c r="I132" s="12">
        <v>2.48</v>
      </c>
      <c r="J132" s="12">
        <v>-2.36</v>
      </c>
      <c r="K132" s="47" t="s">
        <v>739</v>
      </c>
      <c r="L132" s="9" t="str">
        <f t="shared" si="15"/>
        <v>Yes</v>
      </c>
    </row>
    <row r="133" spans="1:12" ht="25.5" x14ac:dyDescent="0.2">
      <c r="A133" s="2" t="s">
        <v>586</v>
      </c>
      <c r="B133" s="37" t="s">
        <v>213</v>
      </c>
      <c r="C133" s="49">
        <v>2069808</v>
      </c>
      <c r="D133" s="46" t="str">
        <f t="shared" si="12"/>
        <v>N/A</v>
      </c>
      <c r="E133" s="49">
        <v>1569507</v>
      </c>
      <c r="F133" s="46" t="str">
        <f t="shared" si="13"/>
        <v>N/A</v>
      </c>
      <c r="G133" s="49">
        <v>1591302</v>
      </c>
      <c r="H133" s="46" t="str">
        <f t="shared" si="14"/>
        <v>N/A</v>
      </c>
      <c r="I133" s="12">
        <v>-24.2</v>
      </c>
      <c r="J133" s="12">
        <v>1.389</v>
      </c>
      <c r="K133" s="47" t="s">
        <v>739</v>
      </c>
      <c r="L133" s="9" t="str">
        <f>IF(J133="Div by 0", "N/A", IF(OR(J133="N/A",K133="N/A"),"N/A", IF(J133&gt;VALUE(MID(K133,1,2)), "No", IF(J133&lt;-1*VALUE(MID(K133,1,2)), "No", "Yes"))))</f>
        <v>Yes</v>
      </c>
    </row>
    <row r="134" spans="1:12" x14ac:dyDescent="0.2">
      <c r="A134" s="2" t="s">
        <v>587</v>
      </c>
      <c r="B134" s="37" t="s">
        <v>213</v>
      </c>
      <c r="C134" s="38">
        <v>9702</v>
      </c>
      <c r="D134" s="46" t="str">
        <f t="shared" si="12"/>
        <v>N/A</v>
      </c>
      <c r="E134" s="38">
        <v>7255</v>
      </c>
      <c r="F134" s="46" t="str">
        <f t="shared" si="13"/>
        <v>N/A</v>
      </c>
      <c r="G134" s="38">
        <v>7332</v>
      </c>
      <c r="H134" s="46" t="str">
        <f t="shared" si="14"/>
        <v>N/A</v>
      </c>
      <c r="I134" s="12">
        <v>-25.2</v>
      </c>
      <c r="J134" s="12">
        <v>1.0609999999999999</v>
      </c>
      <c r="K134" s="47" t="s">
        <v>739</v>
      </c>
      <c r="L134" s="9" t="str">
        <f t="shared" ref="L134:L138" si="16">IF(J134="Div by 0", "N/A", IF(OR(J134="N/A",K134="N/A"),"N/A", IF(J134&gt;VALUE(MID(K134,1,2)), "No", IF(J134&lt;-1*VALUE(MID(K134,1,2)), "No", "Yes"))))</f>
        <v>Yes</v>
      </c>
    </row>
    <row r="135" spans="1:12" ht="25.5" x14ac:dyDescent="0.2">
      <c r="A135" s="2" t="s">
        <v>1338</v>
      </c>
      <c r="B135" s="37" t="s">
        <v>213</v>
      </c>
      <c r="C135" s="49">
        <v>213.33828077000001</v>
      </c>
      <c r="D135" s="46" t="str">
        <f t="shared" si="12"/>
        <v>N/A</v>
      </c>
      <c r="E135" s="49">
        <v>216.33452790999999</v>
      </c>
      <c r="F135" s="46" t="str">
        <f t="shared" si="13"/>
        <v>N/A</v>
      </c>
      <c r="G135" s="49">
        <v>217.03518822000001</v>
      </c>
      <c r="H135" s="46" t="str">
        <f t="shared" si="14"/>
        <v>N/A</v>
      </c>
      <c r="I135" s="12">
        <v>1.4039999999999999</v>
      </c>
      <c r="J135" s="12">
        <v>0.32390000000000002</v>
      </c>
      <c r="K135" s="47" t="s">
        <v>739</v>
      </c>
      <c r="L135" s="9" t="str">
        <f t="shared" si="16"/>
        <v>Yes</v>
      </c>
    </row>
    <row r="136" spans="1:12" ht="25.5" x14ac:dyDescent="0.2">
      <c r="A136" s="2" t="s">
        <v>588</v>
      </c>
      <c r="B136" s="37" t="s">
        <v>213</v>
      </c>
      <c r="C136" s="49">
        <v>1217285</v>
      </c>
      <c r="D136" s="46" t="str">
        <f t="shared" ref="D136:D150" si="17">IF($B136="N/A","N/A",IF(C136&gt;10,"No",IF(C136&lt;-10,"No","Yes")))</f>
        <v>N/A</v>
      </c>
      <c r="E136" s="49">
        <v>427663</v>
      </c>
      <c r="F136" s="46" t="str">
        <f t="shared" ref="F136:F150" si="18">IF($B136="N/A","N/A",IF(E136&gt;10,"No",IF(E136&lt;-10,"No","Yes")))</f>
        <v>N/A</v>
      </c>
      <c r="G136" s="49">
        <v>292106</v>
      </c>
      <c r="H136" s="46" t="str">
        <f t="shared" ref="H136:H150" si="19">IF($B136="N/A","N/A",IF(G136&gt;10,"No",IF(G136&lt;-10,"No","Yes")))</f>
        <v>N/A</v>
      </c>
      <c r="I136" s="12">
        <v>-64.900000000000006</v>
      </c>
      <c r="J136" s="12">
        <v>-31.7</v>
      </c>
      <c r="K136" s="47" t="s">
        <v>739</v>
      </c>
      <c r="L136" s="9" t="str">
        <f t="shared" si="16"/>
        <v>No</v>
      </c>
    </row>
    <row r="137" spans="1:12" x14ac:dyDescent="0.2">
      <c r="A137" s="2" t="s">
        <v>589</v>
      </c>
      <c r="B137" s="37" t="s">
        <v>213</v>
      </c>
      <c r="C137" s="38">
        <v>70</v>
      </c>
      <c r="D137" s="46" t="str">
        <f t="shared" si="17"/>
        <v>N/A</v>
      </c>
      <c r="E137" s="38">
        <v>35</v>
      </c>
      <c r="F137" s="46" t="str">
        <f t="shared" si="18"/>
        <v>N/A</v>
      </c>
      <c r="G137" s="38">
        <v>29</v>
      </c>
      <c r="H137" s="46" t="str">
        <f t="shared" si="19"/>
        <v>N/A</v>
      </c>
      <c r="I137" s="12">
        <v>-50</v>
      </c>
      <c r="J137" s="12">
        <v>-17.100000000000001</v>
      </c>
      <c r="K137" s="47" t="s">
        <v>739</v>
      </c>
      <c r="L137" s="9" t="str">
        <f t="shared" si="16"/>
        <v>Yes</v>
      </c>
    </row>
    <row r="138" spans="1:12" ht="25.5" x14ac:dyDescent="0.2">
      <c r="A138" s="2" t="s">
        <v>1339</v>
      </c>
      <c r="B138" s="37" t="s">
        <v>213</v>
      </c>
      <c r="C138" s="49">
        <v>17389.785714000001</v>
      </c>
      <c r="D138" s="46" t="str">
        <f t="shared" si="17"/>
        <v>N/A</v>
      </c>
      <c r="E138" s="49">
        <v>12218.942857</v>
      </c>
      <c r="F138" s="46" t="str">
        <f t="shared" si="18"/>
        <v>N/A</v>
      </c>
      <c r="G138" s="49">
        <v>10072.62069</v>
      </c>
      <c r="H138" s="46" t="str">
        <f t="shared" si="19"/>
        <v>N/A</v>
      </c>
      <c r="I138" s="12">
        <v>-29.7</v>
      </c>
      <c r="J138" s="12">
        <v>-17.600000000000001</v>
      </c>
      <c r="K138" s="47" t="s">
        <v>739</v>
      </c>
      <c r="L138" s="9" t="str">
        <f t="shared" si="16"/>
        <v>Yes</v>
      </c>
    </row>
    <row r="139" spans="1:12" ht="25.5" x14ac:dyDescent="0.2">
      <c r="A139" s="2" t="s">
        <v>590</v>
      </c>
      <c r="B139" s="37" t="s">
        <v>213</v>
      </c>
      <c r="C139" s="49">
        <v>28100514</v>
      </c>
      <c r="D139" s="46" t="str">
        <f t="shared" si="17"/>
        <v>N/A</v>
      </c>
      <c r="E139" s="49">
        <v>19442223</v>
      </c>
      <c r="F139" s="46" t="str">
        <f t="shared" si="18"/>
        <v>N/A</v>
      </c>
      <c r="G139" s="49">
        <v>18451105</v>
      </c>
      <c r="H139" s="46" t="str">
        <f t="shared" si="19"/>
        <v>N/A</v>
      </c>
      <c r="I139" s="12">
        <v>-30.8</v>
      </c>
      <c r="J139" s="12">
        <v>-5.0999999999999996</v>
      </c>
      <c r="K139" s="47" t="s">
        <v>739</v>
      </c>
      <c r="L139" s="9" t="str">
        <f t="shared" ref="L139:L150" si="20">IF(J139="Div by 0", "N/A", IF(K139="N/A","N/A", IF(J139&gt;VALUE(MID(K139,1,2)), "No", IF(J139&lt;-1*VALUE(MID(K139,1,2)), "No", "Yes"))))</f>
        <v>Yes</v>
      </c>
    </row>
    <row r="140" spans="1:12" ht="25.5" x14ac:dyDescent="0.2">
      <c r="A140" s="2" t="s">
        <v>591</v>
      </c>
      <c r="B140" s="37" t="s">
        <v>213</v>
      </c>
      <c r="C140" s="38">
        <v>66041</v>
      </c>
      <c r="D140" s="46" t="str">
        <f t="shared" si="17"/>
        <v>N/A</v>
      </c>
      <c r="E140" s="38">
        <v>42728</v>
      </c>
      <c r="F140" s="46" t="str">
        <f t="shared" si="18"/>
        <v>N/A</v>
      </c>
      <c r="G140" s="38">
        <v>38970</v>
      </c>
      <c r="H140" s="46" t="str">
        <f t="shared" si="19"/>
        <v>N/A</v>
      </c>
      <c r="I140" s="12">
        <v>-35.299999999999997</v>
      </c>
      <c r="J140" s="12">
        <v>-8.8000000000000007</v>
      </c>
      <c r="K140" s="47" t="s">
        <v>739</v>
      </c>
      <c r="L140" s="9" t="str">
        <f t="shared" si="20"/>
        <v>Yes</v>
      </c>
    </row>
    <row r="141" spans="1:12" ht="25.5" x14ac:dyDescent="0.2">
      <c r="A141" s="2" t="s">
        <v>1340</v>
      </c>
      <c r="B141" s="37" t="s">
        <v>213</v>
      </c>
      <c r="C141" s="49">
        <v>425.50103723000001</v>
      </c>
      <c r="D141" s="46" t="str">
        <f t="shared" si="17"/>
        <v>N/A</v>
      </c>
      <c r="E141" s="49">
        <v>455.02300599</v>
      </c>
      <c r="F141" s="46" t="str">
        <f t="shared" si="18"/>
        <v>N/A</v>
      </c>
      <c r="G141" s="49">
        <v>473.46946369</v>
      </c>
      <c r="H141" s="46" t="str">
        <f t="shared" si="19"/>
        <v>N/A</v>
      </c>
      <c r="I141" s="12">
        <v>6.9379999999999997</v>
      </c>
      <c r="J141" s="12">
        <v>4.0540000000000003</v>
      </c>
      <c r="K141" s="47" t="s">
        <v>739</v>
      </c>
      <c r="L141" s="9" t="str">
        <f t="shared" si="20"/>
        <v>Yes</v>
      </c>
    </row>
    <row r="142" spans="1:12" ht="25.5" x14ac:dyDescent="0.2">
      <c r="A142" s="2" t="s">
        <v>592</v>
      </c>
      <c r="B142" s="37" t="s">
        <v>213</v>
      </c>
      <c r="C142" s="49">
        <v>37523918</v>
      </c>
      <c r="D142" s="46" t="str">
        <f t="shared" si="17"/>
        <v>N/A</v>
      </c>
      <c r="E142" s="49">
        <v>42602503</v>
      </c>
      <c r="F142" s="46" t="str">
        <f t="shared" si="18"/>
        <v>N/A</v>
      </c>
      <c r="G142" s="49">
        <v>46081130</v>
      </c>
      <c r="H142" s="46" t="str">
        <f t="shared" si="19"/>
        <v>N/A</v>
      </c>
      <c r="I142" s="12">
        <v>13.53</v>
      </c>
      <c r="J142" s="12">
        <v>8.1649999999999991</v>
      </c>
      <c r="K142" s="47" t="s">
        <v>739</v>
      </c>
      <c r="L142" s="9" t="str">
        <f t="shared" si="20"/>
        <v>Yes</v>
      </c>
    </row>
    <row r="143" spans="1:12" x14ac:dyDescent="0.2">
      <c r="A143" s="3" t="s">
        <v>593</v>
      </c>
      <c r="B143" s="37" t="s">
        <v>213</v>
      </c>
      <c r="C143" s="38">
        <v>1494</v>
      </c>
      <c r="D143" s="46" t="str">
        <f t="shared" si="17"/>
        <v>N/A</v>
      </c>
      <c r="E143" s="38">
        <v>1612</v>
      </c>
      <c r="F143" s="46" t="str">
        <f t="shared" si="18"/>
        <v>N/A</v>
      </c>
      <c r="G143" s="38">
        <v>1583</v>
      </c>
      <c r="H143" s="46" t="str">
        <f t="shared" si="19"/>
        <v>N/A</v>
      </c>
      <c r="I143" s="12">
        <v>7.8979999999999997</v>
      </c>
      <c r="J143" s="12">
        <v>-1.8</v>
      </c>
      <c r="K143" s="47" t="s">
        <v>739</v>
      </c>
      <c r="L143" s="9" t="str">
        <f t="shared" si="20"/>
        <v>Yes</v>
      </c>
    </row>
    <row r="144" spans="1:12" ht="25.5" x14ac:dyDescent="0.2">
      <c r="A144" s="3" t="s">
        <v>1341</v>
      </c>
      <c r="B144" s="37" t="s">
        <v>213</v>
      </c>
      <c r="C144" s="49">
        <v>25116.410977</v>
      </c>
      <c r="D144" s="46" t="str">
        <f t="shared" si="17"/>
        <v>N/A</v>
      </c>
      <c r="E144" s="49">
        <v>26428.351737000001</v>
      </c>
      <c r="F144" s="46" t="str">
        <f t="shared" si="18"/>
        <v>N/A</v>
      </c>
      <c r="G144" s="49">
        <v>29110</v>
      </c>
      <c r="H144" s="46" t="str">
        <f t="shared" si="19"/>
        <v>N/A</v>
      </c>
      <c r="I144" s="12">
        <v>5.2229999999999999</v>
      </c>
      <c r="J144" s="12">
        <v>10.15</v>
      </c>
      <c r="K144" s="47" t="s">
        <v>739</v>
      </c>
      <c r="L144" s="9" t="str">
        <f t="shared" si="20"/>
        <v>Yes</v>
      </c>
    </row>
    <row r="145" spans="1:12" ht="25.5" x14ac:dyDescent="0.2">
      <c r="A145" s="2" t="s">
        <v>594</v>
      </c>
      <c r="B145" s="37" t="s">
        <v>213</v>
      </c>
      <c r="C145" s="49">
        <v>32077787</v>
      </c>
      <c r="D145" s="46" t="str">
        <f t="shared" si="17"/>
        <v>N/A</v>
      </c>
      <c r="E145" s="49">
        <v>17304922</v>
      </c>
      <c r="F145" s="46" t="str">
        <f t="shared" si="18"/>
        <v>N/A</v>
      </c>
      <c r="G145" s="49">
        <v>16362339</v>
      </c>
      <c r="H145" s="46" t="str">
        <f t="shared" si="19"/>
        <v>N/A</v>
      </c>
      <c r="I145" s="12">
        <v>-46.1</v>
      </c>
      <c r="J145" s="12">
        <v>-5.45</v>
      </c>
      <c r="K145" s="47" t="s">
        <v>739</v>
      </c>
      <c r="L145" s="9" t="str">
        <f t="shared" si="20"/>
        <v>Yes</v>
      </c>
    </row>
    <row r="146" spans="1:12" x14ac:dyDescent="0.2">
      <c r="A146" s="2" t="s">
        <v>595</v>
      </c>
      <c r="B146" s="37" t="s">
        <v>213</v>
      </c>
      <c r="C146" s="38">
        <v>31744</v>
      </c>
      <c r="D146" s="46" t="str">
        <f t="shared" si="17"/>
        <v>N/A</v>
      </c>
      <c r="E146" s="38">
        <v>17158</v>
      </c>
      <c r="F146" s="46" t="str">
        <f t="shared" si="18"/>
        <v>N/A</v>
      </c>
      <c r="G146" s="38">
        <v>16253</v>
      </c>
      <c r="H146" s="46" t="str">
        <f t="shared" si="19"/>
        <v>N/A</v>
      </c>
      <c r="I146" s="12">
        <v>-45.9</v>
      </c>
      <c r="J146" s="12">
        <v>-5.27</v>
      </c>
      <c r="K146" s="47" t="s">
        <v>739</v>
      </c>
      <c r="L146" s="9" t="str">
        <f t="shared" si="20"/>
        <v>Yes</v>
      </c>
    </row>
    <row r="147" spans="1:12" ht="25.5" x14ac:dyDescent="0.2">
      <c r="A147" s="2" t="s">
        <v>1342</v>
      </c>
      <c r="B147" s="37" t="s">
        <v>213</v>
      </c>
      <c r="C147" s="49">
        <v>1010.5149635</v>
      </c>
      <c r="D147" s="46" t="str">
        <f t="shared" si="17"/>
        <v>N/A</v>
      </c>
      <c r="E147" s="49">
        <v>1008.5628861</v>
      </c>
      <c r="F147" s="46" t="str">
        <f t="shared" si="18"/>
        <v>N/A</v>
      </c>
      <c r="G147" s="49">
        <v>1006.7273119</v>
      </c>
      <c r="H147" s="46" t="str">
        <f t="shared" si="19"/>
        <v>N/A</v>
      </c>
      <c r="I147" s="12">
        <v>-0.193</v>
      </c>
      <c r="J147" s="12">
        <v>-0.182</v>
      </c>
      <c r="K147" s="47" t="s">
        <v>739</v>
      </c>
      <c r="L147" s="9" t="str">
        <f t="shared" si="20"/>
        <v>Yes</v>
      </c>
    </row>
    <row r="148" spans="1:12" ht="25.5" x14ac:dyDescent="0.2">
      <c r="A148" s="2" t="s">
        <v>596</v>
      </c>
      <c r="B148" s="37" t="s">
        <v>213</v>
      </c>
      <c r="C148" s="49">
        <v>18062492</v>
      </c>
      <c r="D148" s="46" t="str">
        <f t="shared" si="17"/>
        <v>N/A</v>
      </c>
      <c r="E148" s="49">
        <v>19473072</v>
      </c>
      <c r="F148" s="46" t="str">
        <f t="shared" si="18"/>
        <v>N/A</v>
      </c>
      <c r="G148" s="49">
        <v>17576172</v>
      </c>
      <c r="H148" s="46" t="str">
        <f t="shared" si="19"/>
        <v>N/A</v>
      </c>
      <c r="I148" s="12">
        <v>7.8090000000000002</v>
      </c>
      <c r="J148" s="12">
        <v>-9.74</v>
      </c>
      <c r="K148" s="47" t="s">
        <v>739</v>
      </c>
      <c r="L148" s="9" t="str">
        <f t="shared" si="20"/>
        <v>Yes</v>
      </c>
    </row>
    <row r="149" spans="1:12" x14ac:dyDescent="0.2">
      <c r="A149" s="2" t="s">
        <v>597</v>
      </c>
      <c r="B149" s="37" t="s">
        <v>213</v>
      </c>
      <c r="C149" s="38">
        <v>1168</v>
      </c>
      <c r="D149" s="46" t="str">
        <f t="shared" si="17"/>
        <v>N/A</v>
      </c>
      <c r="E149" s="38">
        <v>1151</v>
      </c>
      <c r="F149" s="46" t="str">
        <f t="shared" si="18"/>
        <v>N/A</v>
      </c>
      <c r="G149" s="38">
        <v>1173</v>
      </c>
      <c r="H149" s="46" t="str">
        <f t="shared" si="19"/>
        <v>N/A</v>
      </c>
      <c r="I149" s="12">
        <v>-1.46</v>
      </c>
      <c r="J149" s="12">
        <v>1.911</v>
      </c>
      <c r="K149" s="47" t="s">
        <v>739</v>
      </c>
      <c r="L149" s="9" t="str">
        <f t="shared" si="20"/>
        <v>Yes</v>
      </c>
    </row>
    <row r="150" spans="1:12" ht="25.5" x14ac:dyDescent="0.2">
      <c r="A150" s="4" t="s">
        <v>1343</v>
      </c>
      <c r="B150" s="37" t="s">
        <v>213</v>
      </c>
      <c r="C150" s="49">
        <v>15464.462329</v>
      </c>
      <c r="D150" s="46" t="str">
        <f t="shared" si="17"/>
        <v>N/A</v>
      </c>
      <c r="E150" s="49">
        <v>16918.39444</v>
      </c>
      <c r="F150" s="46" t="str">
        <f t="shared" si="18"/>
        <v>N/A</v>
      </c>
      <c r="G150" s="49">
        <v>14983.948849</v>
      </c>
      <c r="H150" s="46" t="str">
        <f t="shared" si="19"/>
        <v>N/A</v>
      </c>
      <c r="I150" s="12">
        <v>9.4019999999999992</v>
      </c>
      <c r="J150" s="12">
        <v>-11.4</v>
      </c>
      <c r="K150" s="47" t="s">
        <v>739</v>
      </c>
      <c r="L150" s="9" t="str">
        <f t="shared" si="20"/>
        <v>Yes</v>
      </c>
    </row>
    <row r="151" spans="1:12" ht="25.5" x14ac:dyDescent="0.2">
      <c r="A151" s="4" t="s">
        <v>1344</v>
      </c>
      <c r="B151" s="37" t="s">
        <v>213</v>
      </c>
      <c r="C151" s="49">
        <v>850.62661089999995</v>
      </c>
      <c r="D151" s="46" t="str">
        <f t="shared" ref="D151:D170" si="21">IF($B151="N/A","N/A",IF(C151&gt;10,"No",IF(C151&lt;-10,"No","Yes")))</f>
        <v>N/A</v>
      </c>
      <c r="E151" s="49">
        <v>817.98325752000005</v>
      </c>
      <c r="F151" s="46" t="str">
        <f t="shared" ref="F151:F170" si="22">IF($B151="N/A","N/A",IF(E151&gt;10,"No",IF(E151&lt;-10,"No","Yes")))</f>
        <v>N/A</v>
      </c>
      <c r="G151" s="49">
        <v>773.73352015</v>
      </c>
      <c r="H151" s="46" t="str">
        <f t="shared" ref="H151:H170" si="23">IF($B151="N/A","N/A",IF(G151&gt;10,"No",IF(G151&lt;-10,"No","Yes")))</f>
        <v>N/A</v>
      </c>
      <c r="I151" s="12">
        <v>-3.84</v>
      </c>
      <c r="J151" s="12">
        <v>-5.41</v>
      </c>
      <c r="K151" s="47" t="s">
        <v>739</v>
      </c>
      <c r="L151" s="9" t="str">
        <f t="shared" ref="L151:L170" si="24">IF(J151="Div by 0", "N/A", IF(K151="N/A","N/A", IF(J151&gt;VALUE(MID(K151,1,2)), "No", IF(J151&lt;-1*VALUE(MID(K151,1,2)), "No", "Yes"))))</f>
        <v>Yes</v>
      </c>
    </row>
    <row r="152" spans="1:12" ht="25.5" x14ac:dyDescent="0.2">
      <c r="A152" s="4" t="s">
        <v>1345</v>
      </c>
      <c r="B152" s="37" t="s">
        <v>213</v>
      </c>
      <c r="C152" s="49">
        <v>3424.2492492000001</v>
      </c>
      <c r="D152" s="46" t="str">
        <f t="shared" si="21"/>
        <v>N/A</v>
      </c>
      <c r="E152" s="49">
        <v>3429.6904024999999</v>
      </c>
      <c r="F152" s="46" t="str">
        <f t="shared" si="22"/>
        <v>N/A</v>
      </c>
      <c r="G152" s="49">
        <v>3578.6972176999998</v>
      </c>
      <c r="H152" s="46" t="str">
        <f t="shared" si="23"/>
        <v>N/A</v>
      </c>
      <c r="I152" s="12">
        <v>0.15890000000000001</v>
      </c>
      <c r="J152" s="12">
        <v>4.3449999999999998</v>
      </c>
      <c r="K152" s="47" t="s">
        <v>739</v>
      </c>
      <c r="L152" s="9" t="str">
        <f t="shared" si="24"/>
        <v>Yes</v>
      </c>
    </row>
    <row r="153" spans="1:12" ht="25.5" x14ac:dyDescent="0.2">
      <c r="A153" s="4" t="s">
        <v>1346</v>
      </c>
      <c r="B153" s="37" t="s">
        <v>213</v>
      </c>
      <c r="C153" s="49">
        <v>4328.3770877999996</v>
      </c>
      <c r="D153" s="46" t="str">
        <f t="shared" si="21"/>
        <v>N/A</v>
      </c>
      <c r="E153" s="49">
        <v>4188.8288372999996</v>
      </c>
      <c r="F153" s="46" t="str">
        <f t="shared" si="22"/>
        <v>N/A</v>
      </c>
      <c r="G153" s="49">
        <v>4052.0022201000002</v>
      </c>
      <c r="H153" s="46" t="str">
        <f t="shared" si="23"/>
        <v>N/A</v>
      </c>
      <c r="I153" s="12">
        <v>-3.22</v>
      </c>
      <c r="J153" s="12">
        <v>-3.27</v>
      </c>
      <c r="K153" s="47" t="s">
        <v>739</v>
      </c>
      <c r="L153" s="9" t="str">
        <f t="shared" si="24"/>
        <v>Yes</v>
      </c>
    </row>
    <row r="154" spans="1:12" ht="25.5" x14ac:dyDescent="0.2">
      <c r="A154" s="4" t="s">
        <v>1347</v>
      </c>
      <c r="B154" s="37" t="s">
        <v>213</v>
      </c>
      <c r="C154" s="49">
        <v>473.12103738000002</v>
      </c>
      <c r="D154" s="46" t="str">
        <f t="shared" si="21"/>
        <v>N/A</v>
      </c>
      <c r="E154" s="49">
        <v>398.04158858</v>
      </c>
      <c r="F154" s="46" t="str">
        <f t="shared" si="22"/>
        <v>N/A</v>
      </c>
      <c r="G154" s="49">
        <v>334.22200814000001</v>
      </c>
      <c r="H154" s="46" t="str">
        <f t="shared" si="23"/>
        <v>N/A</v>
      </c>
      <c r="I154" s="12">
        <v>-15.9</v>
      </c>
      <c r="J154" s="12">
        <v>-16</v>
      </c>
      <c r="K154" s="47" t="s">
        <v>739</v>
      </c>
      <c r="L154" s="9" t="str">
        <f t="shared" si="24"/>
        <v>Yes</v>
      </c>
    </row>
    <row r="155" spans="1:12" ht="25.5" x14ac:dyDescent="0.2">
      <c r="A155" s="2" t="s">
        <v>1348</v>
      </c>
      <c r="B155" s="37" t="s">
        <v>213</v>
      </c>
      <c r="C155" s="49">
        <v>775.89384770000004</v>
      </c>
      <c r="D155" s="46" t="str">
        <f t="shared" si="21"/>
        <v>N/A</v>
      </c>
      <c r="E155" s="49">
        <v>864.89241996999999</v>
      </c>
      <c r="F155" s="46" t="str">
        <f t="shared" si="22"/>
        <v>N/A</v>
      </c>
      <c r="G155" s="49">
        <v>887.98450180999998</v>
      </c>
      <c r="H155" s="46" t="str">
        <f t="shared" si="23"/>
        <v>N/A</v>
      </c>
      <c r="I155" s="12">
        <v>11.47</v>
      </c>
      <c r="J155" s="12">
        <v>2.67</v>
      </c>
      <c r="K155" s="47" t="s">
        <v>739</v>
      </c>
      <c r="L155" s="9" t="str">
        <f t="shared" si="24"/>
        <v>Yes</v>
      </c>
    </row>
    <row r="156" spans="1:12" ht="25.5" x14ac:dyDescent="0.2">
      <c r="A156" s="2" t="s">
        <v>1349</v>
      </c>
      <c r="B156" s="37" t="s">
        <v>213</v>
      </c>
      <c r="C156" s="49">
        <v>432.01639836999999</v>
      </c>
      <c r="D156" s="46" t="str">
        <f t="shared" si="21"/>
        <v>N/A</v>
      </c>
      <c r="E156" s="49">
        <v>410.40052976999999</v>
      </c>
      <c r="F156" s="46" t="str">
        <f t="shared" si="22"/>
        <v>N/A</v>
      </c>
      <c r="G156" s="49">
        <v>401.01432456999999</v>
      </c>
      <c r="H156" s="46" t="str">
        <f t="shared" si="23"/>
        <v>N/A</v>
      </c>
      <c r="I156" s="12">
        <v>-5</v>
      </c>
      <c r="J156" s="12">
        <v>-2.29</v>
      </c>
      <c r="K156" s="47" t="s">
        <v>739</v>
      </c>
      <c r="L156" s="9" t="str">
        <f t="shared" si="24"/>
        <v>Yes</v>
      </c>
    </row>
    <row r="157" spans="1:12" ht="25.5" x14ac:dyDescent="0.2">
      <c r="A157" s="2" t="s">
        <v>1350</v>
      </c>
      <c r="B157" s="37" t="s">
        <v>213</v>
      </c>
      <c r="C157" s="49">
        <v>6538.7197196999996</v>
      </c>
      <c r="D157" s="46" t="str">
        <f t="shared" si="21"/>
        <v>N/A</v>
      </c>
      <c r="E157" s="49">
        <v>10689.857585</v>
      </c>
      <c r="F157" s="46" t="str">
        <f t="shared" si="22"/>
        <v>N/A</v>
      </c>
      <c r="G157" s="49">
        <v>11642.471358000001</v>
      </c>
      <c r="H157" s="46" t="str">
        <f t="shared" si="23"/>
        <v>N/A</v>
      </c>
      <c r="I157" s="12">
        <v>63.49</v>
      </c>
      <c r="J157" s="12">
        <v>8.9109999999999996</v>
      </c>
      <c r="K157" s="47" t="s">
        <v>739</v>
      </c>
      <c r="L157" s="9" t="str">
        <f t="shared" si="24"/>
        <v>Yes</v>
      </c>
    </row>
    <row r="158" spans="1:12" ht="25.5" x14ac:dyDescent="0.2">
      <c r="A158" s="2" t="s">
        <v>1351</v>
      </c>
      <c r="B158" s="37" t="s">
        <v>213</v>
      </c>
      <c r="C158" s="49">
        <v>2633.5204795999998</v>
      </c>
      <c r="D158" s="46" t="str">
        <f t="shared" si="21"/>
        <v>N/A</v>
      </c>
      <c r="E158" s="49">
        <v>2900.1333771999998</v>
      </c>
      <c r="F158" s="46" t="str">
        <f t="shared" si="22"/>
        <v>N/A</v>
      </c>
      <c r="G158" s="49">
        <v>3035.1436293000002</v>
      </c>
      <c r="H158" s="46" t="str">
        <f t="shared" si="23"/>
        <v>N/A</v>
      </c>
      <c r="I158" s="12">
        <v>10.119999999999999</v>
      </c>
      <c r="J158" s="12">
        <v>4.6550000000000002</v>
      </c>
      <c r="K158" s="47" t="s">
        <v>739</v>
      </c>
      <c r="L158" s="9" t="str">
        <f t="shared" si="24"/>
        <v>Yes</v>
      </c>
    </row>
    <row r="159" spans="1:12" ht="25.5" x14ac:dyDescent="0.2">
      <c r="A159" s="2" t="s">
        <v>1352</v>
      </c>
      <c r="B159" s="37" t="s">
        <v>213</v>
      </c>
      <c r="C159" s="49">
        <v>258.00733993</v>
      </c>
      <c r="D159" s="46" t="str">
        <f t="shared" si="21"/>
        <v>N/A</v>
      </c>
      <c r="E159" s="49">
        <v>162.31262390000001</v>
      </c>
      <c r="F159" s="46" t="str">
        <f t="shared" si="22"/>
        <v>N/A</v>
      </c>
      <c r="G159" s="49">
        <v>111.42695109</v>
      </c>
      <c r="H159" s="46" t="str">
        <f t="shared" si="23"/>
        <v>N/A</v>
      </c>
      <c r="I159" s="12">
        <v>-37.1</v>
      </c>
      <c r="J159" s="12">
        <v>-31.4</v>
      </c>
      <c r="K159" s="47" t="s">
        <v>739</v>
      </c>
      <c r="L159" s="9" t="str">
        <f t="shared" si="24"/>
        <v>No</v>
      </c>
    </row>
    <row r="160" spans="1:12" ht="25.5" x14ac:dyDescent="0.2">
      <c r="A160" s="4" t="s">
        <v>1353</v>
      </c>
      <c r="B160" s="37" t="s">
        <v>213</v>
      </c>
      <c r="C160" s="49">
        <v>8.9099670155999995</v>
      </c>
      <c r="D160" s="46" t="str">
        <f t="shared" si="21"/>
        <v>N/A</v>
      </c>
      <c r="E160" s="49">
        <v>15.449357067999999</v>
      </c>
      <c r="F160" s="46" t="str">
        <f t="shared" si="22"/>
        <v>N/A</v>
      </c>
      <c r="G160" s="49">
        <v>16.471982386000001</v>
      </c>
      <c r="H160" s="46" t="str">
        <f t="shared" si="23"/>
        <v>N/A</v>
      </c>
      <c r="I160" s="12">
        <v>73.39</v>
      </c>
      <c r="J160" s="12">
        <v>6.6189999999999998</v>
      </c>
      <c r="K160" s="47" t="s">
        <v>739</v>
      </c>
      <c r="L160" s="9" t="str">
        <f t="shared" si="24"/>
        <v>Yes</v>
      </c>
    </row>
    <row r="161" spans="1:12" x14ac:dyDescent="0.2">
      <c r="A161" s="4" t="s">
        <v>1354</v>
      </c>
      <c r="B161" s="37" t="s">
        <v>213</v>
      </c>
      <c r="C161" s="49">
        <v>635.47014655999999</v>
      </c>
      <c r="D161" s="46" t="str">
        <f t="shared" si="21"/>
        <v>N/A</v>
      </c>
      <c r="E161" s="49">
        <v>594.69582442000001</v>
      </c>
      <c r="F161" s="46" t="str">
        <f t="shared" si="22"/>
        <v>N/A</v>
      </c>
      <c r="G161" s="49">
        <v>636.83000906999996</v>
      </c>
      <c r="H161" s="46" t="str">
        <f t="shared" si="23"/>
        <v>N/A</v>
      </c>
      <c r="I161" s="12">
        <v>-6.42</v>
      </c>
      <c r="J161" s="12">
        <v>7.085</v>
      </c>
      <c r="K161" s="47" t="s">
        <v>739</v>
      </c>
      <c r="L161" s="9" t="str">
        <f t="shared" si="24"/>
        <v>Yes</v>
      </c>
    </row>
    <row r="162" spans="1:12" x14ac:dyDescent="0.2">
      <c r="A162" s="4" t="s">
        <v>1355</v>
      </c>
      <c r="B162" s="37" t="s">
        <v>213</v>
      </c>
      <c r="C162" s="49">
        <v>2809.3603604</v>
      </c>
      <c r="D162" s="46" t="str">
        <f t="shared" si="21"/>
        <v>N/A</v>
      </c>
      <c r="E162" s="49">
        <v>3149.4551084</v>
      </c>
      <c r="F162" s="46" t="str">
        <f t="shared" si="22"/>
        <v>N/A</v>
      </c>
      <c r="G162" s="49">
        <v>3278.0180033000001</v>
      </c>
      <c r="H162" s="46" t="str">
        <f t="shared" si="23"/>
        <v>N/A</v>
      </c>
      <c r="I162" s="12">
        <v>12.11</v>
      </c>
      <c r="J162" s="12">
        <v>4.0819999999999999</v>
      </c>
      <c r="K162" s="47" t="s">
        <v>739</v>
      </c>
      <c r="L162" s="9" t="str">
        <f t="shared" si="24"/>
        <v>Yes</v>
      </c>
    </row>
    <row r="163" spans="1:12" ht="25.5" x14ac:dyDescent="0.2">
      <c r="A163" s="4" t="s">
        <v>1706</v>
      </c>
      <c r="B163" s="37" t="s">
        <v>213</v>
      </c>
      <c r="C163" s="49">
        <v>3544.6883360000002</v>
      </c>
      <c r="D163" s="46" t="str">
        <f t="shared" si="21"/>
        <v>N/A</v>
      </c>
      <c r="E163" s="49">
        <v>3279.2375222999999</v>
      </c>
      <c r="F163" s="46" t="str">
        <f t="shared" si="22"/>
        <v>N/A</v>
      </c>
      <c r="G163" s="49">
        <v>3744.2351351000002</v>
      </c>
      <c r="H163" s="46" t="str">
        <f t="shared" si="23"/>
        <v>N/A</v>
      </c>
      <c r="I163" s="12">
        <v>-7.49</v>
      </c>
      <c r="J163" s="12">
        <v>14.18</v>
      </c>
      <c r="K163" s="47" t="s">
        <v>739</v>
      </c>
      <c r="L163" s="9" t="str">
        <f t="shared" si="24"/>
        <v>Yes</v>
      </c>
    </row>
    <row r="164" spans="1:12" x14ac:dyDescent="0.2">
      <c r="A164" s="4" t="s">
        <v>1356</v>
      </c>
      <c r="B164" s="37" t="s">
        <v>213</v>
      </c>
      <c r="C164" s="49">
        <v>363.42765837000002</v>
      </c>
      <c r="D164" s="46" t="str">
        <f t="shared" si="21"/>
        <v>N/A</v>
      </c>
      <c r="E164" s="49">
        <v>344.64135675</v>
      </c>
      <c r="F164" s="46" t="str">
        <f t="shared" si="22"/>
        <v>N/A</v>
      </c>
      <c r="G164" s="49">
        <v>326.61462239999997</v>
      </c>
      <c r="H164" s="46" t="str">
        <f t="shared" si="23"/>
        <v>N/A</v>
      </c>
      <c r="I164" s="12">
        <v>-5.17</v>
      </c>
      <c r="J164" s="12">
        <v>-5.23</v>
      </c>
      <c r="K164" s="47" t="s">
        <v>739</v>
      </c>
      <c r="L164" s="9" t="str">
        <f t="shared" si="24"/>
        <v>Yes</v>
      </c>
    </row>
    <row r="165" spans="1:12" x14ac:dyDescent="0.2">
      <c r="A165" s="4" t="s">
        <v>1357</v>
      </c>
      <c r="B165" s="37" t="s">
        <v>213</v>
      </c>
      <c r="C165" s="49">
        <v>405.66771834000002</v>
      </c>
      <c r="D165" s="46" t="str">
        <f t="shared" si="21"/>
        <v>N/A</v>
      </c>
      <c r="E165" s="49">
        <v>319.41545352999998</v>
      </c>
      <c r="F165" s="46" t="str">
        <f t="shared" si="22"/>
        <v>N/A</v>
      </c>
      <c r="G165" s="49">
        <v>345.11647384000003</v>
      </c>
      <c r="H165" s="46" t="str">
        <f t="shared" si="23"/>
        <v>N/A</v>
      </c>
      <c r="I165" s="12">
        <v>-21.3</v>
      </c>
      <c r="J165" s="12">
        <v>8.0459999999999994</v>
      </c>
      <c r="K165" s="47" t="s">
        <v>739</v>
      </c>
      <c r="L165" s="9" t="str">
        <f t="shared" si="24"/>
        <v>Yes</v>
      </c>
    </row>
    <row r="166" spans="1:12" x14ac:dyDescent="0.2">
      <c r="A166" s="4" t="s">
        <v>1358</v>
      </c>
      <c r="B166" s="37" t="s">
        <v>213</v>
      </c>
      <c r="C166" s="49">
        <v>2273.3535505</v>
      </c>
      <c r="D166" s="46" t="str">
        <f t="shared" si="21"/>
        <v>N/A</v>
      </c>
      <c r="E166" s="49">
        <v>2358.5272412999998</v>
      </c>
      <c r="F166" s="46" t="str">
        <f t="shared" si="22"/>
        <v>N/A</v>
      </c>
      <c r="G166" s="49">
        <v>2448.5728838999999</v>
      </c>
      <c r="H166" s="46" t="str">
        <f t="shared" si="23"/>
        <v>N/A</v>
      </c>
      <c r="I166" s="12">
        <v>3.7469999999999999</v>
      </c>
      <c r="J166" s="12">
        <v>3.8180000000000001</v>
      </c>
      <c r="K166" s="47" t="s">
        <v>739</v>
      </c>
      <c r="L166" s="9" t="str">
        <f t="shared" si="24"/>
        <v>Yes</v>
      </c>
    </row>
    <row r="167" spans="1:12" x14ac:dyDescent="0.2">
      <c r="A167" s="48" t="s">
        <v>1359</v>
      </c>
      <c r="B167" s="37" t="s">
        <v>213</v>
      </c>
      <c r="C167" s="49">
        <v>8277.3313312999999</v>
      </c>
      <c r="D167" s="46" t="str">
        <f t="shared" si="21"/>
        <v>N/A</v>
      </c>
      <c r="E167" s="49">
        <v>9772.1160990999997</v>
      </c>
      <c r="F167" s="46" t="str">
        <f t="shared" si="22"/>
        <v>N/A</v>
      </c>
      <c r="G167" s="49">
        <v>9821.5630115000004</v>
      </c>
      <c r="H167" s="46" t="str">
        <f t="shared" si="23"/>
        <v>N/A</v>
      </c>
      <c r="I167" s="12">
        <v>18.059999999999999</v>
      </c>
      <c r="J167" s="12">
        <v>0.50600000000000001</v>
      </c>
      <c r="K167" s="47" t="s">
        <v>739</v>
      </c>
      <c r="L167" s="9" t="str">
        <f t="shared" si="24"/>
        <v>Yes</v>
      </c>
    </row>
    <row r="168" spans="1:12" x14ac:dyDescent="0.2">
      <c r="A168" s="48" t="s">
        <v>1360</v>
      </c>
      <c r="B168" s="37" t="s">
        <v>213</v>
      </c>
      <c r="C168" s="49">
        <v>11712.54342</v>
      </c>
      <c r="D168" s="46" t="str">
        <f t="shared" si="21"/>
        <v>N/A</v>
      </c>
      <c r="E168" s="49">
        <v>14021.710687000001</v>
      </c>
      <c r="F168" s="46" t="str">
        <f t="shared" si="22"/>
        <v>N/A</v>
      </c>
      <c r="G168" s="49">
        <v>14467.342278</v>
      </c>
      <c r="H168" s="46" t="str">
        <f t="shared" si="23"/>
        <v>N/A</v>
      </c>
      <c r="I168" s="12">
        <v>19.72</v>
      </c>
      <c r="J168" s="12">
        <v>3.1779999999999999</v>
      </c>
      <c r="K168" s="47" t="s">
        <v>739</v>
      </c>
      <c r="L168" s="9" t="str">
        <f t="shared" si="24"/>
        <v>Yes</v>
      </c>
    </row>
    <row r="169" spans="1:12" x14ac:dyDescent="0.2">
      <c r="A169" s="48" t="s">
        <v>1361</v>
      </c>
      <c r="B169" s="37" t="s">
        <v>213</v>
      </c>
      <c r="C169" s="49">
        <v>1344.4190085</v>
      </c>
      <c r="D169" s="46" t="str">
        <f t="shared" si="21"/>
        <v>N/A</v>
      </c>
      <c r="E169" s="49">
        <v>1147.2729635999999</v>
      </c>
      <c r="F169" s="46" t="str">
        <f t="shared" si="22"/>
        <v>N/A</v>
      </c>
      <c r="G169" s="49">
        <v>1131.1317048000001</v>
      </c>
      <c r="H169" s="46" t="str">
        <f t="shared" si="23"/>
        <v>N/A</v>
      </c>
      <c r="I169" s="12">
        <v>-14.7</v>
      </c>
      <c r="J169" s="12">
        <v>-1.41</v>
      </c>
      <c r="K169" s="47" t="s">
        <v>739</v>
      </c>
      <c r="L169" s="9" t="str">
        <f t="shared" si="24"/>
        <v>Yes</v>
      </c>
    </row>
    <row r="170" spans="1:12" x14ac:dyDescent="0.2">
      <c r="A170" s="48" t="s">
        <v>1362</v>
      </c>
      <c r="B170" s="37" t="s">
        <v>213</v>
      </c>
      <c r="C170" s="49">
        <v>1734.1014484</v>
      </c>
      <c r="D170" s="46" t="str">
        <f t="shared" si="21"/>
        <v>N/A</v>
      </c>
      <c r="E170" s="49">
        <v>1699.6047418999999</v>
      </c>
      <c r="F170" s="46" t="str">
        <f t="shared" si="22"/>
        <v>N/A</v>
      </c>
      <c r="G170" s="49">
        <v>1837.9242790999999</v>
      </c>
      <c r="H170" s="46" t="str">
        <f t="shared" si="23"/>
        <v>N/A</v>
      </c>
      <c r="I170" s="12">
        <v>-1.99</v>
      </c>
      <c r="J170" s="12">
        <v>8.1379999999999999</v>
      </c>
      <c r="K170" s="47" t="s">
        <v>739</v>
      </c>
      <c r="L170" s="9" t="str">
        <f t="shared" si="24"/>
        <v>Yes</v>
      </c>
    </row>
    <row r="171" spans="1:12" x14ac:dyDescent="0.2">
      <c r="A171" s="48" t="s">
        <v>85</v>
      </c>
      <c r="B171" s="37" t="s">
        <v>213</v>
      </c>
      <c r="C171" s="8">
        <v>9.7669389716000001</v>
      </c>
      <c r="D171" s="46" t="str">
        <f t="shared" ref="D171:D202" si="25">IF($B171="N/A","N/A",IF(C171&gt;10,"No",IF(C171&lt;-10,"No","Yes")))</f>
        <v>N/A</v>
      </c>
      <c r="E171" s="8">
        <v>11.355229320999999</v>
      </c>
      <c r="F171" s="46" t="str">
        <f t="shared" ref="F171:F202" si="26">IF($B171="N/A","N/A",IF(E171&gt;10,"No",IF(E171&lt;-10,"No","Yes")))</f>
        <v>N/A</v>
      </c>
      <c r="G171" s="8">
        <v>11.082172587000001</v>
      </c>
      <c r="H171" s="46" t="str">
        <f t="shared" ref="H171:H202" si="27">IF($B171="N/A","N/A",IF(G171&gt;10,"No",IF(G171&lt;-10,"No","Yes")))</f>
        <v>N/A</v>
      </c>
      <c r="I171" s="12">
        <v>16.260000000000002</v>
      </c>
      <c r="J171" s="12">
        <v>-2.4</v>
      </c>
      <c r="K171" s="47" t="s">
        <v>739</v>
      </c>
      <c r="L171" s="9" t="str">
        <f t="shared" ref="L171:L202" si="28">IF(J171="Div by 0", "N/A", IF(K171="N/A","N/A", IF(J171&gt;VALUE(MID(K171,1,2)), "No", IF(J171&lt;-1*VALUE(MID(K171,1,2)), "No", "Yes"))))</f>
        <v>Yes</v>
      </c>
    </row>
    <row r="172" spans="1:12" x14ac:dyDescent="0.2">
      <c r="A172" s="48" t="s">
        <v>465</v>
      </c>
      <c r="B172" s="37" t="s">
        <v>213</v>
      </c>
      <c r="C172" s="8">
        <v>21.521521522</v>
      </c>
      <c r="D172" s="46" t="str">
        <f t="shared" si="25"/>
        <v>N/A</v>
      </c>
      <c r="E172" s="8">
        <v>21.981424148999999</v>
      </c>
      <c r="F172" s="46" t="str">
        <f t="shared" si="26"/>
        <v>N/A</v>
      </c>
      <c r="G172" s="8">
        <v>22.585924714000001</v>
      </c>
      <c r="H172" s="46" t="str">
        <f t="shared" si="27"/>
        <v>N/A</v>
      </c>
      <c r="I172" s="12">
        <v>2.137</v>
      </c>
      <c r="J172" s="12">
        <v>2.75</v>
      </c>
      <c r="K172" s="47" t="s">
        <v>739</v>
      </c>
      <c r="L172" s="9" t="str">
        <f t="shared" si="28"/>
        <v>Yes</v>
      </c>
    </row>
    <row r="173" spans="1:12" x14ac:dyDescent="0.2">
      <c r="A173" s="48" t="s">
        <v>466</v>
      </c>
      <c r="B173" s="37" t="s">
        <v>213</v>
      </c>
      <c r="C173" s="8">
        <v>20.008316584999999</v>
      </c>
      <c r="D173" s="46" t="str">
        <f t="shared" si="25"/>
        <v>N/A</v>
      </c>
      <c r="E173" s="8">
        <v>20.152269950000001</v>
      </c>
      <c r="F173" s="46" t="str">
        <f t="shared" si="26"/>
        <v>N/A</v>
      </c>
      <c r="G173" s="8">
        <v>18.33011583</v>
      </c>
      <c r="H173" s="46" t="str">
        <f t="shared" si="27"/>
        <v>N/A</v>
      </c>
      <c r="I173" s="12">
        <v>0.71950000000000003</v>
      </c>
      <c r="J173" s="12">
        <v>-9.0399999999999991</v>
      </c>
      <c r="K173" s="47" t="s">
        <v>739</v>
      </c>
      <c r="L173" s="9" t="str">
        <f t="shared" si="28"/>
        <v>Yes</v>
      </c>
    </row>
    <row r="174" spans="1:12" x14ac:dyDescent="0.2">
      <c r="A174" s="2" t="s">
        <v>467</v>
      </c>
      <c r="B174" s="37" t="s">
        <v>213</v>
      </c>
      <c r="C174" s="8">
        <v>7.5439454963000001</v>
      </c>
      <c r="D174" s="46" t="str">
        <f t="shared" si="25"/>
        <v>N/A</v>
      </c>
      <c r="E174" s="8">
        <v>8.2689661896000004</v>
      </c>
      <c r="F174" s="46" t="str">
        <f t="shared" si="26"/>
        <v>N/A</v>
      </c>
      <c r="G174" s="8">
        <v>7.9889901944000004</v>
      </c>
      <c r="H174" s="46" t="str">
        <f t="shared" si="27"/>
        <v>N/A</v>
      </c>
      <c r="I174" s="12">
        <v>9.6110000000000007</v>
      </c>
      <c r="J174" s="12">
        <v>-3.39</v>
      </c>
      <c r="K174" s="47" t="s">
        <v>739</v>
      </c>
      <c r="L174" s="9" t="str">
        <f t="shared" si="28"/>
        <v>Yes</v>
      </c>
    </row>
    <row r="175" spans="1:12" x14ac:dyDescent="0.2">
      <c r="A175" s="2" t="s">
        <v>468</v>
      </c>
      <c r="B175" s="37" t="s">
        <v>213</v>
      </c>
      <c r="C175" s="8">
        <v>13.661264879000001</v>
      </c>
      <c r="D175" s="46" t="str">
        <f t="shared" si="25"/>
        <v>N/A</v>
      </c>
      <c r="E175" s="8">
        <v>18.477043673000001</v>
      </c>
      <c r="F175" s="46" t="str">
        <f t="shared" si="26"/>
        <v>N/A</v>
      </c>
      <c r="G175" s="8">
        <v>19.180625108000001</v>
      </c>
      <c r="H175" s="46" t="str">
        <f t="shared" si="27"/>
        <v>N/A</v>
      </c>
      <c r="I175" s="12">
        <v>35.25</v>
      </c>
      <c r="J175" s="12">
        <v>3.8079999999999998</v>
      </c>
      <c r="K175" s="47" t="s">
        <v>739</v>
      </c>
      <c r="L175" s="9" t="str">
        <f t="shared" si="28"/>
        <v>Yes</v>
      </c>
    </row>
    <row r="176" spans="1:12" x14ac:dyDescent="0.2">
      <c r="A176" s="2" t="s">
        <v>1363</v>
      </c>
      <c r="B176" s="37" t="s">
        <v>213</v>
      </c>
      <c r="C176" s="8">
        <v>1.2199117557000001</v>
      </c>
      <c r="D176" s="46" t="str">
        <f t="shared" si="25"/>
        <v>N/A</v>
      </c>
      <c r="E176" s="8">
        <v>1.1514313735999999</v>
      </c>
      <c r="F176" s="46" t="str">
        <f t="shared" si="26"/>
        <v>N/A</v>
      </c>
      <c r="G176" s="8">
        <v>1.0261270914</v>
      </c>
      <c r="H176" s="46" t="str">
        <f t="shared" si="27"/>
        <v>N/A</v>
      </c>
      <c r="I176" s="12">
        <v>-5.61</v>
      </c>
      <c r="J176" s="12">
        <v>-10.9</v>
      </c>
      <c r="K176" s="47" t="s">
        <v>739</v>
      </c>
      <c r="L176" s="9" t="str">
        <f t="shared" si="28"/>
        <v>Yes</v>
      </c>
    </row>
    <row r="177" spans="1:12" x14ac:dyDescent="0.2">
      <c r="A177" s="2" t="s">
        <v>1364</v>
      </c>
      <c r="B177" s="37" t="s">
        <v>213</v>
      </c>
      <c r="C177" s="8">
        <v>19.119119119</v>
      </c>
      <c r="D177" s="46" t="str">
        <f t="shared" si="25"/>
        <v>N/A</v>
      </c>
      <c r="E177" s="8">
        <v>30.804953560000001</v>
      </c>
      <c r="F177" s="46" t="str">
        <f t="shared" si="26"/>
        <v>N/A</v>
      </c>
      <c r="G177" s="8">
        <v>31.096563011000001</v>
      </c>
      <c r="H177" s="46" t="str">
        <f t="shared" si="27"/>
        <v>N/A</v>
      </c>
      <c r="I177" s="12">
        <v>61.12</v>
      </c>
      <c r="J177" s="12">
        <v>0.9466</v>
      </c>
      <c r="K177" s="47" t="s">
        <v>739</v>
      </c>
      <c r="L177" s="9" t="str">
        <f t="shared" si="28"/>
        <v>Yes</v>
      </c>
    </row>
    <row r="178" spans="1:12" x14ac:dyDescent="0.2">
      <c r="A178" s="2" t="s">
        <v>1365</v>
      </c>
      <c r="B178" s="37" t="s">
        <v>213</v>
      </c>
      <c r="C178" s="8">
        <v>6.1473421581999999</v>
      </c>
      <c r="D178" s="46" t="str">
        <f t="shared" si="25"/>
        <v>N/A</v>
      </c>
      <c r="E178" s="8">
        <v>6.9273427954000004</v>
      </c>
      <c r="F178" s="46" t="str">
        <f t="shared" si="26"/>
        <v>N/A</v>
      </c>
      <c r="G178" s="8">
        <v>6.6023166023000002</v>
      </c>
      <c r="H178" s="46" t="str">
        <f t="shared" si="27"/>
        <v>N/A</v>
      </c>
      <c r="I178" s="12">
        <v>12.69</v>
      </c>
      <c r="J178" s="12">
        <v>-4.6900000000000004</v>
      </c>
      <c r="K178" s="47" t="s">
        <v>739</v>
      </c>
      <c r="L178" s="9" t="str">
        <f t="shared" si="28"/>
        <v>Yes</v>
      </c>
    </row>
    <row r="179" spans="1:12" x14ac:dyDescent="0.2">
      <c r="A179" s="2" t="s">
        <v>1366</v>
      </c>
      <c r="B179" s="37" t="s">
        <v>213</v>
      </c>
      <c r="C179" s="8">
        <v>0.81604998679999996</v>
      </c>
      <c r="D179" s="46" t="str">
        <f t="shared" si="25"/>
        <v>N/A</v>
      </c>
      <c r="E179" s="8">
        <v>0.52107595139999996</v>
      </c>
      <c r="F179" s="46" t="str">
        <f t="shared" si="26"/>
        <v>N/A</v>
      </c>
      <c r="G179" s="8">
        <v>0.35323126329999999</v>
      </c>
      <c r="H179" s="46" t="str">
        <f t="shared" si="27"/>
        <v>N/A</v>
      </c>
      <c r="I179" s="12">
        <v>-36.1</v>
      </c>
      <c r="J179" s="12">
        <v>-32.200000000000003</v>
      </c>
      <c r="K179" s="47" t="s">
        <v>739</v>
      </c>
      <c r="L179" s="9" t="str">
        <f t="shared" si="28"/>
        <v>No</v>
      </c>
    </row>
    <row r="180" spans="1:12" x14ac:dyDescent="0.2">
      <c r="A180" s="2" t="s">
        <v>1367</v>
      </c>
      <c r="B180" s="37" t="s">
        <v>213</v>
      </c>
      <c r="C180" s="8">
        <v>0.20651082749999999</v>
      </c>
      <c r="D180" s="46" t="str">
        <f t="shared" si="25"/>
        <v>N/A</v>
      </c>
      <c r="E180" s="8">
        <v>0.28574738389999998</v>
      </c>
      <c r="F180" s="46" t="str">
        <f t="shared" si="26"/>
        <v>N/A</v>
      </c>
      <c r="G180" s="8">
        <v>0.27197375239999999</v>
      </c>
      <c r="H180" s="46" t="str">
        <f t="shared" si="27"/>
        <v>N/A</v>
      </c>
      <c r="I180" s="12">
        <v>38.369999999999997</v>
      </c>
      <c r="J180" s="12">
        <v>-4.82</v>
      </c>
      <c r="K180" s="47" t="s">
        <v>739</v>
      </c>
      <c r="L180" s="9" t="str">
        <f t="shared" si="28"/>
        <v>Yes</v>
      </c>
    </row>
    <row r="181" spans="1:12" x14ac:dyDescent="0.2">
      <c r="A181" s="2" t="s">
        <v>86</v>
      </c>
      <c r="B181" s="37" t="s">
        <v>213</v>
      </c>
      <c r="C181" s="8">
        <v>4.4762757399999999E-2</v>
      </c>
      <c r="D181" s="46" t="str">
        <f t="shared" si="25"/>
        <v>N/A</v>
      </c>
      <c r="E181" s="8">
        <v>0.40241448689999998</v>
      </c>
      <c r="F181" s="46" t="str">
        <f t="shared" si="26"/>
        <v>N/A</v>
      </c>
      <c r="G181" s="8">
        <v>0.562248996</v>
      </c>
      <c r="H181" s="46" t="str">
        <f t="shared" si="27"/>
        <v>N/A</v>
      </c>
      <c r="I181" s="12">
        <v>799</v>
      </c>
      <c r="J181" s="12">
        <v>39.72</v>
      </c>
      <c r="K181" s="47" t="s">
        <v>739</v>
      </c>
      <c r="L181" s="9" t="str">
        <f t="shared" si="28"/>
        <v>No</v>
      </c>
    </row>
    <row r="182" spans="1:12" x14ac:dyDescent="0.2">
      <c r="A182" s="2" t="s">
        <v>87</v>
      </c>
      <c r="B182" s="37" t="s">
        <v>213</v>
      </c>
      <c r="C182" s="8">
        <v>70.990236336999999</v>
      </c>
      <c r="D182" s="46" t="str">
        <f t="shared" si="25"/>
        <v>N/A</v>
      </c>
      <c r="E182" s="8">
        <v>66.332795329000007</v>
      </c>
      <c r="F182" s="46" t="str">
        <f t="shared" si="26"/>
        <v>N/A</v>
      </c>
      <c r="G182" s="8">
        <v>67.233165745999997</v>
      </c>
      <c r="H182" s="46" t="str">
        <f t="shared" si="27"/>
        <v>N/A</v>
      </c>
      <c r="I182" s="12">
        <v>-6.56</v>
      </c>
      <c r="J182" s="12">
        <v>1.357</v>
      </c>
      <c r="K182" s="47" t="s">
        <v>739</v>
      </c>
      <c r="L182" s="9" t="str">
        <f t="shared" si="28"/>
        <v>Yes</v>
      </c>
    </row>
    <row r="183" spans="1:12" x14ac:dyDescent="0.2">
      <c r="A183" s="2" t="s">
        <v>469</v>
      </c>
      <c r="B183" s="37" t="s">
        <v>213</v>
      </c>
      <c r="C183" s="8">
        <v>86.186186186</v>
      </c>
      <c r="D183" s="46" t="str">
        <f t="shared" si="25"/>
        <v>N/A</v>
      </c>
      <c r="E183" s="8">
        <v>82.507739938</v>
      </c>
      <c r="F183" s="46" t="str">
        <f t="shared" si="26"/>
        <v>N/A</v>
      </c>
      <c r="G183" s="8">
        <v>83.797054009999997</v>
      </c>
      <c r="H183" s="46" t="str">
        <f t="shared" si="27"/>
        <v>N/A</v>
      </c>
      <c r="I183" s="12">
        <v>-4.2699999999999996</v>
      </c>
      <c r="J183" s="12">
        <v>1.5629999999999999</v>
      </c>
      <c r="K183" s="47" t="s">
        <v>739</v>
      </c>
      <c r="L183" s="9" t="str">
        <f t="shared" si="28"/>
        <v>Yes</v>
      </c>
    </row>
    <row r="184" spans="1:12" x14ac:dyDescent="0.2">
      <c r="A184" s="2" t="s">
        <v>470</v>
      </c>
      <c r="B184" s="37" t="s">
        <v>213</v>
      </c>
      <c r="C184" s="8">
        <v>83.997505024999995</v>
      </c>
      <c r="D184" s="46" t="str">
        <f t="shared" si="25"/>
        <v>N/A</v>
      </c>
      <c r="E184" s="8">
        <v>81.877996052</v>
      </c>
      <c r="F184" s="46" t="str">
        <f t="shared" si="26"/>
        <v>N/A</v>
      </c>
      <c r="G184" s="8">
        <v>80.791505791999995</v>
      </c>
      <c r="H184" s="46" t="str">
        <f t="shared" si="27"/>
        <v>N/A</v>
      </c>
      <c r="I184" s="12">
        <v>-2.52</v>
      </c>
      <c r="J184" s="12">
        <v>-1.33</v>
      </c>
      <c r="K184" s="47" t="s">
        <v>739</v>
      </c>
      <c r="L184" s="9" t="str">
        <f t="shared" si="28"/>
        <v>Yes</v>
      </c>
    </row>
    <row r="185" spans="1:12" x14ac:dyDescent="0.2">
      <c r="A185" s="2" t="s">
        <v>471</v>
      </c>
      <c r="B185" s="37" t="s">
        <v>213</v>
      </c>
      <c r="C185" s="8">
        <v>71.251552677999996</v>
      </c>
      <c r="D185" s="46" t="str">
        <f t="shared" si="25"/>
        <v>N/A</v>
      </c>
      <c r="E185" s="8">
        <v>66.163646014999998</v>
      </c>
      <c r="F185" s="46" t="str">
        <f t="shared" si="26"/>
        <v>N/A</v>
      </c>
      <c r="G185" s="8">
        <v>67.206835253999998</v>
      </c>
      <c r="H185" s="46" t="str">
        <f t="shared" si="27"/>
        <v>N/A</v>
      </c>
      <c r="I185" s="12">
        <v>-7.14</v>
      </c>
      <c r="J185" s="12">
        <v>1.577</v>
      </c>
      <c r="K185" s="47" t="s">
        <v>739</v>
      </c>
      <c r="L185" s="9" t="str">
        <f t="shared" si="28"/>
        <v>Yes</v>
      </c>
    </row>
    <row r="186" spans="1:12" x14ac:dyDescent="0.2">
      <c r="A186" s="2" t="s">
        <v>472</v>
      </c>
      <c r="B186" s="37" t="s">
        <v>213</v>
      </c>
      <c r="C186" s="8">
        <v>64.176107845000004</v>
      </c>
      <c r="D186" s="46" t="str">
        <f t="shared" si="25"/>
        <v>N/A</v>
      </c>
      <c r="E186" s="8">
        <v>60.145962853</v>
      </c>
      <c r="F186" s="46" t="str">
        <f t="shared" si="26"/>
        <v>N/A</v>
      </c>
      <c r="G186" s="8">
        <v>60.831462614000003</v>
      </c>
      <c r="H186" s="46" t="str">
        <f t="shared" si="27"/>
        <v>N/A</v>
      </c>
      <c r="I186" s="12">
        <v>-6.28</v>
      </c>
      <c r="J186" s="12">
        <v>1.1399999999999999</v>
      </c>
      <c r="K186" s="47" t="s">
        <v>739</v>
      </c>
      <c r="L186" s="9" t="str">
        <f t="shared" si="28"/>
        <v>Yes</v>
      </c>
    </row>
    <row r="187" spans="1:12" x14ac:dyDescent="0.2">
      <c r="A187" s="2" t="s">
        <v>116</v>
      </c>
      <c r="B187" s="37" t="s">
        <v>213</v>
      </c>
      <c r="C187" s="8">
        <v>87.993643789999993</v>
      </c>
      <c r="D187" s="46" t="str">
        <f t="shared" si="25"/>
        <v>N/A</v>
      </c>
      <c r="E187" s="8">
        <v>85.362689298999996</v>
      </c>
      <c r="F187" s="46" t="str">
        <f t="shared" si="26"/>
        <v>N/A</v>
      </c>
      <c r="G187" s="8">
        <v>85.987801863000001</v>
      </c>
      <c r="H187" s="46" t="str">
        <f t="shared" si="27"/>
        <v>N/A</v>
      </c>
      <c r="I187" s="12">
        <v>-2.99</v>
      </c>
      <c r="J187" s="12">
        <v>0.73229999999999995</v>
      </c>
      <c r="K187" s="47" t="s">
        <v>739</v>
      </c>
      <c r="L187" s="9" t="str">
        <f t="shared" si="28"/>
        <v>Yes</v>
      </c>
    </row>
    <row r="188" spans="1:12" x14ac:dyDescent="0.2">
      <c r="A188" s="2" t="s">
        <v>473</v>
      </c>
      <c r="B188" s="37" t="s">
        <v>213</v>
      </c>
      <c r="C188" s="8">
        <v>90.790790791000006</v>
      </c>
      <c r="D188" s="46" t="str">
        <f t="shared" si="25"/>
        <v>N/A</v>
      </c>
      <c r="E188" s="8">
        <v>89.318885449000007</v>
      </c>
      <c r="F188" s="46" t="str">
        <f t="shared" si="26"/>
        <v>N/A</v>
      </c>
      <c r="G188" s="8">
        <v>89.689034370000002</v>
      </c>
      <c r="H188" s="46" t="str">
        <f t="shared" si="27"/>
        <v>N/A</v>
      </c>
      <c r="I188" s="12">
        <v>-1.62</v>
      </c>
      <c r="J188" s="12">
        <v>0.41439999999999999</v>
      </c>
      <c r="K188" s="47" t="s">
        <v>739</v>
      </c>
      <c r="L188" s="9" t="str">
        <f t="shared" si="28"/>
        <v>Yes</v>
      </c>
    </row>
    <row r="189" spans="1:12" x14ac:dyDescent="0.2">
      <c r="A189" s="2" t="s">
        <v>474</v>
      </c>
      <c r="B189" s="37" t="s">
        <v>213</v>
      </c>
      <c r="C189" s="8">
        <v>93.436828609000003</v>
      </c>
      <c r="D189" s="46" t="str">
        <f t="shared" si="25"/>
        <v>N/A</v>
      </c>
      <c r="E189" s="8">
        <v>92.659084500000006</v>
      </c>
      <c r="F189" s="46" t="str">
        <f t="shared" si="26"/>
        <v>N/A</v>
      </c>
      <c r="G189" s="8">
        <v>91.737451737000001</v>
      </c>
      <c r="H189" s="46" t="str">
        <f t="shared" si="27"/>
        <v>N/A</v>
      </c>
      <c r="I189" s="12">
        <v>-0.83199999999999996</v>
      </c>
      <c r="J189" s="12">
        <v>-0.995</v>
      </c>
      <c r="K189" s="47" t="s">
        <v>739</v>
      </c>
      <c r="L189" s="9" t="str">
        <f t="shared" si="28"/>
        <v>Yes</v>
      </c>
    </row>
    <row r="190" spans="1:12" x14ac:dyDescent="0.2">
      <c r="A190" s="2" t="s">
        <v>475</v>
      </c>
      <c r="B190" s="37" t="s">
        <v>213</v>
      </c>
      <c r="C190" s="8">
        <v>89.124854142000004</v>
      </c>
      <c r="D190" s="46" t="str">
        <f t="shared" si="25"/>
        <v>N/A</v>
      </c>
      <c r="E190" s="8">
        <v>85.937449219000001</v>
      </c>
      <c r="F190" s="46" t="str">
        <f t="shared" si="26"/>
        <v>N/A</v>
      </c>
      <c r="G190" s="8">
        <v>86.768736739000005</v>
      </c>
      <c r="H190" s="46" t="str">
        <f t="shared" si="27"/>
        <v>N/A</v>
      </c>
      <c r="I190" s="12">
        <v>-3.58</v>
      </c>
      <c r="J190" s="12">
        <v>0.96730000000000005</v>
      </c>
      <c r="K190" s="47" t="s">
        <v>739</v>
      </c>
      <c r="L190" s="9" t="str">
        <f t="shared" si="28"/>
        <v>Yes</v>
      </c>
    </row>
    <row r="191" spans="1:12" x14ac:dyDescent="0.2">
      <c r="A191" s="2" t="s">
        <v>476</v>
      </c>
      <c r="B191" s="37" t="s">
        <v>213</v>
      </c>
      <c r="C191" s="8">
        <v>81.350924996000003</v>
      </c>
      <c r="D191" s="46" t="str">
        <f t="shared" si="25"/>
        <v>N/A</v>
      </c>
      <c r="E191" s="8">
        <v>80.217785844000005</v>
      </c>
      <c r="F191" s="46" t="str">
        <f t="shared" si="26"/>
        <v>N/A</v>
      </c>
      <c r="G191" s="8">
        <v>80.379036436000007</v>
      </c>
      <c r="H191" s="46" t="str">
        <f t="shared" si="27"/>
        <v>N/A</v>
      </c>
      <c r="I191" s="12">
        <v>-1.39</v>
      </c>
      <c r="J191" s="12">
        <v>0.20100000000000001</v>
      </c>
      <c r="K191" s="47" t="s">
        <v>739</v>
      </c>
      <c r="L191" s="9" t="str">
        <f t="shared" si="28"/>
        <v>Yes</v>
      </c>
    </row>
    <row r="192" spans="1:12" x14ac:dyDescent="0.2">
      <c r="A192" s="2" t="s">
        <v>1368</v>
      </c>
      <c r="B192" s="37" t="s">
        <v>213</v>
      </c>
      <c r="C192" s="38">
        <v>6.3450184502000004</v>
      </c>
      <c r="D192" s="46" t="str">
        <f t="shared" si="25"/>
        <v>N/A</v>
      </c>
      <c r="E192" s="38">
        <v>4.7901251360000003</v>
      </c>
      <c r="F192" s="46" t="str">
        <f t="shared" si="26"/>
        <v>N/A</v>
      </c>
      <c r="G192" s="38">
        <v>4.7053398780000002</v>
      </c>
      <c r="H192" s="46" t="str">
        <f t="shared" si="27"/>
        <v>N/A</v>
      </c>
      <c r="I192" s="12">
        <v>-24.5</v>
      </c>
      <c r="J192" s="12">
        <v>-1.77</v>
      </c>
      <c r="K192" s="47" t="s">
        <v>739</v>
      </c>
      <c r="L192" s="9" t="str">
        <f t="shared" si="28"/>
        <v>Yes</v>
      </c>
    </row>
    <row r="193" spans="1:12" x14ac:dyDescent="0.2">
      <c r="A193" s="2" t="s">
        <v>1369</v>
      </c>
      <c r="B193" s="37" t="s">
        <v>213</v>
      </c>
      <c r="C193" s="38">
        <v>8.4651162791000001</v>
      </c>
      <c r="D193" s="46" t="str">
        <f t="shared" si="25"/>
        <v>N/A</v>
      </c>
      <c r="E193" s="38">
        <v>8.2746478873000004</v>
      </c>
      <c r="F193" s="46" t="str">
        <f t="shared" si="26"/>
        <v>N/A</v>
      </c>
      <c r="G193" s="38">
        <v>7.8840579709999998</v>
      </c>
      <c r="H193" s="46" t="str">
        <f t="shared" si="27"/>
        <v>N/A</v>
      </c>
      <c r="I193" s="12">
        <v>-2.25</v>
      </c>
      <c r="J193" s="12">
        <v>-4.72</v>
      </c>
      <c r="K193" s="47" t="s">
        <v>739</v>
      </c>
      <c r="L193" s="9" t="str">
        <f t="shared" si="28"/>
        <v>Yes</v>
      </c>
    </row>
    <row r="194" spans="1:12" x14ac:dyDescent="0.2">
      <c r="A194" s="2" t="s">
        <v>1370</v>
      </c>
      <c r="B194" s="37" t="s">
        <v>213</v>
      </c>
      <c r="C194" s="38">
        <v>11.99965362</v>
      </c>
      <c r="D194" s="46" t="str">
        <f t="shared" si="25"/>
        <v>N/A</v>
      </c>
      <c r="E194" s="38">
        <v>10.85494403</v>
      </c>
      <c r="F194" s="46" t="str">
        <f t="shared" si="26"/>
        <v>N/A</v>
      </c>
      <c r="G194" s="38">
        <v>11.327014218</v>
      </c>
      <c r="H194" s="46" t="str">
        <f t="shared" si="27"/>
        <v>N/A</v>
      </c>
      <c r="I194" s="12">
        <v>-9.5399999999999991</v>
      </c>
      <c r="J194" s="12">
        <v>4.3490000000000002</v>
      </c>
      <c r="K194" s="47" t="s">
        <v>739</v>
      </c>
      <c r="L194" s="9" t="str">
        <f t="shared" si="28"/>
        <v>Yes</v>
      </c>
    </row>
    <row r="195" spans="1:12" x14ac:dyDescent="0.2">
      <c r="A195" s="2" t="s">
        <v>1371</v>
      </c>
      <c r="B195" s="37" t="s">
        <v>213</v>
      </c>
      <c r="C195" s="38">
        <v>5.7779662708000004</v>
      </c>
      <c r="D195" s="46" t="str">
        <f t="shared" si="25"/>
        <v>N/A</v>
      </c>
      <c r="E195" s="38">
        <v>4.1690030132000002</v>
      </c>
      <c r="F195" s="46" t="str">
        <f t="shared" si="26"/>
        <v>N/A</v>
      </c>
      <c r="G195" s="38">
        <v>3.9837783519999999</v>
      </c>
      <c r="H195" s="46" t="str">
        <f t="shared" si="27"/>
        <v>N/A</v>
      </c>
      <c r="I195" s="12">
        <v>-27.8</v>
      </c>
      <c r="J195" s="12">
        <v>-4.4400000000000004</v>
      </c>
      <c r="K195" s="47" t="s">
        <v>739</v>
      </c>
      <c r="L195" s="9" t="str">
        <f t="shared" si="28"/>
        <v>Yes</v>
      </c>
    </row>
    <row r="196" spans="1:12" x14ac:dyDescent="0.2">
      <c r="A196" s="2" t="s">
        <v>1372</v>
      </c>
      <c r="B196" s="37" t="s">
        <v>213</v>
      </c>
      <c r="C196" s="38">
        <v>4.0149065715000001</v>
      </c>
      <c r="D196" s="46" t="str">
        <f t="shared" si="25"/>
        <v>N/A</v>
      </c>
      <c r="E196" s="38">
        <v>2.9600835945999999</v>
      </c>
      <c r="F196" s="46" t="str">
        <f t="shared" si="26"/>
        <v>N/A</v>
      </c>
      <c r="G196" s="38">
        <v>2.9077200090000002</v>
      </c>
      <c r="H196" s="46" t="str">
        <f t="shared" si="27"/>
        <v>N/A</v>
      </c>
      <c r="I196" s="12">
        <v>-26.3</v>
      </c>
      <c r="J196" s="12">
        <v>-1.77</v>
      </c>
      <c r="K196" s="47" t="s">
        <v>739</v>
      </c>
      <c r="L196" s="9" t="str">
        <f t="shared" si="28"/>
        <v>Yes</v>
      </c>
    </row>
    <row r="197" spans="1:12" x14ac:dyDescent="0.2">
      <c r="A197" s="2" t="s">
        <v>1373</v>
      </c>
      <c r="B197" s="37" t="s">
        <v>213</v>
      </c>
      <c r="C197" s="38">
        <v>157.84198746999999</v>
      </c>
      <c r="D197" s="46" t="str">
        <f t="shared" si="25"/>
        <v>N/A</v>
      </c>
      <c r="E197" s="38">
        <v>172.37961100000001</v>
      </c>
      <c r="F197" s="46" t="str">
        <f t="shared" si="26"/>
        <v>N/A</v>
      </c>
      <c r="G197" s="38">
        <v>176.18554216999999</v>
      </c>
      <c r="H197" s="46" t="str">
        <f t="shared" si="27"/>
        <v>N/A</v>
      </c>
      <c r="I197" s="12">
        <v>9.2100000000000009</v>
      </c>
      <c r="J197" s="12">
        <v>2.2080000000000002</v>
      </c>
      <c r="K197" s="47" t="s">
        <v>739</v>
      </c>
      <c r="L197" s="9" t="str">
        <f t="shared" si="28"/>
        <v>Yes</v>
      </c>
    </row>
    <row r="198" spans="1:12" x14ac:dyDescent="0.2">
      <c r="A198" s="2" t="s">
        <v>1374</v>
      </c>
      <c r="B198" s="37" t="s">
        <v>213</v>
      </c>
      <c r="C198" s="38">
        <v>251.35602094000001</v>
      </c>
      <c r="D198" s="46" t="str">
        <f t="shared" si="25"/>
        <v>N/A</v>
      </c>
      <c r="E198" s="38">
        <v>253.69849246000001</v>
      </c>
      <c r="F198" s="46" t="str">
        <f t="shared" si="26"/>
        <v>N/A</v>
      </c>
      <c r="G198" s="38">
        <v>255.17894737</v>
      </c>
      <c r="H198" s="46" t="str">
        <f t="shared" si="27"/>
        <v>N/A</v>
      </c>
      <c r="I198" s="12">
        <v>0.93189999999999995</v>
      </c>
      <c r="J198" s="12">
        <v>0.58350000000000002</v>
      </c>
      <c r="K198" s="47" t="s">
        <v>739</v>
      </c>
      <c r="L198" s="9" t="str">
        <f t="shared" si="28"/>
        <v>Yes</v>
      </c>
    </row>
    <row r="199" spans="1:12" x14ac:dyDescent="0.2">
      <c r="A199" s="2" t="s">
        <v>1375</v>
      </c>
      <c r="B199" s="37" t="s">
        <v>213</v>
      </c>
      <c r="C199" s="38">
        <v>192.09582864000001</v>
      </c>
      <c r="D199" s="46" t="str">
        <f t="shared" si="25"/>
        <v>N/A</v>
      </c>
      <c r="E199" s="38">
        <v>203.93351425</v>
      </c>
      <c r="F199" s="46" t="str">
        <f t="shared" si="26"/>
        <v>N/A</v>
      </c>
      <c r="G199" s="38">
        <v>204.73391813000001</v>
      </c>
      <c r="H199" s="46" t="str">
        <f t="shared" si="27"/>
        <v>N/A</v>
      </c>
      <c r="I199" s="12">
        <v>6.1619999999999999</v>
      </c>
      <c r="J199" s="12">
        <v>0.39250000000000002</v>
      </c>
      <c r="K199" s="47" t="s">
        <v>739</v>
      </c>
      <c r="L199" s="9" t="str">
        <f t="shared" si="28"/>
        <v>Yes</v>
      </c>
    </row>
    <row r="200" spans="1:12" x14ac:dyDescent="0.2">
      <c r="A200" s="2" t="s">
        <v>1376</v>
      </c>
      <c r="B200" s="37" t="s">
        <v>213</v>
      </c>
      <c r="C200" s="38">
        <v>122.33948339</v>
      </c>
      <c r="D200" s="46" t="str">
        <f t="shared" si="25"/>
        <v>N/A</v>
      </c>
      <c r="E200" s="38">
        <v>113.24116424</v>
      </c>
      <c r="F200" s="46" t="str">
        <f t="shared" si="26"/>
        <v>N/A</v>
      </c>
      <c r="G200" s="38">
        <v>93.983766234000001</v>
      </c>
      <c r="H200" s="46" t="str">
        <f t="shared" si="27"/>
        <v>N/A</v>
      </c>
      <c r="I200" s="12">
        <v>-7.44</v>
      </c>
      <c r="J200" s="12">
        <v>-17</v>
      </c>
      <c r="K200" s="47" t="s">
        <v>739</v>
      </c>
      <c r="L200" s="9" t="str">
        <f t="shared" si="28"/>
        <v>Yes</v>
      </c>
    </row>
    <row r="201" spans="1:12" x14ac:dyDescent="0.2">
      <c r="A201" s="2" t="s">
        <v>1377</v>
      </c>
      <c r="B201" s="37" t="s">
        <v>213</v>
      </c>
      <c r="C201" s="38">
        <v>22.291666667000001</v>
      </c>
      <c r="D201" s="46" t="str">
        <f t="shared" si="25"/>
        <v>N/A</v>
      </c>
      <c r="E201" s="38">
        <v>23.837837837999999</v>
      </c>
      <c r="F201" s="46" t="str">
        <f t="shared" si="26"/>
        <v>N/A</v>
      </c>
      <c r="G201" s="38">
        <v>29.873015873</v>
      </c>
      <c r="H201" s="46" t="str">
        <f t="shared" si="27"/>
        <v>N/A</v>
      </c>
      <c r="I201" s="12">
        <v>6.9359999999999999</v>
      </c>
      <c r="J201" s="12">
        <v>25.32</v>
      </c>
      <c r="K201" s="47" t="s">
        <v>739</v>
      </c>
      <c r="L201" s="9" t="str">
        <f t="shared" si="28"/>
        <v>Yes</v>
      </c>
    </row>
    <row r="202" spans="1:12" x14ac:dyDescent="0.2">
      <c r="A202" s="2" t="s">
        <v>28</v>
      </c>
      <c r="B202" s="37" t="s">
        <v>213</v>
      </c>
      <c r="C202" s="8">
        <v>1.0222358132</v>
      </c>
      <c r="D202" s="46" t="str">
        <f t="shared" si="25"/>
        <v>N/A</v>
      </c>
      <c r="E202" s="8">
        <v>2.9129437566999998</v>
      </c>
      <c r="F202" s="46" t="str">
        <f t="shared" si="26"/>
        <v>N/A</v>
      </c>
      <c r="G202" s="8">
        <v>2.9761806643000002</v>
      </c>
      <c r="H202" s="46" t="str">
        <f t="shared" si="27"/>
        <v>N/A</v>
      </c>
      <c r="I202" s="12">
        <v>185</v>
      </c>
      <c r="J202" s="12">
        <v>2.1709999999999998</v>
      </c>
      <c r="K202" s="47" t="s">
        <v>739</v>
      </c>
      <c r="L202" s="9" t="str">
        <f t="shared" si="28"/>
        <v>Yes</v>
      </c>
    </row>
    <row r="203" spans="1:12" x14ac:dyDescent="0.2">
      <c r="A203" s="2" t="s">
        <v>123</v>
      </c>
      <c r="B203" s="37" t="s">
        <v>213</v>
      </c>
      <c r="C203" s="38">
        <v>11</v>
      </c>
      <c r="D203" s="46" t="str">
        <f t="shared" ref="D203:D213" si="29">IF($B203="N/A","N/A",IF(C203&gt;10,"No",IF(C203&lt;-10,"No","Yes")))</f>
        <v>N/A</v>
      </c>
      <c r="E203" s="38">
        <v>11</v>
      </c>
      <c r="F203" s="46" t="str">
        <f t="shared" ref="F203:F213" si="30">IF($B203="N/A","N/A",IF(E203&gt;10,"No",IF(E203&lt;-10,"No","Yes")))</f>
        <v>N/A</v>
      </c>
      <c r="G203" s="38">
        <v>11</v>
      </c>
      <c r="H203" s="46" t="str">
        <f t="shared" ref="H203:H213" si="31">IF($B203="N/A","N/A",IF(G203&gt;10,"No",IF(G203&lt;-10,"No","Yes")))</f>
        <v>N/A</v>
      </c>
      <c r="I203" s="12">
        <v>100</v>
      </c>
      <c r="J203" s="12">
        <v>0</v>
      </c>
      <c r="K203" s="14" t="s">
        <v>213</v>
      </c>
      <c r="L203" s="9" t="str">
        <f t="shared" ref="L203:L213" si="32">IF(J203="Div by 0", "N/A", IF(K203="N/A","N/A", IF(J203&gt;VALUE(MID(K203,1,2)), "No", IF(J203&lt;-1*VALUE(MID(K203,1,2)), "No", "Yes"))))</f>
        <v>N/A</v>
      </c>
    </row>
    <row r="204" spans="1:12" x14ac:dyDescent="0.2">
      <c r="A204" s="2" t="s">
        <v>124</v>
      </c>
      <c r="B204" s="37" t="s">
        <v>213</v>
      </c>
      <c r="C204" s="38">
        <v>11</v>
      </c>
      <c r="D204" s="46" t="str">
        <f t="shared" si="29"/>
        <v>N/A</v>
      </c>
      <c r="E204" s="38">
        <v>11</v>
      </c>
      <c r="F204" s="46" t="str">
        <f t="shared" si="30"/>
        <v>N/A</v>
      </c>
      <c r="G204" s="38">
        <v>11</v>
      </c>
      <c r="H204" s="46" t="str">
        <f t="shared" si="31"/>
        <v>N/A</v>
      </c>
      <c r="I204" s="12">
        <v>-18.2</v>
      </c>
      <c r="J204" s="12">
        <v>-22.2</v>
      </c>
      <c r="K204" s="14" t="s">
        <v>213</v>
      </c>
      <c r="L204" s="9" t="str">
        <f t="shared" si="32"/>
        <v>N/A</v>
      </c>
    </row>
    <row r="205" spans="1:12" ht="25.5" x14ac:dyDescent="0.2">
      <c r="A205" s="2" t="s">
        <v>1625</v>
      </c>
      <c r="B205" s="37" t="s">
        <v>213</v>
      </c>
      <c r="C205" s="38">
        <v>11</v>
      </c>
      <c r="D205" s="46" t="str">
        <f t="shared" si="29"/>
        <v>N/A</v>
      </c>
      <c r="E205" s="38">
        <v>11</v>
      </c>
      <c r="F205" s="46" t="str">
        <f t="shared" si="30"/>
        <v>N/A</v>
      </c>
      <c r="G205" s="38">
        <v>11</v>
      </c>
      <c r="H205" s="46" t="str">
        <f t="shared" si="31"/>
        <v>N/A</v>
      </c>
      <c r="I205" s="12">
        <v>-40</v>
      </c>
      <c r="J205" s="12">
        <v>-33.299999999999997</v>
      </c>
      <c r="K205" s="14" t="s">
        <v>213</v>
      </c>
      <c r="L205" s="9" t="str">
        <f t="shared" si="32"/>
        <v>N/A</v>
      </c>
    </row>
    <row r="206" spans="1:12" ht="25.5" x14ac:dyDescent="0.2">
      <c r="A206" s="2" t="s">
        <v>1378</v>
      </c>
      <c r="B206" s="37" t="s">
        <v>213</v>
      </c>
      <c r="C206" s="38">
        <v>11</v>
      </c>
      <c r="D206" s="46" t="str">
        <f t="shared" si="29"/>
        <v>N/A</v>
      </c>
      <c r="E206" s="38">
        <v>11</v>
      </c>
      <c r="F206" s="46" t="str">
        <f t="shared" si="30"/>
        <v>N/A</v>
      </c>
      <c r="G206" s="38">
        <v>14</v>
      </c>
      <c r="H206" s="46" t="str">
        <f t="shared" si="31"/>
        <v>N/A</v>
      </c>
      <c r="I206" s="12">
        <v>-11.1</v>
      </c>
      <c r="J206" s="12">
        <v>75</v>
      </c>
      <c r="K206" s="14" t="s">
        <v>213</v>
      </c>
      <c r="L206" s="9" t="str">
        <f t="shared" si="32"/>
        <v>N/A</v>
      </c>
    </row>
    <row r="207" spans="1:12" x14ac:dyDescent="0.2">
      <c r="A207" s="2" t="s">
        <v>1626</v>
      </c>
      <c r="B207" s="37" t="s">
        <v>213</v>
      </c>
      <c r="C207" s="38">
        <v>11</v>
      </c>
      <c r="D207" s="46" t="str">
        <f t="shared" si="29"/>
        <v>N/A</v>
      </c>
      <c r="E207" s="38">
        <v>11</v>
      </c>
      <c r="F207" s="46" t="str">
        <f t="shared" si="30"/>
        <v>N/A</v>
      </c>
      <c r="G207" s="38">
        <v>11</v>
      </c>
      <c r="H207" s="46" t="str">
        <f t="shared" si="31"/>
        <v>N/A</v>
      </c>
      <c r="I207" s="12">
        <v>20</v>
      </c>
      <c r="J207" s="12">
        <v>-33.299999999999997</v>
      </c>
      <c r="K207" s="14" t="s">
        <v>213</v>
      </c>
      <c r="L207" s="9" t="str">
        <f t="shared" si="32"/>
        <v>N/A</v>
      </c>
    </row>
    <row r="208" spans="1:12" x14ac:dyDescent="0.2">
      <c r="A208" s="2" t="s">
        <v>1627</v>
      </c>
      <c r="B208" s="37" t="s">
        <v>213</v>
      </c>
      <c r="C208" s="38">
        <v>19</v>
      </c>
      <c r="D208" s="46" t="str">
        <f t="shared" si="29"/>
        <v>N/A</v>
      </c>
      <c r="E208" s="38">
        <v>15</v>
      </c>
      <c r="F208" s="46" t="str">
        <f t="shared" si="30"/>
        <v>N/A</v>
      </c>
      <c r="G208" s="38">
        <v>19</v>
      </c>
      <c r="H208" s="46" t="str">
        <f t="shared" si="31"/>
        <v>N/A</v>
      </c>
      <c r="I208" s="12">
        <v>-21.1</v>
      </c>
      <c r="J208" s="12">
        <v>26.67</v>
      </c>
      <c r="K208" s="14" t="s">
        <v>213</v>
      </c>
      <c r="L208" s="9" t="str">
        <f t="shared" si="32"/>
        <v>N/A</v>
      </c>
    </row>
    <row r="209" spans="1:12" x14ac:dyDescent="0.2">
      <c r="A209" s="2" t="s">
        <v>125</v>
      </c>
      <c r="B209" s="37" t="s">
        <v>213</v>
      </c>
      <c r="C209" s="49">
        <v>1028600</v>
      </c>
      <c r="D209" s="46" t="str">
        <f t="shared" si="29"/>
        <v>N/A</v>
      </c>
      <c r="E209" s="49">
        <v>2210250</v>
      </c>
      <c r="F209" s="46" t="str">
        <f t="shared" si="30"/>
        <v>N/A</v>
      </c>
      <c r="G209" s="49">
        <v>3290821</v>
      </c>
      <c r="H209" s="46" t="str">
        <f t="shared" si="31"/>
        <v>N/A</v>
      </c>
      <c r="I209" s="12">
        <v>114.9</v>
      </c>
      <c r="J209" s="12">
        <v>48.89</v>
      </c>
      <c r="K209" s="14" t="s">
        <v>213</v>
      </c>
      <c r="L209" s="9" t="str">
        <f t="shared" si="32"/>
        <v>N/A</v>
      </c>
    </row>
    <row r="210" spans="1:12" x14ac:dyDescent="0.2">
      <c r="A210" s="48" t="s">
        <v>1622</v>
      </c>
      <c r="B210" s="37" t="s">
        <v>213</v>
      </c>
      <c r="C210" s="49">
        <v>1027930</v>
      </c>
      <c r="D210" s="46" t="str">
        <f t="shared" si="29"/>
        <v>N/A</v>
      </c>
      <c r="E210" s="49">
        <v>678324</v>
      </c>
      <c r="F210" s="46" t="str">
        <f t="shared" si="30"/>
        <v>N/A</v>
      </c>
      <c r="G210" s="49">
        <v>1204973</v>
      </c>
      <c r="H210" s="46" t="str">
        <f t="shared" si="31"/>
        <v>N/A</v>
      </c>
      <c r="I210" s="12">
        <v>-34</v>
      </c>
      <c r="J210" s="12">
        <v>77.64</v>
      </c>
      <c r="K210" s="14" t="s">
        <v>213</v>
      </c>
      <c r="L210" s="9" t="str">
        <f t="shared" si="32"/>
        <v>N/A</v>
      </c>
    </row>
    <row r="211" spans="1:12" x14ac:dyDescent="0.2">
      <c r="A211" s="48" t="s">
        <v>1379</v>
      </c>
      <c r="B211" s="37" t="s">
        <v>213</v>
      </c>
      <c r="C211" s="49">
        <v>288420</v>
      </c>
      <c r="D211" s="46" t="str">
        <f t="shared" si="29"/>
        <v>N/A</v>
      </c>
      <c r="E211" s="49">
        <v>290392</v>
      </c>
      <c r="F211" s="46" t="str">
        <f t="shared" si="30"/>
        <v>N/A</v>
      </c>
      <c r="G211" s="49">
        <v>303468</v>
      </c>
      <c r="H211" s="46" t="str">
        <f t="shared" si="31"/>
        <v>N/A</v>
      </c>
      <c r="I211" s="12">
        <v>0.68369999999999997</v>
      </c>
      <c r="J211" s="12">
        <v>4.5030000000000001</v>
      </c>
      <c r="K211" s="14" t="s">
        <v>213</v>
      </c>
      <c r="L211" s="9" t="str">
        <f t="shared" si="32"/>
        <v>N/A</v>
      </c>
    </row>
    <row r="212" spans="1:12" x14ac:dyDescent="0.2">
      <c r="A212" s="48" t="s">
        <v>1616</v>
      </c>
      <c r="B212" s="37" t="s">
        <v>213</v>
      </c>
      <c r="C212" s="49">
        <v>808843</v>
      </c>
      <c r="D212" s="46" t="str">
        <f t="shared" si="29"/>
        <v>N/A</v>
      </c>
      <c r="E212" s="49">
        <v>1995142</v>
      </c>
      <c r="F212" s="46" t="str">
        <f t="shared" si="30"/>
        <v>N/A</v>
      </c>
      <c r="G212" s="49">
        <v>3166441</v>
      </c>
      <c r="H212" s="46" t="str">
        <f t="shared" si="31"/>
        <v>N/A</v>
      </c>
      <c r="I212" s="12">
        <v>146.69999999999999</v>
      </c>
      <c r="J212" s="12">
        <v>58.71</v>
      </c>
      <c r="K212" s="14" t="s">
        <v>213</v>
      </c>
      <c r="L212" s="9" t="str">
        <f t="shared" si="32"/>
        <v>N/A</v>
      </c>
    </row>
    <row r="213" spans="1:12" x14ac:dyDescent="0.2">
      <c r="A213" s="48" t="s">
        <v>1617</v>
      </c>
      <c r="B213" s="37" t="s">
        <v>213</v>
      </c>
      <c r="C213" s="49">
        <v>320277</v>
      </c>
      <c r="D213" s="46" t="str">
        <f t="shared" si="29"/>
        <v>N/A</v>
      </c>
      <c r="E213" s="49">
        <v>282204</v>
      </c>
      <c r="F213" s="46" t="str">
        <f t="shared" si="30"/>
        <v>N/A</v>
      </c>
      <c r="G213" s="49">
        <v>537915</v>
      </c>
      <c r="H213" s="46" t="str">
        <f t="shared" si="31"/>
        <v>N/A</v>
      </c>
      <c r="I213" s="12">
        <v>-11.9</v>
      </c>
      <c r="J213" s="12">
        <v>90.61</v>
      </c>
      <c r="K213" s="14" t="s">
        <v>213</v>
      </c>
      <c r="L213" s="9" t="str">
        <f t="shared" si="32"/>
        <v>N/A</v>
      </c>
    </row>
    <row r="214" spans="1:12" ht="25.5" x14ac:dyDescent="0.2">
      <c r="A214" s="2" t="s">
        <v>1380</v>
      </c>
      <c r="B214" s="37" t="s">
        <v>213</v>
      </c>
      <c r="C214" s="49">
        <v>7045398</v>
      </c>
      <c r="D214" s="46" t="str">
        <f t="shared" ref="D214:D228" si="33">IF($B214="N/A","N/A",IF(C214&gt;10,"No",IF(C214&lt;-10,"No","Yes")))</f>
        <v>N/A</v>
      </c>
      <c r="E214" s="49">
        <v>4157176</v>
      </c>
      <c r="F214" s="46" t="str">
        <f t="shared" ref="F214:F228" si="34">IF($B214="N/A","N/A",IF(E214&gt;10,"No",IF(E214&lt;-10,"No","Yes")))</f>
        <v>N/A</v>
      </c>
      <c r="G214" s="49">
        <v>3285086</v>
      </c>
      <c r="H214" s="46" t="str">
        <f t="shared" ref="H214:H228" si="35">IF($B214="N/A","N/A",IF(G214&gt;10,"No",IF(G214&lt;-10,"No","Yes")))</f>
        <v>N/A</v>
      </c>
      <c r="I214" s="12">
        <v>-41</v>
      </c>
      <c r="J214" s="12">
        <v>-21</v>
      </c>
      <c r="K214" s="47" t="s">
        <v>739</v>
      </c>
      <c r="L214" s="9" t="str">
        <f t="shared" ref="L214:L228" si="36">IF(J214="Div by 0", "N/A", IF(K214="N/A","N/A", IF(J214&gt;VALUE(MID(K214,1,2)), "No", IF(J214&lt;-1*VALUE(MID(K214,1,2)), "No", "Yes"))))</f>
        <v>Yes</v>
      </c>
    </row>
    <row r="215" spans="1:12" x14ac:dyDescent="0.2">
      <c r="A215" s="61" t="s">
        <v>649</v>
      </c>
      <c r="B215" s="37" t="s">
        <v>213</v>
      </c>
      <c r="C215" s="38">
        <v>19743</v>
      </c>
      <c r="D215" s="46" t="str">
        <f t="shared" si="33"/>
        <v>N/A</v>
      </c>
      <c r="E215" s="38">
        <v>12283</v>
      </c>
      <c r="F215" s="46" t="str">
        <f t="shared" si="34"/>
        <v>N/A</v>
      </c>
      <c r="G215" s="38">
        <v>10840</v>
      </c>
      <c r="H215" s="46" t="str">
        <f t="shared" si="35"/>
        <v>N/A</v>
      </c>
      <c r="I215" s="12">
        <v>-37.799999999999997</v>
      </c>
      <c r="J215" s="12">
        <v>-11.7</v>
      </c>
      <c r="K215" s="47" t="s">
        <v>739</v>
      </c>
      <c r="L215" s="9" t="str">
        <f t="shared" si="36"/>
        <v>Yes</v>
      </c>
    </row>
    <row r="216" spans="1:12" ht="25.5" x14ac:dyDescent="0.2">
      <c r="A216" s="4" t="s">
        <v>1381</v>
      </c>
      <c r="B216" s="37" t="s">
        <v>213</v>
      </c>
      <c r="C216" s="49">
        <v>356.85549308999998</v>
      </c>
      <c r="D216" s="46" t="str">
        <f t="shared" si="33"/>
        <v>N/A</v>
      </c>
      <c r="E216" s="49">
        <v>338.44956444000002</v>
      </c>
      <c r="F216" s="46" t="str">
        <f t="shared" si="34"/>
        <v>N/A</v>
      </c>
      <c r="G216" s="49">
        <v>303.05221402000001</v>
      </c>
      <c r="H216" s="46" t="str">
        <f t="shared" si="35"/>
        <v>N/A</v>
      </c>
      <c r="I216" s="12">
        <v>-5.16</v>
      </c>
      <c r="J216" s="12">
        <v>-10.5</v>
      </c>
      <c r="K216" s="47" t="s">
        <v>739</v>
      </c>
      <c r="L216" s="9" t="str">
        <f t="shared" si="36"/>
        <v>Yes</v>
      </c>
    </row>
    <row r="217" spans="1:12" ht="25.5" x14ac:dyDescent="0.2">
      <c r="A217" s="2" t="s">
        <v>1382</v>
      </c>
      <c r="B217" s="37" t="s">
        <v>213</v>
      </c>
      <c r="C217" s="49">
        <v>5261227</v>
      </c>
      <c r="D217" s="46" t="str">
        <f t="shared" si="33"/>
        <v>N/A</v>
      </c>
      <c r="E217" s="49">
        <v>4880722</v>
      </c>
      <c r="F217" s="46" t="str">
        <f t="shared" si="34"/>
        <v>N/A</v>
      </c>
      <c r="G217" s="49">
        <v>5366094</v>
      </c>
      <c r="H217" s="46" t="str">
        <f t="shared" si="35"/>
        <v>N/A</v>
      </c>
      <c r="I217" s="12">
        <v>-7.23</v>
      </c>
      <c r="J217" s="12">
        <v>9.9450000000000003</v>
      </c>
      <c r="K217" s="47" t="s">
        <v>739</v>
      </c>
      <c r="L217" s="9" t="str">
        <f t="shared" si="36"/>
        <v>Yes</v>
      </c>
    </row>
    <row r="218" spans="1:12" x14ac:dyDescent="0.2">
      <c r="A218" s="4" t="s">
        <v>516</v>
      </c>
      <c r="B218" s="37" t="s">
        <v>213</v>
      </c>
      <c r="C218" s="38">
        <v>19402</v>
      </c>
      <c r="D218" s="46" t="str">
        <f t="shared" si="33"/>
        <v>N/A</v>
      </c>
      <c r="E218" s="38">
        <v>17683</v>
      </c>
      <c r="F218" s="46" t="str">
        <f t="shared" si="34"/>
        <v>N/A</v>
      </c>
      <c r="G218" s="38">
        <v>17866</v>
      </c>
      <c r="H218" s="46" t="str">
        <f t="shared" si="35"/>
        <v>N/A</v>
      </c>
      <c r="I218" s="12">
        <v>-8.86</v>
      </c>
      <c r="J218" s="12">
        <v>1.0349999999999999</v>
      </c>
      <c r="K218" s="47" t="s">
        <v>739</v>
      </c>
      <c r="L218" s="9" t="str">
        <f t="shared" si="36"/>
        <v>Yes</v>
      </c>
    </row>
    <row r="219" spans="1:12" ht="25.5" x14ac:dyDescent="0.2">
      <c r="A219" s="2" t="s">
        <v>1383</v>
      </c>
      <c r="B219" s="37" t="s">
        <v>213</v>
      </c>
      <c r="C219" s="49">
        <v>271.16931244</v>
      </c>
      <c r="D219" s="46" t="str">
        <f t="shared" si="33"/>
        <v>N/A</v>
      </c>
      <c r="E219" s="49">
        <v>276.01210201999999</v>
      </c>
      <c r="F219" s="46" t="str">
        <f t="shared" si="34"/>
        <v>N/A</v>
      </c>
      <c r="G219" s="49">
        <v>300.35228926000002</v>
      </c>
      <c r="H219" s="46" t="str">
        <f t="shared" si="35"/>
        <v>N/A</v>
      </c>
      <c r="I219" s="12">
        <v>1.786</v>
      </c>
      <c r="J219" s="12">
        <v>8.8190000000000008</v>
      </c>
      <c r="K219" s="47" t="s">
        <v>739</v>
      </c>
      <c r="L219" s="9" t="str">
        <f t="shared" si="36"/>
        <v>Yes</v>
      </c>
    </row>
    <row r="220" spans="1:12" ht="25.5" x14ac:dyDescent="0.2">
      <c r="A220" s="2" t="s">
        <v>1384</v>
      </c>
      <c r="B220" s="37" t="s">
        <v>213</v>
      </c>
      <c r="C220" s="49">
        <v>2602607</v>
      </c>
      <c r="D220" s="46" t="str">
        <f t="shared" si="33"/>
        <v>N/A</v>
      </c>
      <c r="E220" s="49">
        <v>899554</v>
      </c>
      <c r="F220" s="46" t="str">
        <f t="shared" si="34"/>
        <v>N/A</v>
      </c>
      <c r="G220" s="49">
        <v>791390</v>
      </c>
      <c r="H220" s="46" t="str">
        <f t="shared" si="35"/>
        <v>N/A</v>
      </c>
      <c r="I220" s="12">
        <v>-65.400000000000006</v>
      </c>
      <c r="J220" s="12">
        <v>-12</v>
      </c>
      <c r="K220" s="47" t="s">
        <v>739</v>
      </c>
      <c r="L220" s="9" t="str">
        <f t="shared" si="36"/>
        <v>Yes</v>
      </c>
    </row>
    <row r="221" spans="1:12" x14ac:dyDescent="0.2">
      <c r="A221" s="4" t="s">
        <v>517</v>
      </c>
      <c r="B221" s="37" t="s">
        <v>213</v>
      </c>
      <c r="C221" s="38">
        <v>8352</v>
      </c>
      <c r="D221" s="46" t="str">
        <f t="shared" si="33"/>
        <v>N/A</v>
      </c>
      <c r="E221" s="38">
        <v>3192</v>
      </c>
      <c r="F221" s="46" t="str">
        <f t="shared" si="34"/>
        <v>N/A</v>
      </c>
      <c r="G221" s="38">
        <v>2311</v>
      </c>
      <c r="H221" s="46" t="str">
        <f t="shared" si="35"/>
        <v>N/A</v>
      </c>
      <c r="I221" s="12">
        <v>-61.8</v>
      </c>
      <c r="J221" s="12">
        <v>-27.6</v>
      </c>
      <c r="K221" s="47" t="s">
        <v>739</v>
      </c>
      <c r="L221" s="9" t="str">
        <f t="shared" si="36"/>
        <v>Yes</v>
      </c>
    </row>
    <row r="222" spans="1:12" ht="25.5" x14ac:dyDescent="0.2">
      <c r="A222" s="2" t="s">
        <v>1385</v>
      </c>
      <c r="B222" s="37" t="s">
        <v>213</v>
      </c>
      <c r="C222" s="49">
        <v>311.61482280000001</v>
      </c>
      <c r="D222" s="46" t="str">
        <f t="shared" si="33"/>
        <v>N/A</v>
      </c>
      <c r="E222" s="49">
        <v>281.81516291000003</v>
      </c>
      <c r="F222" s="46" t="str">
        <f t="shared" si="34"/>
        <v>N/A</v>
      </c>
      <c r="G222" s="49">
        <v>342.44482907999998</v>
      </c>
      <c r="H222" s="46" t="str">
        <f t="shared" si="35"/>
        <v>N/A</v>
      </c>
      <c r="I222" s="12">
        <v>-9.56</v>
      </c>
      <c r="J222" s="12">
        <v>21.51</v>
      </c>
      <c r="K222" s="47" t="s">
        <v>739</v>
      </c>
      <c r="L222" s="9" t="str">
        <f t="shared" si="36"/>
        <v>Yes</v>
      </c>
    </row>
    <row r="223" spans="1:12" ht="25.5" x14ac:dyDescent="0.2">
      <c r="A223" s="2" t="s">
        <v>1386</v>
      </c>
      <c r="B223" s="37" t="s">
        <v>213</v>
      </c>
      <c r="C223" s="49">
        <v>3695596</v>
      </c>
      <c r="D223" s="46" t="str">
        <f t="shared" si="33"/>
        <v>N/A</v>
      </c>
      <c r="E223" s="49">
        <v>4033938</v>
      </c>
      <c r="F223" s="46" t="str">
        <f t="shared" si="34"/>
        <v>N/A</v>
      </c>
      <c r="G223" s="49">
        <v>4065149</v>
      </c>
      <c r="H223" s="46" t="str">
        <f t="shared" si="35"/>
        <v>N/A</v>
      </c>
      <c r="I223" s="12">
        <v>9.1549999999999994</v>
      </c>
      <c r="J223" s="12">
        <v>0.77370000000000005</v>
      </c>
      <c r="K223" s="47" t="s">
        <v>739</v>
      </c>
      <c r="L223" s="9" t="str">
        <f t="shared" si="36"/>
        <v>Yes</v>
      </c>
    </row>
    <row r="224" spans="1:12" x14ac:dyDescent="0.2">
      <c r="A224" s="2" t="s">
        <v>518</v>
      </c>
      <c r="B224" s="37" t="s">
        <v>213</v>
      </c>
      <c r="C224" s="38">
        <v>2696</v>
      </c>
      <c r="D224" s="46" t="str">
        <f t="shared" si="33"/>
        <v>N/A</v>
      </c>
      <c r="E224" s="38">
        <v>2707</v>
      </c>
      <c r="F224" s="46" t="str">
        <f t="shared" si="34"/>
        <v>N/A</v>
      </c>
      <c r="G224" s="38">
        <v>2662</v>
      </c>
      <c r="H224" s="46" t="str">
        <f t="shared" si="35"/>
        <v>N/A</v>
      </c>
      <c r="I224" s="12">
        <v>0.40799999999999997</v>
      </c>
      <c r="J224" s="12">
        <v>-1.66</v>
      </c>
      <c r="K224" s="47" t="s">
        <v>739</v>
      </c>
      <c r="L224" s="9" t="str">
        <f t="shared" si="36"/>
        <v>Yes</v>
      </c>
    </row>
    <row r="225" spans="1:12" ht="25.5" x14ac:dyDescent="0.2">
      <c r="A225" s="2" t="s">
        <v>1387</v>
      </c>
      <c r="B225" s="37" t="s">
        <v>213</v>
      </c>
      <c r="C225" s="49">
        <v>1370.7700296999999</v>
      </c>
      <c r="D225" s="46" t="str">
        <f t="shared" si="33"/>
        <v>N/A</v>
      </c>
      <c r="E225" s="49">
        <v>1490.1876616</v>
      </c>
      <c r="F225" s="46" t="str">
        <f t="shared" si="34"/>
        <v>N/A</v>
      </c>
      <c r="G225" s="49">
        <v>1527.1033058</v>
      </c>
      <c r="H225" s="46" t="str">
        <f t="shared" si="35"/>
        <v>N/A</v>
      </c>
      <c r="I225" s="12">
        <v>8.7119999999999997</v>
      </c>
      <c r="J225" s="12">
        <v>2.4769999999999999</v>
      </c>
      <c r="K225" s="47" t="s">
        <v>739</v>
      </c>
      <c r="L225" s="9" t="str">
        <f t="shared" si="36"/>
        <v>Yes</v>
      </c>
    </row>
    <row r="226" spans="1:12" ht="25.5" x14ac:dyDescent="0.2">
      <c r="A226" s="2" t="s">
        <v>1388</v>
      </c>
      <c r="B226" s="37" t="s">
        <v>213</v>
      </c>
      <c r="C226" s="49">
        <v>80978584</v>
      </c>
      <c r="D226" s="46" t="str">
        <f t="shared" si="33"/>
        <v>N/A</v>
      </c>
      <c r="E226" s="49">
        <v>89889306</v>
      </c>
      <c r="F226" s="46" t="str">
        <f t="shared" si="34"/>
        <v>N/A</v>
      </c>
      <c r="G226" s="49">
        <v>95487128</v>
      </c>
      <c r="H226" s="46" t="str">
        <f t="shared" si="35"/>
        <v>N/A</v>
      </c>
      <c r="I226" s="12">
        <v>11</v>
      </c>
      <c r="J226" s="12">
        <v>6.2270000000000003</v>
      </c>
      <c r="K226" s="47" t="s">
        <v>739</v>
      </c>
      <c r="L226" s="9" t="str">
        <f t="shared" si="36"/>
        <v>Yes</v>
      </c>
    </row>
    <row r="227" spans="1:12" ht="25.5" x14ac:dyDescent="0.2">
      <c r="A227" s="2" t="s">
        <v>519</v>
      </c>
      <c r="B227" s="37" t="s">
        <v>213</v>
      </c>
      <c r="C227" s="38">
        <v>2772</v>
      </c>
      <c r="D227" s="46" t="str">
        <f t="shared" si="33"/>
        <v>N/A</v>
      </c>
      <c r="E227" s="38">
        <v>2878</v>
      </c>
      <c r="F227" s="46" t="str">
        <f t="shared" si="34"/>
        <v>N/A</v>
      </c>
      <c r="G227" s="38">
        <v>2868</v>
      </c>
      <c r="H227" s="46" t="str">
        <f t="shared" si="35"/>
        <v>N/A</v>
      </c>
      <c r="I227" s="12">
        <v>3.8239999999999998</v>
      </c>
      <c r="J227" s="12">
        <v>-0.34699999999999998</v>
      </c>
      <c r="K227" s="47" t="s">
        <v>739</v>
      </c>
      <c r="L227" s="9" t="str">
        <f t="shared" si="36"/>
        <v>Yes</v>
      </c>
    </row>
    <row r="228" spans="1:12" ht="25.5" x14ac:dyDescent="0.2">
      <c r="A228" s="2" t="s">
        <v>1389</v>
      </c>
      <c r="B228" s="37" t="s">
        <v>213</v>
      </c>
      <c r="C228" s="49">
        <v>29213.053391000001</v>
      </c>
      <c r="D228" s="46" t="str">
        <f t="shared" si="33"/>
        <v>N/A</v>
      </c>
      <c r="E228" s="49">
        <v>31233.254343000001</v>
      </c>
      <c r="F228" s="46" t="str">
        <f t="shared" si="34"/>
        <v>N/A</v>
      </c>
      <c r="G228" s="49">
        <v>33293.977684999998</v>
      </c>
      <c r="H228" s="46" t="str">
        <f t="shared" si="35"/>
        <v>N/A</v>
      </c>
      <c r="I228" s="12">
        <v>6.915</v>
      </c>
      <c r="J228" s="12">
        <v>6.5979999999999999</v>
      </c>
      <c r="K228" s="47" t="s">
        <v>739</v>
      </c>
      <c r="L228" s="9" t="str">
        <f t="shared" si="36"/>
        <v>Yes</v>
      </c>
    </row>
    <row r="229" spans="1:12" x14ac:dyDescent="0.2">
      <c r="A229" s="2" t="s">
        <v>1390</v>
      </c>
      <c r="B229" s="37" t="s">
        <v>213</v>
      </c>
      <c r="C229" s="54">
        <v>99021300</v>
      </c>
      <c r="D229" s="46" t="str">
        <f t="shared" ref="D229:D252" si="37">IF($B229="N/A","N/A",IF(C229&gt;10,"No",IF(C229&lt;-10,"No","Yes")))</f>
        <v>N/A</v>
      </c>
      <c r="E229" s="54">
        <v>100605729</v>
      </c>
      <c r="F229" s="46" t="str">
        <f t="shared" ref="F229:F252" si="38">IF($B229="N/A","N/A",IF(E229&gt;10,"No",IF(E229&lt;-10,"No","Yes")))</f>
        <v>N/A</v>
      </c>
      <c r="G229" s="54">
        <v>105361771</v>
      </c>
      <c r="H229" s="46" t="str">
        <f t="shared" ref="H229:H252" si="39">IF($B229="N/A","N/A",IF(G229&gt;10,"No",IF(G229&lt;-10,"No","Yes")))</f>
        <v>N/A</v>
      </c>
      <c r="I229" s="12">
        <v>1.6</v>
      </c>
      <c r="J229" s="12">
        <v>4.7270000000000003</v>
      </c>
      <c r="K229" s="47" t="s">
        <v>739</v>
      </c>
      <c r="L229" s="9" t="str">
        <f t="shared" ref="L229:L252" si="40">IF(J229="Div by 0", "N/A", IF(K229="N/A","N/A", IF(J229&gt;VALUE(MID(K229,1,2)), "No", IF(J229&lt;-1*VALUE(MID(K229,1,2)), "No", "Yes"))))</f>
        <v>Yes</v>
      </c>
    </row>
    <row r="230" spans="1:12" x14ac:dyDescent="0.2">
      <c r="A230" s="4" t="s">
        <v>1391</v>
      </c>
      <c r="B230" s="37" t="s">
        <v>213</v>
      </c>
      <c r="C230" s="52">
        <v>7202</v>
      </c>
      <c r="D230" s="46" t="str">
        <f t="shared" si="37"/>
        <v>N/A</v>
      </c>
      <c r="E230" s="52">
        <v>4954</v>
      </c>
      <c r="F230" s="46" t="str">
        <f t="shared" si="38"/>
        <v>N/A</v>
      </c>
      <c r="G230" s="52">
        <v>4390</v>
      </c>
      <c r="H230" s="46" t="str">
        <f t="shared" si="39"/>
        <v>N/A</v>
      </c>
      <c r="I230" s="12">
        <v>-31.2</v>
      </c>
      <c r="J230" s="12">
        <v>-11.4</v>
      </c>
      <c r="K230" s="47" t="s">
        <v>739</v>
      </c>
      <c r="L230" s="9" t="str">
        <f t="shared" si="40"/>
        <v>Yes</v>
      </c>
    </row>
    <row r="231" spans="1:12" x14ac:dyDescent="0.2">
      <c r="A231" s="4" t="s">
        <v>1392</v>
      </c>
      <c r="B231" s="37" t="s">
        <v>213</v>
      </c>
      <c r="C231" s="54">
        <v>13749.139128000001</v>
      </c>
      <c r="D231" s="46" t="str">
        <f t="shared" si="37"/>
        <v>N/A</v>
      </c>
      <c r="E231" s="54">
        <v>20307.979209000001</v>
      </c>
      <c r="F231" s="46" t="str">
        <f t="shared" si="38"/>
        <v>N/A</v>
      </c>
      <c r="G231" s="54">
        <v>24000.403417000001</v>
      </c>
      <c r="H231" s="46" t="str">
        <f t="shared" si="39"/>
        <v>N/A</v>
      </c>
      <c r="I231" s="12">
        <v>47.7</v>
      </c>
      <c r="J231" s="12">
        <v>18.18</v>
      </c>
      <c r="K231" s="47" t="s">
        <v>739</v>
      </c>
      <c r="L231" s="9" t="str">
        <f t="shared" si="40"/>
        <v>Yes</v>
      </c>
    </row>
    <row r="232" spans="1:12" ht="25.5" x14ac:dyDescent="0.2">
      <c r="A232" s="4" t="s">
        <v>1393</v>
      </c>
      <c r="B232" s="37" t="s">
        <v>213</v>
      </c>
      <c r="C232" s="54">
        <v>14404.320346</v>
      </c>
      <c r="D232" s="46" t="str">
        <f t="shared" si="37"/>
        <v>N/A</v>
      </c>
      <c r="E232" s="54">
        <v>16638.383647999999</v>
      </c>
      <c r="F232" s="46" t="str">
        <f t="shared" si="38"/>
        <v>N/A</v>
      </c>
      <c r="G232" s="54">
        <v>18688.899329</v>
      </c>
      <c r="H232" s="46" t="str">
        <f t="shared" si="39"/>
        <v>N/A</v>
      </c>
      <c r="I232" s="12">
        <v>15.51</v>
      </c>
      <c r="J232" s="12">
        <v>12.32</v>
      </c>
      <c r="K232" s="47" t="s">
        <v>739</v>
      </c>
      <c r="L232" s="9" t="str">
        <f t="shared" si="40"/>
        <v>Yes</v>
      </c>
    </row>
    <row r="233" spans="1:12" ht="25.5" x14ac:dyDescent="0.2">
      <c r="A233" s="4" t="s">
        <v>1394</v>
      </c>
      <c r="B233" s="37" t="s">
        <v>213</v>
      </c>
      <c r="C233" s="54">
        <v>27885.008728000001</v>
      </c>
      <c r="D233" s="46" t="str">
        <f t="shared" si="37"/>
        <v>N/A</v>
      </c>
      <c r="E233" s="54">
        <v>33445.324447999999</v>
      </c>
      <c r="F233" s="46" t="str">
        <f t="shared" si="38"/>
        <v>N/A</v>
      </c>
      <c r="G233" s="54">
        <v>35654.358620999999</v>
      </c>
      <c r="H233" s="46" t="str">
        <f t="shared" si="39"/>
        <v>N/A</v>
      </c>
      <c r="I233" s="12">
        <v>19.940000000000001</v>
      </c>
      <c r="J233" s="12">
        <v>6.6050000000000004</v>
      </c>
      <c r="K233" s="47" t="s">
        <v>739</v>
      </c>
      <c r="L233" s="9" t="str">
        <f t="shared" si="40"/>
        <v>Yes</v>
      </c>
    </row>
    <row r="234" spans="1:12" x14ac:dyDescent="0.2">
      <c r="A234" s="4" t="s">
        <v>1395</v>
      </c>
      <c r="B234" s="37" t="s">
        <v>213</v>
      </c>
      <c r="C234" s="54">
        <v>3702.0062892999999</v>
      </c>
      <c r="D234" s="46" t="str">
        <f t="shared" si="37"/>
        <v>N/A</v>
      </c>
      <c r="E234" s="54">
        <v>5013.7695000000003</v>
      </c>
      <c r="F234" s="46" t="str">
        <f t="shared" si="38"/>
        <v>N/A</v>
      </c>
      <c r="G234" s="54">
        <v>6142.5374506999997</v>
      </c>
      <c r="H234" s="46" t="str">
        <f t="shared" si="39"/>
        <v>N/A</v>
      </c>
      <c r="I234" s="12">
        <v>35.43</v>
      </c>
      <c r="J234" s="12">
        <v>22.51</v>
      </c>
      <c r="K234" s="47" t="s">
        <v>739</v>
      </c>
      <c r="L234" s="9" t="str">
        <f t="shared" si="40"/>
        <v>Yes</v>
      </c>
    </row>
    <row r="235" spans="1:12" ht="25.5" x14ac:dyDescent="0.2">
      <c r="A235" s="4" t="s">
        <v>1396</v>
      </c>
      <c r="B235" s="37" t="s">
        <v>213</v>
      </c>
      <c r="C235" s="54">
        <v>403.46401225</v>
      </c>
      <c r="D235" s="46" t="str">
        <f t="shared" si="37"/>
        <v>N/A</v>
      </c>
      <c r="E235" s="54">
        <v>622.86982249000005</v>
      </c>
      <c r="F235" s="46" t="str">
        <f t="shared" si="38"/>
        <v>N/A</v>
      </c>
      <c r="G235" s="54">
        <v>1562.4495413</v>
      </c>
      <c r="H235" s="46" t="str">
        <f t="shared" si="39"/>
        <v>N/A</v>
      </c>
      <c r="I235" s="12">
        <v>54.38</v>
      </c>
      <c r="J235" s="12">
        <v>150.80000000000001</v>
      </c>
      <c r="K235" s="47" t="s">
        <v>739</v>
      </c>
      <c r="L235" s="9" t="str">
        <f t="shared" si="40"/>
        <v>No</v>
      </c>
    </row>
    <row r="236" spans="1:12" x14ac:dyDescent="0.2">
      <c r="A236" s="4" t="s">
        <v>1397</v>
      </c>
      <c r="B236" s="37" t="s">
        <v>213</v>
      </c>
      <c r="C236" s="46">
        <v>3.9327683369000002</v>
      </c>
      <c r="D236" s="46" t="str">
        <f t="shared" si="37"/>
        <v>N/A</v>
      </c>
      <c r="E236" s="46">
        <v>3.8257485076000002</v>
      </c>
      <c r="F236" s="46" t="str">
        <f t="shared" si="38"/>
        <v>N/A</v>
      </c>
      <c r="G236" s="46">
        <v>3.6182312700999999</v>
      </c>
      <c r="H236" s="46" t="str">
        <f t="shared" si="39"/>
        <v>N/A</v>
      </c>
      <c r="I236" s="12">
        <v>-2.72</v>
      </c>
      <c r="J236" s="12">
        <v>-5.42</v>
      </c>
      <c r="K236" s="47" t="s">
        <v>739</v>
      </c>
      <c r="L236" s="9" t="str">
        <f t="shared" si="40"/>
        <v>Yes</v>
      </c>
    </row>
    <row r="237" spans="1:12" x14ac:dyDescent="0.2">
      <c r="A237" s="4" t="s">
        <v>1398</v>
      </c>
      <c r="B237" s="37" t="s">
        <v>213</v>
      </c>
      <c r="C237" s="46">
        <v>23.123123122999999</v>
      </c>
      <c r="D237" s="46" t="str">
        <f t="shared" si="37"/>
        <v>N/A</v>
      </c>
      <c r="E237" s="46">
        <v>24.613003096</v>
      </c>
      <c r="F237" s="46" t="str">
        <f t="shared" si="38"/>
        <v>N/A</v>
      </c>
      <c r="G237" s="46">
        <v>24.386252045999999</v>
      </c>
      <c r="H237" s="46" t="str">
        <f t="shared" si="39"/>
        <v>N/A</v>
      </c>
      <c r="I237" s="12">
        <v>6.4429999999999996</v>
      </c>
      <c r="J237" s="12">
        <v>-0.92100000000000004</v>
      </c>
      <c r="K237" s="47" t="s">
        <v>739</v>
      </c>
      <c r="L237" s="9" t="str">
        <f t="shared" si="40"/>
        <v>Yes</v>
      </c>
    </row>
    <row r="238" spans="1:12" x14ac:dyDescent="0.2">
      <c r="A238" s="61" t="s">
        <v>1399</v>
      </c>
      <c r="B238" s="37" t="s">
        <v>213</v>
      </c>
      <c r="C238" s="46">
        <v>20.645921408</v>
      </c>
      <c r="D238" s="46" t="str">
        <f t="shared" si="37"/>
        <v>N/A</v>
      </c>
      <c r="E238" s="46">
        <v>24.682770937000001</v>
      </c>
      <c r="F238" s="46" t="str">
        <f t="shared" si="38"/>
        <v>N/A</v>
      </c>
      <c r="G238" s="46">
        <v>25.193050193000001</v>
      </c>
      <c r="H238" s="46" t="str">
        <f t="shared" si="39"/>
        <v>N/A</v>
      </c>
      <c r="I238" s="12">
        <v>19.55</v>
      </c>
      <c r="J238" s="12">
        <v>2.0670000000000002</v>
      </c>
      <c r="K238" s="47" t="s">
        <v>739</v>
      </c>
      <c r="L238" s="9" t="str">
        <f t="shared" si="40"/>
        <v>Yes</v>
      </c>
    </row>
    <row r="239" spans="1:12" x14ac:dyDescent="0.2">
      <c r="A239" s="61" t="s">
        <v>1400</v>
      </c>
      <c r="B239" s="37" t="s">
        <v>213</v>
      </c>
      <c r="C239" s="46">
        <v>2.5136447471999999</v>
      </c>
      <c r="D239" s="46" t="str">
        <f t="shared" si="37"/>
        <v>N/A</v>
      </c>
      <c r="E239" s="46">
        <v>2.1666359727</v>
      </c>
      <c r="F239" s="46" t="str">
        <f t="shared" si="38"/>
        <v>N/A</v>
      </c>
      <c r="G239" s="46">
        <v>1.7455129307999999</v>
      </c>
      <c r="H239" s="46" t="str">
        <f t="shared" si="39"/>
        <v>N/A</v>
      </c>
      <c r="I239" s="12">
        <v>-13.8</v>
      </c>
      <c r="J239" s="12">
        <v>-19.399999999999999</v>
      </c>
      <c r="K239" s="47" t="s">
        <v>739</v>
      </c>
      <c r="L239" s="9" t="str">
        <f t="shared" si="40"/>
        <v>Yes</v>
      </c>
    </row>
    <row r="240" spans="1:12" x14ac:dyDescent="0.2">
      <c r="A240" s="61" t="s">
        <v>1401</v>
      </c>
      <c r="B240" s="37" t="s">
        <v>213</v>
      </c>
      <c r="C240" s="46">
        <v>1.8729384769999999</v>
      </c>
      <c r="D240" s="46" t="str">
        <f t="shared" si="37"/>
        <v>N/A</v>
      </c>
      <c r="E240" s="46">
        <v>0.65258524149999997</v>
      </c>
      <c r="F240" s="46" t="str">
        <f t="shared" si="38"/>
        <v>N/A</v>
      </c>
      <c r="G240" s="46">
        <v>0.47055776199999999</v>
      </c>
      <c r="H240" s="46" t="str">
        <f t="shared" si="39"/>
        <v>N/A</v>
      </c>
      <c r="I240" s="12">
        <v>-65.2</v>
      </c>
      <c r="J240" s="12">
        <v>-27.9</v>
      </c>
      <c r="K240" s="47" t="s">
        <v>739</v>
      </c>
      <c r="L240" s="9" t="str">
        <f t="shared" si="40"/>
        <v>Yes</v>
      </c>
    </row>
    <row r="241" spans="1:12" ht="25.5" x14ac:dyDescent="0.2">
      <c r="A241" s="61" t="s">
        <v>1402</v>
      </c>
      <c r="B241" s="37" t="s">
        <v>213</v>
      </c>
      <c r="C241" s="54">
        <v>80978584</v>
      </c>
      <c r="D241" s="46" t="str">
        <f t="shared" si="37"/>
        <v>N/A</v>
      </c>
      <c r="E241" s="54">
        <v>89889306</v>
      </c>
      <c r="F241" s="46" t="str">
        <f t="shared" si="38"/>
        <v>N/A</v>
      </c>
      <c r="G241" s="54">
        <v>95487128</v>
      </c>
      <c r="H241" s="46" t="str">
        <f t="shared" si="39"/>
        <v>N/A</v>
      </c>
      <c r="I241" s="12">
        <v>11</v>
      </c>
      <c r="J241" s="12">
        <v>6.2270000000000003</v>
      </c>
      <c r="K241" s="47" t="s">
        <v>739</v>
      </c>
      <c r="L241" s="9" t="str">
        <f t="shared" si="40"/>
        <v>Yes</v>
      </c>
    </row>
    <row r="242" spans="1:12" x14ac:dyDescent="0.2">
      <c r="A242" s="61" t="s">
        <v>1403</v>
      </c>
      <c r="B242" s="37" t="s">
        <v>213</v>
      </c>
      <c r="C242" s="52">
        <v>2772</v>
      </c>
      <c r="D242" s="46" t="str">
        <f t="shared" si="37"/>
        <v>N/A</v>
      </c>
      <c r="E242" s="52">
        <v>2878</v>
      </c>
      <c r="F242" s="46" t="str">
        <f t="shared" si="38"/>
        <v>N/A</v>
      </c>
      <c r="G242" s="52">
        <v>2868</v>
      </c>
      <c r="H242" s="46" t="str">
        <f t="shared" si="39"/>
        <v>N/A</v>
      </c>
      <c r="I242" s="12">
        <v>3.8239999999999998</v>
      </c>
      <c r="J242" s="12">
        <v>-0.34699999999999998</v>
      </c>
      <c r="K242" s="47" t="s">
        <v>739</v>
      </c>
      <c r="L242" s="9" t="str">
        <f t="shared" si="40"/>
        <v>Yes</v>
      </c>
    </row>
    <row r="243" spans="1:12" ht="25.5" x14ac:dyDescent="0.2">
      <c r="A243" s="61" t="s">
        <v>1404</v>
      </c>
      <c r="B243" s="37" t="s">
        <v>213</v>
      </c>
      <c r="C243" s="54">
        <v>29213.053391000001</v>
      </c>
      <c r="D243" s="46" t="str">
        <f t="shared" si="37"/>
        <v>N/A</v>
      </c>
      <c r="E243" s="54">
        <v>31233.254343000001</v>
      </c>
      <c r="F243" s="46" t="str">
        <f t="shared" si="38"/>
        <v>N/A</v>
      </c>
      <c r="G243" s="54">
        <v>33293.977684999998</v>
      </c>
      <c r="H243" s="46" t="str">
        <f t="shared" si="39"/>
        <v>N/A</v>
      </c>
      <c r="I243" s="12">
        <v>6.915</v>
      </c>
      <c r="J243" s="12">
        <v>6.5979999999999999</v>
      </c>
      <c r="K243" s="47" t="s">
        <v>739</v>
      </c>
      <c r="L243" s="9" t="str">
        <f t="shared" si="40"/>
        <v>Yes</v>
      </c>
    </row>
    <row r="244" spans="1:12" ht="25.5" x14ac:dyDescent="0.2">
      <c r="A244" s="61" t="s">
        <v>1405</v>
      </c>
      <c r="B244" s="37" t="s">
        <v>213</v>
      </c>
      <c r="C244" s="54">
        <v>19701.459016000001</v>
      </c>
      <c r="D244" s="46" t="str">
        <f t="shared" si="37"/>
        <v>N/A</v>
      </c>
      <c r="E244" s="54">
        <v>20295.260504000002</v>
      </c>
      <c r="F244" s="46" t="str">
        <f t="shared" si="38"/>
        <v>N/A</v>
      </c>
      <c r="G244" s="54">
        <v>21234.879032000001</v>
      </c>
      <c r="H244" s="46" t="str">
        <f t="shared" si="39"/>
        <v>N/A</v>
      </c>
      <c r="I244" s="12">
        <v>3.0139999999999998</v>
      </c>
      <c r="J244" s="12">
        <v>4.63</v>
      </c>
      <c r="K244" s="47" t="s">
        <v>739</v>
      </c>
      <c r="L244" s="9" t="str">
        <f t="shared" si="40"/>
        <v>Yes</v>
      </c>
    </row>
    <row r="245" spans="1:12" ht="25.5" x14ac:dyDescent="0.2">
      <c r="A245" s="61" t="s">
        <v>1406</v>
      </c>
      <c r="B245" s="37" t="s">
        <v>213</v>
      </c>
      <c r="C245" s="54">
        <v>34529.192154999997</v>
      </c>
      <c r="D245" s="46" t="str">
        <f t="shared" si="37"/>
        <v>N/A</v>
      </c>
      <c r="E245" s="54">
        <v>37451.855038000002</v>
      </c>
      <c r="F245" s="46" t="str">
        <f t="shared" si="38"/>
        <v>N/A</v>
      </c>
      <c r="G245" s="54">
        <v>39563.626461</v>
      </c>
      <c r="H245" s="46" t="str">
        <f t="shared" si="39"/>
        <v>N/A</v>
      </c>
      <c r="I245" s="12">
        <v>8.4640000000000004</v>
      </c>
      <c r="J245" s="12">
        <v>5.6390000000000002</v>
      </c>
      <c r="K245" s="47" t="s">
        <v>739</v>
      </c>
      <c r="L245" s="9" t="str">
        <f t="shared" si="40"/>
        <v>Yes</v>
      </c>
    </row>
    <row r="246" spans="1:12" ht="25.5" x14ac:dyDescent="0.2">
      <c r="A246" s="61" t="s">
        <v>1407</v>
      </c>
      <c r="B246" s="37" t="s">
        <v>213</v>
      </c>
      <c r="C246" s="54">
        <v>14154.200315</v>
      </c>
      <c r="D246" s="46" t="str">
        <f t="shared" si="37"/>
        <v>N/A</v>
      </c>
      <c r="E246" s="54">
        <v>13225.607963</v>
      </c>
      <c r="F246" s="46" t="str">
        <f t="shared" si="38"/>
        <v>N/A</v>
      </c>
      <c r="G246" s="54">
        <v>13470.58209</v>
      </c>
      <c r="H246" s="46" t="str">
        <f t="shared" si="39"/>
        <v>N/A</v>
      </c>
      <c r="I246" s="12">
        <v>-6.56</v>
      </c>
      <c r="J246" s="12">
        <v>1.8520000000000001</v>
      </c>
      <c r="K246" s="47" t="s">
        <v>739</v>
      </c>
      <c r="L246" s="9" t="str">
        <f t="shared" si="40"/>
        <v>Yes</v>
      </c>
    </row>
    <row r="247" spans="1:12" ht="25.5" x14ac:dyDescent="0.2">
      <c r="A247" s="61" t="s">
        <v>1408</v>
      </c>
      <c r="B247" s="37" t="s">
        <v>213</v>
      </c>
      <c r="C247" s="54">
        <v>29725</v>
      </c>
      <c r="D247" s="46" t="str">
        <f t="shared" si="37"/>
        <v>N/A</v>
      </c>
      <c r="E247" s="54">
        <v>19572.5</v>
      </c>
      <c r="F247" s="46" t="str">
        <f t="shared" si="38"/>
        <v>N/A</v>
      </c>
      <c r="G247" s="54">
        <v>52322.5</v>
      </c>
      <c r="H247" s="46" t="str">
        <f t="shared" si="39"/>
        <v>N/A</v>
      </c>
      <c r="I247" s="12">
        <v>-34.200000000000003</v>
      </c>
      <c r="J247" s="12">
        <v>167.3</v>
      </c>
      <c r="K247" s="47" t="s">
        <v>739</v>
      </c>
      <c r="L247" s="9" t="str">
        <f t="shared" si="40"/>
        <v>No</v>
      </c>
    </row>
    <row r="248" spans="1:12" ht="25.5" x14ac:dyDescent="0.2">
      <c r="A248" s="61" t="s">
        <v>1409</v>
      </c>
      <c r="B248" s="37" t="s">
        <v>213</v>
      </c>
      <c r="C248" s="46">
        <v>1.5136953388000001</v>
      </c>
      <c r="D248" s="46" t="str">
        <f t="shared" si="37"/>
        <v>N/A</v>
      </c>
      <c r="E248" s="46">
        <v>2.2225482851999998</v>
      </c>
      <c r="F248" s="46" t="str">
        <f t="shared" si="38"/>
        <v>N/A</v>
      </c>
      <c r="G248" s="46">
        <v>2.3638012033</v>
      </c>
      <c r="H248" s="46" t="str">
        <f t="shared" si="39"/>
        <v>N/A</v>
      </c>
      <c r="I248" s="12">
        <v>46.83</v>
      </c>
      <c r="J248" s="12">
        <v>6.3550000000000004</v>
      </c>
      <c r="K248" s="47" t="s">
        <v>739</v>
      </c>
      <c r="L248" s="9" t="str">
        <f t="shared" si="40"/>
        <v>Yes</v>
      </c>
    </row>
    <row r="249" spans="1:12" ht="25.5" x14ac:dyDescent="0.2">
      <c r="A249" s="61" t="s">
        <v>1410</v>
      </c>
      <c r="B249" s="37" t="s">
        <v>213</v>
      </c>
      <c r="C249" s="46">
        <v>12.212212212000001</v>
      </c>
      <c r="D249" s="46" t="str">
        <f t="shared" si="37"/>
        <v>N/A</v>
      </c>
      <c r="E249" s="46">
        <v>18.421052631999999</v>
      </c>
      <c r="F249" s="46" t="str">
        <f t="shared" si="38"/>
        <v>N/A</v>
      </c>
      <c r="G249" s="46">
        <v>20.294599018</v>
      </c>
      <c r="H249" s="46" t="str">
        <f t="shared" si="39"/>
        <v>N/A</v>
      </c>
      <c r="I249" s="12">
        <v>50.84</v>
      </c>
      <c r="J249" s="12">
        <v>10.17</v>
      </c>
      <c r="K249" s="47" t="s">
        <v>739</v>
      </c>
      <c r="L249" s="9" t="str">
        <f t="shared" si="40"/>
        <v>Yes</v>
      </c>
    </row>
    <row r="250" spans="1:12" ht="25.5" x14ac:dyDescent="0.2">
      <c r="A250" s="61" t="s">
        <v>1411</v>
      </c>
      <c r="B250" s="37" t="s">
        <v>213</v>
      </c>
      <c r="C250" s="46">
        <v>13.958001247</v>
      </c>
      <c r="D250" s="46" t="str">
        <f t="shared" si="37"/>
        <v>N/A</v>
      </c>
      <c r="E250" s="46">
        <v>19.776294764999999</v>
      </c>
      <c r="F250" s="46" t="str">
        <f t="shared" si="38"/>
        <v>N/A</v>
      </c>
      <c r="G250" s="46">
        <v>20.646718147000001</v>
      </c>
      <c r="H250" s="46" t="str">
        <f t="shared" si="39"/>
        <v>N/A</v>
      </c>
      <c r="I250" s="12">
        <v>41.68</v>
      </c>
      <c r="J250" s="12">
        <v>4.4009999999999998</v>
      </c>
      <c r="K250" s="47" t="s">
        <v>739</v>
      </c>
      <c r="L250" s="9" t="str">
        <f t="shared" si="40"/>
        <v>Yes</v>
      </c>
    </row>
    <row r="251" spans="1:12" ht="25.5" x14ac:dyDescent="0.2">
      <c r="A251" s="61" t="s">
        <v>1412</v>
      </c>
      <c r="B251" s="37" t="s">
        <v>213</v>
      </c>
      <c r="C251" s="46">
        <v>0.47728384839999999</v>
      </c>
      <c r="D251" s="46" t="str">
        <f t="shared" si="37"/>
        <v>N/A</v>
      </c>
      <c r="E251" s="46">
        <v>0.70740664509999995</v>
      </c>
      <c r="F251" s="46" t="str">
        <f t="shared" si="38"/>
        <v>N/A</v>
      </c>
      <c r="G251" s="46">
        <v>0.69155341479999999</v>
      </c>
      <c r="H251" s="46" t="str">
        <f t="shared" si="39"/>
        <v>N/A</v>
      </c>
      <c r="I251" s="12">
        <v>48.22</v>
      </c>
      <c r="J251" s="12">
        <v>-2.2400000000000002</v>
      </c>
      <c r="K251" s="47" t="s">
        <v>739</v>
      </c>
      <c r="L251" s="9" t="str">
        <f t="shared" si="40"/>
        <v>Yes</v>
      </c>
    </row>
    <row r="252" spans="1:12" ht="25.5" x14ac:dyDescent="0.2">
      <c r="A252" s="61" t="s">
        <v>1413</v>
      </c>
      <c r="B252" s="37" t="s">
        <v>213</v>
      </c>
      <c r="C252" s="46">
        <v>5.7364119000000002E-3</v>
      </c>
      <c r="D252" s="46" t="str">
        <f t="shared" si="37"/>
        <v>N/A</v>
      </c>
      <c r="E252" s="46">
        <v>7.7229022999999999E-3</v>
      </c>
      <c r="F252" s="46" t="str">
        <f t="shared" si="38"/>
        <v>N/A</v>
      </c>
      <c r="G252" s="46">
        <v>8.6340874000000005E-3</v>
      </c>
      <c r="H252" s="46" t="str">
        <f t="shared" si="39"/>
        <v>N/A</v>
      </c>
      <c r="I252" s="12">
        <v>34.630000000000003</v>
      </c>
      <c r="J252" s="12">
        <v>11.8</v>
      </c>
      <c r="K252" s="47" t="s">
        <v>739</v>
      </c>
      <c r="L252" s="9" t="str">
        <f t="shared" si="40"/>
        <v>Yes</v>
      </c>
    </row>
    <row r="253" spans="1:12" x14ac:dyDescent="0.2">
      <c r="A253" s="161" t="s">
        <v>1647</v>
      </c>
      <c r="B253" s="162"/>
      <c r="C253" s="162"/>
      <c r="D253" s="162"/>
      <c r="E253" s="162"/>
      <c r="F253" s="162"/>
      <c r="G253" s="162"/>
      <c r="H253" s="162"/>
      <c r="I253" s="162"/>
      <c r="J253" s="162"/>
      <c r="K253" s="162"/>
      <c r="L253" s="163"/>
    </row>
    <row r="254" spans="1:12" x14ac:dyDescent="0.2">
      <c r="A254" s="156" t="s">
        <v>1645</v>
      </c>
      <c r="B254" s="157"/>
      <c r="C254" s="157"/>
      <c r="D254" s="157"/>
      <c r="E254" s="157"/>
      <c r="F254" s="157"/>
      <c r="G254" s="157"/>
      <c r="H254" s="157"/>
      <c r="I254" s="157"/>
      <c r="J254" s="157"/>
      <c r="K254" s="157"/>
      <c r="L254" s="158"/>
    </row>
    <row r="255" spans="1:12" x14ac:dyDescent="0.2">
      <c r="A255" s="167" t="s">
        <v>1743</v>
      </c>
      <c r="B255" s="168"/>
      <c r="C255" s="168"/>
      <c r="D255" s="168"/>
      <c r="E255" s="168"/>
      <c r="F255" s="168"/>
      <c r="G255" s="168"/>
      <c r="H255" s="168"/>
      <c r="I255" s="168"/>
      <c r="J255" s="168"/>
      <c r="K255" s="168"/>
      <c r="L255" s="169"/>
    </row>
  </sheetData>
  <mergeCells count="6">
    <mergeCell ref="A255:L255"/>
    <mergeCell ref="A2:L2"/>
    <mergeCell ref="A253:L253"/>
    <mergeCell ref="A254:L254"/>
    <mergeCell ref="A1:L1"/>
    <mergeCell ref="A4:L4"/>
  </mergeCells>
  <printOptions headings="1"/>
  <pageMargins left="0.75" right="0.75" top="1" bottom="0.75" header="0.5" footer="0.5"/>
  <pageSetup scale="50" fitToHeight="20" orientation="landscape" useFirstPageNumber="1" r:id="rId1"/>
  <headerFooter alignWithMargins="0">
    <oddFooter>&amp;R&amp;A Page &amp;P</oddFooter>
  </headerFooter>
  <rowBreaks count="1" manualBreakCount="1">
    <brk id="56" max="16383" man="1"/>
  </row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L226"/>
  <sheetViews>
    <sheetView zoomScaleNormal="100" zoomScaleSheetLayoutView="80" workbookViewId="0">
      <pane xSplit="2" ySplit="5" topLeftCell="C17" activePane="bottomRight" state="frozen"/>
      <selection activeCell="A17" sqref="A17"/>
      <selection pane="topRight" activeCell="A17" sqref="A17"/>
      <selection pane="bottomLeft" activeCell="A17" sqref="A17"/>
      <selection pane="bottomRight" activeCell="A3" sqref="A3:L3"/>
    </sheetView>
  </sheetViews>
  <sheetFormatPr defaultColWidth="9.140625" defaultRowHeight="12.75" x14ac:dyDescent="0.2"/>
  <cols>
    <col min="1" max="1" width="77.28515625" style="57" customWidth="1"/>
    <col min="2" max="2" width="10.7109375" style="57"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5"/>
  </cols>
  <sheetData>
    <row r="1" spans="1:12" s="20" customFormat="1" ht="18.75" customHeight="1" x14ac:dyDescent="0.2">
      <c r="A1" s="147" t="s">
        <v>1731</v>
      </c>
      <c r="B1" s="148"/>
      <c r="C1" s="148"/>
      <c r="D1" s="148"/>
      <c r="E1" s="148"/>
      <c r="F1" s="148"/>
      <c r="G1" s="148"/>
      <c r="H1" s="148"/>
      <c r="I1" s="148"/>
      <c r="J1" s="148"/>
      <c r="K1" s="148"/>
      <c r="L1" s="149"/>
    </row>
    <row r="2" spans="1:12" ht="54" customHeight="1" x14ac:dyDescent="0.2">
      <c r="A2" s="173" t="s">
        <v>1609</v>
      </c>
      <c r="B2" s="174"/>
      <c r="C2" s="174"/>
      <c r="D2" s="174"/>
      <c r="E2" s="174"/>
      <c r="F2" s="174"/>
      <c r="G2" s="174"/>
      <c r="H2" s="174"/>
      <c r="I2" s="174"/>
      <c r="J2" s="174"/>
      <c r="K2" s="174"/>
      <c r="L2" s="175"/>
    </row>
    <row r="3" spans="1:12" s="21" customFormat="1" x14ac:dyDescent="0.2">
      <c r="A3" s="146" t="s">
        <v>1746</v>
      </c>
      <c r="B3" s="22"/>
      <c r="C3" s="22"/>
      <c r="D3" s="22"/>
      <c r="E3" s="22"/>
      <c r="F3" s="22"/>
      <c r="G3" s="22"/>
      <c r="H3" s="22"/>
      <c r="I3" s="22"/>
      <c r="J3" s="22"/>
      <c r="K3" s="23"/>
    </row>
    <row r="4" spans="1:12" s="21" customFormat="1" x14ac:dyDescent="0.2">
      <c r="A4" s="150" t="s">
        <v>650</v>
      </c>
      <c r="B4" s="151"/>
      <c r="C4" s="151"/>
      <c r="D4" s="151"/>
      <c r="E4" s="151"/>
      <c r="F4" s="151"/>
      <c r="G4" s="151"/>
      <c r="H4" s="151"/>
      <c r="I4" s="151"/>
      <c r="J4" s="151"/>
      <c r="K4" s="151"/>
      <c r="L4" s="152"/>
    </row>
    <row r="5" spans="1:12" s="83" customFormat="1" ht="63" customHeight="1" x14ac:dyDescent="0.2">
      <c r="A5" s="143" t="s">
        <v>11</v>
      </c>
      <c r="B5" s="25" t="s">
        <v>212</v>
      </c>
      <c r="C5" s="25" t="s">
        <v>1732</v>
      </c>
      <c r="D5" s="25" t="s">
        <v>1737</v>
      </c>
      <c r="E5" s="25" t="s">
        <v>651</v>
      </c>
      <c r="F5" s="25" t="s">
        <v>1733</v>
      </c>
      <c r="G5" s="25" t="s">
        <v>652</v>
      </c>
      <c r="H5" s="25" t="s">
        <v>1734</v>
      </c>
      <c r="I5" s="42" t="s">
        <v>1735</v>
      </c>
      <c r="J5" s="42" t="s">
        <v>1736</v>
      </c>
      <c r="K5" s="43" t="s">
        <v>744</v>
      </c>
      <c r="L5" s="44" t="s">
        <v>743</v>
      </c>
    </row>
    <row r="6" spans="1:12" x14ac:dyDescent="0.2">
      <c r="A6" s="48" t="s">
        <v>5</v>
      </c>
      <c r="B6" s="37" t="s">
        <v>213</v>
      </c>
      <c r="C6" s="38">
        <v>38694</v>
      </c>
      <c r="D6" s="46" t="str">
        <f t="shared" ref="D6:D37" si="0">IF($B6="N/A","N/A",IF(C6&gt;10,"No",IF(C6&lt;-10,"No","Yes")))</f>
        <v>N/A</v>
      </c>
      <c r="E6" s="38">
        <v>37731</v>
      </c>
      <c r="F6" s="46" t="str">
        <f t="shared" ref="F6:F37" si="1">IF($B6="N/A","N/A",IF(E6&gt;10,"No",IF(E6&lt;-10,"No","Yes")))</f>
        <v>N/A</v>
      </c>
      <c r="G6" s="38">
        <v>35963</v>
      </c>
      <c r="H6" s="46" t="str">
        <f t="shared" ref="H6:H37" si="2">IF($B6="N/A","N/A",IF(G6&gt;10,"No",IF(G6&lt;-10,"No","Yes")))</f>
        <v>N/A</v>
      </c>
      <c r="I6" s="12">
        <v>-2.4900000000000002</v>
      </c>
      <c r="J6" s="12">
        <v>-4.6900000000000004</v>
      </c>
      <c r="K6" s="47" t="s">
        <v>739</v>
      </c>
      <c r="L6" s="9" t="str">
        <f t="shared" ref="L6:L39" si="3">IF(J6="Div by 0", "N/A", IF(K6="N/A","N/A", IF(J6&gt;VALUE(MID(K6,1,2)), "No", IF(J6&lt;-1*VALUE(MID(K6,1,2)), "No", "Yes"))))</f>
        <v>Yes</v>
      </c>
    </row>
    <row r="7" spans="1:12" x14ac:dyDescent="0.2">
      <c r="A7" s="48" t="s">
        <v>6</v>
      </c>
      <c r="B7" s="37" t="s">
        <v>213</v>
      </c>
      <c r="C7" s="38">
        <v>37142</v>
      </c>
      <c r="D7" s="46" t="str">
        <f t="shared" si="0"/>
        <v>N/A</v>
      </c>
      <c r="E7" s="38">
        <v>35206</v>
      </c>
      <c r="F7" s="46" t="str">
        <f t="shared" si="1"/>
        <v>N/A</v>
      </c>
      <c r="G7" s="38">
        <v>32811</v>
      </c>
      <c r="H7" s="46" t="str">
        <f t="shared" si="2"/>
        <v>N/A</v>
      </c>
      <c r="I7" s="12">
        <v>-5.21</v>
      </c>
      <c r="J7" s="12">
        <v>-6.8</v>
      </c>
      <c r="K7" s="47" t="s">
        <v>739</v>
      </c>
      <c r="L7" s="9" t="str">
        <f t="shared" si="3"/>
        <v>Yes</v>
      </c>
    </row>
    <row r="8" spans="1:12" x14ac:dyDescent="0.2">
      <c r="A8" s="48" t="s">
        <v>360</v>
      </c>
      <c r="B8" s="37" t="s">
        <v>213</v>
      </c>
      <c r="C8" s="8" t="s">
        <v>213</v>
      </c>
      <c r="D8" s="46" t="str">
        <f t="shared" si="0"/>
        <v>N/A</v>
      </c>
      <c r="E8" s="8">
        <v>93.307890064000006</v>
      </c>
      <c r="F8" s="46" t="str">
        <f t="shared" si="1"/>
        <v>N/A</v>
      </c>
      <c r="G8" s="8">
        <v>91.235436421000003</v>
      </c>
      <c r="H8" s="46" t="str">
        <f t="shared" si="2"/>
        <v>N/A</v>
      </c>
      <c r="I8" s="12" t="s">
        <v>213</v>
      </c>
      <c r="J8" s="12">
        <v>-2.2200000000000002</v>
      </c>
      <c r="K8" s="47" t="s">
        <v>739</v>
      </c>
      <c r="L8" s="9" t="str">
        <f t="shared" si="3"/>
        <v>Yes</v>
      </c>
    </row>
    <row r="9" spans="1:12" x14ac:dyDescent="0.2">
      <c r="A9" s="4" t="s">
        <v>88</v>
      </c>
      <c r="B9" s="50" t="s">
        <v>213</v>
      </c>
      <c r="C9" s="1">
        <v>34200.980000000003</v>
      </c>
      <c r="D9" s="11" t="str">
        <f t="shared" si="0"/>
        <v>N/A</v>
      </c>
      <c r="E9" s="1">
        <v>30666.63</v>
      </c>
      <c r="F9" s="11" t="str">
        <f t="shared" si="1"/>
        <v>N/A</v>
      </c>
      <c r="G9" s="1">
        <v>29854.44</v>
      </c>
      <c r="H9" s="11" t="str">
        <f t="shared" si="2"/>
        <v>N/A</v>
      </c>
      <c r="I9" s="12">
        <v>-10.3</v>
      </c>
      <c r="J9" s="12">
        <v>-2.65</v>
      </c>
      <c r="K9" s="50" t="s">
        <v>739</v>
      </c>
      <c r="L9" s="9" t="str">
        <f t="shared" si="3"/>
        <v>Yes</v>
      </c>
    </row>
    <row r="10" spans="1:12" x14ac:dyDescent="0.2">
      <c r="A10" s="4" t="s">
        <v>1414</v>
      </c>
      <c r="B10" s="37" t="s">
        <v>213</v>
      </c>
      <c r="C10" s="8">
        <v>1.1939835633</v>
      </c>
      <c r="D10" s="46" t="str">
        <f t="shared" si="0"/>
        <v>N/A</v>
      </c>
      <c r="E10" s="8">
        <v>1.0230314595000001</v>
      </c>
      <c r="F10" s="46" t="str">
        <f t="shared" si="1"/>
        <v>N/A</v>
      </c>
      <c r="G10" s="8">
        <v>1.1150348969999999</v>
      </c>
      <c r="H10" s="46" t="str">
        <f t="shared" si="2"/>
        <v>N/A</v>
      </c>
      <c r="I10" s="12">
        <v>-14.3</v>
      </c>
      <c r="J10" s="12">
        <v>8.9930000000000003</v>
      </c>
      <c r="K10" s="47" t="s">
        <v>739</v>
      </c>
      <c r="L10" s="9" t="str">
        <f t="shared" si="3"/>
        <v>Yes</v>
      </c>
    </row>
    <row r="11" spans="1:12" x14ac:dyDescent="0.2">
      <c r="A11" s="4" t="s">
        <v>1415</v>
      </c>
      <c r="B11" s="37" t="s">
        <v>213</v>
      </c>
      <c r="C11" s="8">
        <v>0</v>
      </c>
      <c r="D11" s="46" t="str">
        <f t="shared" si="0"/>
        <v>N/A</v>
      </c>
      <c r="E11" s="8">
        <v>0</v>
      </c>
      <c r="F11" s="46" t="str">
        <f t="shared" si="1"/>
        <v>N/A</v>
      </c>
      <c r="G11" s="8">
        <v>0</v>
      </c>
      <c r="H11" s="46" t="str">
        <f t="shared" si="2"/>
        <v>N/A</v>
      </c>
      <c r="I11" s="12" t="s">
        <v>1747</v>
      </c>
      <c r="J11" s="12" t="s">
        <v>1747</v>
      </c>
      <c r="K11" s="47" t="s">
        <v>739</v>
      </c>
      <c r="L11" s="9" t="str">
        <f t="shared" si="3"/>
        <v>N/A</v>
      </c>
    </row>
    <row r="12" spans="1:12" x14ac:dyDescent="0.2">
      <c r="A12" s="4" t="s">
        <v>1416</v>
      </c>
      <c r="B12" s="37" t="s">
        <v>213</v>
      </c>
      <c r="C12" s="8">
        <v>62.309401973999996</v>
      </c>
      <c r="D12" s="46" t="str">
        <f t="shared" si="0"/>
        <v>N/A</v>
      </c>
      <c r="E12" s="8">
        <v>38.400784500999997</v>
      </c>
      <c r="F12" s="46" t="str">
        <f t="shared" si="1"/>
        <v>N/A</v>
      </c>
      <c r="G12" s="8">
        <v>31.39059589</v>
      </c>
      <c r="H12" s="46" t="str">
        <f t="shared" si="2"/>
        <v>N/A</v>
      </c>
      <c r="I12" s="12">
        <v>-38.4</v>
      </c>
      <c r="J12" s="12">
        <v>-18.3</v>
      </c>
      <c r="K12" s="47" t="s">
        <v>739</v>
      </c>
      <c r="L12" s="9" t="str">
        <f t="shared" si="3"/>
        <v>Yes</v>
      </c>
    </row>
    <row r="13" spans="1:12" x14ac:dyDescent="0.2">
      <c r="A13" s="4" t="s">
        <v>1417</v>
      </c>
      <c r="B13" s="37" t="s">
        <v>213</v>
      </c>
      <c r="C13" s="8">
        <v>0.79340466220000005</v>
      </c>
      <c r="D13" s="46" t="str">
        <f t="shared" si="0"/>
        <v>N/A</v>
      </c>
      <c r="E13" s="8">
        <v>2.6503405999999999E-3</v>
      </c>
      <c r="F13" s="46" t="str">
        <f t="shared" si="1"/>
        <v>N/A</v>
      </c>
      <c r="G13" s="8">
        <v>0</v>
      </c>
      <c r="H13" s="46" t="str">
        <f t="shared" si="2"/>
        <v>N/A</v>
      </c>
      <c r="I13" s="12">
        <v>-99.7</v>
      </c>
      <c r="J13" s="12">
        <v>-100</v>
      </c>
      <c r="K13" s="47" t="s">
        <v>739</v>
      </c>
      <c r="L13" s="9" t="str">
        <f t="shared" si="3"/>
        <v>No</v>
      </c>
    </row>
    <row r="14" spans="1:12" x14ac:dyDescent="0.2">
      <c r="A14" s="4" t="s">
        <v>1418</v>
      </c>
      <c r="B14" s="37" t="s">
        <v>213</v>
      </c>
      <c r="C14" s="8">
        <v>0</v>
      </c>
      <c r="D14" s="46" t="str">
        <f t="shared" si="0"/>
        <v>N/A</v>
      </c>
      <c r="E14" s="8">
        <v>0</v>
      </c>
      <c r="F14" s="46" t="str">
        <f t="shared" si="1"/>
        <v>N/A</v>
      </c>
      <c r="G14" s="8">
        <v>0</v>
      </c>
      <c r="H14" s="46" t="str">
        <f t="shared" si="2"/>
        <v>N/A</v>
      </c>
      <c r="I14" s="12" t="s">
        <v>1747</v>
      </c>
      <c r="J14" s="12" t="s">
        <v>1747</v>
      </c>
      <c r="K14" s="47" t="s">
        <v>739</v>
      </c>
      <c r="L14" s="9" t="str">
        <f t="shared" si="3"/>
        <v>N/A</v>
      </c>
    </row>
    <row r="15" spans="1:12" x14ac:dyDescent="0.2">
      <c r="A15" s="4" t="s">
        <v>1419</v>
      </c>
      <c r="B15" s="37" t="s">
        <v>213</v>
      </c>
      <c r="C15" s="8">
        <v>0</v>
      </c>
      <c r="D15" s="46" t="str">
        <f t="shared" si="0"/>
        <v>N/A</v>
      </c>
      <c r="E15" s="8">
        <v>0</v>
      </c>
      <c r="F15" s="46" t="str">
        <f t="shared" si="1"/>
        <v>N/A</v>
      </c>
      <c r="G15" s="8">
        <v>0</v>
      </c>
      <c r="H15" s="46" t="str">
        <f t="shared" si="2"/>
        <v>N/A</v>
      </c>
      <c r="I15" s="12" t="s">
        <v>1747</v>
      </c>
      <c r="J15" s="12" t="s">
        <v>1747</v>
      </c>
      <c r="K15" s="47" t="s">
        <v>739</v>
      </c>
      <c r="L15" s="9" t="str">
        <f t="shared" si="3"/>
        <v>N/A</v>
      </c>
    </row>
    <row r="16" spans="1:12" x14ac:dyDescent="0.2">
      <c r="A16" s="4" t="s">
        <v>1420</v>
      </c>
      <c r="B16" s="37" t="s">
        <v>213</v>
      </c>
      <c r="C16" s="8">
        <v>0.69002946190000003</v>
      </c>
      <c r="D16" s="46" t="str">
        <f t="shared" si="0"/>
        <v>N/A</v>
      </c>
      <c r="E16" s="8">
        <v>7.9510216999999998E-3</v>
      </c>
      <c r="F16" s="46" t="str">
        <f t="shared" si="1"/>
        <v>N/A</v>
      </c>
      <c r="G16" s="8">
        <v>0</v>
      </c>
      <c r="H16" s="46" t="str">
        <f t="shared" si="2"/>
        <v>N/A</v>
      </c>
      <c r="I16" s="12">
        <v>-98.8</v>
      </c>
      <c r="J16" s="12">
        <v>-100</v>
      </c>
      <c r="K16" s="47" t="s">
        <v>739</v>
      </c>
      <c r="L16" s="9" t="str">
        <f t="shared" si="3"/>
        <v>No</v>
      </c>
    </row>
    <row r="17" spans="1:12" x14ac:dyDescent="0.2">
      <c r="A17" s="4" t="s">
        <v>1421</v>
      </c>
      <c r="B17" s="37" t="s">
        <v>213</v>
      </c>
      <c r="C17" s="8">
        <v>0</v>
      </c>
      <c r="D17" s="46" t="str">
        <f t="shared" si="0"/>
        <v>N/A</v>
      </c>
      <c r="E17" s="8">
        <v>0</v>
      </c>
      <c r="F17" s="46" t="str">
        <f t="shared" si="1"/>
        <v>N/A</v>
      </c>
      <c r="G17" s="8">
        <v>0</v>
      </c>
      <c r="H17" s="46" t="str">
        <f t="shared" si="2"/>
        <v>N/A</v>
      </c>
      <c r="I17" s="12" t="s">
        <v>1747</v>
      </c>
      <c r="J17" s="12" t="s">
        <v>1747</v>
      </c>
      <c r="K17" s="47" t="s">
        <v>739</v>
      </c>
      <c r="L17" s="9" t="str">
        <f t="shared" si="3"/>
        <v>N/A</v>
      </c>
    </row>
    <row r="18" spans="1:12" x14ac:dyDescent="0.2">
      <c r="A18" s="4" t="s">
        <v>1422</v>
      </c>
      <c r="B18" s="37" t="s">
        <v>213</v>
      </c>
      <c r="C18" s="8">
        <v>35.013180337999998</v>
      </c>
      <c r="D18" s="46" t="str">
        <f t="shared" si="0"/>
        <v>N/A</v>
      </c>
      <c r="E18" s="8">
        <v>60.565582677000002</v>
      </c>
      <c r="F18" s="46" t="str">
        <f t="shared" si="1"/>
        <v>N/A</v>
      </c>
      <c r="G18" s="8">
        <v>67.494369212999999</v>
      </c>
      <c r="H18" s="46" t="str">
        <f t="shared" si="2"/>
        <v>N/A</v>
      </c>
      <c r="I18" s="12">
        <v>72.98</v>
      </c>
      <c r="J18" s="12">
        <v>11.44</v>
      </c>
      <c r="K18" s="47" t="s">
        <v>739</v>
      </c>
      <c r="L18" s="9" t="str">
        <f t="shared" si="3"/>
        <v>Yes</v>
      </c>
    </row>
    <row r="19" spans="1:12" x14ac:dyDescent="0.2">
      <c r="A19" s="4" t="s">
        <v>1423</v>
      </c>
      <c r="B19" s="37" t="s">
        <v>213</v>
      </c>
      <c r="C19" s="8">
        <v>0</v>
      </c>
      <c r="D19" s="46" t="str">
        <f t="shared" si="0"/>
        <v>N/A</v>
      </c>
      <c r="E19" s="8">
        <v>0</v>
      </c>
      <c r="F19" s="46" t="str">
        <f t="shared" si="1"/>
        <v>N/A</v>
      </c>
      <c r="G19" s="8">
        <v>0</v>
      </c>
      <c r="H19" s="46" t="str">
        <f t="shared" si="2"/>
        <v>N/A</v>
      </c>
      <c r="I19" s="12" t="s">
        <v>1747</v>
      </c>
      <c r="J19" s="12" t="s">
        <v>1747</v>
      </c>
      <c r="K19" s="47" t="s">
        <v>739</v>
      </c>
      <c r="L19" s="9" t="str">
        <f t="shared" si="3"/>
        <v>N/A</v>
      </c>
    </row>
    <row r="20" spans="1:12" x14ac:dyDescent="0.2">
      <c r="A20" s="2" t="s">
        <v>975</v>
      </c>
      <c r="B20" s="37" t="s">
        <v>213</v>
      </c>
      <c r="C20" s="8">
        <v>98.516565876000001</v>
      </c>
      <c r="D20" s="46" t="str">
        <f t="shared" si="0"/>
        <v>N/A</v>
      </c>
      <c r="E20" s="8">
        <v>99.989398637999997</v>
      </c>
      <c r="F20" s="46" t="str">
        <f t="shared" si="1"/>
        <v>N/A</v>
      </c>
      <c r="G20" s="8">
        <v>100</v>
      </c>
      <c r="H20" s="46" t="str">
        <f t="shared" si="2"/>
        <v>N/A</v>
      </c>
      <c r="I20" s="12">
        <v>1.4950000000000001</v>
      </c>
      <c r="J20" s="12">
        <v>1.06E-2</v>
      </c>
      <c r="K20" s="47" t="s">
        <v>739</v>
      </c>
      <c r="L20" s="9" t="str">
        <f t="shared" si="3"/>
        <v>Yes</v>
      </c>
    </row>
    <row r="21" spans="1:12" x14ac:dyDescent="0.2">
      <c r="A21" s="2" t="s">
        <v>976</v>
      </c>
      <c r="B21" s="37" t="s">
        <v>213</v>
      </c>
      <c r="C21" s="8">
        <v>1.4834341242</v>
      </c>
      <c r="D21" s="46" t="str">
        <f t="shared" si="0"/>
        <v>N/A</v>
      </c>
      <c r="E21" s="8">
        <v>1.06013623E-2</v>
      </c>
      <c r="F21" s="46" t="str">
        <f t="shared" si="1"/>
        <v>N/A</v>
      </c>
      <c r="G21" s="8">
        <v>0</v>
      </c>
      <c r="H21" s="46" t="str">
        <f t="shared" si="2"/>
        <v>N/A</v>
      </c>
      <c r="I21" s="12">
        <v>-99.3</v>
      </c>
      <c r="J21" s="12">
        <v>-100</v>
      </c>
      <c r="K21" s="47" t="s">
        <v>739</v>
      </c>
      <c r="L21" s="9" t="str">
        <f t="shared" si="3"/>
        <v>No</v>
      </c>
    </row>
    <row r="22" spans="1:12" x14ac:dyDescent="0.2">
      <c r="A22" s="3" t="s">
        <v>1718</v>
      </c>
      <c r="B22" s="37" t="s">
        <v>213</v>
      </c>
      <c r="C22" s="38">
        <v>19900</v>
      </c>
      <c r="D22" s="46" t="str">
        <f t="shared" si="0"/>
        <v>N/A</v>
      </c>
      <c r="E22" s="38">
        <v>17146</v>
      </c>
      <c r="F22" s="46" t="str">
        <f t="shared" si="1"/>
        <v>N/A</v>
      </c>
      <c r="G22" s="38">
        <v>14458</v>
      </c>
      <c r="H22" s="46" t="str">
        <f t="shared" si="2"/>
        <v>N/A</v>
      </c>
      <c r="I22" s="12">
        <v>-13.8</v>
      </c>
      <c r="J22" s="12">
        <v>-15.7</v>
      </c>
      <c r="K22" s="47" t="s">
        <v>739</v>
      </c>
      <c r="L22" s="9" t="str">
        <f t="shared" si="3"/>
        <v>Yes</v>
      </c>
    </row>
    <row r="23" spans="1:12" x14ac:dyDescent="0.2">
      <c r="A23" s="3" t="s">
        <v>991</v>
      </c>
      <c r="B23" s="37" t="s">
        <v>213</v>
      </c>
      <c r="C23" s="38">
        <v>3115</v>
      </c>
      <c r="D23" s="46" t="str">
        <f t="shared" si="0"/>
        <v>N/A</v>
      </c>
      <c r="E23" s="38">
        <v>3142</v>
      </c>
      <c r="F23" s="46" t="str">
        <f t="shared" si="1"/>
        <v>N/A</v>
      </c>
      <c r="G23" s="38">
        <v>3213</v>
      </c>
      <c r="H23" s="46" t="str">
        <f t="shared" si="2"/>
        <v>N/A</v>
      </c>
      <c r="I23" s="12">
        <v>0.86680000000000001</v>
      </c>
      <c r="J23" s="12">
        <v>2.2599999999999998</v>
      </c>
      <c r="K23" s="47" t="s">
        <v>739</v>
      </c>
      <c r="L23" s="9" t="str">
        <f t="shared" si="3"/>
        <v>Yes</v>
      </c>
    </row>
    <row r="24" spans="1:12" x14ac:dyDescent="0.2">
      <c r="A24" s="3" t="s">
        <v>992</v>
      </c>
      <c r="B24" s="37" t="s">
        <v>213</v>
      </c>
      <c r="C24" s="38">
        <v>9671</v>
      </c>
      <c r="D24" s="46" t="str">
        <f t="shared" si="0"/>
        <v>N/A</v>
      </c>
      <c r="E24" s="38">
        <v>9914</v>
      </c>
      <c r="F24" s="46" t="str">
        <f t="shared" si="1"/>
        <v>N/A</v>
      </c>
      <c r="G24" s="38">
        <v>9922</v>
      </c>
      <c r="H24" s="46" t="str">
        <f t="shared" si="2"/>
        <v>N/A</v>
      </c>
      <c r="I24" s="12">
        <v>2.5129999999999999</v>
      </c>
      <c r="J24" s="12">
        <v>8.0699999999999994E-2</v>
      </c>
      <c r="K24" s="47" t="s">
        <v>739</v>
      </c>
      <c r="L24" s="9" t="str">
        <f t="shared" si="3"/>
        <v>Yes</v>
      </c>
    </row>
    <row r="25" spans="1:12" x14ac:dyDescent="0.2">
      <c r="A25" s="3" t="s">
        <v>993</v>
      </c>
      <c r="B25" s="37" t="s">
        <v>213</v>
      </c>
      <c r="C25" s="38">
        <v>7090</v>
      </c>
      <c r="D25" s="46" t="str">
        <f t="shared" si="0"/>
        <v>N/A</v>
      </c>
      <c r="E25" s="38">
        <v>4068</v>
      </c>
      <c r="F25" s="46" t="str">
        <f t="shared" si="1"/>
        <v>N/A</v>
      </c>
      <c r="G25" s="38">
        <v>1303</v>
      </c>
      <c r="H25" s="46" t="str">
        <f t="shared" si="2"/>
        <v>N/A</v>
      </c>
      <c r="I25" s="12">
        <v>-42.6</v>
      </c>
      <c r="J25" s="12">
        <v>-68</v>
      </c>
      <c r="K25" s="47" t="s">
        <v>739</v>
      </c>
      <c r="L25" s="9" t="str">
        <f t="shared" si="3"/>
        <v>No</v>
      </c>
    </row>
    <row r="26" spans="1:12" x14ac:dyDescent="0.2">
      <c r="A26" s="3" t="s">
        <v>994</v>
      </c>
      <c r="B26" s="37" t="s">
        <v>213</v>
      </c>
      <c r="C26" s="38">
        <v>24</v>
      </c>
      <c r="D26" s="46" t="str">
        <f t="shared" si="0"/>
        <v>N/A</v>
      </c>
      <c r="E26" s="38">
        <v>22</v>
      </c>
      <c r="F26" s="46" t="str">
        <f t="shared" si="1"/>
        <v>N/A</v>
      </c>
      <c r="G26" s="38">
        <v>20</v>
      </c>
      <c r="H26" s="46" t="str">
        <f t="shared" si="2"/>
        <v>N/A</v>
      </c>
      <c r="I26" s="12">
        <v>-8.33</v>
      </c>
      <c r="J26" s="12">
        <v>-9.09</v>
      </c>
      <c r="K26" s="47" t="s">
        <v>739</v>
      </c>
      <c r="L26" s="9" t="str">
        <f t="shared" si="3"/>
        <v>Yes</v>
      </c>
    </row>
    <row r="27" spans="1:12" x14ac:dyDescent="0.2">
      <c r="A27" s="3" t="s">
        <v>995</v>
      </c>
      <c r="B27" s="37" t="s">
        <v>213</v>
      </c>
      <c r="C27" s="38">
        <v>0</v>
      </c>
      <c r="D27" s="46" t="str">
        <f t="shared" si="0"/>
        <v>N/A</v>
      </c>
      <c r="E27" s="38">
        <v>0</v>
      </c>
      <c r="F27" s="46" t="str">
        <f t="shared" si="1"/>
        <v>N/A</v>
      </c>
      <c r="G27" s="38">
        <v>0</v>
      </c>
      <c r="H27" s="46" t="str">
        <f t="shared" si="2"/>
        <v>N/A</v>
      </c>
      <c r="I27" s="12" t="s">
        <v>1747</v>
      </c>
      <c r="J27" s="12" t="s">
        <v>1747</v>
      </c>
      <c r="K27" s="47" t="s">
        <v>739</v>
      </c>
      <c r="L27" s="9" t="str">
        <f t="shared" si="3"/>
        <v>N/A</v>
      </c>
    </row>
    <row r="28" spans="1:12" x14ac:dyDescent="0.2">
      <c r="A28" s="3" t="s">
        <v>103</v>
      </c>
      <c r="B28" s="37" t="s">
        <v>213</v>
      </c>
      <c r="C28" s="38">
        <v>18637</v>
      </c>
      <c r="D28" s="46" t="str">
        <f t="shared" si="0"/>
        <v>N/A</v>
      </c>
      <c r="E28" s="38">
        <v>20458</v>
      </c>
      <c r="F28" s="46" t="str">
        <f t="shared" si="1"/>
        <v>N/A</v>
      </c>
      <c r="G28" s="38">
        <v>21372</v>
      </c>
      <c r="H28" s="46" t="str">
        <f t="shared" si="2"/>
        <v>N/A</v>
      </c>
      <c r="I28" s="12">
        <v>9.7710000000000008</v>
      </c>
      <c r="J28" s="12">
        <v>4.468</v>
      </c>
      <c r="K28" s="47" t="s">
        <v>739</v>
      </c>
      <c r="L28" s="9" t="str">
        <f t="shared" si="3"/>
        <v>Yes</v>
      </c>
    </row>
    <row r="29" spans="1:12" x14ac:dyDescent="0.2">
      <c r="A29" s="3" t="s">
        <v>996</v>
      </c>
      <c r="B29" s="37" t="s">
        <v>213</v>
      </c>
      <c r="C29" s="38">
        <v>6477</v>
      </c>
      <c r="D29" s="46" t="str">
        <f t="shared" si="0"/>
        <v>N/A</v>
      </c>
      <c r="E29" s="38">
        <v>6551</v>
      </c>
      <c r="F29" s="46" t="str">
        <f t="shared" si="1"/>
        <v>N/A</v>
      </c>
      <c r="G29" s="38">
        <v>6688</v>
      </c>
      <c r="H29" s="46" t="str">
        <f t="shared" si="2"/>
        <v>N/A</v>
      </c>
      <c r="I29" s="12">
        <v>1.143</v>
      </c>
      <c r="J29" s="12">
        <v>2.0910000000000002</v>
      </c>
      <c r="K29" s="47" t="s">
        <v>739</v>
      </c>
      <c r="L29" s="9" t="str">
        <f t="shared" si="3"/>
        <v>Yes</v>
      </c>
    </row>
    <row r="30" spans="1:12" x14ac:dyDescent="0.2">
      <c r="A30" s="3" t="s">
        <v>997</v>
      </c>
      <c r="B30" s="37" t="s">
        <v>213</v>
      </c>
      <c r="C30" s="38">
        <v>1884</v>
      </c>
      <c r="D30" s="46" t="str">
        <f t="shared" si="0"/>
        <v>N/A</v>
      </c>
      <c r="E30" s="38">
        <v>1893</v>
      </c>
      <c r="F30" s="46" t="str">
        <f t="shared" si="1"/>
        <v>N/A</v>
      </c>
      <c r="G30" s="38">
        <v>1877</v>
      </c>
      <c r="H30" s="46" t="str">
        <f t="shared" si="2"/>
        <v>N/A</v>
      </c>
      <c r="I30" s="12">
        <v>0.47770000000000001</v>
      </c>
      <c r="J30" s="12">
        <v>-0.84499999999999997</v>
      </c>
      <c r="K30" s="47" t="s">
        <v>739</v>
      </c>
      <c r="L30" s="9" t="str">
        <f t="shared" si="3"/>
        <v>Yes</v>
      </c>
    </row>
    <row r="31" spans="1:12" x14ac:dyDescent="0.2">
      <c r="A31" s="3" t="s">
        <v>998</v>
      </c>
      <c r="B31" s="37" t="s">
        <v>213</v>
      </c>
      <c r="C31" s="38">
        <v>9829</v>
      </c>
      <c r="D31" s="46" t="str">
        <f t="shared" si="0"/>
        <v>N/A</v>
      </c>
      <c r="E31" s="38">
        <v>1129</v>
      </c>
      <c r="F31" s="46" t="str">
        <f t="shared" si="1"/>
        <v>N/A</v>
      </c>
      <c r="G31" s="38">
        <v>491</v>
      </c>
      <c r="H31" s="46" t="str">
        <f t="shared" si="2"/>
        <v>N/A</v>
      </c>
      <c r="I31" s="12">
        <v>-88.5</v>
      </c>
      <c r="J31" s="12">
        <v>-56.5</v>
      </c>
      <c r="K31" s="47" t="s">
        <v>739</v>
      </c>
      <c r="L31" s="9" t="str">
        <f t="shared" si="3"/>
        <v>No</v>
      </c>
    </row>
    <row r="32" spans="1:12" x14ac:dyDescent="0.2">
      <c r="A32" s="3" t="s">
        <v>999</v>
      </c>
      <c r="B32" s="37" t="s">
        <v>213</v>
      </c>
      <c r="C32" s="38">
        <v>447</v>
      </c>
      <c r="D32" s="46" t="str">
        <f t="shared" si="0"/>
        <v>N/A</v>
      </c>
      <c r="E32" s="38">
        <v>10885</v>
      </c>
      <c r="F32" s="46" t="str">
        <f t="shared" si="1"/>
        <v>N/A</v>
      </c>
      <c r="G32" s="38">
        <v>12316</v>
      </c>
      <c r="H32" s="46" t="str">
        <f t="shared" si="2"/>
        <v>N/A</v>
      </c>
      <c r="I32" s="12">
        <v>2335</v>
      </c>
      <c r="J32" s="12">
        <v>13.15</v>
      </c>
      <c r="K32" s="47" t="s">
        <v>739</v>
      </c>
      <c r="L32" s="9" t="str">
        <f t="shared" si="3"/>
        <v>Yes</v>
      </c>
    </row>
    <row r="33" spans="1:12" x14ac:dyDescent="0.2">
      <c r="A33" s="3" t="s">
        <v>1000</v>
      </c>
      <c r="B33" s="37" t="s">
        <v>213</v>
      </c>
      <c r="C33" s="38">
        <v>0</v>
      </c>
      <c r="D33" s="46" t="str">
        <f t="shared" si="0"/>
        <v>N/A</v>
      </c>
      <c r="E33" s="38">
        <v>0</v>
      </c>
      <c r="F33" s="46" t="str">
        <f t="shared" si="1"/>
        <v>N/A</v>
      </c>
      <c r="G33" s="38">
        <v>0</v>
      </c>
      <c r="H33" s="46" t="str">
        <f t="shared" si="2"/>
        <v>N/A</v>
      </c>
      <c r="I33" s="12" t="s">
        <v>1747</v>
      </c>
      <c r="J33" s="12" t="s">
        <v>1747</v>
      </c>
      <c r="K33" s="47" t="s">
        <v>739</v>
      </c>
      <c r="L33" s="9" t="str">
        <f t="shared" si="3"/>
        <v>N/A</v>
      </c>
    </row>
    <row r="34" spans="1:12" x14ac:dyDescent="0.2">
      <c r="A34" s="48" t="s">
        <v>84</v>
      </c>
      <c r="B34" s="37" t="s">
        <v>213</v>
      </c>
      <c r="C34" s="49">
        <v>604009676</v>
      </c>
      <c r="D34" s="46" t="str">
        <f t="shared" si="0"/>
        <v>N/A</v>
      </c>
      <c r="E34" s="49">
        <v>571793582</v>
      </c>
      <c r="F34" s="46" t="str">
        <f t="shared" si="1"/>
        <v>N/A</v>
      </c>
      <c r="G34" s="49">
        <v>583738437</v>
      </c>
      <c r="H34" s="46" t="str">
        <f t="shared" si="2"/>
        <v>N/A</v>
      </c>
      <c r="I34" s="12">
        <v>-5.33</v>
      </c>
      <c r="J34" s="12">
        <v>2.089</v>
      </c>
      <c r="K34" s="47" t="s">
        <v>739</v>
      </c>
      <c r="L34" s="9" t="str">
        <f t="shared" si="3"/>
        <v>Yes</v>
      </c>
    </row>
    <row r="35" spans="1:12" x14ac:dyDescent="0.2">
      <c r="A35" s="48" t="s">
        <v>1424</v>
      </c>
      <c r="B35" s="37" t="s">
        <v>213</v>
      </c>
      <c r="C35" s="49">
        <v>15609.905307999999</v>
      </c>
      <c r="D35" s="46" t="str">
        <f t="shared" si="0"/>
        <v>N/A</v>
      </c>
      <c r="E35" s="49">
        <v>15154.477273</v>
      </c>
      <c r="F35" s="46" t="str">
        <f t="shared" si="1"/>
        <v>N/A</v>
      </c>
      <c r="G35" s="49">
        <v>16231.639101000001</v>
      </c>
      <c r="H35" s="46" t="str">
        <f t="shared" si="2"/>
        <v>N/A</v>
      </c>
      <c r="I35" s="12">
        <v>-2.92</v>
      </c>
      <c r="J35" s="12">
        <v>7.1079999999999997</v>
      </c>
      <c r="K35" s="47" t="s">
        <v>739</v>
      </c>
      <c r="L35" s="9" t="str">
        <f t="shared" si="3"/>
        <v>Yes</v>
      </c>
    </row>
    <row r="36" spans="1:12" x14ac:dyDescent="0.2">
      <c r="A36" s="48" t="s">
        <v>1425</v>
      </c>
      <c r="B36" s="37" t="s">
        <v>213</v>
      </c>
      <c r="C36" s="49">
        <v>16262.17425</v>
      </c>
      <c r="D36" s="46" t="str">
        <f t="shared" si="0"/>
        <v>N/A</v>
      </c>
      <c r="E36" s="49">
        <v>16241.367437000001</v>
      </c>
      <c r="F36" s="46" t="str">
        <f t="shared" si="1"/>
        <v>N/A</v>
      </c>
      <c r="G36" s="49">
        <v>17790.937094000001</v>
      </c>
      <c r="H36" s="46" t="str">
        <f t="shared" si="2"/>
        <v>N/A</v>
      </c>
      <c r="I36" s="12">
        <v>-0.128</v>
      </c>
      <c r="J36" s="12">
        <v>9.5410000000000004</v>
      </c>
      <c r="K36" s="47" t="s">
        <v>739</v>
      </c>
      <c r="L36" s="9" t="str">
        <f t="shared" si="3"/>
        <v>Yes</v>
      </c>
    </row>
    <row r="37" spans="1:12" x14ac:dyDescent="0.2">
      <c r="A37" s="4" t="s">
        <v>107</v>
      </c>
      <c r="B37" s="37" t="s">
        <v>213</v>
      </c>
      <c r="C37" s="49">
        <v>34563</v>
      </c>
      <c r="D37" s="46" t="str">
        <f t="shared" si="0"/>
        <v>N/A</v>
      </c>
      <c r="E37" s="49">
        <v>30453</v>
      </c>
      <c r="F37" s="46" t="str">
        <f t="shared" si="1"/>
        <v>N/A</v>
      </c>
      <c r="G37" s="49">
        <v>3452</v>
      </c>
      <c r="H37" s="46" t="str">
        <f t="shared" si="2"/>
        <v>N/A</v>
      </c>
      <c r="I37" s="12">
        <v>-11.9</v>
      </c>
      <c r="J37" s="12">
        <v>-88.7</v>
      </c>
      <c r="K37" s="47" t="s">
        <v>739</v>
      </c>
      <c r="L37" s="9" t="str">
        <f t="shared" si="3"/>
        <v>No</v>
      </c>
    </row>
    <row r="38" spans="1:12" x14ac:dyDescent="0.2">
      <c r="A38" s="48" t="s">
        <v>158</v>
      </c>
      <c r="B38" s="50" t="s">
        <v>217</v>
      </c>
      <c r="C38" s="1">
        <v>42</v>
      </c>
      <c r="D38" s="46" t="str">
        <f>IF($B38="N/A","N/A",IF(C38&gt;0,"No",IF(C38&lt;0,"No","Yes")))</f>
        <v>No</v>
      </c>
      <c r="E38" s="1">
        <v>49</v>
      </c>
      <c r="F38" s="46" t="str">
        <f>IF($B38="N/A","N/A",IF(E38&gt;0,"No",IF(E38&lt;0,"No","Yes")))</f>
        <v>No</v>
      </c>
      <c r="G38" s="1">
        <v>11</v>
      </c>
      <c r="H38" s="46" t="str">
        <f>IF($B38="N/A","N/A",IF(G38&gt;0,"No",IF(G38&lt;0,"No","Yes")))</f>
        <v>No</v>
      </c>
      <c r="I38" s="12">
        <v>16.670000000000002</v>
      </c>
      <c r="J38" s="12">
        <v>-95.9</v>
      </c>
      <c r="K38" s="47" t="s">
        <v>739</v>
      </c>
      <c r="L38" s="9" t="str">
        <f t="shared" si="3"/>
        <v>No</v>
      </c>
    </row>
    <row r="39" spans="1:12" x14ac:dyDescent="0.2">
      <c r="A39" s="48" t="s">
        <v>156</v>
      </c>
      <c r="B39" s="37" t="s">
        <v>213</v>
      </c>
      <c r="C39" s="49">
        <v>30939</v>
      </c>
      <c r="D39" s="46" t="str">
        <f t="shared" ref="D39:D40" si="4">IF($B39="N/A","N/A",IF(C39&gt;10,"No",IF(C39&lt;-10,"No","Yes")))</f>
        <v>N/A</v>
      </c>
      <c r="E39" s="49">
        <v>28269</v>
      </c>
      <c r="F39" s="46" t="str">
        <f t="shared" ref="F39:F40" si="5">IF($B39="N/A","N/A",IF(E39&gt;10,"No",IF(E39&lt;-10,"No","Yes")))</f>
        <v>N/A</v>
      </c>
      <c r="G39" s="49">
        <v>3452</v>
      </c>
      <c r="H39" s="46" t="str">
        <f t="shared" ref="H39:H40" si="6">IF($B39="N/A","N/A",IF(G39&gt;10,"No",IF(G39&lt;-10,"No","Yes")))</f>
        <v>N/A</v>
      </c>
      <c r="I39" s="12">
        <v>-8.6300000000000008</v>
      </c>
      <c r="J39" s="12">
        <v>-87.8</v>
      </c>
      <c r="K39" s="47" t="s">
        <v>739</v>
      </c>
      <c r="L39" s="9" t="str">
        <f t="shared" si="3"/>
        <v>No</v>
      </c>
    </row>
    <row r="40" spans="1:12" x14ac:dyDescent="0.2">
      <c r="A40" s="48" t="s">
        <v>1304</v>
      </c>
      <c r="B40" s="37" t="s">
        <v>213</v>
      </c>
      <c r="C40" s="49">
        <v>736.64285714000005</v>
      </c>
      <c r="D40" s="46" t="str">
        <f t="shared" si="4"/>
        <v>N/A</v>
      </c>
      <c r="E40" s="49">
        <v>576.91836735000004</v>
      </c>
      <c r="F40" s="46" t="str">
        <f t="shared" si="5"/>
        <v>N/A</v>
      </c>
      <c r="G40" s="49">
        <v>1726</v>
      </c>
      <c r="H40" s="46" t="str">
        <f t="shared" si="6"/>
        <v>N/A</v>
      </c>
      <c r="I40" s="12">
        <v>-21.7</v>
      </c>
      <c r="J40" s="12">
        <v>199.2</v>
      </c>
      <c r="K40" s="47" t="s">
        <v>739</v>
      </c>
      <c r="L40" s="9" t="str">
        <f>IF(J40="Div by 0", "N/A", IF(OR(J40="N/A",K40="N/A"),"N/A", IF(J40&gt;VALUE(MID(K40,1,2)), "No", IF(J40&lt;-1*VALUE(MID(K40,1,2)), "No", "Yes"))))</f>
        <v>No</v>
      </c>
    </row>
    <row r="41" spans="1:12" x14ac:dyDescent="0.2">
      <c r="A41" s="3" t="s">
        <v>1426</v>
      </c>
      <c r="B41" s="37" t="s">
        <v>213</v>
      </c>
      <c r="C41" s="49">
        <v>16462.709347</v>
      </c>
      <c r="D41" s="46" t="str">
        <f t="shared" ref="D41:D52" si="7">IF($B41="N/A","N/A",IF(C41&gt;10,"No",IF(C41&lt;-10,"No","Yes")))</f>
        <v>N/A</v>
      </c>
      <c r="E41" s="49">
        <v>17881.126501999999</v>
      </c>
      <c r="F41" s="46" t="str">
        <f t="shared" ref="F41:F52" si="8">IF($B41="N/A","N/A",IF(E41&gt;10,"No",IF(E41&lt;-10,"No","Yes")))</f>
        <v>N/A</v>
      </c>
      <c r="G41" s="49">
        <v>20639.561212000001</v>
      </c>
      <c r="H41" s="46" t="str">
        <f t="shared" ref="H41:H52" si="9">IF($B41="N/A","N/A",IF(G41&gt;10,"No",IF(G41&lt;-10,"No","Yes")))</f>
        <v>N/A</v>
      </c>
      <c r="I41" s="12">
        <v>8.6159999999999997</v>
      </c>
      <c r="J41" s="12">
        <v>15.43</v>
      </c>
      <c r="K41" s="47" t="s">
        <v>739</v>
      </c>
      <c r="L41" s="9" t="str">
        <f t="shared" ref="L41:L52" si="10">IF(J41="Div by 0", "N/A", IF(K41="N/A","N/A", IF(J41&gt;VALUE(MID(K41,1,2)), "No", IF(J41&lt;-1*VALUE(MID(K41,1,2)), "No", "Yes"))))</f>
        <v>Yes</v>
      </c>
    </row>
    <row r="42" spans="1:12" x14ac:dyDescent="0.2">
      <c r="A42" s="3" t="s">
        <v>1427</v>
      </c>
      <c r="B42" s="37" t="s">
        <v>213</v>
      </c>
      <c r="C42" s="49">
        <v>7706.0545745999998</v>
      </c>
      <c r="D42" s="46" t="str">
        <f t="shared" si="7"/>
        <v>N/A</v>
      </c>
      <c r="E42" s="49">
        <v>7575.6174411000002</v>
      </c>
      <c r="F42" s="46" t="str">
        <f t="shared" si="8"/>
        <v>N/A</v>
      </c>
      <c r="G42" s="49">
        <v>7446.0205415</v>
      </c>
      <c r="H42" s="46" t="str">
        <f t="shared" si="9"/>
        <v>N/A</v>
      </c>
      <c r="I42" s="12">
        <v>-1.69</v>
      </c>
      <c r="J42" s="12">
        <v>-1.71</v>
      </c>
      <c r="K42" s="47" t="s">
        <v>739</v>
      </c>
      <c r="L42" s="9" t="str">
        <f t="shared" si="10"/>
        <v>Yes</v>
      </c>
    </row>
    <row r="43" spans="1:12" x14ac:dyDescent="0.2">
      <c r="A43" s="3" t="s">
        <v>1428</v>
      </c>
      <c r="B43" s="37" t="s">
        <v>213</v>
      </c>
      <c r="C43" s="49">
        <v>28219.087892</v>
      </c>
      <c r="D43" s="46" t="str">
        <f t="shared" si="7"/>
        <v>N/A</v>
      </c>
      <c r="E43" s="49">
        <v>26776.938773000002</v>
      </c>
      <c r="F43" s="46" t="str">
        <f t="shared" si="8"/>
        <v>N/A</v>
      </c>
      <c r="G43" s="49">
        <v>27287.462406999999</v>
      </c>
      <c r="H43" s="46" t="str">
        <f t="shared" si="9"/>
        <v>N/A</v>
      </c>
      <c r="I43" s="12">
        <v>-5.1100000000000003</v>
      </c>
      <c r="J43" s="12">
        <v>1.907</v>
      </c>
      <c r="K43" s="47" t="s">
        <v>739</v>
      </c>
      <c r="L43" s="9" t="str">
        <f t="shared" si="10"/>
        <v>Yes</v>
      </c>
    </row>
    <row r="44" spans="1:12" x14ac:dyDescent="0.2">
      <c r="A44" s="3" t="s">
        <v>1429</v>
      </c>
      <c r="B44" s="37" t="s">
        <v>213</v>
      </c>
      <c r="C44" s="49">
        <v>4316.3279266999998</v>
      </c>
      <c r="D44" s="46" t="str">
        <f t="shared" si="7"/>
        <v>N/A</v>
      </c>
      <c r="E44" s="49">
        <v>4237.7268928000003</v>
      </c>
      <c r="F44" s="46" t="str">
        <f t="shared" si="8"/>
        <v>N/A</v>
      </c>
      <c r="G44" s="49">
        <v>2806.1089793000001</v>
      </c>
      <c r="H44" s="46" t="str">
        <f t="shared" si="9"/>
        <v>N/A</v>
      </c>
      <c r="I44" s="12">
        <v>-1.82</v>
      </c>
      <c r="J44" s="12">
        <v>-33.799999999999997</v>
      </c>
      <c r="K44" s="47" t="s">
        <v>739</v>
      </c>
      <c r="L44" s="9" t="str">
        <f t="shared" si="10"/>
        <v>No</v>
      </c>
    </row>
    <row r="45" spans="1:12" x14ac:dyDescent="0.2">
      <c r="A45" s="3" t="s">
        <v>1430</v>
      </c>
      <c r="B45" s="37" t="s">
        <v>213</v>
      </c>
      <c r="C45" s="49">
        <v>3916.3333333</v>
      </c>
      <c r="D45" s="46" t="str">
        <f t="shared" si="7"/>
        <v>N/A</v>
      </c>
      <c r="E45" s="49">
        <v>3707.3181817999998</v>
      </c>
      <c r="F45" s="46" t="str">
        <f t="shared" si="8"/>
        <v>N/A</v>
      </c>
      <c r="G45" s="49">
        <v>4007.5</v>
      </c>
      <c r="H45" s="46" t="str">
        <f t="shared" si="9"/>
        <v>N/A</v>
      </c>
      <c r="I45" s="12">
        <v>-5.34</v>
      </c>
      <c r="J45" s="12">
        <v>8.0969999999999995</v>
      </c>
      <c r="K45" s="47" t="s">
        <v>739</v>
      </c>
      <c r="L45" s="9" t="str">
        <f t="shared" si="10"/>
        <v>Yes</v>
      </c>
    </row>
    <row r="46" spans="1:12" x14ac:dyDescent="0.2">
      <c r="A46" s="3" t="s">
        <v>1431</v>
      </c>
      <c r="B46" s="37" t="s">
        <v>213</v>
      </c>
      <c r="C46" s="49" t="s">
        <v>1747</v>
      </c>
      <c r="D46" s="46" t="str">
        <f t="shared" si="7"/>
        <v>N/A</v>
      </c>
      <c r="E46" s="49" t="s">
        <v>1747</v>
      </c>
      <c r="F46" s="46" t="str">
        <f t="shared" si="8"/>
        <v>N/A</v>
      </c>
      <c r="G46" s="49" t="s">
        <v>1747</v>
      </c>
      <c r="H46" s="46" t="str">
        <f t="shared" si="9"/>
        <v>N/A</v>
      </c>
      <c r="I46" s="12" t="s">
        <v>1747</v>
      </c>
      <c r="J46" s="12" t="s">
        <v>1747</v>
      </c>
      <c r="K46" s="47" t="s">
        <v>739</v>
      </c>
      <c r="L46" s="9" t="str">
        <f t="shared" si="10"/>
        <v>N/A</v>
      </c>
    </row>
    <row r="47" spans="1:12" x14ac:dyDescent="0.2">
      <c r="A47" s="3" t="s">
        <v>1432</v>
      </c>
      <c r="B47" s="37" t="s">
        <v>213</v>
      </c>
      <c r="C47" s="49">
        <v>14756.545206000001</v>
      </c>
      <c r="D47" s="46" t="str">
        <f t="shared" si="7"/>
        <v>N/A</v>
      </c>
      <c r="E47" s="49">
        <v>12925.124792000001</v>
      </c>
      <c r="F47" s="46" t="str">
        <f t="shared" si="8"/>
        <v>N/A</v>
      </c>
      <c r="G47" s="49">
        <v>13310.568922</v>
      </c>
      <c r="H47" s="46" t="str">
        <f t="shared" si="9"/>
        <v>N/A</v>
      </c>
      <c r="I47" s="12">
        <v>-12.4</v>
      </c>
      <c r="J47" s="12">
        <v>2.9820000000000002</v>
      </c>
      <c r="K47" s="47" t="s">
        <v>739</v>
      </c>
      <c r="L47" s="9" t="str">
        <f t="shared" si="10"/>
        <v>Yes</v>
      </c>
    </row>
    <row r="48" spans="1:12" x14ac:dyDescent="0.2">
      <c r="A48" s="3" t="s">
        <v>1433</v>
      </c>
      <c r="B48" s="50" t="s">
        <v>213</v>
      </c>
      <c r="C48" s="14">
        <v>11779.972981000001</v>
      </c>
      <c r="D48" s="11" t="str">
        <f t="shared" si="7"/>
        <v>N/A</v>
      </c>
      <c r="E48" s="14">
        <v>12255.532132</v>
      </c>
      <c r="F48" s="11" t="str">
        <f t="shared" si="8"/>
        <v>N/A</v>
      </c>
      <c r="G48" s="14">
        <v>12507.080592</v>
      </c>
      <c r="H48" s="11" t="str">
        <f t="shared" si="9"/>
        <v>N/A</v>
      </c>
      <c r="I48" s="59">
        <v>4.0369999999999999</v>
      </c>
      <c r="J48" s="59">
        <v>2.0529999999999999</v>
      </c>
      <c r="K48" s="50" t="s">
        <v>739</v>
      </c>
      <c r="L48" s="9" t="str">
        <f t="shared" si="10"/>
        <v>Yes</v>
      </c>
    </row>
    <row r="49" spans="1:12" ht="25.5" x14ac:dyDescent="0.2">
      <c r="A49" s="3" t="s">
        <v>1434</v>
      </c>
      <c r="B49" s="50" t="s">
        <v>213</v>
      </c>
      <c r="C49" s="14">
        <v>50447.388004</v>
      </c>
      <c r="D49" s="11" t="str">
        <f t="shared" si="7"/>
        <v>N/A</v>
      </c>
      <c r="E49" s="14">
        <v>38871.104595999997</v>
      </c>
      <c r="F49" s="11" t="str">
        <f t="shared" si="8"/>
        <v>N/A</v>
      </c>
      <c r="G49" s="14">
        <v>44088.278636000003</v>
      </c>
      <c r="H49" s="11" t="str">
        <f t="shared" si="9"/>
        <v>N/A</v>
      </c>
      <c r="I49" s="59">
        <v>-22.9</v>
      </c>
      <c r="J49" s="59">
        <v>13.42</v>
      </c>
      <c r="K49" s="50" t="s">
        <v>739</v>
      </c>
      <c r="L49" s="9" t="str">
        <f t="shared" si="10"/>
        <v>Yes</v>
      </c>
    </row>
    <row r="50" spans="1:12" x14ac:dyDescent="0.2">
      <c r="A50" s="3" t="s">
        <v>1435</v>
      </c>
      <c r="B50" s="50" t="s">
        <v>213</v>
      </c>
      <c r="C50" s="14">
        <v>10097.143962</v>
      </c>
      <c r="D50" s="11" t="str">
        <f t="shared" si="7"/>
        <v>N/A</v>
      </c>
      <c r="E50" s="14">
        <v>8883.8441098000003</v>
      </c>
      <c r="F50" s="11" t="str">
        <f t="shared" si="8"/>
        <v>N/A</v>
      </c>
      <c r="G50" s="14">
        <v>8271.4114052999994</v>
      </c>
      <c r="H50" s="11" t="str">
        <f t="shared" si="9"/>
        <v>N/A</v>
      </c>
      <c r="I50" s="59">
        <v>-12</v>
      </c>
      <c r="J50" s="59">
        <v>-6.89</v>
      </c>
      <c r="K50" s="50" t="s">
        <v>739</v>
      </c>
      <c r="L50" s="9" t="str">
        <f t="shared" si="10"/>
        <v>Yes</v>
      </c>
    </row>
    <row r="51" spans="1:12" x14ac:dyDescent="0.2">
      <c r="A51" s="3" t="s">
        <v>1436</v>
      </c>
      <c r="B51" s="50" t="s">
        <v>213</v>
      </c>
      <c r="C51" s="14">
        <v>9913.0671141000003</v>
      </c>
      <c r="D51" s="11" t="str">
        <f t="shared" si="7"/>
        <v>N/A</v>
      </c>
      <c r="E51" s="14">
        <v>9235.0345429000008</v>
      </c>
      <c r="F51" s="11" t="str">
        <f t="shared" si="8"/>
        <v>N/A</v>
      </c>
      <c r="G51" s="14">
        <v>9257.1583305999993</v>
      </c>
      <c r="H51" s="11" t="str">
        <f t="shared" si="9"/>
        <v>N/A</v>
      </c>
      <c r="I51" s="59">
        <v>-6.84</v>
      </c>
      <c r="J51" s="59">
        <v>0.23960000000000001</v>
      </c>
      <c r="K51" s="50" t="s">
        <v>739</v>
      </c>
      <c r="L51" s="9" t="str">
        <f t="shared" si="10"/>
        <v>Yes</v>
      </c>
    </row>
    <row r="52" spans="1:12" x14ac:dyDescent="0.2">
      <c r="A52" s="3" t="s">
        <v>1437</v>
      </c>
      <c r="B52" s="50" t="s">
        <v>213</v>
      </c>
      <c r="C52" s="14" t="s">
        <v>1747</v>
      </c>
      <c r="D52" s="11" t="str">
        <f t="shared" si="7"/>
        <v>N/A</v>
      </c>
      <c r="E52" s="14" t="s">
        <v>1747</v>
      </c>
      <c r="F52" s="11" t="str">
        <f t="shared" si="8"/>
        <v>N/A</v>
      </c>
      <c r="G52" s="14" t="s">
        <v>1747</v>
      </c>
      <c r="H52" s="11" t="str">
        <f t="shared" si="9"/>
        <v>N/A</v>
      </c>
      <c r="I52" s="59" t="s">
        <v>1747</v>
      </c>
      <c r="J52" s="59" t="s">
        <v>1747</v>
      </c>
      <c r="K52" s="50" t="s">
        <v>739</v>
      </c>
      <c r="L52" s="9" t="str">
        <f t="shared" si="10"/>
        <v>N/A</v>
      </c>
    </row>
    <row r="53" spans="1:12" x14ac:dyDescent="0.2">
      <c r="A53" s="48" t="s">
        <v>1611</v>
      </c>
      <c r="B53" s="37" t="s">
        <v>213</v>
      </c>
      <c r="C53" s="49">
        <v>16478712</v>
      </c>
      <c r="D53" s="46" t="str">
        <f t="shared" ref="D53:D122" si="11">IF($B53="N/A","N/A",IF(C53&gt;10,"No",IF(C53&lt;-10,"No","Yes")))</f>
        <v>N/A</v>
      </c>
      <c r="E53" s="49">
        <v>16960705</v>
      </c>
      <c r="F53" s="46" t="str">
        <f t="shared" ref="F53:F122" si="12">IF($B53="N/A","N/A",IF(E53&gt;10,"No",IF(E53&lt;-10,"No","Yes")))</f>
        <v>N/A</v>
      </c>
      <c r="G53" s="49">
        <v>14277247</v>
      </c>
      <c r="H53" s="46" t="str">
        <f t="shared" ref="H53:H122" si="13">IF($B53="N/A","N/A",IF(G53&gt;10,"No",IF(G53&lt;-10,"No","Yes")))</f>
        <v>N/A</v>
      </c>
      <c r="I53" s="12">
        <v>2.9249999999999998</v>
      </c>
      <c r="J53" s="12">
        <v>-15.8</v>
      </c>
      <c r="K53" s="47" t="s">
        <v>739</v>
      </c>
      <c r="L53" s="9" t="str">
        <f t="shared" ref="L53:L113" si="14">IF(J53="Div by 0", "N/A", IF(K53="N/A","N/A", IF(J53&gt;VALUE(MID(K53,1,2)), "No", IF(J53&lt;-1*VALUE(MID(K53,1,2)), "No", "Yes"))))</f>
        <v>Yes</v>
      </c>
    </row>
    <row r="54" spans="1:12" x14ac:dyDescent="0.2">
      <c r="A54" s="48" t="s">
        <v>598</v>
      </c>
      <c r="B54" s="37" t="s">
        <v>213</v>
      </c>
      <c r="C54" s="38">
        <v>7944</v>
      </c>
      <c r="D54" s="46" t="str">
        <f t="shared" si="11"/>
        <v>N/A</v>
      </c>
      <c r="E54" s="38">
        <v>7482</v>
      </c>
      <c r="F54" s="46" t="str">
        <f t="shared" si="12"/>
        <v>N/A</v>
      </c>
      <c r="G54" s="38">
        <v>6838</v>
      </c>
      <c r="H54" s="46" t="str">
        <f t="shared" si="13"/>
        <v>N/A</v>
      </c>
      <c r="I54" s="12">
        <v>-5.82</v>
      </c>
      <c r="J54" s="12">
        <v>-8.61</v>
      </c>
      <c r="K54" s="47" t="s">
        <v>739</v>
      </c>
      <c r="L54" s="9" t="str">
        <f t="shared" si="14"/>
        <v>Yes</v>
      </c>
    </row>
    <row r="55" spans="1:12" x14ac:dyDescent="0.2">
      <c r="A55" s="48" t="s">
        <v>1438</v>
      </c>
      <c r="B55" s="37" t="s">
        <v>213</v>
      </c>
      <c r="C55" s="49">
        <v>2074.3595166</v>
      </c>
      <c r="D55" s="46" t="str">
        <f t="shared" si="11"/>
        <v>N/A</v>
      </c>
      <c r="E55" s="49">
        <v>2266.8678160999998</v>
      </c>
      <c r="F55" s="46" t="str">
        <f t="shared" si="12"/>
        <v>N/A</v>
      </c>
      <c r="G55" s="49">
        <v>2087.9273179000002</v>
      </c>
      <c r="H55" s="46" t="str">
        <f t="shared" si="13"/>
        <v>N/A</v>
      </c>
      <c r="I55" s="12">
        <v>9.2799999999999994</v>
      </c>
      <c r="J55" s="12">
        <v>-7.89</v>
      </c>
      <c r="K55" s="47" t="s">
        <v>739</v>
      </c>
      <c r="L55" s="9" t="str">
        <f t="shared" si="14"/>
        <v>Yes</v>
      </c>
    </row>
    <row r="56" spans="1:12" x14ac:dyDescent="0.2">
      <c r="A56" s="48" t="s">
        <v>1439</v>
      </c>
      <c r="B56" s="37" t="s">
        <v>213</v>
      </c>
      <c r="C56" s="38">
        <v>0.3859516616</v>
      </c>
      <c r="D56" s="46" t="str">
        <f t="shared" si="11"/>
        <v>N/A</v>
      </c>
      <c r="E56" s="38">
        <v>0.3727612938</v>
      </c>
      <c r="F56" s="46" t="str">
        <f t="shared" si="12"/>
        <v>N/A</v>
      </c>
      <c r="G56" s="38">
        <v>0.28487861949999999</v>
      </c>
      <c r="H56" s="46" t="str">
        <f t="shared" si="13"/>
        <v>N/A</v>
      </c>
      <c r="I56" s="12">
        <v>-3.42</v>
      </c>
      <c r="J56" s="12">
        <v>-23.6</v>
      </c>
      <c r="K56" s="47" t="s">
        <v>739</v>
      </c>
      <c r="L56" s="9" t="str">
        <f t="shared" si="14"/>
        <v>Yes</v>
      </c>
    </row>
    <row r="57" spans="1:12" ht="25.5" x14ac:dyDescent="0.2">
      <c r="A57" s="48" t="s">
        <v>599</v>
      </c>
      <c r="B57" s="37" t="s">
        <v>213</v>
      </c>
      <c r="C57" s="49">
        <v>0</v>
      </c>
      <c r="D57" s="46" t="str">
        <f t="shared" si="11"/>
        <v>N/A</v>
      </c>
      <c r="E57" s="49">
        <v>0</v>
      </c>
      <c r="F57" s="46" t="str">
        <f t="shared" si="12"/>
        <v>N/A</v>
      </c>
      <c r="G57" s="49">
        <v>0</v>
      </c>
      <c r="H57" s="46" t="str">
        <f t="shared" si="13"/>
        <v>N/A</v>
      </c>
      <c r="I57" s="12" t="s">
        <v>1747</v>
      </c>
      <c r="J57" s="12" t="s">
        <v>1747</v>
      </c>
      <c r="K57" s="47" t="s">
        <v>739</v>
      </c>
      <c r="L57" s="9" t="str">
        <f t="shared" si="14"/>
        <v>N/A</v>
      </c>
    </row>
    <row r="58" spans="1:12" x14ac:dyDescent="0.2">
      <c r="A58" s="48" t="s">
        <v>600</v>
      </c>
      <c r="B58" s="37" t="s">
        <v>213</v>
      </c>
      <c r="C58" s="38">
        <v>0</v>
      </c>
      <c r="D58" s="46" t="str">
        <f t="shared" si="11"/>
        <v>N/A</v>
      </c>
      <c r="E58" s="38">
        <v>0</v>
      </c>
      <c r="F58" s="46" t="str">
        <f t="shared" si="12"/>
        <v>N/A</v>
      </c>
      <c r="G58" s="38">
        <v>0</v>
      </c>
      <c r="H58" s="46" t="str">
        <f t="shared" si="13"/>
        <v>N/A</v>
      </c>
      <c r="I58" s="12" t="s">
        <v>1747</v>
      </c>
      <c r="J58" s="12" t="s">
        <v>1747</v>
      </c>
      <c r="K58" s="47" t="s">
        <v>739</v>
      </c>
      <c r="L58" s="9" t="str">
        <f t="shared" si="14"/>
        <v>N/A</v>
      </c>
    </row>
    <row r="59" spans="1:12" x14ac:dyDescent="0.2">
      <c r="A59" s="48" t="s">
        <v>1440</v>
      </c>
      <c r="B59" s="37" t="s">
        <v>213</v>
      </c>
      <c r="C59" s="49" t="s">
        <v>1747</v>
      </c>
      <c r="D59" s="46" t="str">
        <f t="shared" si="11"/>
        <v>N/A</v>
      </c>
      <c r="E59" s="49" t="s">
        <v>1747</v>
      </c>
      <c r="F59" s="46" t="str">
        <f t="shared" si="12"/>
        <v>N/A</v>
      </c>
      <c r="G59" s="49" t="s">
        <v>1747</v>
      </c>
      <c r="H59" s="46" t="str">
        <f t="shared" si="13"/>
        <v>N/A</v>
      </c>
      <c r="I59" s="12" t="s">
        <v>1747</v>
      </c>
      <c r="J59" s="12" t="s">
        <v>1747</v>
      </c>
      <c r="K59" s="47" t="s">
        <v>739</v>
      </c>
      <c r="L59" s="9" t="str">
        <f t="shared" si="14"/>
        <v>N/A</v>
      </c>
    </row>
    <row r="60" spans="1:12" ht="25.5" x14ac:dyDescent="0.2">
      <c r="A60" s="48" t="s">
        <v>601</v>
      </c>
      <c r="B60" s="37" t="s">
        <v>213</v>
      </c>
      <c r="C60" s="49">
        <v>727402</v>
      </c>
      <c r="D60" s="46" t="str">
        <f t="shared" si="11"/>
        <v>N/A</v>
      </c>
      <c r="E60" s="49">
        <v>1001478</v>
      </c>
      <c r="F60" s="46" t="str">
        <f t="shared" si="12"/>
        <v>N/A</v>
      </c>
      <c r="G60" s="49">
        <v>713240</v>
      </c>
      <c r="H60" s="46" t="str">
        <f t="shared" si="13"/>
        <v>N/A</v>
      </c>
      <c r="I60" s="12">
        <v>37.68</v>
      </c>
      <c r="J60" s="12">
        <v>-28.8</v>
      </c>
      <c r="K60" s="47" t="s">
        <v>739</v>
      </c>
      <c r="L60" s="9" t="str">
        <f t="shared" si="14"/>
        <v>Yes</v>
      </c>
    </row>
    <row r="61" spans="1:12" x14ac:dyDescent="0.2">
      <c r="A61" s="4" t="s">
        <v>602</v>
      </c>
      <c r="B61" s="50" t="s">
        <v>213</v>
      </c>
      <c r="C61" s="1">
        <v>71</v>
      </c>
      <c r="D61" s="11" t="str">
        <f t="shared" si="11"/>
        <v>N/A</v>
      </c>
      <c r="E61" s="1">
        <v>73</v>
      </c>
      <c r="F61" s="11" t="str">
        <f t="shared" si="12"/>
        <v>N/A</v>
      </c>
      <c r="G61" s="1">
        <v>77</v>
      </c>
      <c r="H61" s="11" t="str">
        <f t="shared" si="13"/>
        <v>N/A</v>
      </c>
      <c r="I61" s="59">
        <v>2.8170000000000002</v>
      </c>
      <c r="J61" s="59">
        <v>5.4790000000000001</v>
      </c>
      <c r="K61" s="50" t="s">
        <v>739</v>
      </c>
      <c r="L61" s="9" t="str">
        <f t="shared" si="14"/>
        <v>Yes</v>
      </c>
    </row>
    <row r="62" spans="1:12" ht="25.5" x14ac:dyDescent="0.2">
      <c r="A62" s="4" t="s">
        <v>1441</v>
      </c>
      <c r="B62" s="50" t="s">
        <v>213</v>
      </c>
      <c r="C62" s="14">
        <v>10245.098592</v>
      </c>
      <c r="D62" s="11" t="str">
        <f t="shared" si="11"/>
        <v>N/A</v>
      </c>
      <c r="E62" s="14">
        <v>13718.876711999999</v>
      </c>
      <c r="F62" s="11" t="str">
        <f t="shared" si="12"/>
        <v>N/A</v>
      </c>
      <c r="G62" s="14">
        <v>9262.8571429000003</v>
      </c>
      <c r="H62" s="11" t="str">
        <f t="shared" si="13"/>
        <v>N/A</v>
      </c>
      <c r="I62" s="59">
        <v>33.909999999999997</v>
      </c>
      <c r="J62" s="59">
        <v>-32.5</v>
      </c>
      <c r="K62" s="50" t="s">
        <v>739</v>
      </c>
      <c r="L62" s="9" t="str">
        <f t="shared" si="14"/>
        <v>No</v>
      </c>
    </row>
    <row r="63" spans="1:12" x14ac:dyDescent="0.2">
      <c r="A63" s="4" t="s">
        <v>603</v>
      </c>
      <c r="B63" s="50" t="s">
        <v>213</v>
      </c>
      <c r="C63" s="14">
        <v>40331470</v>
      </c>
      <c r="D63" s="11" t="str">
        <f t="shared" si="11"/>
        <v>N/A</v>
      </c>
      <c r="E63" s="14">
        <v>14914025</v>
      </c>
      <c r="F63" s="11" t="str">
        <f t="shared" si="12"/>
        <v>N/A</v>
      </c>
      <c r="G63" s="14">
        <v>28478446</v>
      </c>
      <c r="H63" s="11" t="str">
        <f t="shared" si="13"/>
        <v>N/A</v>
      </c>
      <c r="I63" s="59">
        <v>-63</v>
      </c>
      <c r="J63" s="59">
        <v>90.95</v>
      </c>
      <c r="K63" s="50" t="s">
        <v>739</v>
      </c>
      <c r="L63" s="9" t="str">
        <f t="shared" si="14"/>
        <v>No</v>
      </c>
    </row>
    <row r="64" spans="1:12" x14ac:dyDescent="0.2">
      <c r="A64" s="4" t="s">
        <v>604</v>
      </c>
      <c r="B64" s="50" t="s">
        <v>213</v>
      </c>
      <c r="C64" s="1">
        <v>391</v>
      </c>
      <c r="D64" s="11" t="str">
        <f t="shared" si="11"/>
        <v>N/A</v>
      </c>
      <c r="E64" s="1">
        <v>191</v>
      </c>
      <c r="F64" s="11" t="str">
        <f t="shared" si="12"/>
        <v>N/A</v>
      </c>
      <c r="G64" s="1">
        <v>305</v>
      </c>
      <c r="H64" s="11" t="str">
        <f t="shared" si="13"/>
        <v>N/A</v>
      </c>
      <c r="I64" s="59">
        <v>-51.2</v>
      </c>
      <c r="J64" s="59">
        <v>59.69</v>
      </c>
      <c r="K64" s="50" t="s">
        <v>739</v>
      </c>
      <c r="L64" s="9" t="str">
        <f t="shared" si="14"/>
        <v>No</v>
      </c>
    </row>
    <row r="65" spans="1:12" x14ac:dyDescent="0.2">
      <c r="A65" s="4" t="s">
        <v>1442</v>
      </c>
      <c r="B65" s="50" t="s">
        <v>213</v>
      </c>
      <c r="C65" s="14">
        <v>103149.53964</v>
      </c>
      <c r="D65" s="11" t="str">
        <f t="shared" si="11"/>
        <v>N/A</v>
      </c>
      <c r="E65" s="14">
        <v>78083.900523999997</v>
      </c>
      <c r="F65" s="11" t="str">
        <f t="shared" si="12"/>
        <v>N/A</v>
      </c>
      <c r="G65" s="14">
        <v>93371.954098000002</v>
      </c>
      <c r="H65" s="11" t="str">
        <f t="shared" si="13"/>
        <v>N/A</v>
      </c>
      <c r="I65" s="59">
        <v>-24.3</v>
      </c>
      <c r="J65" s="59">
        <v>19.579999999999998</v>
      </c>
      <c r="K65" s="50" t="s">
        <v>739</v>
      </c>
      <c r="L65" s="9" t="str">
        <f t="shared" si="14"/>
        <v>Yes</v>
      </c>
    </row>
    <row r="66" spans="1:12" x14ac:dyDescent="0.2">
      <c r="A66" s="4" t="s">
        <v>605</v>
      </c>
      <c r="B66" s="50" t="s">
        <v>213</v>
      </c>
      <c r="C66" s="14">
        <v>268331608</v>
      </c>
      <c r="D66" s="11" t="str">
        <f t="shared" si="11"/>
        <v>N/A</v>
      </c>
      <c r="E66" s="14">
        <v>258014475</v>
      </c>
      <c r="F66" s="11" t="str">
        <f t="shared" si="12"/>
        <v>N/A</v>
      </c>
      <c r="G66" s="14">
        <v>258561425</v>
      </c>
      <c r="H66" s="11" t="str">
        <f t="shared" si="13"/>
        <v>N/A</v>
      </c>
      <c r="I66" s="59">
        <v>-3.84</v>
      </c>
      <c r="J66" s="59">
        <v>0.21199999999999999</v>
      </c>
      <c r="K66" s="50" t="s">
        <v>739</v>
      </c>
      <c r="L66" s="9" t="str">
        <f t="shared" si="14"/>
        <v>Yes</v>
      </c>
    </row>
    <row r="67" spans="1:12" x14ac:dyDescent="0.2">
      <c r="A67" s="4" t="s">
        <v>606</v>
      </c>
      <c r="B67" s="50" t="s">
        <v>213</v>
      </c>
      <c r="C67" s="1">
        <v>9677</v>
      </c>
      <c r="D67" s="11" t="str">
        <f t="shared" si="11"/>
        <v>N/A</v>
      </c>
      <c r="E67" s="1">
        <v>9297</v>
      </c>
      <c r="F67" s="11" t="str">
        <f t="shared" si="12"/>
        <v>N/A</v>
      </c>
      <c r="G67" s="1">
        <v>8925</v>
      </c>
      <c r="H67" s="11" t="str">
        <f t="shared" si="13"/>
        <v>N/A</v>
      </c>
      <c r="I67" s="59">
        <v>-3.93</v>
      </c>
      <c r="J67" s="59">
        <v>-4</v>
      </c>
      <c r="K67" s="50" t="s">
        <v>739</v>
      </c>
      <c r="L67" s="9" t="str">
        <f t="shared" si="14"/>
        <v>Yes</v>
      </c>
    </row>
    <row r="68" spans="1:12" x14ac:dyDescent="0.2">
      <c r="A68" s="4" t="s">
        <v>1443</v>
      </c>
      <c r="B68" s="50" t="s">
        <v>213</v>
      </c>
      <c r="C68" s="14">
        <v>27728.801074999999</v>
      </c>
      <c r="D68" s="11" t="str">
        <f t="shared" si="11"/>
        <v>N/A</v>
      </c>
      <c r="E68" s="14">
        <v>27752.444337000001</v>
      </c>
      <c r="F68" s="11" t="str">
        <f t="shared" si="12"/>
        <v>N/A</v>
      </c>
      <c r="G68" s="14">
        <v>28970.467787000001</v>
      </c>
      <c r="H68" s="11" t="str">
        <f t="shared" si="13"/>
        <v>N/A</v>
      </c>
      <c r="I68" s="59">
        <v>8.5300000000000001E-2</v>
      </c>
      <c r="J68" s="59">
        <v>4.3890000000000002</v>
      </c>
      <c r="K68" s="50" t="s">
        <v>739</v>
      </c>
      <c r="L68" s="9" t="str">
        <f t="shared" si="14"/>
        <v>Yes</v>
      </c>
    </row>
    <row r="69" spans="1:12" ht="25.5" x14ac:dyDescent="0.2">
      <c r="A69" s="4" t="s">
        <v>607</v>
      </c>
      <c r="B69" s="50" t="s">
        <v>213</v>
      </c>
      <c r="C69" s="14">
        <v>12761289</v>
      </c>
      <c r="D69" s="11" t="str">
        <f t="shared" si="11"/>
        <v>N/A</v>
      </c>
      <c r="E69" s="14">
        <v>12610357</v>
      </c>
      <c r="F69" s="11" t="str">
        <f t="shared" si="12"/>
        <v>N/A</v>
      </c>
      <c r="G69" s="14">
        <v>11385403</v>
      </c>
      <c r="H69" s="11" t="str">
        <f t="shared" si="13"/>
        <v>N/A</v>
      </c>
      <c r="I69" s="59">
        <v>-1.18</v>
      </c>
      <c r="J69" s="59">
        <v>-9.7100000000000009</v>
      </c>
      <c r="K69" s="50" t="s">
        <v>739</v>
      </c>
      <c r="L69" s="9" t="str">
        <f t="shared" si="14"/>
        <v>Yes</v>
      </c>
    </row>
    <row r="70" spans="1:12" x14ac:dyDescent="0.2">
      <c r="A70" s="4" t="s">
        <v>608</v>
      </c>
      <c r="B70" s="50" t="s">
        <v>213</v>
      </c>
      <c r="C70" s="1">
        <v>29026</v>
      </c>
      <c r="D70" s="11" t="str">
        <f t="shared" si="11"/>
        <v>N/A</v>
      </c>
      <c r="E70" s="1">
        <v>27991</v>
      </c>
      <c r="F70" s="11" t="str">
        <f t="shared" si="12"/>
        <v>N/A</v>
      </c>
      <c r="G70" s="1">
        <v>25663</v>
      </c>
      <c r="H70" s="11" t="str">
        <f t="shared" si="13"/>
        <v>N/A</v>
      </c>
      <c r="I70" s="59">
        <v>-3.57</v>
      </c>
      <c r="J70" s="59">
        <v>-8.32</v>
      </c>
      <c r="K70" s="50" t="s">
        <v>739</v>
      </c>
      <c r="L70" s="9" t="str">
        <f t="shared" si="14"/>
        <v>Yes</v>
      </c>
    </row>
    <row r="71" spans="1:12" x14ac:dyDescent="0.2">
      <c r="A71" s="4" t="s">
        <v>1444</v>
      </c>
      <c r="B71" s="50" t="s">
        <v>213</v>
      </c>
      <c r="C71" s="14">
        <v>439.65027906</v>
      </c>
      <c r="D71" s="11" t="str">
        <f t="shared" si="11"/>
        <v>N/A</v>
      </c>
      <c r="E71" s="14">
        <v>450.51470115000001</v>
      </c>
      <c r="F71" s="11" t="str">
        <f t="shared" si="12"/>
        <v>N/A</v>
      </c>
      <c r="G71" s="14">
        <v>443.65050851000001</v>
      </c>
      <c r="H71" s="11" t="str">
        <f t="shared" si="13"/>
        <v>N/A</v>
      </c>
      <c r="I71" s="59">
        <v>2.4710000000000001</v>
      </c>
      <c r="J71" s="59">
        <v>-1.52</v>
      </c>
      <c r="K71" s="50" t="s">
        <v>739</v>
      </c>
      <c r="L71" s="9" t="str">
        <f t="shared" si="14"/>
        <v>Yes</v>
      </c>
    </row>
    <row r="72" spans="1:12" x14ac:dyDescent="0.2">
      <c r="A72" s="4" t="s">
        <v>609</v>
      </c>
      <c r="B72" s="50" t="s">
        <v>213</v>
      </c>
      <c r="C72" s="14">
        <v>4836753</v>
      </c>
      <c r="D72" s="11" t="str">
        <f t="shared" si="11"/>
        <v>N/A</v>
      </c>
      <c r="E72" s="14">
        <v>4498169</v>
      </c>
      <c r="F72" s="11" t="str">
        <f t="shared" si="12"/>
        <v>N/A</v>
      </c>
      <c r="G72" s="14">
        <v>3979158</v>
      </c>
      <c r="H72" s="11" t="str">
        <f t="shared" si="13"/>
        <v>N/A</v>
      </c>
      <c r="I72" s="59">
        <v>-7</v>
      </c>
      <c r="J72" s="59">
        <v>-11.5</v>
      </c>
      <c r="K72" s="50" t="s">
        <v>739</v>
      </c>
      <c r="L72" s="9" t="str">
        <f t="shared" si="14"/>
        <v>Yes</v>
      </c>
    </row>
    <row r="73" spans="1:12" x14ac:dyDescent="0.2">
      <c r="A73" s="4" t="s">
        <v>610</v>
      </c>
      <c r="B73" s="50" t="s">
        <v>213</v>
      </c>
      <c r="C73" s="1">
        <v>15575</v>
      </c>
      <c r="D73" s="11" t="str">
        <f t="shared" si="11"/>
        <v>N/A</v>
      </c>
      <c r="E73" s="1">
        <v>14914</v>
      </c>
      <c r="F73" s="11" t="str">
        <f t="shared" si="12"/>
        <v>N/A</v>
      </c>
      <c r="G73" s="1">
        <v>14121</v>
      </c>
      <c r="H73" s="11" t="str">
        <f t="shared" si="13"/>
        <v>N/A</v>
      </c>
      <c r="I73" s="59">
        <v>-4.24</v>
      </c>
      <c r="J73" s="59">
        <v>-5.32</v>
      </c>
      <c r="K73" s="50" t="s">
        <v>739</v>
      </c>
      <c r="L73" s="9" t="str">
        <f t="shared" si="14"/>
        <v>Yes</v>
      </c>
    </row>
    <row r="74" spans="1:12" x14ac:dyDescent="0.2">
      <c r="A74" s="4" t="s">
        <v>1445</v>
      </c>
      <c r="B74" s="50" t="s">
        <v>213</v>
      </c>
      <c r="C74" s="14">
        <v>310.54593899999998</v>
      </c>
      <c r="D74" s="11" t="str">
        <f t="shared" si="11"/>
        <v>N/A</v>
      </c>
      <c r="E74" s="14">
        <v>301.60714765</v>
      </c>
      <c r="F74" s="11" t="str">
        <f t="shared" si="12"/>
        <v>N/A</v>
      </c>
      <c r="G74" s="14">
        <v>281.79009984999999</v>
      </c>
      <c r="H74" s="11" t="str">
        <f t="shared" si="13"/>
        <v>N/A</v>
      </c>
      <c r="I74" s="59">
        <v>-2.88</v>
      </c>
      <c r="J74" s="59">
        <v>-6.57</v>
      </c>
      <c r="K74" s="50" t="s">
        <v>739</v>
      </c>
      <c r="L74" s="9" t="str">
        <f t="shared" si="14"/>
        <v>Yes</v>
      </c>
    </row>
    <row r="75" spans="1:12" ht="25.5" x14ac:dyDescent="0.2">
      <c r="A75" s="4" t="s">
        <v>611</v>
      </c>
      <c r="B75" s="50" t="s">
        <v>213</v>
      </c>
      <c r="C75" s="14">
        <v>4909136</v>
      </c>
      <c r="D75" s="11" t="str">
        <f t="shared" si="11"/>
        <v>N/A</v>
      </c>
      <c r="E75" s="14">
        <v>4847692</v>
      </c>
      <c r="F75" s="11" t="str">
        <f t="shared" si="12"/>
        <v>N/A</v>
      </c>
      <c r="G75" s="14">
        <v>4335853</v>
      </c>
      <c r="H75" s="11" t="str">
        <f t="shared" si="13"/>
        <v>N/A</v>
      </c>
      <c r="I75" s="59">
        <v>-1.25</v>
      </c>
      <c r="J75" s="59">
        <v>-10.6</v>
      </c>
      <c r="K75" s="50" t="s">
        <v>739</v>
      </c>
      <c r="L75" s="9" t="str">
        <f t="shared" si="14"/>
        <v>Yes</v>
      </c>
    </row>
    <row r="76" spans="1:12" x14ac:dyDescent="0.2">
      <c r="A76" s="48" t="s">
        <v>612</v>
      </c>
      <c r="B76" s="37" t="s">
        <v>213</v>
      </c>
      <c r="C76" s="38">
        <v>22343</v>
      </c>
      <c r="D76" s="46" t="str">
        <f t="shared" si="11"/>
        <v>N/A</v>
      </c>
      <c r="E76" s="38">
        <v>21363</v>
      </c>
      <c r="F76" s="46" t="str">
        <f t="shared" si="12"/>
        <v>N/A</v>
      </c>
      <c r="G76" s="38">
        <v>19221</v>
      </c>
      <c r="H76" s="46" t="str">
        <f t="shared" si="13"/>
        <v>N/A</v>
      </c>
      <c r="I76" s="12">
        <v>-4.3899999999999997</v>
      </c>
      <c r="J76" s="12">
        <v>-10</v>
      </c>
      <c r="K76" s="47" t="s">
        <v>739</v>
      </c>
      <c r="L76" s="9" t="str">
        <f t="shared" si="14"/>
        <v>Yes</v>
      </c>
    </row>
    <row r="77" spans="1:12" ht="25.5" x14ac:dyDescent="0.2">
      <c r="A77" s="48" t="s">
        <v>1446</v>
      </c>
      <c r="B77" s="37" t="s">
        <v>213</v>
      </c>
      <c r="C77" s="49">
        <v>219.71695833000001</v>
      </c>
      <c r="D77" s="46" t="str">
        <f t="shared" si="11"/>
        <v>N/A</v>
      </c>
      <c r="E77" s="49">
        <v>226.92000186999999</v>
      </c>
      <c r="F77" s="46" t="str">
        <f t="shared" si="12"/>
        <v>N/A</v>
      </c>
      <c r="G77" s="49">
        <v>225.57895010999999</v>
      </c>
      <c r="H77" s="46" t="str">
        <f t="shared" si="13"/>
        <v>N/A</v>
      </c>
      <c r="I77" s="12">
        <v>3.278</v>
      </c>
      <c r="J77" s="12">
        <v>-0.59099999999999997</v>
      </c>
      <c r="K77" s="47" t="s">
        <v>739</v>
      </c>
      <c r="L77" s="9" t="str">
        <f t="shared" si="14"/>
        <v>Yes</v>
      </c>
    </row>
    <row r="78" spans="1:12" ht="25.5" x14ac:dyDescent="0.2">
      <c r="A78" s="48" t="s">
        <v>613</v>
      </c>
      <c r="B78" s="37" t="s">
        <v>213</v>
      </c>
      <c r="C78" s="49">
        <v>12415340</v>
      </c>
      <c r="D78" s="46" t="str">
        <f t="shared" si="11"/>
        <v>N/A</v>
      </c>
      <c r="E78" s="49">
        <v>11769357</v>
      </c>
      <c r="F78" s="46" t="str">
        <f t="shared" si="12"/>
        <v>N/A</v>
      </c>
      <c r="G78" s="49">
        <v>11501916</v>
      </c>
      <c r="H78" s="46" t="str">
        <f t="shared" si="13"/>
        <v>N/A</v>
      </c>
      <c r="I78" s="12">
        <v>-5.2</v>
      </c>
      <c r="J78" s="12">
        <v>-2.27</v>
      </c>
      <c r="K78" s="47" t="s">
        <v>739</v>
      </c>
      <c r="L78" s="9" t="str">
        <f t="shared" si="14"/>
        <v>Yes</v>
      </c>
    </row>
    <row r="79" spans="1:12" x14ac:dyDescent="0.2">
      <c r="A79" s="48" t="s">
        <v>614</v>
      </c>
      <c r="B79" s="37" t="s">
        <v>213</v>
      </c>
      <c r="C79" s="38">
        <v>17252</v>
      </c>
      <c r="D79" s="46" t="str">
        <f t="shared" si="11"/>
        <v>N/A</v>
      </c>
      <c r="E79" s="38">
        <v>16821</v>
      </c>
      <c r="F79" s="46" t="str">
        <f t="shared" si="12"/>
        <v>N/A</v>
      </c>
      <c r="G79" s="38">
        <v>15813</v>
      </c>
      <c r="H79" s="46" t="str">
        <f t="shared" si="13"/>
        <v>N/A</v>
      </c>
      <c r="I79" s="12">
        <v>-2.5</v>
      </c>
      <c r="J79" s="12">
        <v>-5.99</v>
      </c>
      <c r="K79" s="47" t="s">
        <v>739</v>
      </c>
      <c r="L79" s="9" t="str">
        <f t="shared" si="14"/>
        <v>Yes</v>
      </c>
    </row>
    <row r="80" spans="1:12" x14ac:dyDescent="0.2">
      <c r="A80" s="48" t="s">
        <v>1447</v>
      </c>
      <c r="B80" s="37" t="s">
        <v>213</v>
      </c>
      <c r="C80" s="49">
        <v>719.64641781</v>
      </c>
      <c r="D80" s="46" t="str">
        <f t="shared" si="11"/>
        <v>N/A</v>
      </c>
      <c r="E80" s="49">
        <v>699.68236133000005</v>
      </c>
      <c r="F80" s="46" t="str">
        <f t="shared" si="12"/>
        <v>N/A</v>
      </c>
      <c r="G80" s="49">
        <v>727.37089735999996</v>
      </c>
      <c r="H80" s="46" t="str">
        <f t="shared" si="13"/>
        <v>N/A</v>
      </c>
      <c r="I80" s="12">
        <v>-2.77</v>
      </c>
      <c r="J80" s="12">
        <v>3.9569999999999999</v>
      </c>
      <c r="K80" s="47" t="s">
        <v>739</v>
      </c>
      <c r="L80" s="9" t="str">
        <f t="shared" si="14"/>
        <v>Yes</v>
      </c>
    </row>
    <row r="81" spans="1:12" x14ac:dyDescent="0.2">
      <c r="A81" s="48" t="s">
        <v>615</v>
      </c>
      <c r="B81" s="37" t="s">
        <v>213</v>
      </c>
      <c r="C81" s="49">
        <v>1658523</v>
      </c>
      <c r="D81" s="46" t="str">
        <f t="shared" si="11"/>
        <v>N/A</v>
      </c>
      <c r="E81" s="49">
        <v>1638261</v>
      </c>
      <c r="F81" s="46" t="str">
        <f t="shared" si="12"/>
        <v>N/A</v>
      </c>
      <c r="G81" s="49">
        <v>1699281</v>
      </c>
      <c r="H81" s="46" t="str">
        <f t="shared" si="13"/>
        <v>N/A</v>
      </c>
      <c r="I81" s="12">
        <v>-1.22</v>
      </c>
      <c r="J81" s="12">
        <v>3.7250000000000001</v>
      </c>
      <c r="K81" s="47" t="s">
        <v>739</v>
      </c>
      <c r="L81" s="9" t="str">
        <f t="shared" si="14"/>
        <v>Yes</v>
      </c>
    </row>
    <row r="82" spans="1:12" x14ac:dyDescent="0.2">
      <c r="A82" s="48" t="s">
        <v>616</v>
      </c>
      <c r="B82" s="37" t="s">
        <v>213</v>
      </c>
      <c r="C82" s="38">
        <v>8610</v>
      </c>
      <c r="D82" s="46" t="str">
        <f t="shared" si="11"/>
        <v>N/A</v>
      </c>
      <c r="E82" s="38">
        <v>8435</v>
      </c>
      <c r="F82" s="46" t="str">
        <f t="shared" si="12"/>
        <v>N/A</v>
      </c>
      <c r="G82" s="38">
        <v>8351</v>
      </c>
      <c r="H82" s="46" t="str">
        <f t="shared" si="13"/>
        <v>N/A</v>
      </c>
      <c r="I82" s="12">
        <v>-2.0299999999999998</v>
      </c>
      <c r="J82" s="12">
        <v>-0.996</v>
      </c>
      <c r="K82" s="47" t="s">
        <v>739</v>
      </c>
      <c r="L82" s="9" t="str">
        <f t="shared" si="14"/>
        <v>Yes</v>
      </c>
    </row>
    <row r="83" spans="1:12" x14ac:dyDescent="0.2">
      <c r="A83" s="48" t="s">
        <v>1448</v>
      </c>
      <c r="B83" s="37" t="s">
        <v>213</v>
      </c>
      <c r="C83" s="49">
        <v>192.62752613000001</v>
      </c>
      <c r="D83" s="46" t="str">
        <f t="shared" si="11"/>
        <v>N/A</v>
      </c>
      <c r="E83" s="49">
        <v>194.22181387000001</v>
      </c>
      <c r="F83" s="46" t="str">
        <f t="shared" si="12"/>
        <v>N/A</v>
      </c>
      <c r="G83" s="49">
        <v>203.48233744000001</v>
      </c>
      <c r="H83" s="46" t="str">
        <f t="shared" si="13"/>
        <v>N/A</v>
      </c>
      <c r="I83" s="12">
        <v>0.82769999999999999</v>
      </c>
      <c r="J83" s="12">
        <v>4.7679999999999998</v>
      </c>
      <c r="K83" s="47" t="s">
        <v>739</v>
      </c>
      <c r="L83" s="9" t="str">
        <f t="shared" si="14"/>
        <v>Yes</v>
      </c>
    </row>
    <row r="84" spans="1:12" ht="25.5" x14ac:dyDescent="0.2">
      <c r="A84" s="48" t="s">
        <v>617</v>
      </c>
      <c r="B84" s="37" t="s">
        <v>213</v>
      </c>
      <c r="C84" s="49">
        <v>10219438</v>
      </c>
      <c r="D84" s="46" t="str">
        <f t="shared" si="11"/>
        <v>N/A</v>
      </c>
      <c r="E84" s="49">
        <v>9462190</v>
      </c>
      <c r="F84" s="46" t="str">
        <f t="shared" si="12"/>
        <v>N/A</v>
      </c>
      <c r="G84" s="49">
        <v>6639171</v>
      </c>
      <c r="H84" s="46" t="str">
        <f t="shared" si="13"/>
        <v>N/A</v>
      </c>
      <c r="I84" s="12">
        <v>-7.41</v>
      </c>
      <c r="J84" s="12">
        <v>-29.8</v>
      </c>
      <c r="K84" s="47" t="s">
        <v>739</v>
      </c>
      <c r="L84" s="9" t="str">
        <f t="shared" si="14"/>
        <v>Yes</v>
      </c>
    </row>
    <row r="85" spans="1:12" x14ac:dyDescent="0.2">
      <c r="A85" s="48" t="s">
        <v>618</v>
      </c>
      <c r="B85" s="37" t="s">
        <v>213</v>
      </c>
      <c r="C85" s="38">
        <v>1004</v>
      </c>
      <c r="D85" s="46" t="str">
        <f t="shared" si="11"/>
        <v>N/A</v>
      </c>
      <c r="E85" s="38">
        <v>795</v>
      </c>
      <c r="F85" s="46" t="str">
        <f t="shared" si="12"/>
        <v>N/A</v>
      </c>
      <c r="G85" s="38">
        <v>602</v>
      </c>
      <c r="H85" s="46" t="str">
        <f t="shared" si="13"/>
        <v>N/A</v>
      </c>
      <c r="I85" s="12">
        <v>-20.8</v>
      </c>
      <c r="J85" s="12">
        <v>-24.3</v>
      </c>
      <c r="K85" s="47" t="s">
        <v>739</v>
      </c>
      <c r="L85" s="9" t="str">
        <f t="shared" si="14"/>
        <v>Yes</v>
      </c>
    </row>
    <row r="86" spans="1:12" ht="25.5" x14ac:dyDescent="0.2">
      <c r="A86" s="48" t="s">
        <v>1449</v>
      </c>
      <c r="B86" s="37" t="s">
        <v>213</v>
      </c>
      <c r="C86" s="49">
        <v>10178.723108</v>
      </c>
      <c r="D86" s="46" t="str">
        <f t="shared" si="11"/>
        <v>N/A</v>
      </c>
      <c r="E86" s="49">
        <v>11902.125786000001</v>
      </c>
      <c r="F86" s="46" t="str">
        <f t="shared" si="12"/>
        <v>N/A</v>
      </c>
      <c r="G86" s="49">
        <v>11028.523256</v>
      </c>
      <c r="H86" s="46" t="str">
        <f t="shared" si="13"/>
        <v>N/A</v>
      </c>
      <c r="I86" s="12">
        <v>16.93</v>
      </c>
      <c r="J86" s="12">
        <v>-7.34</v>
      </c>
      <c r="K86" s="47" t="s">
        <v>739</v>
      </c>
      <c r="L86" s="9" t="str">
        <f t="shared" si="14"/>
        <v>Yes</v>
      </c>
    </row>
    <row r="87" spans="1:12" ht="25.5" x14ac:dyDescent="0.2">
      <c r="A87" s="48" t="s">
        <v>619</v>
      </c>
      <c r="B87" s="37" t="s">
        <v>213</v>
      </c>
      <c r="C87" s="49">
        <v>5413207</v>
      </c>
      <c r="D87" s="46" t="str">
        <f t="shared" si="11"/>
        <v>N/A</v>
      </c>
      <c r="E87" s="49">
        <v>5020130</v>
      </c>
      <c r="F87" s="46" t="str">
        <f t="shared" si="12"/>
        <v>N/A</v>
      </c>
      <c r="G87" s="49">
        <v>4697709</v>
      </c>
      <c r="H87" s="46" t="str">
        <f t="shared" si="13"/>
        <v>N/A</v>
      </c>
      <c r="I87" s="12">
        <v>-7.26</v>
      </c>
      <c r="J87" s="12">
        <v>-6.42</v>
      </c>
      <c r="K87" s="47" t="s">
        <v>739</v>
      </c>
      <c r="L87" s="9" t="str">
        <f t="shared" si="14"/>
        <v>Yes</v>
      </c>
    </row>
    <row r="88" spans="1:12" x14ac:dyDescent="0.2">
      <c r="A88" s="48" t="s">
        <v>620</v>
      </c>
      <c r="B88" s="37" t="s">
        <v>213</v>
      </c>
      <c r="C88" s="38">
        <v>21117</v>
      </c>
      <c r="D88" s="46" t="str">
        <f t="shared" si="11"/>
        <v>N/A</v>
      </c>
      <c r="E88" s="38">
        <v>19916</v>
      </c>
      <c r="F88" s="46" t="str">
        <f t="shared" si="12"/>
        <v>N/A</v>
      </c>
      <c r="G88" s="38">
        <v>17584</v>
      </c>
      <c r="H88" s="46" t="str">
        <f t="shared" si="13"/>
        <v>N/A</v>
      </c>
      <c r="I88" s="12">
        <v>-5.69</v>
      </c>
      <c r="J88" s="12">
        <v>-11.7</v>
      </c>
      <c r="K88" s="47" t="s">
        <v>739</v>
      </c>
      <c r="L88" s="9" t="str">
        <f t="shared" si="14"/>
        <v>Yes</v>
      </c>
    </row>
    <row r="89" spans="1:12" x14ac:dyDescent="0.2">
      <c r="A89" s="48" t="s">
        <v>1450</v>
      </c>
      <c r="B89" s="37" t="s">
        <v>213</v>
      </c>
      <c r="C89" s="49">
        <v>256.34356206000001</v>
      </c>
      <c r="D89" s="46" t="str">
        <f t="shared" si="11"/>
        <v>N/A</v>
      </c>
      <c r="E89" s="49">
        <v>252.06517373</v>
      </c>
      <c r="F89" s="46" t="str">
        <f t="shared" si="12"/>
        <v>N/A</v>
      </c>
      <c r="G89" s="49">
        <v>267.15815514000002</v>
      </c>
      <c r="H89" s="46" t="str">
        <f t="shared" si="13"/>
        <v>N/A</v>
      </c>
      <c r="I89" s="12">
        <v>-1.67</v>
      </c>
      <c r="J89" s="12">
        <v>5.9880000000000004</v>
      </c>
      <c r="K89" s="47" t="s">
        <v>739</v>
      </c>
      <c r="L89" s="9" t="str">
        <f t="shared" si="14"/>
        <v>Yes</v>
      </c>
    </row>
    <row r="90" spans="1:12" x14ac:dyDescent="0.2">
      <c r="A90" s="48" t="s">
        <v>621</v>
      </c>
      <c r="B90" s="37" t="s">
        <v>213</v>
      </c>
      <c r="C90" s="49">
        <v>6562546</v>
      </c>
      <c r="D90" s="46" t="str">
        <f t="shared" si="11"/>
        <v>N/A</v>
      </c>
      <c r="E90" s="49">
        <v>5619979</v>
      </c>
      <c r="F90" s="46" t="str">
        <f t="shared" si="12"/>
        <v>N/A</v>
      </c>
      <c r="G90" s="49">
        <v>4913413</v>
      </c>
      <c r="H90" s="46" t="str">
        <f t="shared" si="13"/>
        <v>N/A</v>
      </c>
      <c r="I90" s="12">
        <v>-14.4</v>
      </c>
      <c r="J90" s="12">
        <v>-12.6</v>
      </c>
      <c r="K90" s="47" t="s">
        <v>739</v>
      </c>
      <c r="L90" s="9" t="str">
        <f t="shared" si="14"/>
        <v>Yes</v>
      </c>
    </row>
    <row r="91" spans="1:12" x14ac:dyDescent="0.2">
      <c r="A91" s="48" t="s">
        <v>622</v>
      </c>
      <c r="B91" s="37" t="s">
        <v>213</v>
      </c>
      <c r="C91" s="38">
        <v>25555</v>
      </c>
      <c r="D91" s="46" t="str">
        <f t="shared" si="11"/>
        <v>N/A</v>
      </c>
      <c r="E91" s="38">
        <v>24875</v>
      </c>
      <c r="F91" s="46" t="str">
        <f t="shared" si="12"/>
        <v>N/A</v>
      </c>
      <c r="G91" s="38">
        <v>22919</v>
      </c>
      <c r="H91" s="46" t="str">
        <f t="shared" si="13"/>
        <v>N/A</v>
      </c>
      <c r="I91" s="12">
        <v>-2.66</v>
      </c>
      <c r="J91" s="12">
        <v>-7.86</v>
      </c>
      <c r="K91" s="47" t="s">
        <v>739</v>
      </c>
      <c r="L91" s="9" t="str">
        <f t="shared" si="14"/>
        <v>Yes</v>
      </c>
    </row>
    <row r="92" spans="1:12" x14ac:dyDescent="0.2">
      <c r="A92" s="48" t="s">
        <v>1451</v>
      </c>
      <c r="B92" s="37" t="s">
        <v>213</v>
      </c>
      <c r="C92" s="49">
        <v>256.80086089000002</v>
      </c>
      <c r="D92" s="46" t="str">
        <f t="shared" si="11"/>
        <v>N/A</v>
      </c>
      <c r="E92" s="49">
        <v>225.92880402</v>
      </c>
      <c r="F92" s="46" t="str">
        <f t="shared" si="12"/>
        <v>N/A</v>
      </c>
      <c r="G92" s="49">
        <v>214.38164841</v>
      </c>
      <c r="H92" s="46" t="str">
        <f t="shared" si="13"/>
        <v>N/A</v>
      </c>
      <c r="I92" s="12">
        <v>-12</v>
      </c>
      <c r="J92" s="12">
        <v>-5.1100000000000003</v>
      </c>
      <c r="K92" s="47" t="s">
        <v>739</v>
      </c>
      <c r="L92" s="9" t="str">
        <f t="shared" si="14"/>
        <v>Yes</v>
      </c>
    </row>
    <row r="93" spans="1:12" ht="25.5" x14ac:dyDescent="0.2">
      <c r="A93" s="48" t="s">
        <v>623</v>
      </c>
      <c r="B93" s="37" t="s">
        <v>213</v>
      </c>
      <c r="C93" s="49">
        <v>61158346</v>
      </c>
      <c r="D93" s="46" t="str">
        <f t="shared" si="11"/>
        <v>N/A</v>
      </c>
      <c r="E93" s="49">
        <v>62339470</v>
      </c>
      <c r="F93" s="46" t="str">
        <f t="shared" si="12"/>
        <v>N/A</v>
      </c>
      <c r="G93" s="49">
        <v>64943154</v>
      </c>
      <c r="H93" s="46" t="str">
        <f t="shared" si="13"/>
        <v>N/A</v>
      </c>
      <c r="I93" s="12">
        <v>1.931</v>
      </c>
      <c r="J93" s="12">
        <v>4.1769999999999996</v>
      </c>
      <c r="K93" s="47" t="s">
        <v>739</v>
      </c>
      <c r="L93" s="9" t="str">
        <f t="shared" si="14"/>
        <v>Yes</v>
      </c>
    </row>
    <row r="94" spans="1:12" x14ac:dyDescent="0.2">
      <c r="A94" s="51" t="s">
        <v>624</v>
      </c>
      <c r="B94" s="38" t="s">
        <v>213</v>
      </c>
      <c r="C94" s="38">
        <v>20327</v>
      </c>
      <c r="D94" s="46" t="str">
        <f t="shared" si="11"/>
        <v>N/A</v>
      </c>
      <c r="E94" s="38">
        <v>19533</v>
      </c>
      <c r="F94" s="46" t="str">
        <f t="shared" si="12"/>
        <v>N/A</v>
      </c>
      <c r="G94" s="38">
        <v>17753</v>
      </c>
      <c r="H94" s="46" t="str">
        <f t="shared" si="13"/>
        <v>N/A</v>
      </c>
      <c r="I94" s="12">
        <v>-3.91</v>
      </c>
      <c r="J94" s="12">
        <v>-9.11</v>
      </c>
      <c r="K94" s="52" t="s">
        <v>739</v>
      </c>
      <c r="L94" s="9" t="str">
        <f t="shared" si="14"/>
        <v>Yes</v>
      </c>
    </row>
    <row r="95" spans="1:12" ht="25.5" x14ac:dyDescent="0.2">
      <c r="A95" s="48" t="s">
        <v>1452</v>
      </c>
      <c r="B95" s="37" t="s">
        <v>213</v>
      </c>
      <c r="C95" s="49">
        <v>3008.7246519</v>
      </c>
      <c r="D95" s="46" t="str">
        <f t="shared" si="11"/>
        <v>N/A</v>
      </c>
      <c r="E95" s="49">
        <v>3191.4949061000002</v>
      </c>
      <c r="F95" s="46" t="str">
        <f t="shared" si="12"/>
        <v>N/A</v>
      </c>
      <c r="G95" s="49">
        <v>3658.1509603999998</v>
      </c>
      <c r="H95" s="46" t="str">
        <f t="shared" si="13"/>
        <v>N/A</v>
      </c>
      <c r="I95" s="12">
        <v>6.0750000000000002</v>
      </c>
      <c r="J95" s="12">
        <v>14.62</v>
      </c>
      <c r="K95" s="47" t="s">
        <v>739</v>
      </c>
      <c r="L95" s="9" t="str">
        <f t="shared" si="14"/>
        <v>Yes</v>
      </c>
    </row>
    <row r="96" spans="1:12" ht="25.5" x14ac:dyDescent="0.2">
      <c r="A96" s="48" t="s">
        <v>625</v>
      </c>
      <c r="B96" s="37" t="s">
        <v>213</v>
      </c>
      <c r="C96" s="49">
        <v>5259565</v>
      </c>
      <c r="D96" s="46" t="str">
        <f t="shared" si="11"/>
        <v>N/A</v>
      </c>
      <c r="E96" s="49">
        <v>4872290</v>
      </c>
      <c r="F96" s="46" t="str">
        <f t="shared" si="12"/>
        <v>N/A</v>
      </c>
      <c r="G96" s="49">
        <v>3104350</v>
      </c>
      <c r="H96" s="46" t="str">
        <f t="shared" si="13"/>
        <v>N/A</v>
      </c>
      <c r="I96" s="12">
        <v>-7.36</v>
      </c>
      <c r="J96" s="12">
        <v>-36.299999999999997</v>
      </c>
      <c r="K96" s="47" t="s">
        <v>739</v>
      </c>
      <c r="L96" s="9" t="str">
        <f t="shared" si="14"/>
        <v>No</v>
      </c>
    </row>
    <row r="97" spans="1:12" x14ac:dyDescent="0.2">
      <c r="A97" s="48" t="s">
        <v>626</v>
      </c>
      <c r="B97" s="37" t="s">
        <v>213</v>
      </c>
      <c r="C97" s="38">
        <v>5285</v>
      </c>
      <c r="D97" s="46" t="str">
        <f t="shared" si="11"/>
        <v>N/A</v>
      </c>
      <c r="E97" s="38">
        <v>4995</v>
      </c>
      <c r="F97" s="46" t="str">
        <f t="shared" si="12"/>
        <v>N/A</v>
      </c>
      <c r="G97" s="38">
        <v>4679</v>
      </c>
      <c r="H97" s="46" t="str">
        <f t="shared" si="13"/>
        <v>N/A</v>
      </c>
      <c r="I97" s="12">
        <v>-5.49</v>
      </c>
      <c r="J97" s="12">
        <v>-6.33</v>
      </c>
      <c r="K97" s="47" t="s">
        <v>739</v>
      </c>
      <c r="L97" s="9" t="str">
        <f t="shared" si="14"/>
        <v>Yes</v>
      </c>
    </row>
    <row r="98" spans="1:12" ht="25.5" x14ac:dyDescent="0.2">
      <c r="A98" s="48" t="s">
        <v>1453</v>
      </c>
      <c r="B98" s="37" t="s">
        <v>213</v>
      </c>
      <c r="C98" s="49">
        <v>995.18732261000002</v>
      </c>
      <c r="D98" s="46" t="str">
        <f t="shared" si="11"/>
        <v>N/A</v>
      </c>
      <c r="E98" s="49">
        <v>975.43343343000004</v>
      </c>
      <c r="F98" s="46" t="str">
        <f t="shared" si="12"/>
        <v>N/A</v>
      </c>
      <c r="G98" s="49">
        <v>663.46441546999995</v>
      </c>
      <c r="H98" s="46" t="str">
        <f t="shared" si="13"/>
        <v>N/A</v>
      </c>
      <c r="I98" s="12">
        <v>-1.98</v>
      </c>
      <c r="J98" s="12">
        <v>-32</v>
      </c>
      <c r="K98" s="47" t="s">
        <v>739</v>
      </c>
      <c r="L98" s="9" t="str">
        <f t="shared" si="14"/>
        <v>No</v>
      </c>
    </row>
    <row r="99" spans="1:12" ht="25.5" x14ac:dyDescent="0.2">
      <c r="A99" s="48" t="s">
        <v>627</v>
      </c>
      <c r="B99" s="37" t="s">
        <v>213</v>
      </c>
      <c r="C99" s="49">
        <v>8451677</v>
      </c>
      <c r="D99" s="46" t="str">
        <f t="shared" si="11"/>
        <v>N/A</v>
      </c>
      <c r="E99" s="49">
        <v>6959889</v>
      </c>
      <c r="F99" s="46" t="str">
        <f t="shared" si="12"/>
        <v>N/A</v>
      </c>
      <c r="G99" s="49">
        <v>5577591</v>
      </c>
      <c r="H99" s="46" t="str">
        <f t="shared" si="13"/>
        <v>N/A</v>
      </c>
      <c r="I99" s="12">
        <v>-17.7</v>
      </c>
      <c r="J99" s="12">
        <v>-19.899999999999999</v>
      </c>
      <c r="K99" s="47" t="s">
        <v>739</v>
      </c>
      <c r="L99" s="9" t="str">
        <f t="shared" si="14"/>
        <v>Yes</v>
      </c>
    </row>
    <row r="100" spans="1:12" x14ac:dyDescent="0.2">
      <c r="A100" s="48" t="s">
        <v>628</v>
      </c>
      <c r="B100" s="37" t="s">
        <v>213</v>
      </c>
      <c r="C100" s="38">
        <v>1274</v>
      </c>
      <c r="D100" s="46" t="str">
        <f t="shared" si="11"/>
        <v>N/A</v>
      </c>
      <c r="E100" s="38">
        <v>1044</v>
      </c>
      <c r="F100" s="46" t="str">
        <f t="shared" si="12"/>
        <v>N/A</v>
      </c>
      <c r="G100" s="38">
        <v>862</v>
      </c>
      <c r="H100" s="46" t="str">
        <f t="shared" si="13"/>
        <v>N/A</v>
      </c>
      <c r="I100" s="12">
        <v>-18.100000000000001</v>
      </c>
      <c r="J100" s="12">
        <v>-17.399999999999999</v>
      </c>
      <c r="K100" s="47" t="s">
        <v>739</v>
      </c>
      <c r="L100" s="9" t="str">
        <f t="shared" si="14"/>
        <v>Yes</v>
      </c>
    </row>
    <row r="101" spans="1:12" ht="25.5" x14ac:dyDescent="0.2">
      <c r="A101" s="48" t="s">
        <v>1454</v>
      </c>
      <c r="B101" s="37" t="s">
        <v>213</v>
      </c>
      <c r="C101" s="49">
        <v>6633.9693877999998</v>
      </c>
      <c r="D101" s="46" t="str">
        <f t="shared" si="11"/>
        <v>N/A</v>
      </c>
      <c r="E101" s="49">
        <v>6666.5603448000002</v>
      </c>
      <c r="F101" s="46" t="str">
        <f t="shared" si="12"/>
        <v>N/A</v>
      </c>
      <c r="G101" s="49">
        <v>6470.5232018999995</v>
      </c>
      <c r="H101" s="46" t="str">
        <f t="shared" si="13"/>
        <v>N/A</v>
      </c>
      <c r="I101" s="12">
        <v>0.49130000000000001</v>
      </c>
      <c r="J101" s="12">
        <v>-2.94</v>
      </c>
      <c r="K101" s="47" t="s">
        <v>739</v>
      </c>
      <c r="L101" s="9" t="str">
        <f t="shared" si="14"/>
        <v>Yes</v>
      </c>
    </row>
    <row r="102" spans="1:12" ht="25.5" x14ac:dyDescent="0.2">
      <c r="A102" s="48" t="s">
        <v>629</v>
      </c>
      <c r="B102" s="37" t="s">
        <v>213</v>
      </c>
      <c r="C102" s="49">
        <v>0</v>
      </c>
      <c r="D102" s="46" t="str">
        <f t="shared" si="11"/>
        <v>N/A</v>
      </c>
      <c r="E102" s="49">
        <v>0</v>
      </c>
      <c r="F102" s="46" t="str">
        <f t="shared" si="12"/>
        <v>N/A</v>
      </c>
      <c r="G102" s="49">
        <v>0</v>
      </c>
      <c r="H102" s="46" t="str">
        <f t="shared" si="13"/>
        <v>N/A</v>
      </c>
      <c r="I102" s="12" t="s">
        <v>1747</v>
      </c>
      <c r="J102" s="12" t="s">
        <v>1747</v>
      </c>
      <c r="K102" s="47" t="s">
        <v>739</v>
      </c>
      <c r="L102" s="9" t="str">
        <f t="shared" si="14"/>
        <v>N/A</v>
      </c>
    </row>
    <row r="103" spans="1:12" ht="25.5" x14ac:dyDescent="0.2">
      <c r="A103" s="48" t="s">
        <v>630</v>
      </c>
      <c r="B103" s="37" t="s">
        <v>213</v>
      </c>
      <c r="C103" s="38">
        <v>0</v>
      </c>
      <c r="D103" s="46" t="str">
        <f t="shared" si="11"/>
        <v>N/A</v>
      </c>
      <c r="E103" s="38">
        <v>0</v>
      </c>
      <c r="F103" s="46" t="str">
        <f t="shared" si="12"/>
        <v>N/A</v>
      </c>
      <c r="G103" s="38">
        <v>0</v>
      </c>
      <c r="H103" s="46" t="str">
        <f t="shared" si="13"/>
        <v>N/A</v>
      </c>
      <c r="I103" s="12" t="s">
        <v>1747</v>
      </c>
      <c r="J103" s="12" t="s">
        <v>1747</v>
      </c>
      <c r="K103" s="47" t="s">
        <v>739</v>
      </c>
      <c r="L103" s="9" t="str">
        <f t="shared" si="14"/>
        <v>N/A</v>
      </c>
    </row>
    <row r="104" spans="1:12" ht="25.5" x14ac:dyDescent="0.2">
      <c r="A104" s="48" t="s">
        <v>1455</v>
      </c>
      <c r="B104" s="37" t="s">
        <v>213</v>
      </c>
      <c r="C104" s="49" t="s">
        <v>1747</v>
      </c>
      <c r="D104" s="46" t="str">
        <f t="shared" si="11"/>
        <v>N/A</v>
      </c>
      <c r="E104" s="49" t="s">
        <v>1747</v>
      </c>
      <c r="F104" s="46" t="str">
        <f t="shared" si="12"/>
        <v>N/A</v>
      </c>
      <c r="G104" s="49" t="s">
        <v>1747</v>
      </c>
      <c r="H104" s="46" t="str">
        <f t="shared" si="13"/>
        <v>N/A</v>
      </c>
      <c r="I104" s="12" t="s">
        <v>1747</v>
      </c>
      <c r="J104" s="12" t="s">
        <v>1747</v>
      </c>
      <c r="K104" s="47" t="s">
        <v>739</v>
      </c>
      <c r="L104" s="9" t="str">
        <f t="shared" si="14"/>
        <v>N/A</v>
      </c>
    </row>
    <row r="105" spans="1:12" ht="25.5" x14ac:dyDescent="0.2">
      <c r="A105" s="48" t="s">
        <v>631</v>
      </c>
      <c r="B105" s="37" t="s">
        <v>213</v>
      </c>
      <c r="C105" s="49">
        <v>0</v>
      </c>
      <c r="D105" s="46" t="str">
        <f t="shared" si="11"/>
        <v>N/A</v>
      </c>
      <c r="E105" s="49">
        <v>0</v>
      </c>
      <c r="F105" s="46" t="str">
        <f t="shared" si="12"/>
        <v>N/A</v>
      </c>
      <c r="G105" s="49">
        <v>0</v>
      </c>
      <c r="H105" s="46" t="str">
        <f t="shared" si="13"/>
        <v>N/A</v>
      </c>
      <c r="I105" s="12" t="s">
        <v>1747</v>
      </c>
      <c r="J105" s="12" t="s">
        <v>1747</v>
      </c>
      <c r="K105" s="47" t="s">
        <v>739</v>
      </c>
      <c r="L105" s="9" t="str">
        <f t="shared" si="14"/>
        <v>N/A</v>
      </c>
    </row>
    <row r="106" spans="1:12" x14ac:dyDescent="0.2">
      <c r="A106" s="48" t="s">
        <v>632</v>
      </c>
      <c r="B106" s="37" t="s">
        <v>213</v>
      </c>
      <c r="C106" s="38">
        <v>0</v>
      </c>
      <c r="D106" s="46" t="str">
        <f t="shared" si="11"/>
        <v>N/A</v>
      </c>
      <c r="E106" s="38">
        <v>0</v>
      </c>
      <c r="F106" s="46" t="str">
        <f t="shared" si="12"/>
        <v>N/A</v>
      </c>
      <c r="G106" s="38">
        <v>0</v>
      </c>
      <c r="H106" s="46" t="str">
        <f t="shared" si="13"/>
        <v>N/A</v>
      </c>
      <c r="I106" s="12" t="s">
        <v>1747</v>
      </c>
      <c r="J106" s="12" t="s">
        <v>1747</v>
      </c>
      <c r="K106" s="47" t="s">
        <v>739</v>
      </c>
      <c r="L106" s="9" t="str">
        <f t="shared" si="14"/>
        <v>N/A</v>
      </c>
    </row>
    <row r="107" spans="1:12" ht="25.5" x14ac:dyDescent="0.2">
      <c r="A107" s="48" t="s">
        <v>1456</v>
      </c>
      <c r="B107" s="37" t="s">
        <v>213</v>
      </c>
      <c r="C107" s="49" t="s">
        <v>1747</v>
      </c>
      <c r="D107" s="46" t="str">
        <f t="shared" si="11"/>
        <v>N/A</v>
      </c>
      <c r="E107" s="49" t="s">
        <v>1747</v>
      </c>
      <c r="F107" s="46" t="str">
        <f t="shared" si="12"/>
        <v>N/A</v>
      </c>
      <c r="G107" s="49" t="s">
        <v>1747</v>
      </c>
      <c r="H107" s="46" t="str">
        <f t="shared" si="13"/>
        <v>N/A</v>
      </c>
      <c r="I107" s="12" t="s">
        <v>1747</v>
      </c>
      <c r="J107" s="12" t="s">
        <v>1747</v>
      </c>
      <c r="K107" s="47" t="s">
        <v>739</v>
      </c>
      <c r="L107" s="9" t="str">
        <f t="shared" si="14"/>
        <v>N/A</v>
      </c>
    </row>
    <row r="108" spans="1:12" ht="25.5" x14ac:dyDescent="0.2">
      <c r="A108" s="48" t="s">
        <v>633</v>
      </c>
      <c r="B108" s="37" t="s">
        <v>213</v>
      </c>
      <c r="C108" s="49">
        <v>1691804</v>
      </c>
      <c r="D108" s="46" t="str">
        <f t="shared" si="11"/>
        <v>N/A</v>
      </c>
      <c r="E108" s="49">
        <v>1698198</v>
      </c>
      <c r="F108" s="46" t="str">
        <f t="shared" si="12"/>
        <v>N/A</v>
      </c>
      <c r="G108" s="49">
        <v>1431332</v>
      </c>
      <c r="H108" s="46" t="str">
        <f t="shared" si="13"/>
        <v>N/A</v>
      </c>
      <c r="I108" s="12">
        <v>0.37790000000000001</v>
      </c>
      <c r="J108" s="12">
        <v>-15.7</v>
      </c>
      <c r="K108" s="47" t="s">
        <v>739</v>
      </c>
      <c r="L108" s="9" t="str">
        <f t="shared" si="14"/>
        <v>Yes</v>
      </c>
    </row>
    <row r="109" spans="1:12" x14ac:dyDescent="0.2">
      <c r="A109" s="48" t="s">
        <v>634</v>
      </c>
      <c r="B109" s="37" t="s">
        <v>213</v>
      </c>
      <c r="C109" s="38">
        <v>1004</v>
      </c>
      <c r="D109" s="46" t="str">
        <f t="shared" si="11"/>
        <v>N/A</v>
      </c>
      <c r="E109" s="38">
        <v>1015</v>
      </c>
      <c r="F109" s="46" t="str">
        <f t="shared" si="12"/>
        <v>N/A</v>
      </c>
      <c r="G109" s="38">
        <v>997</v>
      </c>
      <c r="H109" s="46" t="str">
        <f t="shared" si="13"/>
        <v>N/A</v>
      </c>
      <c r="I109" s="12">
        <v>1.0960000000000001</v>
      </c>
      <c r="J109" s="12">
        <v>-1.77</v>
      </c>
      <c r="K109" s="47" t="s">
        <v>739</v>
      </c>
      <c r="L109" s="9" t="str">
        <f t="shared" si="14"/>
        <v>Yes</v>
      </c>
    </row>
    <row r="110" spans="1:12" ht="25.5" x14ac:dyDescent="0.2">
      <c r="A110" s="48" t="s">
        <v>1457</v>
      </c>
      <c r="B110" s="37" t="s">
        <v>213</v>
      </c>
      <c r="C110" s="49">
        <v>1685.0637449999999</v>
      </c>
      <c r="D110" s="46" t="str">
        <f t="shared" si="11"/>
        <v>N/A</v>
      </c>
      <c r="E110" s="49">
        <v>1673.1014778000001</v>
      </c>
      <c r="F110" s="46" t="str">
        <f t="shared" si="12"/>
        <v>N/A</v>
      </c>
      <c r="G110" s="49">
        <v>1435.6389168000001</v>
      </c>
      <c r="H110" s="46" t="str">
        <f t="shared" si="13"/>
        <v>N/A</v>
      </c>
      <c r="I110" s="12">
        <v>-0.71</v>
      </c>
      <c r="J110" s="12">
        <v>-14.2</v>
      </c>
      <c r="K110" s="47" t="s">
        <v>739</v>
      </c>
      <c r="L110" s="9" t="str">
        <f t="shared" si="14"/>
        <v>Yes</v>
      </c>
    </row>
    <row r="111" spans="1:12" ht="25.5" x14ac:dyDescent="0.2">
      <c r="A111" s="48" t="s">
        <v>635</v>
      </c>
      <c r="B111" s="37" t="s">
        <v>213</v>
      </c>
      <c r="C111" s="49">
        <v>14200035</v>
      </c>
      <c r="D111" s="46" t="str">
        <f t="shared" si="11"/>
        <v>N/A</v>
      </c>
      <c r="E111" s="49">
        <v>14584732</v>
      </c>
      <c r="F111" s="46" t="str">
        <f t="shared" si="12"/>
        <v>N/A</v>
      </c>
      <c r="G111" s="49">
        <v>14414986</v>
      </c>
      <c r="H111" s="46" t="str">
        <f t="shared" si="13"/>
        <v>N/A</v>
      </c>
      <c r="I111" s="12">
        <v>2.7090000000000001</v>
      </c>
      <c r="J111" s="12">
        <v>-1.1599999999999999</v>
      </c>
      <c r="K111" s="47" t="s">
        <v>739</v>
      </c>
      <c r="L111" s="9" t="str">
        <f t="shared" si="14"/>
        <v>Yes</v>
      </c>
    </row>
    <row r="112" spans="1:12" x14ac:dyDescent="0.2">
      <c r="A112" s="48" t="s">
        <v>636</v>
      </c>
      <c r="B112" s="37" t="s">
        <v>213</v>
      </c>
      <c r="C112" s="38">
        <v>1514</v>
      </c>
      <c r="D112" s="46" t="str">
        <f t="shared" si="11"/>
        <v>N/A</v>
      </c>
      <c r="E112" s="38">
        <v>1550</v>
      </c>
      <c r="F112" s="46" t="str">
        <f t="shared" si="12"/>
        <v>N/A</v>
      </c>
      <c r="G112" s="38">
        <v>1553</v>
      </c>
      <c r="H112" s="46" t="str">
        <f t="shared" si="13"/>
        <v>N/A</v>
      </c>
      <c r="I112" s="12">
        <v>2.3780000000000001</v>
      </c>
      <c r="J112" s="12">
        <v>0.19350000000000001</v>
      </c>
      <c r="K112" s="47" t="s">
        <v>739</v>
      </c>
      <c r="L112" s="9" t="str">
        <f t="shared" si="14"/>
        <v>Yes</v>
      </c>
    </row>
    <row r="113" spans="1:12" x14ac:dyDescent="0.2">
      <c r="A113" s="48" t="s">
        <v>1458</v>
      </c>
      <c r="B113" s="37" t="s">
        <v>213</v>
      </c>
      <c r="C113" s="49">
        <v>9379.1512550000007</v>
      </c>
      <c r="D113" s="46" t="str">
        <f t="shared" si="11"/>
        <v>N/A</v>
      </c>
      <c r="E113" s="49">
        <v>9409.5045160999998</v>
      </c>
      <c r="F113" s="46" t="str">
        <f t="shared" si="12"/>
        <v>N/A</v>
      </c>
      <c r="G113" s="49">
        <v>9282.0257566</v>
      </c>
      <c r="H113" s="46" t="str">
        <f t="shared" si="13"/>
        <v>N/A</v>
      </c>
      <c r="I113" s="12">
        <v>0.3236</v>
      </c>
      <c r="J113" s="12">
        <v>-1.35</v>
      </c>
      <c r="K113" s="47" t="s">
        <v>739</v>
      </c>
      <c r="L113" s="9" t="str">
        <f t="shared" si="14"/>
        <v>Yes</v>
      </c>
    </row>
    <row r="114" spans="1:12" ht="25.5" x14ac:dyDescent="0.2">
      <c r="A114" s="48" t="s">
        <v>637</v>
      </c>
      <c r="B114" s="37" t="s">
        <v>213</v>
      </c>
      <c r="C114" s="49">
        <v>60122</v>
      </c>
      <c r="D114" s="46" t="str">
        <f t="shared" si="11"/>
        <v>N/A</v>
      </c>
      <c r="E114" s="49">
        <v>52828</v>
      </c>
      <c r="F114" s="46" t="str">
        <f t="shared" si="12"/>
        <v>N/A</v>
      </c>
      <c r="G114" s="49">
        <v>53364</v>
      </c>
      <c r="H114" s="46" t="str">
        <f t="shared" si="13"/>
        <v>N/A</v>
      </c>
      <c r="I114" s="12">
        <v>-12.1</v>
      </c>
      <c r="J114" s="12">
        <v>1.0149999999999999</v>
      </c>
      <c r="K114" s="47" t="s">
        <v>739</v>
      </c>
      <c r="L114" s="9" t="str">
        <f>IF(J114="Div by 0", "N/A", IF(OR(J114="N/A",K114="N/A"),"N/A", IF(J114&gt;VALUE(MID(K114,1,2)), "No", IF(J114&lt;-1*VALUE(MID(K114,1,2)), "No", "Yes"))))</f>
        <v>Yes</v>
      </c>
    </row>
    <row r="115" spans="1:12" x14ac:dyDescent="0.2">
      <c r="A115" s="48" t="s">
        <v>638</v>
      </c>
      <c r="B115" s="37" t="s">
        <v>213</v>
      </c>
      <c r="C115" s="38">
        <v>192</v>
      </c>
      <c r="D115" s="46" t="str">
        <f t="shared" si="11"/>
        <v>N/A</v>
      </c>
      <c r="E115" s="38">
        <v>199</v>
      </c>
      <c r="F115" s="46" t="str">
        <f t="shared" si="12"/>
        <v>N/A</v>
      </c>
      <c r="G115" s="38">
        <v>204</v>
      </c>
      <c r="H115" s="46" t="str">
        <f t="shared" si="13"/>
        <v>N/A</v>
      </c>
      <c r="I115" s="12">
        <v>3.6459999999999999</v>
      </c>
      <c r="J115" s="12">
        <v>2.5129999999999999</v>
      </c>
      <c r="K115" s="47" t="s">
        <v>739</v>
      </c>
      <c r="L115" s="9" t="str">
        <f t="shared" ref="L115:L119" si="15">IF(J115="Div by 0", "N/A", IF(OR(J115="N/A",K115="N/A"),"N/A", IF(J115&gt;VALUE(MID(K115,1,2)), "No", IF(J115&lt;-1*VALUE(MID(K115,1,2)), "No", "Yes"))))</f>
        <v>Yes</v>
      </c>
    </row>
    <row r="116" spans="1:12" ht="25.5" x14ac:dyDescent="0.2">
      <c r="A116" s="48" t="s">
        <v>1459</v>
      </c>
      <c r="B116" s="37" t="s">
        <v>213</v>
      </c>
      <c r="C116" s="49">
        <v>313.13541666999998</v>
      </c>
      <c r="D116" s="46" t="str">
        <f t="shared" si="11"/>
        <v>N/A</v>
      </c>
      <c r="E116" s="49">
        <v>265.46733668000002</v>
      </c>
      <c r="F116" s="46" t="str">
        <f t="shared" si="12"/>
        <v>N/A</v>
      </c>
      <c r="G116" s="49">
        <v>261.58823529</v>
      </c>
      <c r="H116" s="46" t="str">
        <f t="shared" si="13"/>
        <v>N/A</v>
      </c>
      <c r="I116" s="12">
        <v>-15.2</v>
      </c>
      <c r="J116" s="12">
        <v>-1.46</v>
      </c>
      <c r="K116" s="47" t="s">
        <v>739</v>
      </c>
      <c r="L116" s="9" t="str">
        <f t="shared" si="15"/>
        <v>Yes</v>
      </c>
    </row>
    <row r="117" spans="1:12" ht="25.5" x14ac:dyDescent="0.2">
      <c r="A117" s="48" t="s">
        <v>639</v>
      </c>
      <c r="B117" s="37" t="s">
        <v>213</v>
      </c>
      <c r="C117" s="49">
        <v>257602</v>
      </c>
      <c r="D117" s="46" t="str">
        <f t="shared" si="11"/>
        <v>N/A</v>
      </c>
      <c r="E117" s="49">
        <v>188131</v>
      </c>
      <c r="F117" s="46" t="str">
        <f t="shared" si="12"/>
        <v>N/A</v>
      </c>
      <c r="G117" s="49">
        <v>153102</v>
      </c>
      <c r="H117" s="46" t="str">
        <f t="shared" si="13"/>
        <v>N/A</v>
      </c>
      <c r="I117" s="12">
        <v>-27</v>
      </c>
      <c r="J117" s="12">
        <v>-18.600000000000001</v>
      </c>
      <c r="K117" s="47" t="s">
        <v>739</v>
      </c>
      <c r="L117" s="9" t="str">
        <f t="shared" si="15"/>
        <v>Yes</v>
      </c>
    </row>
    <row r="118" spans="1:12" x14ac:dyDescent="0.2">
      <c r="A118" s="48" t="s">
        <v>640</v>
      </c>
      <c r="B118" s="37" t="s">
        <v>213</v>
      </c>
      <c r="C118" s="38">
        <v>87</v>
      </c>
      <c r="D118" s="46" t="str">
        <f t="shared" si="11"/>
        <v>N/A</v>
      </c>
      <c r="E118" s="38">
        <v>65</v>
      </c>
      <c r="F118" s="46" t="str">
        <f t="shared" si="12"/>
        <v>N/A</v>
      </c>
      <c r="G118" s="38">
        <v>42</v>
      </c>
      <c r="H118" s="46" t="str">
        <f t="shared" si="13"/>
        <v>N/A</v>
      </c>
      <c r="I118" s="12">
        <v>-25.3</v>
      </c>
      <c r="J118" s="12">
        <v>-35.4</v>
      </c>
      <c r="K118" s="47" t="s">
        <v>739</v>
      </c>
      <c r="L118" s="9" t="str">
        <f t="shared" si="15"/>
        <v>No</v>
      </c>
    </row>
    <row r="119" spans="1:12" ht="25.5" x14ac:dyDescent="0.2">
      <c r="A119" s="48" t="s">
        <v>1460</v>
      </c>
      <c r="B119" s="37" t="s">
        <v>213</v>
      </c>
      <c r="C119" s="49">
        <v>2960.9425286999999</v>
      </c>
      <c r="D119" s="46" t="str">
        <f t="shared" si="11"/>
        <v>N/A</v>
      </c>
      <c r="E119" s="49">
        <v>2894.3230769000002</v>
      </c>
      <c r="F119" s="46" t="str">
        <f t="shared" si="12"/>
        <v>N/A</v>
      </c>
      <c r="G119" s="49">
        <v>3645.2857143000001</v>
      </c>
      <c r="H119" s="46" t="str">
        <f t="shared" si="13"/>
        <v>N/A</v>
      </c>
      <c r="I119" s="12">
        <v>-2.25</v>
      </c>
      <c r="J119" s="12">
        <v>25.95</v>
      </c>
      <c r="K119" s="47" t="s">
        <v>739</v>
      </c>
      <c r="L119" s="9" t="str">
        <f t="shared" si="15"/>
        <v>Yes</v>
      </c>
    </row>
    <row r="120" spans="1:12" ht="25.5" x14ac:dyDescent="0.2">
      <c r="A120" s="48" t="s">
        <v>641</v>
      </c>
      <c r="B120" s="37" t="s">
        <v>213</v>
      </c>
      <c r="C120" s="49">
        <v>17922595</v>
      </c>
      <c r="D120" s="46" t="str">
        <f t="shared" si="11"/>
        <v>N/A</v>
      </c>
      <c r="E120" s="49">
        <v>16676623</v>
      </c>
      <c r="F120" s="46" t="str">
        <f t="shared" si="12"/>
        <v>N/A</v>
      </c>
      <c r="G120" s="49">
        <v>16211474</v>
      </c>
      <c r="H120" s="46" t="str">
        <f t="shared" si="13"/>
        <v>N/A</v>
      </c>
      <c r="I120" s="12">
        <v>-6.95</v>
      </c>
      <c r="J120" s="12">
        <v>-2.79</v>
      </c>
      <c r="K120" s="47" t="s">
        <v>739</v>
      </c>
      <c r="L120" s="9" t="str">
        <f t="shared" ref="L120:L131" si="16">IF(J120="Div by 0", "N/A", IF(K120="N/A","N/A", IF(J120&gt;VALUE(MID(K120,1,2)), "No", IF(J120&lt;-1*VALUE(MID(K120,1,2)), "No", "Yes"))))</f>
        <v>Yes</v>
      </c>
    </row>
    <row r="121" spans="1:12" ht="25.5" x14ac:dyDescent="0.2">
      <c r="A121" s="48" t="s">
        <v>642</v>
      </c>
      <c r="B121" s="37" t="s">
        <v>213</v>
      </c>
      <c r="C121" s="38">
        <v>22444</v>
      </c>
      <c r="D121" s="46" t="str">
        <f t="shared" si="11"/>
        <v>N/A</v>
      </c>
      <c r="E121" s="38">
        <v>20742</v>
      </c>
      <c r="F121" s="46" t="str">
        <f t="shared" si="12"/>
        <v>N/A</v>
      </c>
      <c r="G121" s="38">
        <v>19119</v>
      </c>
      <c r="H121" s="46" t="str">
        <f t="shared" si="13"/>
        <v>N/A</v>
      </c>
      <c r="I121" s="12">
        <v>-7.58</v>
      </c>
      <c r="J121" s="12">
        <v>-7.82</v>
      </c>
      <c r="K121" s="47" t="s">
        <v>739</v>
      </c>
      <c r="L121" s="9" t="str">
        <f t="shared" si="16"/>
        <v>Yes</v>
      </c>
    </row>
    <row r="122" spans="1:12" ht="25.5" x14ac:dyDescent="0.2">
      <c r="A122" s="48" t="s">
        <v>1461</v>
      </c>
      <c r="B122" s="37" t="s">
        <v>213</v>
      </c>
      <c r="C122" s="49">
        <v>798.54727320999996</v>
      </c>
      <c r="D122" s="46" t="str">
        <f t="shared" si="11"/>
        <v>N/A</v>
      </c>
      <c r="E122" s="49">
        <v>804.00265162000005</v>
      </c>
      <c r="F122" s="46" t="str">
        <f t="shared" si="12"/>
        <v>N/A</v>
      </c>
      <c r="G122" s="49">
        <v>847.92478686000004</v>
      </c>
      <c r="H122" s="46" t="str">
        <f t="shared" si="13"/>
        <v>N/A</v>
      </c>
      <c r="I122" s="12">
        <v>0.68320000000000003</v>
      </c>
      <c r="J122" s="12">
        <v>5.4630000000000001</v>
      </c>
      <c r="K122" s="47" t="s">
        <v>739</v>
      </c>
      <c r="L122" s="9" t="str">
        <f t="shared" si="16"/>
        <v>Yes</v>
      </c>
    </row>
    <row r="123" spans="1:12" ht="25.5" x14ac:dyDescent="0.2">
      <c r="A123" s="48" t="s">
        <v>643</v>
      </c>
      <c r="B123" s="37" t="s">
        <v>213</v>
      </c>
      <c r="C123" s="49">
        <v>62751685</v>
      </c>
      <c r="D123" s="46" t="str">
        <f t="shared" ref="D123:D131" si="17">IF($B123="N/A","N/A",IF(C123&gt;10,"No",IF(C123&lt;-10,"No","Yes")))</f>
        <v>N/A</v>
      </c>
      <c r="E123" s="49">
        <v>68626665</v>
      </c>
      <c r="F123" s="46" t="str">
        <f t="shared" ref="F123:F131" si="18">IF($B123="N/A","N/A",IF(E123&gt;10,"No",IF(E123&lt;-10,"No","Yes")))</f>
        <v>N/A</v>
      </c>
      <c r="G123" s="49">
        <v>80998265</v>
      </c>
      <c r="H123" s="46" t="str">
        <f t="shared" ref="H123:H131" si="19">IF($B123="N/A","N/A",IF(G123&gt;10,"No",IF(G123&lt;-10,"No","Yes")))</f>
        <v>N/A</v>
      </c>
      <c r="I123" s="12">
        <v>9.3620000000000001</v>
      </c>
      <c r="J123" s="12">
        <v>18.03</v>
      </c>
      <c r="K123" s="47" t="s">
        <v>739</v>
      </c>
      <c r="L123" s="9" t="str">
        <f t="shared" si="16"/>
        <v>Yes</v>
      </c>
    </row>
    <row r="124" spans="1:12" x14ac:dyDescent="0.2">
      <c r="A124" s="48" t="s">
        <v>644</v>
      </c>
      <c r="B124" s="37" t="s">
        <v>213</v>
      </c>
      <c r="C124" s="38">
        <v>1966</v>
      </c>
      <c r="D124" s="46" t="str">
        <f t="shared" si="17"/>
        <v>N/A</v>
      </c>
      <c r="E124" s="38">
        <v>2065</v>
      </c>
      <c r="F124" s="46" t="str">
        <f t="shared" si="18"/>
        <v>N/A</v>
      </c>
      <c r="G124" s="38">
        <v>2135</v>
      </c>
      <c r="H124" s="46" t="str">
        <f t="shared" si="19"/>
        <v>N/A</v>
      </c>
      <c r="I124" s="12">
        <v>5.0359999999999996</v>
      </c>
      <c r="J124" s="12">
        <v>3.39</v>
      </c>
      <c r="K124" s="47" t="s">
        <v>739</v>
      </c>
      <c r="L124" s="9" t="str">
        <f t="shared" si="16"/>
        <v>Yes</v>
      </c>
    </row>
    <row r="125" spans="1:12" ht="25.5" x14ac:dyDescent="0.2">
      <c r="A125" s="48" t="s">
        <v>1462</v>
      </c>
      <c r="B125" s="37" t="s">
        <v>213</v>
      </c>
      <c r="C125" s="49">
        <v>31918.456256000001</v>
      </c>
      <c r="D125" s="46" t="str">
        <f t="shared" si="17"/>
        <v>N/A</v>
      </c>
      <c r="E125" s="49">
        <v>33233.251816000004</v>
      </c>
      <c r="F125" s="46" t="str">
        <f t="shared" si="18"/>
        <v>N/A</v>
      </c>
      <c r="G125" s="49">
        <v>37938.297423999997</v>
      </c>
      <c r="H125" s="46" t="str">
        <f t="shared" si="19"/>
        <v>N/A</v>
      </c>
      <c r="I125" s="12">
        <v>4.1189999999999998</v>
      </c>
      <c r="J125" s="12">
        <v>14.16</v>
      </c>
      <c r="K125" s="47" t="s">
        <v>739</v>
      </c>
      <c r="L125" s="9" t="str">
        <f t="shared" si="16"/>
        <v>Yes</v>
      </c>
    </row>
    <row r="126" spans="1:12" ht="25.5" x14ac:dyDescent="0.2">
      <c r="A126" s="48" t="s">
        <v>645</v>
      </c>
      <c r="B126" s="37" t="s">
        <v>213</v>
      </c>
      <c r="C126" s="49">
        <v>18845246</v>
      </c>
      <c r="D126" s="46" t="str">
        <f t="shared" si="17"/>
        <v>N/A</v>
      </c>
      <c r="E126" s="49">
        <v>18557009</v>
      </c>
      <c r="F126" s="46" t="str">
        <f t="shared" si="18"/>
        <v>N/A</v>
      </c>
      <c r="G126" s="49">
        <v>19170464</v>
      </c>
      <c r="H126" s="46" t="str">
        <f t="shared" si="19"/>
        <v>N/A</v>
      </c>
      <c r="I126" s="12">
        <v>-1.53</v>
      </c>
      <c r="J126" s="12">
        <v>3.306</v>
      </c>
      <c r="K126" s="47" t="s">
        <v>739</v>
      </c>
      <c r="L126" s="9" t="str">
        <f t="shared" si="16"/>
        <v>Yes</v>
      </c>
    </row>
    <row r="127" spans="1:12" x14ac:dyDescent="0.2">
      <c r="A127" s="48" t="s">
        <v>646</v>
      </c>
      <c r="B127" s="37" t="s">
        <v>213</v>
      </c>
      <c r="C127" s="38">
        <v>12525</v>
      </c>
      <c r="D127" s="46" t="str">
        <f t="shared" si="17"/>
        <v>N/A</v>
      </c>
      <c r="E127" s="38">
        <v>9943</v>
      </c>
      <c r="F127" s="46" t="str">
        <f t="shared" si="18"/>
        <v>N/A</v>
      </c>
      <c r="G127" s="38">
        <v>10014</v>
      </c>
      <c r="H127" s="46" t="str">
        <f t="shared" si="19"/>
        <v>N/A</v>
      </c>
      <c r="I127" s="12">
        <v>-20.6</v>
      </c>
      <c r="J127" s="12">
        <v>0.71409999999999996</v>
      </c>
      <c r="K127" s="47" t="s">
        <v>739</v>
      </c>
      <c r="L127" s="9" t="str">
        <f t="shared" si="16"/>
        <v>Yes</v>
      </c>
    </row>
    <row r="128" spans="1:12" ht="25.5" x14ac:dyDescent="0.2">
      <c r="A128" s="48" t="s">
        <v>1463</v>
      </c>
      <c r="B128" s="37" t="s">
        <v>213</v>
      </c>
      <c r="C128" s="49">
        <v>1504.6104591000001</v>
      </c>
      <c r="D128" s="46" t="str">
        <f t="shared" si="17"/>
        <v>N/A</v>
      </c>
      <c r="E128" s="49">
        <v>1866.3390325</v>
      </c>
      <c r="F128" s="46" t="str">
        <f t="shared" si="18"/>
        <v>N/A</v>
      </c>
      <c r="G128" s="49">
        <v>1914.3662872</v>
      </c>
      <c r="H128" s="46" t="str">
        <f t="shared" si="19"/>
        <v>N/A</v>
      </c>
      <c r="I128" s="12">
        <v>24.04</v>
      </c>
      <c r="J128" s="12">
        <v>2.573</v>
      </c>
      <c r="K128" s="47" t="s">
        <v>739</v>
      </c>
      <c r="L128" s="9" t="str">
        <f t="shared" si="16"/>
        <v>Yes</v>
      </c>
    </row>
    <row r="129" spans="1:12" ht="25.5" x14ac:dyDescent="0.2">
      <c r="A129" s="48" t="s">
        <v>647</v>
      </c>
      <c r="B129" s="37" t="s">
        <v>213</v>
      </c>
      <c r="C129" s="49">
        <v>28748229</v>
      </c>
      <c r="D129" s="46" t="str">
        <f t="shared" si="17"/>
        <v>N/A</v>
      </c>
      <c r="E129" s="49">
        <v>30871938</v>
      </c>
      <c r="F129" s="46" t="str">
        <f t="shared" si="18"/>
        <v>N/A</v>
      </c>
      <c r="G129" s="49">
        <v>25306333</v>
      </c>
      <c r="H129" s="46" t="str">
        <f t="shared" si="19"/>
        <v>N/A</v>
      </c>
      <c r="I129" s="12">
        <v>7.3869999999999996</v>
      </c>
      <c r="J129" s="12">
        <v>-18</v>
      </c>
      <c r="K129" s="47" t="s">
        <v>739</v>
      </c>
      <c r="L129" s="9" t="str">
        <f t="shared" si="16"/>
        <v>Yes</v>
      </c>
    </row>
    <row r="130" spans="1:12" x14ac:dyDescent="0.2">
      <c r="A130" s="48" t="s">
        <v>648</v>
      </c>
      <c r="B130" s="37" t="s">
        <v>213</v>
      </c>
      <c r="C130" s="38">
        <v>2395</v>
      </c>
      <c r="D130" s="46" t="str">
        <f t="shared" si="17"/>
        <v>N/A</v>
      </c>
      <c r="E130" s="38">
        <v>2413</v>
      </c>
      <c r="F130" s="46" t="str">
        <f t="shared" si="18"/>
        <v>N/A</v>
      </c>
      <c r="G130" s="38">
        <v>2454</v>
      </c>
      <c r="H130" s="46" t="str">
        <f t="shared" si="19"/>
        <v>N/A</v>
      </c>
      <c r="I130" s="12">
        <v>0.75160000000000005</v>
      </c>
      <c r="J130" s="12">
        <v>1.6990000000000001</v>
      </c>
      <c r="K130" s="47" t="s">
        <v>739</v>
      </c>
      <c r="L130" s="9" t="str">
        <f t="shared" si="16"/>
        <v>Yes</v>
      </c>
    </row>
    <row r="131" spans="1:12" ht="25.5" x14ac:dyDescent="0.2">
      <c r="A131" s="48" t="s">
        <v>1464</v>
      </c>
      <c r="B131" s="37" t="s">
        <v>213</v>
      </c>
      <c r="C131" s="49">
        <v>12003.435907999999</v>
      </c>
      <c r="D131" s="46" t="str">
        <f t="shared" si="17"/>
        <v>N/A</v>
      </c>
      <c r="E131" s="49">
        <v>12794.006631</v>
      </c>
      <c r="F131" s="46" t="str">
        <f t="shared" si="18"/>
        <v>N/A</v>
      </c>
      <c r="G131" s="49">
        <v>10312.279135999999</v>
      </c>
      <c r="H131" s="46" t="str">
        <f t="shared" si="19"/>
        <v>N/A</v>
      </c>
      <c r="I131" s="12">
        <v>6.5860000000000003</v>
      </c>
      <c r="J131" s="12">
        <v>-19.399999999999999</v>
      </c>
      <c r="K131" s="47" t="s">
        <v>739</v>
      </c>
      <c r="L131" s="9" t="str">
        <f t="shared" si="16"/>
        <v>Yes</v>
      </c>
    </row>
    <row r="132" spans="1:12" x14ac:dyDescent="0.2">
      <c r="A132" s="48" t="s">
        <v>1465</v>
      </c>
      <c r="B132" s="37" t="s">
        <v>213</v>
      </c>
      <c r="C132" s="49">
        <v>425.87253837999998</v>
      </c>
      <c r="D132" s="46" t="str">
        <f t="shared" ref="D132:D143" si="20">IF($B132="N/A","N/A",IF(C132&gt;10,"No",IF(C132&lt;-10,"No","Yes")))</f>
        <v>N/A</v>
      </c>
      <c r="E132" s="49">
        <v>449.51644535999998</v>
      </c>
      <c r="F132" s="46" t="str">
        <f t="shared" ref="F132:F143" si="21">IF($B132="N/A","N/A",IF(E132&gt;10,"No",IF(E132&lt;-10,"No","Yes")))</f>
        <v>N/A</v>
      </c>
      <c r="G132" s="49">
        <v>396.99822038999997</v>
      </c>
      <c r="H132" s="46" t="str">
        <f t="shared" ref="H132:H143" si="22">IF($B132="N/A","N/A",IF(G132&gt;10,"No",IF(G132&lt;-10,"No","Yes")))</f>
        <v>N/A</v>
      </c>
      <c r="I132" s="12">
        <v>5.5519999999999996</v>
      </c>
      <c r="J132" s="12">
        <v>-11.7</v>
      </c>
      <c r="K132" s="47" t="s">
        <v>739</v>
      </c>
      <c r="L132" s="9" t="str">
        <f t="shared" ref="L132:L143" si="23">IF(J132="Div by 0", "N/A", IF(K132="N/A","N/A", IF(J132&gt;VALUE(MID(K132,1,2)), "No", IF(J132&lt;-1*VALUE(MID(K132,1,2)), "No", "Yes"))))</f>
        <v>Yes</v>
      </c>
    </row>
    <row r="133" spans="1:12" x14ac:dyDescent="0.2">
      <c r="A133" s="48" t="s">
        <v>1466</v>
      </c>
      <c r="B133" s="37" t="s">
        <v>213</v>
      </c>
      <c r="C133" s="49">
        <v>336.03306533</v>
      </c>
      <c r="D133" s="46" t="str">
        <f t="shared" si="20"/>
        <v>N/A</v>
      </c>
      <c r="E133" s="49">
        <v>346.91274933</v>
      </c>
      <c r="F133" s="46" t="str">
        <f t="shared" si="21"/>
        <v>N/A</v>
      </c>
      <c r="G133" s="49">
        <v>330.56923503000002</v>
      </c>
      <c r="H133" s="46" t="str">
        <f t="shared" si="22"/>
        <v>N/A</v>
      </c>
      <c r="I133" s="12">
        <v>3.238</v>
      </c>
      <c r="J133" s="12">
        <v>-4.71</v>
      </c>
      <c r="K133" s="47" t="s">
        <v>739</v>
      </c>
      <c r="L133" s="9" t="str">
        <f t="shared" si="23"/>
        <v>Yes</v>
      </c>
    </row>
    <row r="134" spans="1:12" x14ac:dyDescent="0.2">
      <c r="A134" s="48" t="s">
        <v>1467</v>
      </c>
      <c r="B134" s="37" t="s">
        <v>213</v>
      </c>
      <c r="C134" s="49">
        <v>513.47421795000002</v>
      </c>
      <c r="D134" s="46" t="str">
        <f t="shared" si="20"/>
        <v>N/A</v>
      </c>
      <c r="E134" s="49">
        <v>527.87755401000004</v>
      </c>
      <c r="F134" s="46" t="str">
        <f t="shared" si="21"/>
        <v>N/A</v>
      </c>
      <c r="G134" s="49">
        <v>440.24784764999998</v>
      </c>
      <c r="H134" s="46" t="str">
        <f t="shared" si="22"/>
        <v>N/A</v>
      </c>
      <c r="I134" s="12">
        <v>2.8050000000000002</v>
      </c>
      <c r="J134" s="12">
        <v>-16.600000000000001</v>
      </c>
      <c r="K134" s="47" t="s">
        <v>739</v>
      </c>
      <c r="L134" s="9" t="str">
        <f t="shared" si="23"/>
        <v>Yes</v>
      </c>
    </row>
    <row r="135" spans="1:12" x14ac:dyDescent="0.2">
      <c r="A135" s="48" t="s">
        <v>1468</v>
      </c>
      <c r="B135" s="37" t="s">
        <v>213</v>
      </c>
      <c r="C135" s="49">
        <v>7995.8257094000001</v>
      </c>
      <c r="D135" s="46" t="str">
        <f t="shared" si="20"/>
        <v>N/A</v>
      </c>
      <c r="E135" s="49">
        <v>7260.0773368999999</v>
      </c>
      <c r="F135" s="46" t="str">
        <f t="shared" si="21"/>
        <v>N/A</v>
      </c>
      <c r="G135" s="49">
        <v>8001.3655980000003</v>
      </c>
      <c r="H135" s="46" t="str">
        <f t="shared" si="22"/>
        <v>N/A</v>
      </c>
      <c r="I135" s="12">
        <v>-9.1999999999999993</v>
      </c>
      <c r="J135" s="12">
        <v>10.210000000000001</v>
      </c>
      <c r="K135" s="47" t="s">
        <v>739</v>
      </c>
      <c r="L135" s="9" t="str">
        <f t="shared" si="23"/>
        <v>Yes</v>
      </c>
    </row>
    <row r="136" spans="1:12" x14ac:dyDescent="0.2">
      <c r="A136" s="48" t="s">
        <v>1469</v>
      </c>
      <c r="B136" s="37" t="s">
        <v>213</v>
      </c>
      <c r="C136" s="49">
        <v>11454.604773999999</v>
      </c>
      <c r="D136" s="46" t="str">
        <f t="shared" si="20"/>
        <v>N/A</v>
      </c>
      <c r="E136" s="49">
        <v>12643.349703</v>
      </c>
      <c r="F136" s="46" t="str">
        <f t="shared" si="21"/>
        <v>N/A</v>
      </c>
      <c r="G136" s="49">
        <v>15217.819892</v>
      </c>
      <c r="H136" s="46" t="str">
        <f t="shared" si="22"/>
        <v>N/A</v>
      </c>
      <c r="I136" s="12">
        <v>10.38</v>
      </c>
      <c r="J136" s="12">
        <v>20.36</v>
      </c>
      <c r="K136" s="47" t="s">
        <v>739</v>
      </c>
      <c r="L136" s="9" t="str">
        <f t="shared" si="23"/>
        <v>Yes</v>
      </c>
    </row>
    <row r="137" spans="1:12" x14ac:dyDescent="0.2">
      <c r="A137" s="48" t="s">
        <v>1470</v>
      </c>
      <c r="B137" s="37" t="s">
        <v>213</v>
      </c>
      <c r="C137" s="49">
        <v>4363.9813274999997</v>
      </c>
      <c r="D137" s="46" t="str">
        <f t="shared" si="20"/>
        <v>N/A</v>
      </c>
      <c r="E137" s="49">
        <v>2793.3866458000002</v>
      </c>
      <c r="F137" s="46" t="str">
        <f t="shared" si="21"/>
        <v>N/A</v>
      </c>
      <c r="G137" s="49">
        <v>3159.0453864999999</v>
      </c>
      <c r="H137" s="46" t="str">
        <f t="shared" si="22"/>
        <v>N/A</v>
      </c>
      <c r="I137" s="12">
        <v>-36</v>
      </c>
      <c r="J137" s="12">
        <v>13.09</v>
      </c>
      <c r="K137" s="47" t="s">
        <v>739</v>
      </c>
      <c r="L137" s="9" t="str">
        <f t="shared" si="23"/>
        <v>Yes</v>
      </c>
    </row>
    <row r="138" spans="1:12" x14ac:dyDescent="0.2">
      <c r="A138" s="48" t="s">
        <v>1471</v>
      </c>
      <c r="B138" s="37" t="s">
        <v>213</v>
      </c>
      <c r="C138" s="49">
        <v>169.60112679</v>
      </c>
      <c r="D138" s="46" t="str">
        <f t="shared" si="20"/>
        <v>N/A</v>
      </c>
      <c r="E138" s="49">
        <v>148.94858339000001</v>
      </c>
      <c r="F138" s="46" t="str">
        <f t="shared" si="21"/>
        <v>N/A</v>
      </c>
      <c r="G138" s="49">
        <v>136.62411367000001</v>
      </c>
      <c r="H138" s="46" t="str">
        <f t="shared" si="22"/>
        <v>N/A</v>
      </c>
      <c r="I138" s="12">
        <v>-12.2</v>
      </c>
      <c r="J138" s="12">
        <v>-8.27</v>
      </c>
      <c r="K138" s="47" t="s">
        <v>739</v>
      </c>
      <c r="L138" s="9" t="str">
        <f t="shared" si="23"/>
        <v>Yes</v>
      </c>
    </row>
    <row r="139" spans="1:12" x14ac:dyDescent="0.2">
      <c r="A139" s="48" t="s">
        <v>1472</v>
      </c>
      <c r="B139" s="37" t="s">
        <v>213</v>
      </c>
      <c r="C139" s="49">
        <v>97.762261307000003</v>
      </c>
      <c r="D139" s="46" t="str">
        <f t="shared" si="20"/>
        <v>N/A</v>
      </c>
      <c r="E139" s="49">
        <v>89.533535517999994</v>
      </c>
      <c r="F139" s="46" t="str">
        <f t="shared" si="21"/>
        <v>N/A</v>
      </c>
      <c r="G139" s="49">
        <v>90.397772859</v>
      </c>
      <c r="H139" s="46" t="str">
        <f t="shared" si="22"/>
        <v>N/A</v>
      </c>
      <c r="I139" s="12">
        <v>-8.42</v>
      </c>
      <c r="J139" s="12">
        <v>0.96530000000000005</v>
      </c>
      <c r="K139" s="47" t="s">
        <v>739</v>
      </c>
      <c r="L139" s="9" t="str">
        <f t="shared" si="23"/>
        <v>Yes</v>
      </c>
    </row>
    <row r="140" spans="1:12" x14ac:dyDescent="0.2">
      <c r="A140" s="48" t="s">
        <v>1473</v>
      </c>
      <c r="B140" s="37" t="s">
        <v>213</v>
      </c>
      <c r="C140" s="49">
        <v>229.40639587999999</v>
      </c>
      <c r="D140" s="46" t="str">
        <f t="shared" si="20"/>
        <v>N/A</v>
      </c>
      <c r="E140" s="49">
        <v>193.43410890999999</v>
      </c>
      <c r="F140" s="46" t="str">
        <f t="shared" si="21"/>
        <v>N/A</v>
      </c>
      <c r="G140" s="49">
        <v>164.89013663</v>
      </c>
      <c r="H140" s="46" t="str">
        <f t="shared" si="22"/>
        <v>N/A</v>
      </c>
      <c r="I140" s="12">
        <v>-15.7</v>
      </c>
      <c r="J140" s="12">
        <v>-14.8</v>
      </c>
      <c r="K140" s="47" t="s">
        <v>739</v>
      </c>
      <c r="L140" s="9" t="str">
        <f t="shared" si="23"/>
        <v>Yes</v>
      </c>
    </row>
    <row r="141" spans="1:12" x14ac:dyDescent="0.2">
      <c r="A141" s="48" t="s">
        <v>1474</v>
      </c>
      <c r="B141" s="37" t="s">
        <v>213</v>
      </c>
      <c r="C141" s="49">
        <v>7018.6059336999997</v>
      </c>
      <c r="D141" s="46" t="str">
        <f t="shared" si="20"/>
        <v>N/A</v>
      </c>
      <c r="E141" s="49">
        <v>7295.9349075999999</v>
      </c>
      <c r="F141" s="46" t="str">
        <f t="shared" si="21"/>
        <v>N/A</v>
      </c>
      <c r="G141" s="49">
        <v>7696.6511693000002</v>
      </c>
      <c r="H141" s="46" t="str">
        <f t="shared" si="22"/>
        <v>N/A</v>
      </c>
      <c r="I141" s="12">
        <v>3.9510000000000001</v>
      </c>
      <c r="J141" s="12">
        <v>5.492</v>
      </c>
      <c r="K141" s="47" t="s">
        <v>739</v>
      </c>
      <c r="L141" s="9" t="str">
        <f t="shared" si="23"/>
        <v>Yes</v>
      </c>
    </row>
    <row r="142" spans="1:12" x14ac:dyDescent="0.2">
      <c r="A142" s="48" t="s">
        <v>1475</v>
      </c>
      <c r="B142" s="37" t="s">
        <v>213</v>
      </c>
      <c r="C142" s="49">
        <v>4574.3092462000004</v>
      </c>
      <c r="D142" s="46" t="str">
        <f t="shared" si="20"/>
        <v>N/A</v>
      </c>
      <c r="E142" s="49">
        <v>4801.3305143999996</v>
      </c>
      <c r="F142" s="46" t="str">
        <f t="shared" si="21"/>
        <v>N/A</v>
      </c>
      <c r="G142" s="49">
        <v>5000.7743117999999</v>
      </c>
      <c r="H142" s="46" t="str">
        <f t="shared" si="22"/>
        <v>N/A</v>
      </c>
      <c r="I142" s="12">
        <v>4.9630000000000001</v>
      </c>
      <c r="J142" s="12">
        <v>4.1539999999999999</v>
      </c>
      <c r="K142" s="47" t="s">
        <v>739</v>
      </c>
      <c r="L142" s="9" t="str">
        <f t="shared" si="23"/>
        <v>Yes</v>
      </c>
    </row>
    <row r="143" spans="1:12" x14ac:dyDescent="0.2">
      <c r="A143" s="48" t="s">
        <v>1476</v>
      </c>
      <c r="B143" s="37" t="s">
        <v>213</v>
      </c>
      <c r="C143" s="49">
        <v>9649.6832644999995</v>
      </c>
      <c r="D143" s="46" t="str">
        <f t="shared" si="20"/>
        <v>N/A</v>
      </c>
      <c r="E143" s="49">
        <v>9410.4264834999994</v>
      </c>
      <c r="F143" s="46" t="str">
        <f t="shared" si="21"/>
        <v>N/A</v>
      </c>
      <c r="G143" s="49">
        <v>9546.3855511999991</v>
      </c>
      <c r="H143" s="46" t="str">
        <f t="shared" si="22"/>
        <v>N/A</v>
      </c>
      <c r="I143" s="12">
        <v>-2.48</v>
      </c>
      <c r="J143" s="12">
        <v>1.4450000000000001</v>
      </c>
      <c r="K143" s="47" t="s">
        <v>739</v>
      </c>
      <c r="L143" s="9" t="str">
        <f t="shared" si="23"/>
        <v>Yes</v>
      </c>
    </row>
    <row r="144" spans="1:12" x14ac:dyDescent="0.2">
      <c r="A144" s="48" t="s">
        <v>89</v>
      </c>
      <c r="B144" s="37" t="s">
        <v>213</v>
      </c>
      <c r="C144" s="8">
        <v>20.530314777000001</v>
      </c>
      <c r="D144" s="46" t="str">
        <f t="shared" ref="D144:D161" si="24">IF($B144="N/A","N/A",IF(C144&gt;10,"No",IF(C144&lt;-10,"No","Yes")))</f>
        <v>N/A</v>
      </c>
      <c r="E144" s="8">
        <v>19.829848134999999</v>
      </c>
      <c r="F144" s="46" t="str">
        <f t="shared" ref="F144:F161" si="25">IF($B144="N/A","N/A",IF(E144&gt;10,"No",IF(E144&lt;-10,"No","Yes")))</f>
        <v>N/A</v>
      </c>
      <c r="G144" s="8">
        <v>19.013986596999999</v>
      </c>
      <c r="H144" s="46" t="str">
        <f t="shared" ref="H144:H161" si="26">IF($B144="N/A","N/A",IF(G144&gt;10,"No",IF(G144&lt;-10,"No","Yes")))</f>
        <v>N/A</v>
      </c>
      <c r="I144" s="12">
        <v>-3.41</v>
      </c>
      <c r="J144" s="12">
        <v>-4.1100000000000003</v>
      </c>
      <c r="K144" s="47" t="s">
        <v>739</v>
      </c>
      <c r="L144" s="9" t="str">
        <f t="shared" ref="L144:L161" si="27">IF(J144="Div by 0", "N/A", IF(K144="N/A","N/A", IF(J144&gt;VALUE(MID(K144,1,2)), "No", IF(J144&lt;-1*VALUE(MID(K144,1,2)), "No", "Yes"))))</f>
        <v>Yes</v>
      </c>
    </row>
    <row r="145" spans="1:12" x14ac:dyDescent="0.2">
      <c r="A145" s="48" t="s">
        <v>477</v>
      </c>
      <c r="B145" s="37" t="s">
        <v>213</v>
      </c>
      <c r="C145" s="8">
        <v>19.824120603000001</v>
      </c>
      <c r="D145" s="46" t="str">
        <f t="shared" si="24"/>
        <v>N/A</v>
      </c>
      <c r="E145" s="8">
        <v>19.969672227</v>
      </c>
      <c r="F145" s="46" t="str">
        <f t="shared" si="25"/>
        <v>N/A</v>
      </c>
      <c r="G145" s="8">
        <v>19.013694839999999</v>
      </c>
      <c r="H145" s="46" t="str">
        <f t="shared" si="26"/>
        <v>N/A</v>
      </c>
      <c r="I145" s="12">
        <v>0.73419999999999996</v>
      </c>
      <c r="J145" s="12">
        <v>-4.79</v>
      </c>
      <c r="K145" s="47" t="s">
        <v>739</v>
      </c>
      <c r="L145" s="9" t="str">
        <f t="shared" si="27"/>
        <v>Yes</v>
      </c>
    </row>
    <row r="146" spans="1:12" x14ac:dyDescent="0.2">
      <c r="A146" s="48" t="s">
        <v>478</v>
      </c>
      <c r="B146" s="37" t="s">
        <v>213</v>
      </c>
      <c r="C146" s="8">
        <v>21.317808660000001</v>
      </c>
      <c r="D146" s="46" t="str">
        <f t="shared" si="24"/>
        <v>N/A</v>
      </c>
      <c r="E146" s="8">
        <v>19.708671423999998</v>
      </c>
      <c r="F146" s="46" t="str">
        <f t="shared" si="25"/>
        <v>N/A</v>
      </c>
      <c r="G146" s="8">
        <v>18.982781208999999</v>
      </c>
      <c r="H146" s="46" t="str">
        <f t="shared" si="26"/>
        <v>N/A</v>
      </c>
      <c r="I146" s="12">
        <v>-7.55</v>
      </c>
      <c r="J146" s="12">
        <v>-3.68</v>
      </c>
      <c r="K146" s="47" t="s">
        <v>739</v>
      </c>
      <c r="L146" s="9" t="str">
        <f t="shared" si="27"/>
        <v>Yes</v>
      </c>
    </row>
    <row r="147" spans="1:12" x14ac:dyDescent="0.2">
      <c r="A147" s="48" t="s">
        <v>1477</v>
      </c>
      <c r="B147" s="37" t="s">
        <v>213</v>
      </c>
      <c r="C147" s="8">
        <v>26.172016332999998</v>
      </c>
      <c r="D147" s="46" t="str">
        <f t="shared" si="24"/>
        <v>N/A</v>
      </c>
      <c r="E147" s="8">
        <v>25.337255837000001</v>
      </c>
      <c r="F147" s="46" t="str">
        <f t="shared" si="25"/>
        <v>N/A</v>
      </c>
      <c r="G147" s="8">
        <v>25.873814754000001</v>
      </c>
      <c r="H147" s="46" t="str">
        <f t="shared" si="26"/>
        <v>N/A</v>
      </c>
      <c r="I147" s="12">
        <v>-3.19</v>
      </c>
      <c r="J147" s="12">
        <v>2.1179999999999999</v>
      </c>
      <c r="K147" s="47" t="s">
        <v>739</v>
      </c>
      <c r="L147" s="9" t="str">
        <f t="shared" si="27"/>
        <v>Yes</v>
      </c>
    </row>
    <row r="148" spans="1:12" x14ac:dyDescent="0.2">
      <c r="A148" s="48" t="s">
        <v>1478</v>
      </c>
      <c r="B148" s="37" t="s">
        <v>213</v>
      </c>
      <c r="C148" s="8">
        <v>42.175879397000003</v>
      </c>
      <c r="D148" s="46" t="str">
        <f t="shared" si="24"/>
        <v>N/A</v>
      </c>
      <c r="E148" s="8">
        <v>46.967222675999999</v>
      </c>
      <c r="F148" s="46" t="str">
        <f t="shared" si="25"/>
        <v>N/A</v>
      </c>
      <c r="G148" s="8">
        <v>53.887121317000002</v>
      </c>
      <c r="H148" s="46" t="str">
        <f t="shared" si="26"/>
        <v>N/A</v>
      </c>
      <c r="I148" s="12">
        <v>11.36</v>
      </c>
      <c r="J148" s="12">
        <v>14.73</v>
      </c>
      <c r="K148" s="47" t="s">
        <v>739</v>
      </c>
      <c r="L148" s="9" t="str">
        <f t="shared" si="27"/>
        <v>Yes</v>
      </c>
    </row>
    <row r="149" spans="1:12" x14ac:dyDescent="0.2">
      <c r="A149" s="48" t="s">
        <v>1479</v>
      </c>
      <c r="B149" s="37" t="s">
        <v>213</v>
      </c>
      <c r="C149" s="8">
        <v>9.2826098620999993</v>
      </c>
      <c r="D149" s="46" t="str">
        <f t="shared" si="24"/>
        <v>N/A</v>
      </c>
      <c r="E149" s="8">
        <v>7.3663114674000001</v>
      </c>
      <c r="F149" s="46" t="str">
        <f t="shared" si="25"/>
        <v>N/A</v>
      </c>
      <c r="G149" s="8">
        <v>7.0512820513000003</v>
      </c>
      <c r="H149" s="46" t="str">
        <f t="shared" si="26"/>
        <v>N/A</v>
      </c>
      <c r="I149" s="12">
        <v>-20.6</v>
      </c>
      <c r="J149" s="12">
        <v>-4.28</v>
      </c>
      <c r="K149" s="47" t="s">
        <v>739</v>
      </c>
      <c r="L149" s="9" t="str">
        <f t="shared" si="27"/>
        <v>Yes</v>
      </c>
    </row>
    <row r="150" spans="1:12" x14ac:dyDescent="0.2">
      <c r="A150" s="48" t="s">
        <v>90</v>
      </c>
      <c r="B150" s="37" t="s">
        <v>213</v>
      </c>
      <c r="C150" s="8">
        <v>66.043831084999994</v>
      </c>
      <c r="D150" s="46" t="str">
        <f t="shared" si="24"/>
        <v>N/A</v>
      </c>
      <c r="E150" s="8">
        <v>65.927221648</v>
      </c>
      <c r="F150" s="46" t="str">
        <f t="shared" si="25"/>
        <v>N/A</v>
      </c>
      <c r="G150" s="8">
        <v>63.729388538000002</v>
      </c>
      <c r="H150" s="46" t="str">
        <f t="shared" si="26"/>
        <v>N/A</v>
      </c>
      <c r="I150" s="12">
        <v>-0.17699999999999999</v>
      </c>
      <c r="J150" s="12">
        <v>-3.33</v>
      </c>
      <c r="K150" s="47" t="s">
        <v>739</v>
      </c>
      <c r="L150" s="9" t="str">
        <f t="shared" si="27"/>
        <v>Yes</v>
      </c>
    </row>
    <row r="151" spans="1:12" x14ac:dyDescent="0.2">
      <c r="A151" s="48" t="s">
        <v>479</v>
      </c>
      <c r="B151" s="37" t="s">
        <v>213</v>
      </c>
      <c r="C151" s="8">
        <v>68.321608040000001</v>
      </c>
      <c r="D151" s="46" t="str">
        <f t="shared" si="24"/>
        <v>N/A</v>
      </c>
      <c r="E151" s="8">
        <v>72.098448618000006</v>
      </c>
      <c r="F151" s="46" t="str">
        <f t="shared" si="25"/>
        <v>N/A</v>
      </c>
      <c r="G151" s="8">
        <v>73.357310831000007</v>
      </c>
      <c r="H151" s="46" t="str">
        <f t="shared" si="26"/>
        <v>N/A</v>
      </c>
      <c r="I151" s="12">
        <v>5.5279999999999996</v>
      </c>
      <c r="J151" s="12">
        <v>1.746</v>
      </c>
      <c r="K151" s="47" t="s">
        <v>739</v>
      </c>
      <c r="L151" s="9" t="str">
        <f t="shared" si="27"/>
        <v>Yes</v>
      </c>
    </row>
    <row r="152" spans="1:12" x14ac:dyDescent="0.2">
      <c r="A152" s="48" t="s">
        <v>480</v>
      </c>
      <c r="B152" s="37" t="s">
        <v>213</v>
      </c>
      <c r="C152" s="8">
        <v>63.556366367999999</v>
      </c>
      <c r="D152" s="46" t="str">
        <f t="shared" si="24"/>
        <v>N/A</v>
      </c>
      <c r="E152" s="8">
        <v>60.797731939000002</v>
      </c>
      <c r="F152" s="46" t="str">
        <f t="shared" si="25"/>
        <v>N/A</v>
      </c>
      <c r="G152" s="8">
        <v>57.285233015000003</v>
      </c>
      <c r="H152" s="46" t="str">
        <f t="shared" si="26"/>
        <v>N/A</v>
      </c>
      <c r="I152" s="12">
        <v>-4.34</v>
      </c>
      <c r="J152" s="12">
        <v>-5.78</v>
      </c>
      <c r="K152" s="47" t="s">
        <v>739</v>
      </c>
      <c r="L152" s="9" t="str">
        <f t="shared" si="27"/>
        <v>Yes</v>
      </c>
    </row>
    <row r="153" spans="1:12" x14ac:dyDescent="0.2">
      <c r="A153" s="48" t="s">
        <v>117</v>
      </c>
      <c r="B153" s="37" t="s">
        <v>213</v>
      </c>
      <c r="C153" s="8">
        <v>92.970486379999997</v>
      </c>
      <c r="D153" s="46" t="str">
        <f t="shared" si="24"/>
        <v>N/A</v>
      </c>
      <c r="E153" s="8">
        <v>90.450822931000005</v>
      </c>
      <c r="F153" s="46" t="str">
        <f t="shared" si="25"/>
        <v>N/A</v>
      </c>
      <c r="G153" s="8">
        <v>88.215666100999997</v>
      </c>
      <c r="H153" s="46" t="str">
        <f t="shared" si="26"/>
        <v>N/A</v>
      </c>
      <c r="I153" s="12">
        <v>-2.71</v>
      </c>
      <c r="J153" s="12">
        <v>-2.4700000000000002</v>
      </c>
      <c r="K153" s="47" t="s">
        <v>739</v>
      </c>
      <c r="L153" s="9" t="str">
        <f t="shared" si="27"/>
        <v>Yes</v>
      </c>
    </row>
    <row r="154" spans="1:12" x14ac:dyDescent="0.2">
      <c r="A154" s="48" t="s">
        <v>481</v>
      </c>
      <c r="B154" s="37" t="s">
        <v>213</v>
      </c>
      <c r="C154" s="8">
        <v>89.989949749000004</v>
      </c>
      <c r="D154" s="46" t="str">
        <f t="shared" si="24"/>
        <v>N/A</v>
      </c>
      <c r="E154" s="8">
        <v>90.440919164999997</v>
      </c>
      <c r="F154" s="46" t="str">
        <f t="shared" si="25"/>
        <v>N/A</v>
      </c>
      <c r="G154" s="8">
        <v>88.407801909</v>
      </c>
      <c r="H154" s="46" t="str">
        <f t="shared" si="26"/>
        <v>N/A</v>
      </c>
      <c r="I154" s="12">
        <v>0.50109999999999999</v>
      </c>
      <c r="J154" s="12">
        <v>-2.25</v>
      </c>
      <c r="K154" s="47" t="s">
        <v>739</v>
      </c>
      <c r="L154" s="9" t="str">
        <f t="shared" si="27"/>
        <v>Yes</v>
      </c>
    </row>
    <row r="155" spans="1:12" x14ac:dyDescent="0.2">
      <c r="A155" s="48" t="s">
        <v>482</v>
      </c>
      <c r="B155" s="37" t="s">
        <v>213</v>
      </c>
      <c r="C155" s="8">
        <v>96.163545635000006</v>
      </c>
      <c r="D155" s="46" t="str">
        <f t="shared" si="24"/>
        <v>N/A</v>
      </c>
      <c r="E155" s="8">
        <v>90.458500341999994</v>
      </c>
      <c r="F155" s="46" t="str">
        <f t="shared" si="25"/>
        <v>N/A</v>
      </c>
      <c r="G155" s="8">
        <v>88.091895938999997</v>
      </c>
      <c r="H155" s="46" t="str">
        <f t="shared" si="26"/>
        <v>N/A</v>
      </c>
      <c r="I155" s="12">
        <v>-5.93</v>
      </c>
      <c r="J155" s="12">
        <v>-2.62</v>
      </c>
      <c r="K155" s="47" t="s">
        <v>739</v>
      </c>
      <c r="L155" s="9" t="str">
        <f t="shared" si="27"/>
        <v>Yes</v>
      </c>
    </row>
    <row r="156" spans="1:12" x14ac:dyDescent="0.2">
      <c r="A156" s="48" t="s">
        <v>1480</v>
      </c>
      <c r="B156" s="37" t="s">
        <v>213</v>
      </c>
      <c r="C156" s="38">
        <v>0.3859516616</v>
      </c>
      <c r="D156" s="46" t="str">
        <f t="shared" si="24"/>
        <v>N/A</v>
      </c>
      <c r="E156" s="38">
        <v>0.3727612938</v>
      </c>
      <c r="F156" s="46" t="str">
        <f t="shared" si="25"/>
        <v>N/A</v>
      </c>
      <c r="G156" s="38">
        <v>0.28487861949999999</v>
      </c>
      <c r="H156" s="46" t="str">
        <f t="shared" si="26"/>
        <v>N/A</v>
      </c>
      <c r="I156" s="12">
        <v>-3.42</v>
      </c>
      <c r="J156" s="12">
        <v>-23.6</v>
      </c>
      <c r="K156" s="47" t="s">
        <v>739</v>
      </c>
      <c r="L156" s="9" t="str">
        <f t="shared" si="27"/>
        <v>Yes</v>
      </c>
    </row>
    <row r="157" spans="1:12" x14ac:dyDescent="0.2">
      <c r="A157" s="48" t="s">
        <v>1481</v>
      </c>
      <c r="B157" s="37" t="s">
        <v>213</v>
      </c>
      <c r="C157" s="38">
        <v>0.17160963239999999</v>
      </c>
      <c r="D157" s="46" t="str">
        <f t="shared" si="24"/>
        <v>N/A</v>
      </c>
      <c r="E157" s="38">
        <v>0.1460280374</v>
      </c>
      <c r="F157" s="46" t="str">
        <f t="shared" si="25"/>
        <v>N/A</v>
      </c>
      <c r="G157" s="38">
        <v>0.17315387409999999</v>
      </c>
      <c r="H157" s="46" t="str">
        <f t="shared" si="26"/>
        <v>N/A</v>
      </c>
      <c r="I157" s="12">
        <v>-14.9</v>
      </c>
      <c r="J157" s="12">
        <v>18.579999999999998</v>
      </c>
      <c r="K157" s="47" t="s">
        <v>739</v>
      </c>
      <c r="L157" s="9" t="str">
        <f t="shared" si="27"/>
        <v>Yes</v>
      </c>
    </row>
    <row r="158" spans="1:12" x14ac:dyDescent="0.2">
      <c r="A158" s="48" t="s">
        <v>1482</v>
      </c>
      <c r="B158" s="37" t="s">
        <v>213</v>
      </c>
      <c r="C158" s="38">
        <v>0.56682607600000001</v>
      </c>
      <c r="D158" s="46" t="str">
        <f t="shared" si="24"/>
        <v>N/A</v>
      </c>
      <c r="E158" s="38">
        <v>0.54637896829999999</v>
      </c>
      <c r="F158" s="46" t="str">
        <f t="shared" si="25"/>
        <v>N/A</v>
      </c>
      <c r="G158" s="38">
        <v>0.35223071230000003</v>
      </c>
      <c r="H158" s="46" t="str">
        <f t="shared" si="26"/>
        <v>N/A</v>
      </c>
      <c r="I158" s="12">
        <v>-3.61</v>
      </c>
      <c r="J158" s="12">
        <v>-35.5</v>
      </c>
      <c r="K158" s="47" t="s">
        <v>739</v>
      </c>
      <c r="L158" s="9" t="str">
        <f t="shared" si="27"/>
        <v>No</v>
      </c>
    </row>
    <row r="159" spans="1:12" x14ac:dyDescent="0.2">
      <c r="A159" s="48" t="s">
        <v>1483</v>
      </c>
      <c r="B159" s="37" t="s">
        <v>213</v>
      </c>
      <c r="C159" s="38">
        <v>225.86106448000001</v>
      </c>
      <c r="D159" s="46" t="str">
        <f t="shared" si="24"/>
        <v>N/A</v>
      </c>
      <c r="E159" s="38">
        <v>232.48023013</v>
      </c>
      <c r="F159" s="46" t="str">
        <f t="shared" si="25"/>
        <v>N/A</v>
      </c>
      <c r="G159" s="38">
        <v>235.63105856999999</v>
      </c>
      <c r="H159" s="46" t="str">
        <f t="shared" si="26"/>
        <v>N/A</v>
      </c>
      <c r="I159" s="12">
        <v>2.931</v>
      </c>
      <c r="J159" s="12">
        <v>1.355</v>
      </c>
      <c r="K159" s="47" t="s">
        <v>739</v>
      </c>
      <c r="L159" s="9" t="str">
        <f t="shared" si="27"/>
        <v>Yes</v>
      </c>
    </row>
    <row r="160" spans="1:12" x14ac:dyDescent="0.2">
      <c r="A160" s="48" t="s">
        <v>1484</v>
      </c>
      <c r="B160" s="37" t="s">
        <v>213</v>
      </c>
      <c r="C160" s="38">
        <v>227.03538663</v>
      </c>
      <c r="D160" s="46" t="str">
        <f t="shared" si="24"/>
        <v>N/A</v>
      </c>
      <c r="E160" s="38">
        <v>233.38718489999999</v>
      </c>
      <c r="F160" s="46" t="str">
        <f t="shared" si="25"/>
        <v>N/A</v>
      </c>
      <c r="G160" s="38">
        <v>236.68925683000001</v>
      </c>
      <c r="H160" s="46" t="str">
        <f t="shared" si="26"/>
        <v>N/A</v>
      </c>
      <c r="I160" s="12">
        <v>2.798</v>
      </c>
      <c r="J160" s="12">
        <v>1.415</v>
      </c>
      <c r="K160" s="47" t="s">
        <v>739</v>
      </c>
      <c r="L160" s="9" t="str">
        <f t="shared" si="27"/>
        <v>Yes</v>
      </c>
    </row>
    <row r="161" spans="1:12" x14ac:dyDescent="0.2">
      <c r="A161" s="48" t="s">
        <v>1485</v>
      </c>
      <c r="B161" s="37" t="s">
        <v>213</v>
      </c>
      <c r="C161" s="38">
        <v>220.31849711000001</v>
      </c>
      <c r="D161" s="46" t="str">
        <f t="shared" si="24"/>
        <v>N/A</v>
      </c>
      <c r="E161" s="38">
        <v>227.63370936000001</v>
      </c>
      <c r="F161" s="46" t="str">
        <f t="shared" si="25"/>
        <v>N/A</v>
      </c>
      <c r="G161" s="38">
        <v>230.19376244</v>
      </c>
      <c r="H161" s="46" t="str">
        <f t="shared" si="26"/>
        <v>N/A</v>
      </c>
      <c r="I161" s="12">
        <v>3.32</v>
      </c>
      <c r="J161" s="12">
        <v>1.125</v>
      </c>
      <c r="K161" s="47" t="s">
        <v>739</v>
      </c>
      <c r="L161" s="9" t="str">
        <f t="shared" si="27"/>
        <v>Yes</v>
      </c>
    </row>
    <row r="162" spans="1:12" x14ac:dyDescent="0.2">
      <c r="A162" s="48" t="s">
        <v>1618</v>
      </c>
      <c r="B162" s="37" t="s">
        <v>213</v>
      </c>
      <c r="C162" s="38">
        <v>0</v>
      </c>
      <c r="D162" s="46" t="str">
        <f t="shared" ref="D162:D172" si="28">IF($B162="N/A","N/A",IF(C162&gt;10,"No",IF(C162&lt;-10,"No","Yes")))</f>
        <v>N/A</v>
      </c>
      <c r="E162" s="38">
        <v>0</v>
      </c>
      <c r="F162" s="46" t="str">
        <f t="shared" ref="F162:F172" si="29">IF($B162="N/A","N/A",IF(E162&gt;10,"No",IF(E162&lt;-10,"No","Yes")))</f>
        <v>N/A</v>
      </c>
      <c r="G162" s="38">
        <v>0</v>
      </c>
      <c r="H162" s="46" t="str">
        <f t="shared" ref="H162:H172" si="30">IF($B162="N/A","N/A",IF(G162&gt;10,"No",IF(G162&lt;-10,"No","Yes")))</f>
        <v>N/A</v>
      </c>
      <c r="I162" s="12" t="s">
        <v>1747</v>
      </c>
      <c r="J162" s="12" t="s">
        <v>1747</v>
      </c>
      <c r="K162" s="14" t="s">
        <v>213</v>
      </c>
      <c r="L162" s="9" t="str">
        <f t="shared" ref="L162:L172" si="31">IF(J162="Div by 0", "N/A", IF(K162="N/A","N/A", IF(J162&gt;VALUE(MID(K162,1,2)), "No", IF(J162&lt;-1*VALUE(MID(K162,1,2)), "No", "Yes"))))</f>
        <v>N/A</v>
      </c>
    </row>
    <row r="163" spans="1:12" x14ac:dyDescent="0.2">
      <c r="A163" s="48" t="s">
        <v>126</v>
      </c>
      <c r="B163" s="37" t="s">
        <v>213</v>
      </c>
      <c r="C163" s="38">
        <v>0</v>
      </c>
      <c r="D163" s="46" t="str">
        <f t="shared" si="28"/>
        <v>N/A</v>
      </c>
      <c r="E163" s="38">
        <v>0</v>
      </c>
      <c r="F163" s="46" t="str">
        <f t="shared" si="29"/>
        <v>N/A</v>
      </c>
      <c r="G163" s="38">
        <v>11</v>
      </c>
      <c r="H163" s="46" t="str">
        <f t="shared" si="30"/>
        <v>N/A</v>
      </c>
      <c r="I163" s="12" t="s">
        <v>1747</v>
      </c>
      <c r="J163" s="12" t="s">
        <v>1747</v>
      </c>
      <c r="K163" s="14" t="s">
        <v>213</v>
      </c>
      <c r="L163" s="9" t="str">
        <f t="shared" si="31"/>
        <v>N/A</v>
      </c>
    </row>
    <row r="164" spans="1:12" ht="25.5" x14ac:dyDescent="0.2">
      <c r="A164" s="48" t="s">
        <v>1619</v>
      </c>
      <c r="B164" s="37" t="s">
        <v>213</v>
      </c>
      <c r="C164" s="38">
        <v>0</v>
      </c>
      <c r="D164" s="46" t="str">
        <f t="shared" si="28"/>
        <v>N/A</v>
      </c>
      <c r="E164" s="38">
        <v>0</v>
      </c>
      <c r="F164" s="46" t="str">
        <f t="shared" si="29"/>
        <v>N/A</v>
      </c>
      <c r="G164" s="38">
        <v>0</v>
      </c>
      <c r="H164" s="46" t="str">
        <f t="shared" si="30"/>
        <v>N/A</v>
      </c>
      <c r="I164" s="12" t="s">
        <v>1747</v>
      </c>
      <c r="J164" s="12" t="s">
        <v>1747</v>
      </c>
      <c r="K164" s="14" t="s">
        <v>213</v>
      </c>
      <c r="L164" s="9" t="str">
        <f t="shared" si="31"/>
        <v>N/A</v>
      </c>
    </row>
    <row r="165" spans="1:12" ht="25.5" x14ac:dyDescent="0.2">
      <c r="A165" s="48" t="s">
        <v>1486</v>
      </c>
      <c r="B165" s="37" t="s">
        <v>213</v>
      </c>
      <c r="C165" s="38">
        <v>35</v>
      </c>
      <c r="D165" s="46" t="str">
        <f t="shared" si="28"/>
        <v>N/A</v>
      </c>
      <c r="E165" s="38">
        <v>21</v>
      </c>
      <c r="F165" s="46" t="str">
        <f t="shared" si="29"/>
        <v>N/A</v>
      </c>
      <c r="G165" s="38">
        <v>47</v>
      </c>
      <c r="H165" s="46" t="str">
        <f t="shared" si="30"/>
        <v>N/A</v>
      </c>
      <c r="I165" s="12">
        <v>-40</v>
      </c>
      <c r="J165" s="12">
        <v>123.8</v>
      </c>
      <c r="K165" s="14" t="s">
        <v>213</v>
      </c>
      <c r="L165" s="9" t="str">
        <f t="shared" si="31"/>
        <v>N/A</v>
      </c>
    </row>
    <row r="166" spans="1:12" x14ac:dyDescent="0.2">
      <c r="A166" s="48" t="s">
        <v>1620</v>
      </c>
      <c r="B166" s="37" t="s">
        <v>213</v>
      </c>
      <c r="C166" s="38">
        <v>0</v>
      </c>
      <c r="D166" s="46" t="str">
        <f t="shared" si="28"/>
        <v>N/A</v>
      </c>
      <c r="E166" s="38">
        <v>0</v>
      </c>
      <c r="F166" s="46" t="str">
        <f t="shared" si="29"/>
        <v>N/A</v>
      </c>
      <c r="G166" s="38">
        <v>0</v>
      </c>
      <c r="H166" s="46" t="str">
        <f t="shared" si="30"/>
        <v>N/A</v>
      </c>
      <c r="I166" s="12" t="s">
        <v>1747</v>
      </c>
      <c r="J166" s="12" t="s">
        <v>1747</v>
      </c>
      <c r="K166" s="14" t="s">
        <v>213</v>
      </c>
      <c r="L166" s="9" t="str">
        <f t="shared" si="31"/>
        <v>N/A</v>
      </c>
    </row>
    <row r="167" spans="1:12" x14ac:dyDescent="0.2">
      <c r="A167" s="48" t="s">
        <v>1621</v>
      </c>
      <c r="B167" s="37" t="s">
        <v>213</v>
      </c>
      <c r="C167" s="38">
        <v>11</v>
      </c>
      <c r="D167" s="46" t="str">
        <f t="shared" si="28"/>
        <v>N/A</v>
      </c>
      <c r="E167" s="38">
        <v>11</v>
      </c>
      <c r="F167" s="46" t="str">
        <f t="shared" si="29"/>
        <v>N/A</v>
      </c>
      <c r="G167" s="38">
        <v>21</v>
      </c>
      <c r="H167" s="46" t="str">
        <f t="shared" si="30"/>
        <v>N/A</v>
      </c>
      <c r="I167" s="12">
        <v>20</v>
      </c>
      <c r="J167" s="12">
        <v>250</v>
      </c>
      <c r="K167" s="14" t="s">
        <v>213</v>
      </c>
      <c r="L167" s="9" t="str">
        <f t="shared" si="31"/>
        <v>N/A</v>
      </c>
    </row>
    <row r="168" spans="1:12" x14ac:dyDescent="0.2">
      <c r="A168" s="48" t="s">
        <v>125</v>
      </c>
      <c r="B168" s="37" t="s">
        <v>213</v>
      </c>
      <c r="C168" s="49">
        <v>298508</v>
      </c>
      <c r="D168" s="46" t="str">
        <f t="shared" si="28"/>
        <v>N/A</v>
      </c>
      <c r="E168" s="49">
        <v>416015</v>
      </c>
      <c r="F168" s="46" t="str">
        <f t="shared" si="29"/>
        <v>N/A</v>
      </c>
      <c r="G168" s="49">
        <v>536296</v>
      </c>
      <c r="H168" s="46" t="str">
        <f t="shared" si="30"/>
        <v>N/A</v>
      </c>
      <c r="I168" s="12">
        <v>39.36</v>
      </c>
      <c r="J168" s="12">
        <v>28.91</v>
      </c>
      <c r="K168" s="14" t="s">
        <v>213</v>
      </c>
      <c r="L168" s="9" t="str">
        <f t="shared" si="31"/>
        <v>N/A</v>
      </c>
    </row>
    <row r="169" spans="1:12" x14ac:dyDescent="0.2">
      <c r="A169" s="48" t="s">
        <v>1622</v>
      </c>
      <c r="B169" s="37" t="s">
        <v>213</v>
      </c>
      <c r="C169" s="49">
        <v>198826</v>
      </c>
      <c r="D169" s="46" t="str">
        <f t="shared" si="28"/>
        <v>N/A</v>
      </c>
      <c r="E169" s="49">
        <v>382845</v>
      </c>
      <c r="F169" s="46" t="str">
        <f t="shared" si="29"/>
        <v>N/A</v>
      </c>
      <c r="G169" s="49">
        <v>234434</v>
      </c>
      <c r="H169" s="46" t="str">
        <f t="shared" si="30"/>
        <v>N/A</v>
      </c>
      <c r="I169" s="12">
        <v>92.55</v>
      </c>
      <c r="J169" s="12">
        <v>-38.799999999999997</v>
      </c>
      <c r="K169" s="14" t="s">
        <v>213</v>
      </c>
      <c r="L169" s="9" t="str">
        <f t="shared" si="31"/>
        <v>N/A</v>
      </c>
    </row>
    <row r="170" spans="1:12" x14ac:dyDescent="0.2">
      <c r="A170" s="48" t="s">
        <v>1379</v>
      </c>
      <c r="B170" s="37" t="s">
        <v>213</v>
      </c>
      <c r="C170" s="49">
        <v>288421</v>
      </c>
      <c r="D170" s="46" t="str">
        <f t="shared" si="28"/>
        <v>N/A</v>
      </c>
      <c r="E170" s="49">
        <v>290392</v>
      </c>
      <c r="F170" s="46" t="str">
        <f t="shared" si="29"/>
        <v>N/A</v>
      </c>
      <c r="G170" s="49">
        <v>535342</v>
      </c>
      <c r="H170" s="46" t="str">
        <f t="shared" si="30"/>
        <v>N/A</v>
      </c>
      <c r="I170" s="12">
        <v>0.68340000000000001</v>
      </c>
      <c r="J170" s="12">
        <v>84.35</v>
      </c>
      <c r="K170" s="14" t="s">
        <v>213</v>
      </c>
      <c r="L170" s="9" t="str">
        <f t="shared" si="31"/>
        <v>N/A</v>
      </c>
    </row>
    <row r="171" spans="1:12" x14ac:dyDescent="0.2">
      <c r="A171" s="48" t="s">
        <v>1616</v>
      </c>
      <c r="B171" s="37" t="s">
        <v>213</v>
      </c>
      <c r="C171" s="49">
        <v>40706</v>
      </c>
      <c r="D171" s="46" t="str">
        <f t="shared" si="28"/>
        <v>N/A</v>
      </c>
      <c r="E171" s="49">
        <v>69885</v>
      </c>
      <c r="F171" s="46" t="str">
        <f t="shared" si="29"/>
        <v>N/A</v>
      </c>
      <c r="G171" s="49">
        <v>74132</v>
      </c>
      <c r="H171" s="46" t="str">
        <f t="shared" si="30"/>
        <v>N/A</v>
      </c>
      <c r="I171" s="12">
        <v>71.680000000000007</v>
      </c>
      <c r="J171" s="12">
        <v>6.077</v>
      </c>
      <c r="K171" s="14" t="s">
        <v>213</v>
      </c>
      <c r="L171" s="9" t="str">
        <f t="shared" si="31"/>
        <v>N/A</v>
      </c>
    </row>
    <row r="172" spans="1:12" x14ac:dyDescent="0.2">
      <c r="A172" s="48" t="s">
        <v>1617</v>
      </c>
      <c r="B172" s="37" t="s">
        <v>213</v>
      </c>
      <c r="C172" s="49">
        <v>298325</v>
      </c>
      <c r="D172" s="46" t="str">
        <f t="shared" si="28"/>
        <v>N/A</v>
      </c>
      <c r="E172" s="49">
        <v>302382</v>
      </c>
      <c r="F172" s="46" t="str">
        <f t="shared" si="29"/>
        <v>N/A</v>
      </c>
      <c r="G172" s="49">
        <v>406563</v>
      </c>
      <c r="H172" s="46" t="str">
        <f t="shared" si="30"/>
        <v>N/A</v>
      </c>
      <c r="I172" s="12">
        <v>1.36</v>
      </c>
      <c r="J172" s="12">
        <v>34.450000000000003</v>
      </c>
      <c r="K172" s="14" t="s">
        <v>213</v>
      </c>
      <c r="L172" s="9" t="str">
        <f t="shared" si="31"/>
        <v>N/A</v>
      </c>
    </row>
    <row r="173" spans="1:12" ht="25.5" x14ac:dyDescent="0.2">
      <c r="A173" s="48" t="s">
        <v>1380</v>
      </c>
      <c r="B173" s="37" t="s">
        <v>213</v>
      </c>
      <c r="C173" s="49">
        <v>157990</v>
      </c>
      <c r="D173" s="46" t="str">
        <f t="shared" ref="D173:D187" si="32">IF($B173="N/A","N/A",IF(C173&gt;10,"No",IF(C173&lt;-10,"No","Yes")))</f>
        <v>N/A</v>
      </c>
      <c r="E173" s="49">
        <v>149117</v>
      </c>
      <c r="F173" s="46" t="str">
        <f t="shared" ref="F173:F187" si="33">IF($B173="N/A","N/A",IF(E173&gt;10,"No",IF(E173&lt;-10,"No","Yes")))</f>
        <v>N/A</v>
      </c>
      <c r="G173" s="49">
        <v>133052</v>
      </c>
      <c r="H173" s="46" t="str">
        <f t="shared" ref="H173:H187" si="34">IF($B173="N/A","N/A",IF(G173&gt;10,"No",IF(G173&lt;-10,"No","Yes")))</f>
        <v>N/A</v>
      </c>
      <c r="I173" s="12">
        <v>-5.62</v>
      </c>
      <c r="J173" s="12">
        <v>-10.8</v>
      </c>
      <c r="K173" s="47" t="s">
        <v>739</v>
      </c>
      <c r="L173" s="9" t="str">
        <f t="shared" ref="L173:L187" si="35">IF(J173="Div by 0", "N/A", IF(K173="N/A","N/A", IF(J173&gt;VALUE(MID(K173,1,2)), "No", IF(J173&lt;-1*VALUE(MID(K173,1,2)), "No", "Yes"))))</f>
        <v>Yes</v>
      </c>
    </row>
    <row r="174" spans="1:12" x14ac:dyDescent="0.2">
      <c r="A174" s="48" t="s">
        <v>649</v>
      </c>
      <c r="B174" s="37" t="s">
        <v>213</v>
      </c>
      <c r="C174" s="38">
        <v>870</v>
      </c>
      <c r="D174" s="46" t="str">
        <f t="shared" si="32"/>
        <v>N/A</v>
      </c>
      <c r="E174" s="38">
        <v>852</v>
      </c>
      <c r="F174" s="46" t="str">
        <f t="shared" si="33"/>
        <v>N/A</v>
      </c>
      <c r="G174" s="38">
        <v>783</v>
      </c>
      <c r="H174" s="46" t="str">
        <f t="shared" si="34"/>
        <v>N/A</v>
      </c>
      <c r="I174" s="12">
        <v>-2.0699999999999998</v>
      </c>
      <c r="J174" s="12">
        <v>-8.1</v>
      </c>
      <c r="K174" s="47" t="s">
        <v>739</v>
      </c>
      <c r="L174" s="9" t="str">
        <f t="shared" si="35"/>
        <v>Yes</v>
      </c>
    </row>
    <row r="175" spans="1:12" ht="25.5" x14ac:dyDescent="0.2">
      <c r="A175" s="48" t="s">
        <v>1381</v>
      </c>
      <c r="B175" s="37" t="s">
        <v>213</v>
      </c>
      <c r="C175" s="49">
        <v>181.59770115000001</v>
      </c>
      <c r="D175" s="46" t="str">
        <f t="shared" si="32"/>
        <v>N/A</v>
      </c>
      <c r="E175" s="49">
        <v>175.01995305</v>
      </c>
      <c r="F175" s="46" t="str">
        <f t="shared" si="33"/>
        <v>N/A</v>
      </c>
      <c r="G175" s="49">
        <v>169.92592593000001</v>
      </c>
      <c r="H175" s="46" t="str">
        <f t="shared" si="34"/>
        <v>N/A</v>
      </c>
      <c r="I175" s="12">
        <v>-3.62</v>
      </c>
      <c r="J175" s="12">
        <v>-2.91</v>
      </c>
      <c r="K175" s="47" t="s">
        <v>739</v>
      </c>
      <c r="L175" s="9" t="str">
        <f t="shared" si="35"/>
        <v>Yes</v>
      </c>
    </row>
    <row r="176" spans="1:12" ht="25.5" x14ac:dyDescent="0.2">
      <c r="A176" s="48" t="s">
        <v>1382</v>
      </c>
      <c r="B176" s="37" t="s">
        <v>213</v>
      </c>
      <c r="C176" s="49">
        <v>1029492</v>
      </c>
      <c r="D176" s="46" t="str">
        <f t="shared" si="32"/>
        <v>N/A</v>
      </c>
      <c r="E176" s="49">
        <v>1086189</v>
      </c>
      <c r="F176" s="46" t="str">
        <f t="shared" si="33"/>
        <v>N/A</v>
      </c>
      <c r="G176" s="49">
        <v>1108939</v>
      </c>
      <c r="H176" s="46" t="str">
        <f t="shared" si="34"/>
        <v>N/A</v>
      </c>
      <c r="I176" s="12">
        <v>5.5069999999999997</v>
      </c>
      <c r="J176" s="12">
        <v>2.0939999999999999</v>
      </c>
      <c r="K176" s="47" t="s">
        <v>739</v>
      </c>
      <c r="L176" s="9" t="str">
        <f t="shared" si="35"/>
        <v>Yes</v>
      </c>
    </row>
    <row r="177" spans="1:12" x14ac:dyDescent="0.2">
      <c r="A177" s="48" t="s">
        <v>516</v>
      </c>
      <c r="B177" s="37" t="s">
        <v>213</v>
      </c>
      <c r="C177" s="38">
        <v>5587</v>
      </c>
      <c r="D177" s="46" t="str">
        <f t="shared" si="32"/>
        <v>N/A</v>
      </c>
      <c r="E177" s="38">
        <v>5825</v>
      </c>
      <c r="F177" s="46" t="str">
        <f t="shared" si="33"/>
        <v>N/A</v>
      </c>
      <c r="G177" s="38">
        <v>5639</v>
      </c>
      <c r="H177" s="46" t="str">
        <f t="shared" si="34"/>
        <v>N/A</v>
      </c>
      <c r="I177" s="12">
        <v>4.26</v>
      </c>
      <c r="J177" s="12">
        <v>-3.19</v>
      </c>
      <c r="K177" s="47" t="s">
        <v>739</v>
      </c>
      <c r="L177" s="9" t="str">
        <f t="shared" si="35"/>
        <v>Yes</v>
      </c>
    </row>
    <row r="178" spans="1:12" ht="25.5" x14ac:dyDescent="0.2">
      <c r="A178" s="48" t="s">
        <v>1383</v>
      </c>
      <c r="B178" s="37" t="s">
        <v>213</v>
      </c>
      <c r="C178" s="49">
        <v>184.26561661</v>
      </c>
      <c r="D178" s="46" t="str">
        <f t="shared" si="32"/>
        <v>N/A</v>
      </c>
      <c r="E178" s="49">
        <v>186.47021459000001</v>
      </c>
      <c r="F178" s="46" t="str">
        <f t="shared" si="33"/>
        <v>N/A</v>
      </c>
      <c r="G178" s="49">
        <v>196.65525801999999</v>
      </c>
      <c r="H178" s="46" t="str">
        <f t="shared" si="34"/>
        <v>N/A</v>
      </c>
      <c r="I178" s="12">
        <v>1.196</v>
      </c>
      <c r="J178" s="12">
        <v>5.4619999999999997</v>
      </c>
      <c r="K178" s="47" t="s">
        <v>739</v>
      </c>
      <c r="L178" s="9" t="str">
        <f t="shared" si="35"/>
        <v>Yes</v>
      </c>
    </row>
    <row r="179" spans="1:12" ht="25.5" x14ac:dyDescent="0.2">
      <c r="A179" s="48" t="s">
        <v>1384</v>
      </c>
      <c r="B179" s="37" t="s">
        <v>213</v>
      </c>
      <c r="C179" s="49">
        <v>154260</v>
      </c>
      <c r="D179" s="46" t="str">
        <f t="shared" si="32"/>
        <v>N/A</v>
      </c>
      <c r="E179" s="49">
        <v>115687</v>
      </c>
      <c r="F179" s="46" t="str">
        <f t="shared" si="33"/>
        <v>N/A</v>
      </c>
      <c r="G179" s="49">
        <v>139680</v>
      </c>
      <c r="H179" s="46" t="str">
        <f t="shared" si="34"/>
        <v>N/A</v>
      </c>
      <c r="I179" s="12">
        <v>-25</v>
      </c>
      <c r="J179" s="12">
        <v>20.74</v>
      </c>
      <c r="K179" s="47" t="s">
        <v>739</v>
      </c>
      <c r="L179" s="9" t="str">
        <f t="shared" si="35"/>
        <v>Yes</v>
      </c>
    </row>
    <row r="180" spans="1:12" x14ac:dyDescent="0.2">
      <c r="A180" s="48" t="s">
        <v>517</v>
      </c>
      <c r="B180" s="37" t="s">
        <v>213</v>
      </c>
      <c r="C180" s="38">
        <v>1241</v>
      </c>
      <c r="D180" s="46" t="str">
        <f t="shared" si="32"/>
        <v>N/A</v>
      </c>
      <c r="E180" s="38">
        <v>1110</v>
      </c>
      <c r="F180" s="46" t="str">
        <f t="shared" si="33"/>
        <v>N/A</v>
      </c>
      <c r="G180" s="38">
        <v>1185</v>
      </c>
      <c r="H180" s="46" t="str">
        <f t="shared" si="34"/>
        <v>N/A</v>
      </c>
      <c r="I180" s="12">
        <v>-10.6</v>
      </c>
      <c r="J180" s="12">
        <v>6.7569999999999997</v>
      </c>
      <c r="K180" s="47" t="s">
        <v>739</v>
      </c>
      <c r="L180" s="9" t="str">
        <f t="shared" si="35"/>
        <v>Yes</v>
      </c>
    </row>
    <row r="181" spans="1:12" ht="25.5" x14ac:dyDescent="0.2">
      <c r="A181" s="48" t="s">
        <v>1385</v>
      </c>
      <c r="B181" s="37" t="s">
        <v>213</v>
      </c>
      <c r="C181" s="49">
        <v>124.30298147000001</v>
      </c>
      <c r="D181" s="46" t="str">
        <f t="shared" si="32"/>
        <v>N/A</v>
      </c>
      <c r="E181" s="49">
        <v>104.22252252</v>
      </c>
      <c r="F181" s="46" t="str">
        <f t="shared" si="33"/>
        <v>N/A</v>
      </c>
      <c r="G181" s="49">
        <v>117.87341772000001</v>
      </c>
      <c r="H181" s="46" t="str">
        <f t="shared" si="34"/>
        <v>N/A</v>
      </c>
      <c r="I181" s="12">
        <v>-16.2</v>
      </c>
      <c r="J181" s="12">
        <v>13.1</v>
      </c>
      <c r="K181" s="47" t="s">
        <v>739</v>
      </c>
      <c r="L181" s="9" t="str">
        <f t="shared" si="35"/>
        <v>Yes</v>
      </c>
    </row>
    <row r="182" spans="1:12" ht="25.5" x14ac:dyDescent="0.2">
      <c r="A182" s="48" t="s">
        <v>1386</v>
      </c>
      <c r="B182" s="37" t="s">
        <v>213</v>
      </c>
      <c r="C182" s="49">
        <v>129504</v>
      </c>
      <c r="D182" s="46" t="str">
        <f t="shared" si="32"/>
        <v>N/A</v>
      </c>
      <c r="E182" s="49">
        <v>205006</v>
      </c>
      <c r="F182" s="46" t="str">
        <f t="shared" si="33"/>
        <v>N/A</v>
      </c>
      <c r="G182" s="49">
        <v>157736</v>
      </c>
      <c r="H182" s="46" t="str">
        <f t="shared" si="34"/>
        <v>N/A</v>
      </c>
      <c r="I182" s="12">
        <v>58.3</v>
      </c>
      <c r="J182" s="12">
        <v>-23.1</v>
      </c>
      <c r="K182" s="47" t="s">
        <v>739</v>
      </c>
      <c r="L182" s="9" t="str">
        <f t="shared" si="35"/>
        <v>Yes</v>
      </c>
    </row>
    <row r="183" spans="1:12" x14ac:dyDescent="0.2">
      <c r="A183" s="48" t="s">
        <v>518</v>
      </c>
      <c r="B183" s="37" t="s">
        <v>213</v>
      </c>
      <c r="C183" s="38">
        <v>187</v>
      </c>
      <c r="D183" s="46" t="str">
        <f t="shared" si="32"/>
        <v>N/A</v>
      </c>
      <c r="E183" s="38">
        <v>186</v>
      </c>
      <c r="F183" s="46" t="str">
        <f t="shared" si="33"/>
        <v>N/A</v>
      </c>
      <c r="G183" s="38">
        <v>172</v>
      </c>
      <c r="H183" s="46" t="str">
        <f t="shared" si="34"/>
        <v>N/A</v>
      </c>
      <c r="I183" s="12">
        <v>-0.53500000000000003</v>
      </c>
      <c r="J183" s="12">
        <v>-7.53</v>
      </c>
      <c r="K183" s="47" t="s">
        <v>739</v>
      </c>
      <c r="L183" s="9" t="str">
        <f t="shared" si="35"/>
        <v>Yes</v>
      </c>
    </row>
    <row r="184" spans="1:12" ht="25.5" x14ac:dyDescent="0.2">
      <c r="A184" s="48" t="s">
        <v>1387</v>
      </c>
      <c r="B184" s="37" t="s">
        <v>213</v>
      </c>
      <c r="C184" s="49">
        <v>692.53475935999995</v>
      </c>
      <c r="D184" s="46" t="str">
        <f t="shared" si="32"/>
        <v>N/A</v>
      </c>
      <c r="E184" s="49">
        <v>1102.1827957</v>
      </c>
      <c r="F184" s="46" t="str">
        <f t="shared" si="33"/>
        <v>N/A</v>
      </c>
      <c r="G184" s="49">
        <v>917.06976743999996</v>
      </c>
      <c r="H184" s="46" t="str">
        <f t="shared" si="34"/>
        <v>N/A</v>
      </c>
      <c r="I184" s="12">
        <v>59.15</v>
      </c>
      <c r="J184" s="12">
        <v>-16.8</v>
      </c>
      <c r="K184" s="47" t="s">
        <v>739</v>
      </c>
      <c r="L184" s="9" t="str">
        <f t="shared" si="35"/>
        <v>Yes</v>
      </c>
    </row>
    <row r="185" spans="1:12" ht="25.5" x14ac:dyDescent="0.2">
      <c r="A185" s="48" t="s">
        <v>1388</v>
      </c>
      <c r="B185" s="37" t="s">
        <v>213</v>
      </c>
      <c r="C185" s="49">
        <v>150842938</v>
      </c>
      <c r="D185" s="46" t="str">
        <f t="shared" si="32"/>
        <v>N/A</v>
      </c>
      <c r="E185" s="49">
        <v>160121486</v>
      </c>
      <c r="F185" s="46" t="str">
        <f t="shared" si="33"/>
        <v>N/A</v>
      </c>
      <c r="G185" s="49">
        <v>169443227</v>
      </c>
      <c r="H185" s="46" t="str">
        <f t="shared" si="34"/>
        <v>N/A</v>
      </c>
      <c r="I185" s="12">
        <v>6.1509999999999998</v>
      </c>
      <c r="J185" s="12">
        <v>5.8220000000000001</v>
      </c>
      <c r="K185" s="47" t="s">
        <v>739</v>
      </c>
      <c r="L185" s="9" t="str">
        <f t="shared" si="35"/>
        <v>Yes</v>
      </c>
    </row>
    <row r="186" spans="1:12" ht="25.5" x14ac:dyDescent="0.2">
      <c r="A186" s="48" t="s">
        <v>519</v>
      </c>
      <c r="B186" s="37" t="s">
        <v>213</v>
      </c>
      <c r="C186" s="38">
        <v>6509</v>
      </c>
      <c r="D186" s="46" t="str">
        <f t="shared" si="32"/>
        <v>N/A</v>
      </c>
      <c r="E186" s="38">
        <v>6488</v>
      </c>
      <c r="F186" s="46" t="str">
        <f t="shared" si="33"/>
        <v>N/A</v>
      </c>
      <c r="G186" s="38">
        <v>6259</v>
      </c>
      <c r="H186" s="46" t="str">
        <f t="shared" si="34"/>
        <v>N/A</v>
      </c>
      <c r="I186" s="12">
        <v>-0.32300000000000001</v>
      </c>
      <c r="J186" s="12">
        <v>-3.53</v>
      </c>
      <c r="K186" s="47" t="s">
        <v>739</v>
      </c>
      <c r="L186" s="9" t="str">
        <f t="shared" si="35"/>
        <v>Yes</v>
      </c>
    </row>
    <row r="187" spans="1:12" ht="25.5" x14ac:dyDescent="0.2">
      <c r="A187" s="48" t="s">
        <v>1389</v>
      </c>
      <c r="B187" s="37" t="s">
        <v>213</v>
      </c>
      <c r="C187" s="49">
        <v>23174.518051999999</v>
      </c>
      <c r="D187" s="46" t="str">
        <f t="shared" si="32"/>
        <v>N/A</v>
      </c>
      <c r="E187" s="49">
        <v>24679.637176</v>
      </c>
      <c r="F187" s="46" t="str">
        <f t="shared" si="33"/>
        <v>N/A</v>
      </c>
      <c r="G187" s="49">
        <v>27071.932736999999</v>
      </c>
      <c r="H187" s="46" t="str">
        <f t="shared" si="34"/>
        <v>N/A</v>
      </c>
      <c r="I187" s="12">
        <v>6.4950000000000001</v>
      </c>
      <c r="J187" s="12">
        <v>9.6929999999999996</v>
      </c>
      <c r="K187" s="47" t="s">
        <v>739</v>
      </c>
      <c r="L187" s="9" t="str">
        <f t="shared" si="35"/>
        <v>Yes</v>
      </c>
    </row>
    <row r="188" spans="1:12" x14ac:dyDescent="0.2">
      <c r="A188" s="4" t="s">
        <v>1390</v>
      </c>
      <c r="B188" s="37" t="s">
        <v>213</v>
      </c>
      <c r="C188" s="49">
        <v>169838894</v>
      </c>
      <c r="D188" s="46" t="str">
        <f t="shared" ref="D188:D203" si="36">IF($B188="N/A","N/A",IF(C188&gt;10,"No",IF(C188&lt;-10,"No","Yes")))</f>
        <v>N/A</v>
      </c>
      <c r="E188" s="49">
        <v>176793084</v>
      </c>
      <c r="F188" s="46" t="str">
        <f t="shared" ref="F188:F203" si="37">IF($B188="N/A","N/A",IF(E188&gt;10,"No",IF(E188&lt;-10,"No","Yes")))</f>
        <v>N/A</v>
      </c>
      <c r="G188" s="49">
        <v>181866941</v>
      </c>
      <c r="H188" s="46" t="str">
        <f t="shared" ref="H188:H203" si="38">IF($B188="N/A","N/A",IF(G188&gt;10,"No",IF(G188&lt;-10,"No","Yes")))</f>
        <v>N/A</v>
      </c>
      <c r="I188" s="12">
        <v>4.0949999999999998</v>
      </c>
      <c r="J188" s="12">
        <v>2.87</v>
      </c>
      <c r="K188" s="47" t="s">
        <v>739</v>
      </c>
      <c r="L188" s="9" t="str">
        <f t="shared" ref="L188:L203" si="39">IF(J188="Div by 0", "N/A", IF(K188="N/A","N/A", IF(J188&gt;VALUE(MID(K188,1,2)), "No", IF(J188&lt;-1*VALUE(MID(K188,1,2)), "No", "Yes"))))</f>
        <v>Yes</v>
      </c>
    </row>
    <row r="189" spans="1:12" x14ac:dyDescent="0.2">
      <c r="A189" s="4" t="s">
        <v>1487</v>
      </c>
      <c r="B189" s="37" t="s">
        <v>213</v>
      </c>
      <c r="C189" s="38">
        <v>8332</v>
      </c>
      <c r="D189" s="46" t="str">
        <f t="shared" si="36"/>
        <v>N/A</v>
      </c>
      <c r="E189" s="38">
        <v>7955</v>
      </c>
      <c r="F189" s="46" t="str">
        <f t="shared" si="37"/>
        <v>N/A</v>
      </c>
      <c r="G189" s="38">
        <v>7503</v>
      </c>
      <c r="H189" s="46" t="str">
        <f t="shared" si="38"/>
        <v>N/A</v>
      </c>
      <c r="I189" s="12">
        <v>-4.5199999999999996</v>
      </c>
      <c r="J189" s="12">
        <v>-5.68</v>
      </c>
      <c r="K189" s="47" t="s">
        <v>739</v>
      </c>
      <c r="L189" s="9" t="str">
        <f t="shared" si="39"/>
        <v>Yes</v>
      </c>
    </row>
    <row r="190" spans="1:12" x14ac:dyDescent="0.2">
      <c r="A190" s="4" t="s">
        <v>1488</v>
      </c>
      <c r="B190" s="37" t="s">
        <v>213</v>
      </c>
      <c r="C190" s="49">
        <v>20383.928709</v>
      </c>
      <c r="D190" s="46" t="str">
        <f t="shared" si="36"/>
        <v>N/A</v>
      </c>
      <c r="E190" s="49">
        <v>22224.146323000001</v>
      </c>
      <c r="F190" s="46" t="str">
        <f t="shared" si="37"/>
        <v>N/A</v>
      </c>
      <c r="G190" s="49">
        <v>24239.229775</v>
      </c>
      <c r="H190" s="46" t="str">
        <f t="shared" si="38"/>
        <v>N/A</v>
      </c>
      <c r="I190" s="12">
        <v>9.0280000000000005</v>
      </c>
      <c r="J190" s="12">
        <v>9.0670000000000002</v>
      </c>
      <c r="K190" s="47" t="s">
        <v>739</v>
      </c>
      <c r="L190" s="9" t="str">
        <f t="shared" si="39"/>
        <v>Yes</v>
      </c>
    </row>
    <row r="191" spans="1:12" x14ac:dyDescent="0.2">
      <c r="A191" s="4" t="s">
        <v>1489</v>
      </c>
      <c r="B191" s="37" t="s">
        <v>213</v>
      </c>
      <c r="C191" s="49">
        <v>11297.428504</v>
      </c>
      <c r="D191" s="46" t="str">
        <f t="shared" si="36"/>
        <v>N/A</v>
      </c>
      <c r="E191" s="49">
        <v>11468.200212</v>
      </c>
      <c r="F191" s="46" t="str">
        <f t="shared" si="37"/>
        <v>N/A</v>
      </c>
      <c r="G191" s="49">
        <v>11802.022727</v>
      </c>
      <c r="H191" s="46" t="str">
        <f t="shared" si="38"/>
        <v>N/A</v>
      </c>
      <c r="I191" s="12">
        <v>1.512</v>
      </c>
      <c r="J191" s="12">
        <v>2.911</v>
      </c>
      <c r="K191" s="47" t="s">
        <v>739</v>
      </c>
      <c r="L191" s="9" t="str">
        <f t="shared" si="39"/>
        <v>Yes</v>
      </c>
    </row>
    <row r="192" spans="1:12" x14ac:dyDescent="0.2">
      <c r="A192" s="4" t="s">
        <v>1490</v>
      </c>
      <c r="B192" s="37" t="s">
        <v>213</v>
      </c>
      <c r="C192" s="49">
        <v>29777.582439000002</v>
      </c>
      <c r="D192" s="46" t="str">
        <f t="shared" si="36"/>
        <v>N/A</v>
      </c>
      <c r="E192" s="49">
        <v>32015.868010999999</v>
      </c>
      <c r="F192" s="46" t="str">
        <f t="shared" si="37"/>
        <v>N/A</v>
      </c>
      <c r="G192" s="49">
        <v>33384.759537999998</v>
      </c>
      <c r="H192" s="46" t="str">
        <f t="shared" si="38"/>
        <v>N/A</v>
      </c>
      <c r="I192" s="12">
        <v>7.5170000000000003</v>
      </c>
      <c r="J192" s="12">
        <v>4.2759999999999998</v>
      </c>
      <c r="K192" s="47" t="s">
        <v>739</v>
      </c>
      <c r="L192" s="9" t="str">
        <f t="shared" si="39"/>
        <v>Yes</v>
      </c>
    </row>
    <row r="193" spans="1:12" x14ac:dyDescent="0.2">
      <c r="A193" s="48" t="s">
        <v>1491</v>
      </c>
      <c r="B193" s="37" t="s">
        <v>213</v>
      </c>
      <c r="C193" s="9">
        <v>21.53305422</v>
      </c>
      <c r="D193" s="46" t="str">
        <f t="shared" si="36"/>
        <v>N/A</v>
      </c>
      <c r="E193" s="9">
        <v>21.083459224999999</v>
      </c>
      <c r="F193" s="46" t="str">
        <f t="shared" si="37"/>
        <v>N/A</v>
      </c>
      <c r="G193" s="9">
        <v>20.863109306999998</v>
      </c>
      <c r="H193" s="46" t="str">
        <f t="shared" si="38"/>
        <v>N/A</v>
      </c>
      <c r="I193" s="12">
        <v>-2.09</v>
      </c>
      <c r="J193" s="12">
        <v>-1.05</v>
      </c>
      <c r="K193" s="47" t="s">
        <v>739</v>
      </c>
      <c r="L193" s="9" t="str">
        <f t="shared" si="39"/>
        <v>Yes</v>
      </c>
    </row>
    <row r="194" spans="1:12" x14ac:dyDescent="0.2">
      <c r="A194" s="48" t="s">
        <v>1492</v>
      </c>
      <c r="B194" s="37" t="s">
        <v>213</v>
      </c>
      <c r="C194" s="9">
        <v>21.226130652999998</v>
      </c>
      <c r="D194" s="46" t="str">
        <f t="shared" si="36"/>
        <v>N/A</v>
      </c>
      <c r="E194" s="9">
        <v>22.051790505</v>
      </c>
      <c r="F194" s="46" t="str">
        <f t="shared" si="37"/>
        <v>N/A</v>
      </c>
      <c r="G194" s="9">
        <v>21.911744363</v>
      </c>
      <c r="H194" s="46" t="str">
        <f t="shared" si="38"/>
        <v>N/A</v>
      </c>
      <c r="I194" s="12">
        <v>3.89</v>
      </c>
      <c r="J194" s="12">
        <v>-0.63500000000000001</v>
      </c>
      <c r="K194" s="47" t="s">
        <v>739</v>
      </c>
      <c r="L194" s="9" t="str">
        <f t="shared" si="39"/>
        <v>Yes</v>
      </c>
    </row>
    <row r="195" spans="1:12" x14ac:dyDescent="0.2">
      <c r="A195" s="48" t="s">
        <v>1493</v>
      </c>
      <c r="B195" s="37" t="s">
        <v>213</v>
      </c>
      <c r="C195" s="9">
        <v>21.999248806000001</v>
      </c>
      <c r="D195" s="46" t="str">
        <f t="shared" si="36"/>
        <v>N/A</v>
      </c>
      <c r="E195" s="9">
        <v>20.368559977</v>
      </c>
      <c r="F195" s="46" t="str">
        <f t="shared" si="37"/>
        <v>N/A</v>
      </c>
      <c r="G195" s="9">
        <v>20.236758375000001</v>
      </c>
      <c r="H195" s="46" t="str">
        <f t="shared" si="38"/>
        <v>N/A</v>
      </c>
      <c r="I195" s="12">
        <v>-7.41</v>
      </c>
      <c r="J195" s="12">
        <v>-0.64700000000000002</v>
      </c>
      <c r="K195" s="47" t="s">
        <v>739</v>
      </c>
      <c r="L195" s="9" t="str">
        <f t="shared" si="39"/>
        <v>Yes</v>
      </c>
    </row>
    <row r="196" spans="1:12" ht="25.5" x14ac:dyDescent="0.2">
      <c r="A196" s="4" t="s">
        <v>1402</v>
      </c>
      <c r="B196" s="37" t="s">
        <v>213</v>
      </c>
      <c r="C196" s="49">
        <v>150842938</v>
      </c>
      <c r="D196" s="46" t="str">
        <f t="shared" si="36"/>
        <v>N/A</v>
      </c>
      <c r="E196" s="49">
        <v>160121486</v>
      </c>
      <c r="F196" s="46" t="str">
        <f t="shared" si="37"/>
        <v>N/A</v>
      </c>
      <c r="G196" s="49">
        <v>169443227</v>
      </c>
      <c r="H196" s="46" t="str">
        <f t="shared" si="38"/>
        <v>N/A</v>
      </c>
      <c r="I196" s="12">
        <v>6.1509999999999998</v>
      </c>
      <c r="J196" s="12">
        <v>5.8220000000000001</v>
      </c>
      <c r="K196" s="47" t="s">
        <v>739</v>
      </c>
      <c r="L196" s="9" t="str">
        <f t="shared" si="39"/>
        <v>Yes</v>
      </c>
    </row>
    <row r="197" spans="1:12" x14ac:dyDescent="0.2">
      <c r="A197" s="4" t="s">
        <v>1494</v>
      </c>
      <c r="B197" s="37" t="s">
        <v>213</v>
      </c>
      <c r="C197" s="38">
        <v>6509</v>
      </c>
      <c r="D197" s="46" t="str">
        <f t="shared" si="36"/>
        <v>N/A</v>
      </c>
      <c r="E197" s="38">
        <v>6488</v>
      </c>
      <c r="F197" s="46" t="str">
        <f t="shared" si="37"/>
        <v>N/A</v>
      </c>
      <c r="G197" s="38">
        <v>6259</v>
      </c>
      <c r="H197" s="46" t="str">
        <f t="shared" si="38"/>
        <v>N/A</v>
      </c>
      <c r="I197" s="12">
        <v>-0.32300000000000001</v>
      </c>
      <c r="J197" s="12">
        <v>-3.53</v>
      </c>
      <c r="K197" s="47" t="s">
        <v>739</v>
      </c>
      <c r="L197" s="9" t="str">
        <f t="shared" si="39"/>
        <v>Yes</v>
      </c>
    </row>
    <row r="198" spans="1:12" ht="25.5" x14ac:dyDescent="0.2">
      <c r="A198" s="4" t="s">
        <v>1495</v>
      </c>
      <c r="B198" s="37" t="s">
        <v>213</v>
      </c>
      <c r="C198" s="49">
        <v>23174.518051999999</v>
      </c>
      <c r="D198" s="46" t="str">
        <f t="shared" si="36"/>
        <v>N/A</v>
      </c>
      <c r="E198" s="49">
        <v>24679.637176</v>
      </c>
      <c r="F198" s="46" t="str">
        <f t="shared" si="37"/>
        <v>N/A</v>
      </c>
      <c r="G198" s="49">
        <v>27071.932736999999</v>
      </c>
      <c r="H198" s="46" t="str">
        <f t="shared" si="38"/>
        <v>N/A</v>
      </c>
      <c r="I198" s="12">
        <v>6.4950000000000001</v>
      </c>
      <c r="J198" s="12">
        <v>9.6929999999999996</v>
      </c>
      <c r="K198" s="47" t="s">
        <v>739</v>
      </c>
      <c r="L198" s="9" t="str">
        <f t="shared" si="39"/>
        <v>Yes</v>
      </c>
    </row>
    <row r="199" spans="1:12" ht="25.5" x14ac:dyDescent="0.2">
      <c r="A199" s="4" t="s">
        <v>1496</v>
      </c>
      <c r="B199" s="37" t="s">
        <v>213</v>
      </c>
      <c r="C199" s="49">
        <v>12072.652122</v>
      </c>
      <c r="D199" s="46" t="str">
        <f t="shared" si="36"/>
        <v>N/A</v>
      </c>
      <c r="E199" s="49">
        <v>11998.066477</v>
      </c>
      <c r="F199" s="46" t="str">
        <f t="shared" si="37"/>
        <v>N/A</v>
      </c>
      <c r="G199" s="49">
        <v>12236.863314</v>
      </c>
      <c r="H199" s="46" t="str">
        <f t="shared" si="38"/>
        <v>N/A</v>
      </c>
      <c r="I199" s="12">
        <v>-0.61799999999999999</v>
      </c>
      <c r="J199" s="12">
        <v>1.99</v>
      </c>
      <c r="K199" s="47" t="s">
        <v>739</v>
      </c>
      <c r="L199" s="9" t="str">
        <f t="shared" si="39"/>
        <v>Yes</v>
      </c>
    </row>
    <row r="200" spans="1:12" ht="25.5" x14ac:dyDescent="0.2">
      <c r="A200" s="4" t="s">
        <v>1497</v>
      </c>
      <c r="B200" s="37" t="s">
        <v>213</v>
      </c>
      <c r="C200" s="49">
        <v>34953.815131000003</v>
      </c>
      <c r="D200" s="46" t="str">
        <f t="shared" si="36"/>
        <v>N/A</v>
      </c>
      <c r="E200" s="49">
        <v>36752.562405999997</v>
      </c>
      <c r="F200" s="46" t="str">
        <f t="shared" si="37"/>
        <v>N/A</v>
      </c>
      <c r="G200" s="49">
        <v>39338.415523999996</v>
      </c>
      <c r="H200" s="46" t="str">
        <f t="shared" si="38"/>
        <v>N/A</v>
      </c>
      <c r="I200" s="12">
        <v>5.1459999999999999</v>
      </c>
      <c r="J200" s="12">
        <v>7.0359999999999996</v>
      </c>
      <c r="K200" s="47" t="s">
        <v>739</v>
      </c>
      <c r="L200" s="9" t="str">
        <f t="shared" si="39"/>
        <v>Yes</v>
      </c>
    </row>
    <row r="201" spans="1:12" ht="25.5" x14ac:dyDescent="0.2">
      <c r="A201" s="4" t="s">
        <v>1498</v>
      </c>
      <c r="B201" s="37" t="s">
        <v>213</v>
      </c>
      <c r="C201" s="9">
        <v>16.821729467000001</v>
      </c>
      <c r="D201" s="46" t="str">
        <f t="shared" si="36"/>
        <v>N/A</v>
      </c>
      <c r="E201" s="9">
        <v>17.195409609999999</v>
      </c>
      <c r="F201" s="46" t="str">
        <f t="shared" si="37"/>
        <v>N/A</v>
      </c>
      <c r="G201" s="9">
        <v>17.403998554000001</v>
      </c>
      <c r="H201" s="46" t="str">
        <f t="shared" si="38"/>
        <v>N/A</v>
      </c>
      <c r="I201" s="12">
        <v>2.2210000000000001</v>
      </c>
      <c r="J201" s="12">
        <v>1.2130000000000001</v>
      </c>
      <c r="K201" s="47" t="s">
        <v>739</v>
      </c>
      <c r="L201" s="9" t="str">
        <f t="shared" si="39"/>
        <v>Yes</v>
      </c>
    </row>
    <row r="202" spans="1:12" ht="25.5" x14ac:dyDescent="0.2">
      <c r="A202" s="4" t="s">
        <v>1499</v>
      </c>
      <c r="B202" s="37" t="s">
        <v>213</v>
      </c>
      <c r="C202" s="9">
        <v>16.814070352000002</v>
      </c>
      <c r="D202" s="46" t="str">
        <f t="shared" si="36"/>
        <v>N/A</v>
      </c>
      <c r="E202" s="9">
        <v>18.424122243999999</v>
      </c>
      <c r="F202" s="46" t="str">
        <f t="shared" si="37"/>
        <v>N/A</v>
      </c>
      <c r="G202" s="9">
        <v>19.532438788</v>
      </c>
      <c r="H202" s="46" t="str">
        <f t="shared" si="38"/>
        <v>N/A</v>
      </c>
      <c r="I202" s="12">
        <v>9.5760000000000005</v>
      </c>
      <c r="J202" s="12">
        <v>6.016</v>
      </c>
      <c r="K202" s="47" t="s">
        <v>739</v>
      </c>
      <c r="L202" s="9" t="str">
        <f t="shared" si="39"/>
        <v>Yes</v>
      </c>
    </row>
    <row r="203" spans="1:12" ht="25.5" x14ac:dyDescent="0.2">
      <c r="A203" s="4" t="s">
        <v>1500</v>
      </c>
      <c r="B203" s="37" t="s">
        <v>213</v>
      </c>
      <c r="C203" s="9">
        <v>16.950152922000001</v>
      </c>
      <c r="D203" s="46" t="str">
        <f t="shared" si="36"/>
        <v>N/A</v>
      </c>
      <c r="E203" s="9">
        <v>16.252810636</v>
      </c>
      <c r="F203" s="46" t="str">
        <f t="shared" si="37"/>
        <v>N/A</v>
      </c>
      <c r="G203" s="9">
        <v>16.034999064000001</v>
      </c>
      <c r="H203" s="46" t="str">
        <f t="shared" si="38"/>
        <v>N/A</v>
      </c>
      <c r="I203" s="12">
        <v>-4.1100000000000003</v>
      </c>
      <c r="J203" s="12">
        <v>-1.34</v>
      </c>
      <c r="K203" s="47" t="s">
        <v>739</v>
      </c>
      <c r="L203" s="9" t="str">
        <f t="shared" si="39"/>
        <v>Yes</v>
      </c>
    </row>
    <row r="204" spans="1:12" x14ac:dyDescent="0.2">
      <c r="A204" s="161" t="s">
        <v>1647</v>
      </c>
      <c r="B204" s="162"/>
      <c r="C204" s="162"/>
      <c r="D204" s="162"/>
      <c r="E204" s="162"/>
      <c r="F204" s="162"/>
      <c r="G204" s="162"/>
      <c r="H204" s="162"/>
      <c r="I204" s="162"/>
      <c r="J204" s="162"/>
      <c r="K204" s="162"/>
      <c r="L204" s="163"/>
    </row>
    <row r="205" spans="1:12" x14ac:dyDescent="0.2">
      <c r="A205" s="156" t="s">
        <v>1645</v>
      </c>
      <c r="B205" s="157"/>
      <c r="C205" s="157"/>
      <c r="D205" s="157"/>
      <c r="E205" s="157"/>
      <c r="F205" s="157"/>
      <c r="G205" s="157"/>
      <c r="H205" s="157"/>
      <c r="I205" s="157"/>
      <c r="J205" s="157"/>
      <c r="K205" s="157"/>
      <c r="L205" s="158"/>
    </row>
    <row r="206" spans="1:12" x14ac:dyDescent="0.2">
      <c r="A206" s="167" t="s">
        <v>1743</v>
      </c>
      <c r="B206" s="168"/>
      <c r="C206" s="168"/>
      <c r="D206" s="168"/>
      <c r="E206" s="168"/>
      <c r="F206" s="168"/>
      <c r="G206" s="168"/>
      <c r="H206" s="168"/>
      <c r="I206" s="168"/>
      <c r="J206" s="168"/>
      <c r="K206" s="168"/>
      <c r="L206" s="169"/>
    </row>
    <row r="207" spans="1:12" x14ac:dyDescent="0.2">
      <c r="A207" s="56"/>
      <c r="B207" s="50"/>
    </row>
    <row r="208" spans="1:12" x14ac:dyDescent="0.2">
      <c r="A208" s="2"/>
      <c r="B208" s="50"/>
    </row>
    <row r="209" spans="1:2" x14ac:dyDescent="0.2">
      <c r="A209" s="2"/>
      <c r="B209" s="50"/>
    </row>
    <row r="210" spans="1:2" x14ac:dyDescent="0.2">
      <c r="A210" s="56"/>
      <c r="B210" s="50"/>
    </row>
    <row r="211" spans="1:2" x14ac:dyDescent="0.2">
      <c r="A211" s="58"/>
      <c r="B211" s="50"/>
    </row>
    <row r="212" spans="1:2" x14ac:dyDescent="0.2">
      <c r="A212" s="58"/>
      <c r="B212" s="56"/>
    </row>
    <row r="213" spans="1:2" x14ac:dyDescent="0.2">
      <c r="A213" s="58"/>
      <c r="B213" s="56"/>
    </row>
    <row r="214" spans="1:2" x14ac:dyDescent="0.2">
      <c r="A214" s="58"/>
      <c r="B214" s="56"/>
    </row>
    <row r="215" spans="1:2" x14ac:dyDescent="0.2">
      <c r="A215" s="58"/>
      <c r="B215" s="56"/>
    </row>
    <row r="216" spans="1:2" x14ac:dyDescent="0.2">
      <c r="A216" s="58"/>
      <c r="B216" s="56"/>
    </row>
    <row r="217" spans="1:2" x14ac:dyDescent="0.2">
      <c r="A217" s="58"/>
      <c r="B217" s="56"/>
    </row>
    <row r="218" spans="1:2" x14ac:dyDescent="0.2">
      <c r="A218" s="58"/>
      <c r="B218" s="56"/>
    </row>
    <row r="219" spans="1:2" x14ac:dyDescent="0.2">
      <c r="A219" s="56"/>
      <c r="B219" s="56"/>
    </row>
    <row r="220" spans="1:2" x14ac:dyDescent="0.2">
      <c r="A220" s="56"/>
    </row>
    <row r="221" spans="1:2" x14ac:dyDescent="0.2">
      <c r="A221" s="56"/>
    </row>
    <row r="222" spans="1:2" x14ac:dyDescent="0.2">
      <c r="A222" s="56"/>
    </row>
    <row r="223" spans="1:2" x14ac:dyDescent="0.2">
      <c r="A223" s="56"/>
    </row>
    <row r="224" spans="1:2" x14ac:dyDescent="0.2">
      <c r="A224" s="56"/>
    </row>
    <row r="225" spans="1:1" x14ac:dyDescent="0.2">
      <c r="A225" s="56"/>
    </row>
    <row r="226" spans="1:1" x14ac:dyDescent="0.2">
      <c r="A226" s="56"/>
    </row>
  </sheetData>
  <mergeCells count="6">
    <mergeCell ref="A206:L206"/>
    <mergeCell ref="A2:L2"/>
    <mergeCell ref="A204:L204"/>
    <mergeCell ref="A205:L205"/>
    <mergeCell ref="A1:L1"/>
    <mergeCell ref="A4:L4"/>
  </mergeCells>
  <printOptions headings="1"/>
  <pageMargins left="0.75" right="0.75" top="1" bottom="0.75" header="0.5" footer="0.5"/>
  <pageSetup scale="61" fitToHeight="20" orientation="landscape" useFirstPageNumber="1" r:id="rId1"/>
  <headerFooter alignWithMargins="0">
    <oddFooter>&amp;R&amp;A Page &amp;P</oddFooter>
  </headerFooter>
  <rowBreaks count="2" manualBreakCount="2">
    <brk id="46" max="16383" man="1"/>
    <brk id="152" max="16383" man="1"/>
  </rowBreak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L267"/>
  <sheetViews>
    <sheetView zoomScaleNormal="100" zoomScaleSheetLayoutView="80" workbookViewId="0">
      <pane xSplit="2" ySplit="5" topLeftCell="C71" activePane="bottomRight" state="frozen"/>
      <selection activeCell="A17" sqref="A17"/>
      <selection pane="topRight" activeCell="A17" sqref="A17"/>
      <selection pane="bottomLeft" activeCell="A17" sqref="A17"/>
      <selection pane="bottomRight" activeCell="A3" sqref="A3:L3"/>
    </sheetView>
  </sheetViews>
  <sheetFormatPr defaultColWidth="9.140625" defaultRowHeight="12.75" x14ac:dyDescent="0.2"/>
  <cols>
    <col min="1" max="1" width="77.28515625" style="57" customWidth="1"/>
    <col min="2" max="2" width="10.7109375" style="57"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5"/>
  </cols>
  <sheetData>
    <row r="1" spans="1:12" s="20" customFormat="1" ht="18.75" customHeight="1" x14ac:dyDescent="0.2">
      <c r="A1" s="147" t="s">
        <v>1731</v>
      </c>
      <c r="B1" s="148"/>
      <c r="C1" s="148"/>
      <c r="D1" s="148"/>
      <c r="E1" s="148"/>
      <c r="F1" s="148"/>
      <c r="G1" s="148"/>
      <c r="H1" s="148"/>
      <c r="I1" s="148"/>
      <c r="J1" s="148"/>
      <c r="K1" s="148"/>
      <c r="L1" s="149"/>
    </row>
    <row r="2" spans="1:12" s="21" customFormat="1" ht="50.25" customHeight="1" x14ac:dyDescent="0.2">
      <c r="A2" s="173" t="s">
        <v>1610</v>
      </c>
      <c r="B2" s="174"/>
      <c r="C2" s="174"/>
      <c r="D2" s="174"/>
      <c r="E2" s="174"/>
      <c r="F2" s="174"/>
      <c r="G2" s="174"/>
      <c r="H2" s="174"/>
      <c r="I2" s="174"/>
      <c r="J2" s="174"/>
      <c r="K2" s="174"/>
      <c r="L2" s="175"/>
    </row>
    <row r="3" spans="1:12" s="21" customFormat="1" x14ac:dyDescent="0.2">
      <c r="A3" s="146" t="s">
        <v>1746</v>
      </c>
      <c r="B3" s="22"/>
      <c r="C3" s="22"/>
      <c r="D3" s="22"/>
      <c r="E3" s="22"/>
      <c r="F3" s="22"/>
      <c r="G3" s="22"/>
      <c r="H3" s="22"/>
      <c r="I3" s="22"/>
      <c r="J3" s="22"/>
      <c r="K3" s="23"/>
    </row>
    <row r="4" spans="1:12" s="21" customFormat="1" x14ac:dyDescent="0.2">
      <c r="A4" s="150" t="s">
        <v>650</v>
      </c>
      <c r="B4" s="151"/>
      <c r="C4" s="151"/>
      <c r="D4" s="151"/>
      <c r="E4" s="151"/>
      <c r="F4" s="151"/>
      <c r="G4" s="151"/>
      <c r="H4" s="151"/>
      <c r="I4" s="151"/>
      <c r="J4" s="151"/>
      <c r="K4" s="151"/>
      <c r="L4" s="152"/>
    </row>
    <row r="5" spans="1:12" s="83" customFormat="1" ht="63" customHeight="1" x14ac:dyDescent="0.2">
      <c r="A5" s="143" t="s">
        <v>11</v>
      </c>
      <c r="B5" s="25" t="s">
        <v>212</v>
      </c>
      <c r="C5" s="25" t="s">
        <v>1732</v>
      </c>
      <c r="D5" s="25" t="s">
        <v>1737</v>
      </c>
      <c r="E5" s="25" t="s">
        <v>651</v>
      </c>
      <c r="F5" s="25" t="s">
        <v>1733</v>
      </c>
      <c r="G5" s="25" t="s">
        <v>652</v>
      </c>
      <c r="H5" s="25" t="s">
        <v>1734</v>
      </c>
      <c r="I5" s="42" t="s">
        <v>1735</v>
      </c>
      <c r="J5" s="42" t="s">
        <v>1736</v>
      </c>
      <c r="K5" s="43" t="s">
        <v>744</v>
      </c>
      <c r="L5" s="44" t="s">
        <v>743</v>
      </c>
    </row>
    <row r="6" spans="1:12" x14ac:dyDescent="0.2">
      <c r="A6" s="3" t="s">
        <v>9</v>
      </c>
      <c r="B6" s="37" t="s">
        <v>213</v>
      </c>
      <c r="C6" s="38">
        <v>221822</v>
      </c>
      <c r="D6" s="46" t="str">
        <f>IF($B6="N/A","N/A",IF(C6&gt;10,"No",IF(C6&lt;-10,"No","Yes")))</f>
        <v>N/A</v>
      </c>
      <c r="E6" s="38">
        <v>167222</v>
      </c>
      <c r="F6" s="46" t="str">
        <f>IF($B6="N/A","N/A",IF(E6&gt;10,"No",IF(E6&lt;-10,"No","Yes")))</f>
        <v>N/A</v>
      </c>
      <c r="G6" s="38">
        <v>157293</v>
      </c>
      <c r="H6" s="46" t="str">
        <f>IF($B6="N/A","N/A",IF(G6&gt;10,"No",IF(G6&lt;-10,"No","Yes")))</f>
        <v>N/A</v>
      </c>
      <c r="I6" s="12">
        <v>-24.6</v>
      </c>
      <c r="J6" s="12">
        <v>-5.94</v>
      </c>
      <c r="K6" s="47" t="s">
        <v>739</v>
      </c>
      <c r="L6" s="9" t="str">
        <f t="shared" ref="L6:L46" si="0">IF(J6="Div by 0", "N/A", IF(K6="N/A","N/A", IF(J6&gt;VALUE(MID(K6,1,2)), "No", IF(J6&lt;-1*VALUE(MID(K6,1,2)), "No", "Yes"))))</f>
        <v>Yes</v>
      </c>
    </row>
    <row r="7" spans="1:12" x14ac:dyDescent="0.2">
      <c r="A7" s="48" t="s">
        <v>10</v>
      </c>
      <c r="B7" s="37" t="s">
        <v>213</v>
      </c>
      <c r="C7" s="38">
        <v>200895</v>
      </c>
      <c r="D7" s="46" t="str">
        <f>IF($B7="N/A","N/A",IF(C7&gt;10,"No",IF(C7&lt;-10,"No","Yes")))</f>
        <v>N/A</v>
      </c>
      <c r="E7" s="38">
        <v>147974</v>
      </c>
      <c r="F7" s="46" t="str">
        <f>IF($B7="N/A","N/A",IF(E7&gt;10,"No",IF(E7&lt;-10,"No","Yes")))</f>
        <v>N/A</v>
      </c>
      <c r="G7" s="38">
        <v>139307</v>
      </c>
      <c r="H7" s="46" t="str">
        <f>IF($B7="N/A","N/A",IF(G7&gt;10,"No",IF(G7&lt;-10,"No","Yes")))</f>
        <v>N/A</v>
      </c>
      <c r="I7" s="12">
        <v>-26.3</v>
      </c>
      <c r="J7" s="12">
        <v>-5.86</v>
      </c>
      <c r="K7" s="47" t="s">
        <v>739</v>
      </c>
      <c r="L7" s="9" t="str">
        <f t="shared" si="0"/>
        <v>Yes</v>
      </c>
    </row>
    <row r="8" spans="1:12" x14ac:dyDescent="0.2">
      <c r="A8" s="48" t="s">
        <v>91</v>
      </c>
      <c r="B8" s="9" t="s">
        <v>297</v>
      </c>
      <c r="C8" s="8">
        <v>90.565859111999998</v>
      </c>
      <c r="D8" s="46" t="str">
        <f>IF($B8="N/A","N/A",IF(C8&gt;90,"No",IF(C8&lt;65,"No","Yes")))</f>
        <v>No</v>
      </c>
      <c r="E8" s="8">
        <v>88.489552810000006</v>
      </c>
      <c r="F8" s="46" t="str">
        <f>IF($B8="N/A","N/A",IF(E8&gt;90,"No",IF(E8&lt;65,"No","Yes")))</f>
        <v>Yes</v>
      </c>
      <c r="G8" s="8">
        <v>88.565288983000002</v>
      </c>
      <c r="H8" s="46" t="str">
        <f>IF($B8="N/A","N/A",IF(G8&gt;90,"No",IF(G8&lt;65,"No","Yes")))</f>
        <v>Yes</v>
      </c>
      <c r="I8" s="12">
        <v>-2.29</v>
      </c>
      <c r="J8" s="12">
        <v>8.5599999999999996E-2</v>
      </c>
      <c r="K8" s="47" t="s">
        <v>739</v>
      </c>
      <c r="L8" s="9" t="str">
        <f t="shared" si="0"/>
        <v>Yes</v>
      </c>
    </row>
    <row r="9" spans="1:12" x14ac:dyDescent="0.2">
      <c r="A9" s="48" t="s">
        <v>92</v>
      </c>
      <c r="B9" s="9" t="s">
        <v>298</v>
      </c>
      <c r="C9" s="8">
        <v>95.329920091999995</v>
      </c>
      <c r="D9" s="46" t="str">
        <f>IF($B9="N/A","N/A",IF(C9&gt;100,"No",IF(C9&lt;90,"No","Yes")))</f>
        <v>Yes</v>
      </c>
      <c r="E9" s="8">
        <v>96.088129495999993</v>
      </c>
      <c r="F9" s="46" t="str">
        <f>IF($B9="N/A","N/A",IF(E9&gt;100,"No",IF(E9&lt;90,"No","Yes")))</f>
        <v>Yes</v>
      </c>
      <c r="G9" s="8">
        <v>95.135709071999997</v>
      </c>
      <c r="H9" s="46" t="str">
        <f>IF($B9="N/A","N/A",IF(G9&gt;100,"No",IF(G9&lt;90,"No","Yes")))</f>
        <v>Yes</v>
      </c>
      <c r="I9" s="12">
        <v>0.7954</v>
      </c>
      <c r="J9" s="12">
        <v>-0.99099999999999999</v>
      </c>
      <c r="K9" s="47" t="s">
        <v>739</v>
      </c>
      <c r="L9" s="9" t="str">
        <f t="shared" si="0"/>
        <v>Yes</v>
      </c>
    </row>
    <row r="10" spans="1:12" x14ac:dyDescent="0.2">
      <c r="A10" s="48" t="s">
        <v>93</v>
      </c>
      <c r="B10" s="9" t="s">
        <v>299</v>
      </c>
      <c r="C10" s="8">
        <v>95.738825379999994</v>
      </c>
      <c r="D10" s="46" t="str">
        <f>IF($B10="N/A","N/A",IF(C10&gt;100,"No",IF(C10&lt;85,"No","Yes")))</f>
        <v>Yes</v>
      </c>
      <c r="E10" s="8">
        <v>91.880245682999998</v>
      </c>
      <c r="F10" s="46" t="str">
        <f>IF($B10="N/A","N/A",IF(E10&gt;100,"No",IF(E10&lt;85,"No","Yes")))</f>
        <v>Yes</v>
      </c>
      <c r="G10" s="8">
        <v>90.013235850000001</v>
      </c>
      <c r="H10" s="46" t="str">
        <f>IF($B10="N/A","N/A",IF(G10&gt;100,"No",IF(G10&lt;85,"No","Yes")))</f>
        <v>Yes</v>
      </c>
      <c r="I10" s="12">
        <v>-4.03</v>
      </c>
      <c r="J10" s="12">
        <v>-2.0299999999999998</v>
      </c>
      <c r="K10" s="47" t="s">
        <v>739</v>
      </c>
      <c r="L10" s="9" t="str">
        <f t="shared" si="0"/>
        <v>Yes</v>
      </c>
    </row>
    <row r="11" spans="1:12" x14ac:dyDescent="0.2">
      <c r="A11" s="48" t="s">
        <v>94</v>
      </c>
      <c r="B11" s="9" t="s">
        <v>300</v>
      </c>
      <c r="C11" s="8">
        <v>90.405431852999996</v>
      </c>
      <c r="D11" s="46" t="str">
        <f>IF($B11="N/A","N/A",IF(C11&gt;100,"No",IF(C11&lt;80,"No","Yes")))</f>
        <v>Yes</v>
      </c>
      <c r="E11" s="8">
        <v>87.552941430999994</v>
      </c>
      <c r="F11" s="46" t="str">
        <f>IF($B11="N/A","N/A",IF(E11&gt;100,"No",IF(E11&lt;80,"No","Yes")))</f>
        <v>Yes</v>
      </c>
      <c r="G11" s="8">
        <v>88.462685198000003</v>
      </c>
      <c r="H11" s="46" t="str">
        <f>IF($B11="N/A","N/A",IF(G11&gt;100,"No",IF(G11&lt;80,"No","Yes")))</f>
        <v>Yes</v>
      </c>
      <c r="I11" s="12">
        <v>-3.16</v>
      </c>
      <c r="J11" s="12">
        <v>1.0389999999999999</v>
      </c>
      <c r="K11" s="47" t="s">
        <v>739</v>
      </c>
      <c r="L11" s="9" t="str">
        <f t="shared" si="0"/>
        <v>Yes</v>
      </c>
    </row>
    <row r="12" spans="1:12" x14ac:dyDescent="0.2">
      <c r="A12" s="48" t="s">
        <v>95</v>
      </c>
      <c r="B12" s="9" t="s">
        <v>300</v>
      </c>
      <c r="C12" s="8">
        <v>83.445202936000001</v>
      </c>
      <c r="D12" s="46" t="str">
        <f>IF($B12="N/A","N/A",IF(C12&gt;100,"No",IF(C12&lt;80,"No","Yes")))</f>
        <v>Yes</v>
      </c>
      <c r="E12" s="8">
        <v>82.563235180999996</v>
      </c>
      <c r="F12" s="46" t="str">
        <f>IF($B12="N/A","N/A",IF(E12&gt;100,"No",IF(E12&lt;80,"No","Yes")))</f>
        <v>Yes</v>
      </c>
      <c r="G12" s="8">
        <v>82.725008587999994</v>
      </c>
      <c r="H12" s="46" t="str">
        <f>IF($B12="N/A","N/A",IF(G12&gt;100,"No",IF(G12&lt;80,"No","Yes")))</f>
        <v>Yes</v>
      </c>
      <c r="I12" s="12">
        <v>-1.06</v>
      </c>
      <c r="J12" s="12">
        <v>0.19589999999999999</v>
      </c>
      <c r="K12" s="47" t="s">
        <v>739</v>
      </c>
      <c r="L12" s="9" t="str">
        <f t="shared" si="0"/>
        <v>Yes</v>
      </c>
    </row>
    <row r="13" spans="1:12" x14ac:dyDescent="0.2">
      <c r="A13" s="3" t="s">
        <v>96</v>
      </c>
      <c r="B13" s="37" t="s">
        <v>213</v>
      </c>
      <c r="C13" s="38">
        <v>173771.97</v>
      </c>
      <c r="D13" s="46" t="str">
        <f t="shared" ref="D13:D44" si="1">IF($B13="N/A","N/A",IF(C13&gt;10,"No",IF(C13&lt;-10,"No","Yes")))</f>
        <v>N/A</v>
      </c>
      <c r="E13" s="38">
        <v>122421.08</v>
      </c>
      <c r="F13" s="46" t="str">
        <f t="shared" ref="F13:F44" si="2">IF($B13="N/A","N/A",IF(E13&gt;10,"No",IF(E13&lt;-10,"No","Yes")))</f>
        <v>N/A</v>
      </c>
      <c r="G13" s="38">
        <v>118718.28</v>
      </c>
      <c r="H13" s="46" t="str">
        <f t="shared" ref="H13:H44" si="3">IF($B13="N/A","N/A",IF(G13&gt;10,"No",IF(G13&lt;-10,"No","Yes")))</f>
        <v>N/A</v>
      </c>
      <c r="I13" s="12">
        <v>-29.6</v>
      </c>
      <c r="J13" s="12">
        <v>-3.02</v>
      </c>
      <c r="K13" s="47" t="s">
        <v>739</v>
      </c>
      <c r="L13" s="9" t="str">
        <f t="shared" si="0"/>
        <v>Yes</v>
      </c>
    </row>
    <row r="14" spans="1:12" x14ac:dyDescent="0.2">
      <c r="A14" s="3" t="s">
        <v>100</v>
      </c>
      <c r="B14" s="37" t="s">
        <v>213</v>
      </c>
      <c r="C14" s="38">
        <v>20899</v>
      </c>
      <c r="D14" s="46" t="str">
        <f t="shared" si="1"/>
        <v>N/A</v>
      </c>
      <c r="E14" s="38">
        <v>17792</v>
      </c>
      <c r="F14" s="46" t="str">
        <f t="shared" si="2"/>
        <v>N/A</v>
      </c>
      <c r="G14" s="38">
        <v>15069</v>
      </c>
      <c r="H14" s="46" t="str">
        <f t="shared" si="3"/>
        <v>N/A</v>
      </c>
      <c r="I14" s="12">
        <v>-14.9</v>
      </c>
      <c r="J14" s="12">
        <v>-15.3</v>
      </c>
      <c r="K14" s="47" t="s">
        <v>739</v>
      </c>
      <c r="L14" s="9" t="str">
        <f t="shared" si="0"/>
        <v>Yes</v>
      </c>
    </row>
    <row r="15" spans="1:12" x14ac:dyDescent="0.2">
      <c r="A15" s="3" t="s">
        <v>991</v>
      </c>
      <c r="B15" s="37" t="s">
        <v>213</v>
      </c>
      <c r="C15" s="38">
        <v>3932</v>
      </c>
      <c r="D15" s="46" t="str">
        <f t="shared" si="1"/>
        <v>N/A</v>
      </c>
      <c r="E15" s="38">
        <v>3631</v>
      </c>
      <c r="F15" s="46" t="str">
        <f t="shared" si="2"/>
        <v>N/A</v>
      </c>
      <c r="G15" s="38">
        <v>3686</v>
      </c>
      <c r="H15" s="46" t="str">
        <f t="shared" si="3"/>
        <v>N/A</v>
      </c>
      <c r="I15" s="12">
        <v>-7.66</v>
      </c>
      <c r="J15" s="12">
        <v>1.5149999999999999</v>
      </c>
      <c r="K15" s="47" t="s">
        <v>739</v>
      </c>
      <c r="L15" s="9" t="str">
        <f t="shared" si="0"/>
        <v>Yes</v>
      </c>
    </row>
    <row r="16" spans="1:12" x14ac:dyDescent="0.2">
      <c r="A16" s="3" t="s">
        <v>992</v>
      </c>
      <c r="B16" s="37" t="s">
        <v>213</v>
      </c>
      <c r="C16" s="38">
        <v>9760</v>
      </c>
      <c r="D16" s="46" t="str">
        <f t="shared" si="1"/>
        <v>N/A</v>
      </c>
      <c r="E16" s="38">
        <v>9999</v>
      </c>
      <c r="F16" s="46" t="str">
        <f t="shared" si="2"/>
        <v>N/A</v>
      </c>
      <c r="G16" s="38">
        <v>9992</v>
      </c>
      <c r="H16" s="46" t="str">
        <f t="shared" si="3"/>
        <v>N/A</v>
      </c>
      <c r="I16" s="12">
        <v>2.4489999999999998</v>
      </c>
      <c r="J16" s="12">
        <v>-7.0000000000000007E-2</v>
      </c>
      <c r="K16" s="47" t="s">
        <v>739</v>
      </c>
      <c r="L16" s="9" t="str">
        <f t="shared" si="0"/>
        <v>Yes</v>
      </c>
    </row>
    <row r="17" spans="1:12" x14ac:dyDescent="0.2">
      <c r="A17" s="3" t="s">
        <v>993</v>
      </c>
      <c r="B17" s="37" t="s">
        <v>213</v>
      </c>
      <c r="C17" s="38">
        <v>7183</v>
      </c>
      <c r="D17" s="46" t="str">
        <f t="shared" si="1"/>
        <v>N/A</v>
      </c>
      <c r="E17" s="38">
        <v>4140</v>
      </c>
      <c r="F17" s="46" t="str">
        <f t="shared" si="2"/>
        <v>N/A</v>
      </c>
      <c r="G17" s="38">
        <v>1370</v>
      </c>
      <c r="H17" s="46" t="str">
        <f t="shared" si="3"/>
        <v>N/A</v>
      </c>
      <c r="I17" s="12">
        <v>-42.4</v>
      </c>
      <c r="J17" s="12">
        <v>-66.900000000000006</v>
      </c>
      <c r="K17" s="47" t="s">
        <v>739</v>
      </c>
      <c r="L17" s="9" t="str">
        <f t="shared" si="0"/>
        <v>No</v>
      </c>
    </row>
    <row r="18" spans="1:12" x14ac:dyDescent="0.2">
      <c r="A18" s="3" t="s">
        <v>994</v>
      </c>
      <c r="B18" s="37" t="s">
        <v>213</v>
      </c>
      <c r="C18" s="38">
        <v>24</v>
      </c>
      <c r="D18" s="46" t="str">
        <f t="shared" si="1"/>
        <v>N/A</v>
      </c>
      <c r="E18" s="38">
        <v>22</v>
      </c>
      <c r="F18" s="46" t="str">
        <f t="shared" si="2"/>
        <v>N/A</v>
      </c>
      <c r="G18" s="38">
        <v>21</v>
      </c>
      <c r="H18" s="46" t="str">
        <f t="shared" si="3"/>
        <v>N/A</v>
      </c>
      <c r="I18" s="12">
        <v>-8.33</v>
      </c>
      <c r="J18" s="12">
        <v>-4.55</v>
      </c>
      <c r="K18" s="47" t="s">
        <v>739</v>
      </c>
      <c r="L18" s="9" t="str">
        <f t="shared" si="0"/>
        <v>Yes</v>
      </c>
    </row>
    <row r="19" spans="1:12" x14ac:dyDescent="0.2">
      <c r="A19" s="3" t="s">
        <v>995</v>
      </c>
      <c r="B19" s="37" t="s">
        <v>213</v>
      </c>
      <c r="C19" s="38">
        <v>0</v>
      </c>
      <c r="D19" s="46" t="str">
        <f t="shared" si="1"/>
        <v>N/A</v>
      </c>
      <c r="E19" s="38">
        <v>0</v>
      </c>
      <c r="F19" s="46" t="str">
        <f t="shared" si="2"/>
        <v>N/A</v>
      </c>
      <c r="G19" s="38">
        <v>0</v>
      </c>
      <c r="H19" s="46" t="str">
        <f t="shared" si="3"/>
        <v>N/A</v>
      </c>
      <c r="I19" s="12" t="s">
        <v>1747</v>
      </c>
      <c r="J19" s="12" t="s">
        <v>1747</v>
      </c>
      <c r="K19" s="47" t="s">
        <v>739</v>
      </c>
      <c r="L19" s="9" t="str">
        <f t="shared" si="0"/>
        <v>N/A</v>
      </c>
    </row>
    <row r="20" spans="1:12" x14ac:dyDescent="0.2">
      <c r="A20" s="3" t="s">
        <v>101</v>
      </c>
      <c r="B20" s="37" t="s">
        <v>213</v>
      </c>
      <c r="C20" s="38">
        <v>33066</v>
      </c>
      <c r="D20" s="46" t="str">
        <f t="shared" si="1"/>
        <v>N/A</v>
      </c>
      <c r="E20" s="38">
        <v>31097</v>
      </c>
      <c r="F20" s="46" t="str">
        <f t="shared" si="2"/>
        <v>N/A</v>
      </c>
      <c r="G20" s="38">
        <v>31732</v>
      </c>
      <c r="H20" s="46" t="str">
        <f t="shared" si="3"/>
        <v>N/A</v>
      </c>
      <c r="I20" s="12">
        <v>-5.95</v>
      </c>
      <c r="J20" s="12">
        <v>2.0419999999999998</v>
      </c>
      <c r="K20" s="47" t="s">
        <v>739</v>
      </c>
      <c r="L20" s="9" t="str">
        <f t="shared" si="0"/>
        <v>Yes</v>
      </c>
    </row>
    <row r="21" spans="1:12" x14ac:dyDescent="0.2">
      <c r="A21" s="3" t="s">
        <v>996</v>
      </c>
      <c r="B21" s="37" t="s">
        <v>213</v>
      </c>
      <c r="C21" s="38">
        <v>17751</v>
      </c>
      <c r="D21" s="46" t="str">
        <f t="shared" si="1"/>
        <v>N/A</v>
      </c>
      <c r="E21" s="38">
        <v>14430</v>
      </c>
      <c r="F21" s="46" t="str">
        <f t="shared" si="2"/>
        <v>N/A</v>
      </c>
      <c r="G21" s="38">
        <v>14431</v>
      </c>
      <c r="H21" s="46" t="str">
        <f t="shared" si="3"/>
        <v>N/A</v>
      </c>
      <c r="I21" s="12">
        <v>-18.7</v>
      </c>
      <c r="J21" s="12">
        <v>6.8999999999999999E-3</v>
      </c>
      <c r="K21" s="47" t="s">
        <v>739</v>
      </c>
      <c r="L21" s="9" t="str">
        <f t="shared" si="0"/>
        <v>Yes</v>
      </c>
    </row>
    <row r="22" spans="1:12" x14ac:dyDescent="0.2">
      <c r="A22" s="3" t="s">
        <v>997</v>
      </c>
      <c r="B22" s="37" t="s">
        <v>213</v>
      </c>
      <c r="C22" s="38">
        <v>2394</v>
      </c>
      <c r="D22" s="46" t="str">
        <f t="shared" si="1"/>
        <v>N/A</v>
      </c>
      <c r="E22" s="38">
        <v>2455</v>
      </c>
      <c r="F22" s="46" t="str">
        <f t="shared" si="2"/>
        <v>N/A</v>
      </c>
      <c r="G22" s="38">
        <v>2430</v>
      </c>
      <c r="H22" s="46" t="str">
        <f t="shared" si="3"/>
        <v>N/A</v>
      </c>
      <c r="I22" s="12">
        <v>2.548</v>
      </c>
      <c r="J22" s="12">
        <v>-1.02</v>
      </c>
      <c r="K22" s="47" t="s">
        <v>739</v>
      </c>
      <c r="L22" s="9" t="str">
        <f t="shared" si="0"/>
        <v>Yes</v>
      </c>
    </row>
    <row r="23" spans="1:12" x14ac:dyDescent="0.2">
      <c r="A23" s="3" t="s">
        <v>998</v>
      </c>
      <c r="B23" s="37" t="s">
        <v>213</v>
      </c>
      <c r="C23" s="38">
        <v>12377</v>
      </c>
      <c r="D23" s="46" t="str">
        <f t="shared" si="1"/>
        <v>N/A</v>
      </c>
      <c r="E23" s="38">
        <v>3233</v>
      </c>
      <c r="F23" s="46" t="str">
        <f t="shared" si="2"/>
        <v>N/A</v>
      </c>
      <c r="G23" s="38">
        <v>2441</v>
      </c>
      <c r="H23" s="46" t="str">
        <f t="shared" si="3"/>
        <v>N/A</v>
      </c>
      <c r="I23" s="12">
        <v>-73.900000000000006</v>
      </c>
      <c r="J23" s="12">
        <v>-24.5</v>
      </c>
      <c r="K23" s="47" t="s">
        <v>739</v>
      </c>
      <c r="L23" s="9" t="str">
        <f t="shared" si="0"/>
        <v>Yes</v>
      </c>
    </row>
    <row r="24" spans="1:12" x14ac:dyDescent="0.2">
      <c r="A24" s="3" t="s">
        <v>999</v>
      </c>
      <c r="B24" s="37" t="s">
        <v>213</v>
      </c>
      <c r="C24" s="38">
        <v>544</v>
      </c>
      <c r="D24" s="46" t="str">
        <f t="shared" si="1"/>
        <v>N/A</v>
      </c>
      <c r="E24" s="38">
        <v>10979</v>
      </c>
      <c r="F24" s="46" t="str">
        <f t="shared" si="2"/>
        <v>N/A</v>
      </c>
      <c r="G24" s="38">
        <v>12430</v>
      </c>
      <c r="H24" s="46" t="str">
        <f t="shared" si="3"/>
        <v>N/A</v>
      </c>
      <c r="I24" s="12">
        <v>1918</v>
      </c>
      <c r="J24" s="12">
        <v>13.22</v>
      </c>
      <c r="K24" s="47" t="s">
        <v>739</v>
      </c>
      <c r="L24" s="9" t="str">
        <f t="shared" si="0"/>
        <v>Yes</v>
      </c>
    </row>
    <row r="25" spans="1:12" x14ac:dyDescent="0.2">
      <c r="A25" s="3" t="s">
        <v>1000</v>
      </c>
      <c r="B25" s="37" t="s">
        <v>213</v>
      </c>
      <c r="C25" s="38">
        <v>0</v>
      </c>
      <c r="D25" s="46" t="str">
        <f t="shared" si="1"/>
        <v>N/A</v>
      </c>
      <c r="E25" s="38">
        <v>0</v>
      </c>
      <c r="F25" s="46" t="str">
        <f t="shared" si="2"/>
        <v>N/A</v>
      </c>
      <c r="G25" s="38">
        <v>0</v>
      </c>
      <c r="H25" s="46" t="str">
        <f t="shared" si="3"/>
        <v>N/A</v>
      </c>
      <c r="I25" s="12" t="s">
        <v>1747</v>
      </c>
      <c r="J25" s="12" t="s">
        <v>1747</v>
      </c>
      <c r="K25" s="47" t="s">
        <v>739</v>
      </c>
      <c r="L25" s="9" t="str">
        <f t="shared" si="0"/>
        <v>N/A</v>
      </c>
    </row>
    <row r="26" spans="1:12" x14ac:dyDescent="0.2">
      <c r="A26" s="3" t="s">
        <v>104</v>
      </c>
      <c r="B26" s="37" t="s">
        <v>213</v>
      </c>
      <c r="C26" s="38">
        <v>132846</v>
      </c>
      <c r="D26" s="46" t="str">
        <f t="shared" si="1"/>
        <v>N/A</v>
      </c>
      <c r="E26" s="38">
        <v>92319</v>
      </c>
      <c r="F26" s="46" t="str">
        <f t="shared" si="2"/>
        <v>N/A</v>
      </c>
      <c r="G26" s="38">
        <v>87204</v>
      </c>
      <c r="H26" s="46" t="str">
        <f t="shared" si="3"/>
        <v>N/A</v>
      </c>
      <c r="I26" s="12">
        <v>-30.5</v>
      </c>
      <c r="J26" s="12">
        <v>-5.54</v>
      </c>
      <c r="K26" s="47" t="s">
        <v>739</v>
      </c>
      <c r="L26" s="9" t="str">
        <f t="shared" si="0"/>
        <v>Yes</v>
      </c>
    </row>
    <row r="27" spans="1:12" x14ac:dyDescent="0.2">
      <c r="A27" s="3" t="s">
        <v>1001</v>
      </c>
      <c r="B27" s="37" t="s">
        <v>213</v>
      </c>
      <c r="C27" s="38">
        <v>13046</v>
      </c>
      <c r="D27" s="46" t="str">
        <f t="shared" si="1"/>
        <v>N/A</v>
      </c>
      <c r="E27" s="38">
        <v>7517</v>
      </c>
      <c r="F27" s="46" t="str">
        <f t="shared" si="2"/>
        <v>N/A</v>
      </c>
      <c r="G27" s="38">
        <v>6434</v>
      </c>
      <c r="H27" s="46" t="str">
        <f t="shared" si="3"/>
        <v>N/A</v>
      </c>
      <c r="I27" s="12">
        <v>-42.4</v>
      </c>
      <c r="J27" s="12">
        <v>-14.4</v>
      </c>
      <c r="K27" s="47" t="s">
        <v>739</v>
      </c>
      <c r="L27" s="9" t="str">
        <f t="shared" si="0"/>
        <v>Yes</v>
      </c>
    </row>
    <row r="28" spans="1:12" x14ac:dyDescent="0.2">
      <c r="A28" s="3" t="s">
        <v>1002</v>
      </c>
      <c r="B28" s="37" t="s">
        <v>213</v>
      </c>
      <c r="C28" s="38">
        <v>48</v>
      </c>
      <c r="D28" s="46" t="str">
        <f t="shared" si="1"/>
        <v>N/A</v>
      </c>
      <c r="E28" s="38">
        <v>47</v>
      </c>
      <c r="F28" s="46" t="str">
        <f t="shared" si="2"/>
        <v>N/A</v>
      </c>
      <c r="G28" s="38">
        <v>52</v>
      </c>
      <c r="H28" s="46" t="str">
        <f t="shared" si="3"/>
        <v>N/A</v>
      </c>
      <c r="I28" s="12">
        <v>-2.08</v>
      </c>
      <c r="J28" s="12">
        <v>10.64</v>
      </c>
      <c r="K28" s="47" t="s">
        <v>739</v>
      </c>
      <c r="L28" s="9" t="str">
        <f t="shared" si="0"/>
        <v>Yes</v>
      </c>
    </row>
    <row r="29" spans="1:12" x14ac:dyDescent="0.2">
      <c r="A29" s="3" t="s">
        <v>1003</v>
      </c>
      <c r="B29" s="37" t="s">
        <v>213</v>
      </c>
      <c r="C29" s="38">
        <v>369</v>
      </c>
      <c r="D29" s="46" t="str">
        <f t="shared" si="1"/>
        <v>N/A</v>
      </c>
      <c r="E29" s="38">
        <v>492</v>
      </c>
      <c r="F29" s="46" t="str">
        <f t="shared" si="2"/>
        <v>N/A</v>
      </c>
      <c r="G29" s="121">
        <v>545</v>
      </c>
      <c r="H29" s="46" t="str">
        <f t="shared" si="3"/>
        <v>N/A</v>
      </c>
      <c r="I29" s="12">
        <v>33.33</v>
      </c>
      <c r="J29" s="12">
        <v>10.77</v>
      </c>
      <c r="K29" s="47" t="s">
        <v>739</v>
      </c>
      <c r="L29" s="9" t="str">
        <f t="shared" si="0"/>
        <v>Yes</v>
      </c>
    </row>
    <row r="30" spans="1:12" x14ac:dyDescent="0.2">
      <c r="A30" s="3" t="s">
        <v>1004</v>
      </c>
      <c r="B30" s="37" t="s">
        <v>213</v>
      </c>
      <c r="C30" s="38">
        <v>100507</v>
      </c>
      <c r="D30" s="46" t="str">
        <f t="shared" si="1"/>
        <v>N/A</v>
      </c>
      <c r="E30" s="38">
        <v>70190</v>
      </c>
      <c r="F30" s="46" t="str">
        <f t="shared" si="2"/>
        <v>N/A</v>
      </c>
      <c r="G30" s="38">
        <v>66635</v>
      </c>
      <c r="H30" s="46" t="str">
        <f t="shared" si="3"/>
        <v>N/A</v>
      </c>
      <c r="I30" s="12">
        <v>-30.2</v>
      </c>
      <c r="J30" s="12">
        <v>-5.0599999999999996</v>
      </c>
      <c r="K30" s="47" t="s">
        <v>739</v>
      </c>
      <c r="L30" s="9" t="str">
        <f t="shared" si="0"/>
        <v>Yes</v>
      </c>
    </row>
    <row r="31" spans="1:12" x14ac:dyDescent="0.2">
      <c r="A31" s="3" t="s">
        <v>1005</v>
      </c>
      <c r="B31" s="37" t="s">
        <v>213</v>
      </c>
      <c r="C31" s="38">
        <v>7670</v>
      </c>
      <c r="D31" s="46" t="str">
        <f t="shared" si="1"/>
        <v>N/A</v>
      </c>
      <c r="E31" s="38">
        <v>5602</v>
      </c>
      <c r="F31" s="46" t="str">
        <f t="shared" si="2"/>
        <v>N/A</v>
      </c>
      <c r="G31" s="38">
        <v>5612</v>
      </c>
      <c r="H31" s="46" t="str">
        <f t="shared" si="3"/>
        <v>N/A</v>
      </c>
      <c r="I31" s="12">
        <v>-27</v>
      </c>
      <c r="J31" s="12">
        <v>0.17849999999999999</v>
      </c>
      <c r="K31" s="47" t="s">
        <v>739</v>
      </c>
      <c r="L31" s="9" t="str">
        <f t="shared" si="0"/>
        <v>Yes</v>
      </c>
    </row>
    <row r="32" spans="1:12" x14ac:dyDescent="0.2">
      <c r="A32" s="3" t="s">
        <v>1006</v>
      </c>
      <c r="B32" s="37" t="s">
        <v>213</v>
      </c>
      <c r="C32" s="38">
        <v>11206</v>
      </c>
      <c r="D32" s="46" t="str">
        <f t="shared" si="1"/>
        <v>N/A</v>
      </c>
      <c r="E32" s="38">
        <v>8471</v>
      </c>
      <c r="F32" s="46" t="str">
        <f t="shared" si="2"/>
        <v>N/A</v>
      </c>
      <c r="G32" s="38">
        <v>7926</v>
      </c>
      <c r="H32" s="46" t="str">
        <f t="shared" si="3"/>
        <v>N/A</v>
      </c>
      <c r="I32" s="12">
        <v>-24.4</v>
      </c>
      <c r="J32" s="12">
        <v>-6.43</v>
      </c>
      <c r="K32" s="47" t="s">
        <v>739</v>
      </c>
      <c r="L32" s="9" t="str">
        <f t="shared" si="0"/>
        <v>Yes</v>
      </c>
    </row>
    <row r="33" spans="1:12" x14ac:dyDescent="0.2">
      <c r="A33" s="3" t="s">
        <v>1007</v>
      </c>
      <c r="B33" s="37" t="s">
        <v>213</v>
      </c>
      <c r="C33" s="38">
        <v>0</v>
      </c>
      <c r="D33" s="46" t="str">
        <f t="shared" si="1"/>
        <v>N/A</v>
      </c>
      <c r="E33" s="38">
        <v>0</v>
      </c>
      <c r="F33" s="46" t="str">
        <f t="shared" si="2"/>
        <v>N/A</v>
      </c>
      <c r="G33" s="38">
        <v>0</v>
      </c>
      <c r="H33" s="46" t="str">
        <f t="shared" si="3"/>
        <v>N/A</v>
      </c>
      <c r="I33" s="12" t="s">
        <v>1747</v>
      </c>
      <c r="J33" s="12" t="s">
        <v>1747</v>
      </c>
      <c r="K33" s="47" t="s">
        <v>739</v>
      </c>
      <c r="L33" s="9" t="str">
        <f t="shared" si="0"/>
        <v>N/A</v>
      </c>
    </row>
    <row r="34" spans="1:12" x14ac:dyDescent="0.2">
      <c r="A34" s="3" t="s">
        <v>105</v>
      </c>
      <c r="B34" s="37" t="s">
        <v>213</v>
      </c>
      <c r="C34" s="38">
        <v>35011</v>
      </c>
      <c r="D34" s="46" t="str">
        <f t="shared" si="1"/>
        <v>N/A</v>
      </c>
      <c r="E34" s="38">
        <v>26014</v>
      </c>
      <c r="F34" s="46" t="str">
        <f t="shared" si="2"/>
        <v>N/A</v>
      </c>
      <c r="G34" s="38">
        <v>23288</v>
      </c>
      <c r="H34" s="46" t="str">
        <f t="shared" si="3"/>
        <v>N/A</v>
      </c>
      <c r="I34" s="12">
        <v>-25.7</v>
      </c>
      <c r="J34" s="12">
        <v>-10.5</v>
      </c>
      <c r="K34" s="47" t="s">
        <v>739</v>
      </c>
      <c r="L34" s="9" t="str">
        <f t="shared" si="0"/>
        <v>Yes</v>
      </c>
    </row>
    <row r="35" spans="1:12" x14ac:dyDescent="0.2">
      <c r="A35" s="3" t="s">
        <v>1008</v>
      </c>
      <c r="B35" s="37" t="s">
        <v>213</v>
      </c>
      <c r="C35" s="38">
        <v>6446</v>
      </c>
      <c r="D35" s="46" t="str">
        <f t="shared" si="1"/>
        <v>N/A</v>
      </c>
      <c r="E35" s="38">
        <v>3422</v>
      </c>
      <c r="F35" s="46" t="str">
        <f t="shared" si="2"/>
        <v>N/A</v>
      </c>
      <c r="G35" s="38">
        <v>2319</v>
      </c>
      <c r="H35" s="46" t="str">
        <f t="shared" si="3"/>
        <v>N/A</v>
      </c>
      <c r="I35" s="12">
        <v>-46.9</v>
      </c>
      <c r="J35" s="12">
        <v>-32.200000000000003</v>
      </c>
      <c r="K35" s="47" t="s">
        <v>739</v>
      </c>
      <c r="L35" s="9" t="str">
        <f t="shared" si="0"/>
        <v>No</v>
      </c>
    </row>
    <row r="36" spans="1:12" x14ac:dyDescent="0.2">
      <c r="A36" s="3" t="s">
        <v>1009</v>
      </c>
      <c r="B36" s="37" t="s">
        <v>213</v>
      </c>
      <c r="C36" s="38">
        <v>11</v>
      </c>
      <c r="D36" s="46" t="str">
        <f t="shared" si="1"/>
        <v>N/A</v>
      </c>
      <c r="E36" s="38">
        <v>0</v>
      </c>
      <c r="F36" s="46" t="str">
        <f t="shared" si="2"/>
        <v>N/A</v>
      </c>
      <c r="G36" s="38">
        <v>11</v>
      </c>
      <c r="H36" s="46" t="str">
        <f t="shared" si="3"/>
        <v>N/A</v>
      </c>
      <c r="I36" s="12">
        <v>-100</v>
      </c>
      <c r="J36" s="12" t="s">
        <v>1747</v>
      </c>
      <c r="K36" s="47" t="s">
        <v>739</v>
      </c>
      <c r="L36" s="9" t="str">
        <f t="shared" si="0"/>
        <v>N/A</v>
      </c>
    </row>
    <row r="37" spans="1:12" x14ac:dyDescent="0.2">
      <c r="A37" s="3" t="s">
        <v>1010</v>
      </c>
      <c r="B37" s="37" t="s">
        <v>213</v>
      </c>
      <c r="C37" s="38">
        <v>12317</v>
      </c>
      <c r="D37" s="46" t="str">
        <f t="shared" si="1"/>
        <v>N/A</v>
      </c>
      <c r="E37" s="38">
        <v>15520</v>
      </c>
      <c r="F37" s="46" t="str">
        <f t="shared" si="2"/>
        <v>N/A</v>
      </c>
      <c r="G37" s="38">
        <v>15199</v>
      </c>
      <c r="H37" s="46" t="str">
        <f t="shared" si="3"/>
        <v>N/A</v>
      </c>
      <c r="I37" s="12">
        <v>26</v>
      </c>
      <c r="J37" s="12">
        <v>-2.0699999999999998</v>
      </c>
      <c r="K37" s="47" t="s">
        <v>739</v>
      </c>
      <c r="L37" s="9" t="str">
        <f t="shared" si="0"/>
        <v>Yes</v>
      </c>
    </row>
    <row r="38" spans="1:12" x14ac:dyDescent="0.2">
      <c r="A38" s="3" t="s">
        <v>1011</v>
      </c>
      <c r="B38" s="37" t="s">
        <v>213</v>
      </c>
      <c r="C38" s="38">
        <v>9001</v>
      </c>
      <c r="D38" s="46" t="str">
        <f t="shared" si="1"/>
        <v>N/A</v>
      </c>
      <c r="E38" s="38">
        <v>1712</v>
      </c>
      <c r="F38" s="46" t="str">
        <f t="shared" si="2"/>
        <v>N/A</v>
      </c>
      <c r="G38" s="38">
        <v>808</v>
      </c>
      <c r="H38" s="46" t="str">
        <f t="shared" si="3"/>
        <v>N/A</v>
      </c>
      <c r="I38" s="12">
        <v>-81</v>
      </c>
      <c r="J38" s="12">
        <v>-52.8</v>
      </c>
      <c r="K38" s="47" t="s">
        <v>739</v>
      </c>
      <c r="L38" s="9" t="str">
        <f t="shared" si="0"/>
        <v>No</v>
      </c>
    </row>
    <row r="39" spans="1:12" x14ac:dyDescent="0.2">
      <c r="A39" s="3" t="s">
        <v>1012</v>
      </c>
      <c r="B39" s="37" t="s">
        <v>213</v>
      </c>
      <c r="C39" s="38">
        <v>7244</v>
      </c>
      <c r="D39" s="46" t="str">
        <f t="shared" si="1"/>
        <v>N/A</v>
      </c>
      <c r="E39" s="38">
        <v>5360</v>
      </c>
      <c r="F39" s="46" t="str">
        <f t="shared" si="2"/>
        <v>N/A</v>
      </c>
      <c r="G39" s="38">
        <v>4961</v>
      </c>
      <c r="H39" s="46" t="str">
        <f t="shared" si="3"/>
        <v>N/A</v>
      </c>
      <c r="I39" s="12">
        <v>-26</v>
      </c>
      <c r="J39" s="12">
        <v>-7.44</v>
      </c>
      <c r="K39" s="47" t="s">
        <v>739</v>
      </c>
      <c r="L39" s="9" t="str">
        <f t="shared" si="0"/>
        <v>Yes</v>
      </c>
    </row>
    <row r="40" spans="1:12" x14ac:dyDescent="0.2">
      <c r="A40" s="3" t="s">
        <v>1013</v>
      </c>
      <c r="B40" s="37" t="s">
        <v>213</v>
      </c>
      <c r="C40" s="38">
        <v>0</v>
      </c>
      <c r="D40" s="46" t="str">
        <f t="shared" si="1"/>
        <v>N/A</v>
      </c>
      <c r="E40" s="38">
        <v>0</v>
      </c>
      <c r="F40" s="46" t="str">
        <f t="shared" si="2"/>
        <v>N/A</v>
      </c>
      <c r="G40" s="38">
        <v>0</v>
      </c>
      <c r="H40" s="46" t="str">
        <f t="shared" si="3"/>
        <v>N/A</v>
      </c>
      <c r="I40" s="12" t="s">
        <v>1747</v>
      </c>
      <c r="J40" s="12" t="s">
        <v>1747</v>
      </c>
      <c r="K40" s="47" t="s">
        <v>739</v>
      </c>
      <c r="L40" s="9" t="str">
        <f t="shared" si="0"/>
        <v>N/A</v>
      </c>
    </row>
    <row r="41" spans="1:12" x14ac:dyDescent="0.2">
      <c r="A41" s="48" t="s">
        <v>84</v>
      </c>
      <c r="B41" s="37" t="s">
        <v>213</v>
      </c>
      <c r="C41" s="49">
        <v>1371584591</v>
      </c>
      <c r="D41" s="46" t="str">
        <f t="shared" si="1"/>
        <v>N/A</v>
      </c>
      <c r="E41" s="49">
        <v>1113274035</v>
      </c>
      <c r="F41" s="46" t="str">
        <f t="shared" si="2"/>
        <v>N/A</v>
      </c>
      <c r="G41" s="49">
        <v>1100622526</v>
      </c>
      <c r="H41" s="46" t="str">
        <f t="shared" si="3"/>
        <v>N/A</v>
      </c>
      <c r="I41" s="12">
        <v>-18.8</v>
      </c>
      <c r="J41" s="12">
        <v>-1.1399999999999999</v>
      </c>
      <c r="K41" s="47" t="s">
        <v>739</v>
      </c>
      <c r="L41" s="9" t="str">
        <f t="shared" si="0"/>
        <v>Yes</v>
      </c>
    </row>
    <row r="42" spans="1:12" x14ac:dyDescent="0.2">
      <c r="A42" s="48" t="s">
        <v>1501</v>
      </c>
      <c r="B42" s="37" t="s">
        <v>213</v>
      </c>
      <c r="C42" s="49">
        <v>6183.2667228999999</v>
      </c>
      <c r="D42" s="46" t="str">
        <f t="shared" si="1"/>
        <v>N/A</v>
      </c>
      <c r="E42" s="49">
        <v>6657.4615481000001</v>
      </c>
      <c r="F42" s="46" t="str">
        <f t="shared" si="2"/>
        <v>N/A</v>
      </c>
      <c r="G42" s="49">
        <v>6997.2759500000002</v>
      </c>
      <c r="H42" s="46" t="str">
        <f t="shared" si="3"/>
        <v>N/A</v>
      </c>
      <c r="I42" s="12">
        <v>7.6689999999999996</v>
      </c>
      <c r="J42" s="12">
        <v>5.1040000000000001</v>
      </c>
      <c r="K42" s="47" t="s">
        <v>739</v>
      </c>
      <c r="L42" s="9" t="str">
        <f t="shared" si="0"/>
        <v>Yes</v>
      </c>
    </row>
    <row r="43" spans="1:12" x14ac:dyDescent="0.2">
      <c r="A43" s="48" t="s">
        <v>1502</v>
      </c>
      <c r="B43" s="37" t="s">
        <v>213</v>
      </c>
      <c r="C43" s="49">
        <v>6827.3704721000004</v>
      </c>
      <c r="D43" s="46" t="str">
        <f t="shared" si="1"/>
        <v>N/A</v>
      </c>
      <c r="E43" s="49">
        <v>7523.4435440999996</v>
      </c>
      <c r="F43" s="46" t="str">
        <f t="shared" si="2"/>
        <v>N/A</v>
      </c>
      <c r="G43" s="49">
        <v>7900.6979262000004</v>
      </c>
      <c r="H43" s="46" t="str">
        <f t="shared" si="3"/>
        <v>N/A</v>
      </c>
      <c r="I43" s="12">
        <v>10.199999999999999</v>
      </c>
      <c r="J43" s="12">
        <v>5.0140000000000002</v>
      </c>
      <c r="K43" s="47" t="s">
        <v>739</v>
      </c>
      <c r="L43" s="9" t="str">
        <f t="shared" si="0"/>
        <v>Yes</v>
      </c>
    </row>
    <row r="44" spans="1:12" x14ac:dyDescent="0.2">
      <c r="A44" s="4" t="s">
        <v>107</v>
      </c>
      <c r="B44" s="37" t="s">
        <v>213</v>
      </c>
      <c r="C44" s="49">
        <v>1301747</v>
      </c>
      <c r="D44" s="46" t="str">
        <f t="shared" si="1"/>
        <v>N/A</v>
      </c>
      <c r="E44" s="49">
        <v>222879</v>
      </c>
      <c r="F44" s="46" t="str">
        <f t="shared" si="2"/>
        <v>N/A</v>
      </c>
      <c r="G44" s="49">
        <v>24541</v>
      </c>
      <c r="H44" s="46" t="str">
        <f t="shared" si="3"/>
        <v>N/A</v>
      </c>
      <c r="I44" s="12">
        <v>-82.9</v>
      </c>
      <c r="J44" s="12">
        <v>-89</v>
      </c>
      <c r="K44" s="47" t="s">
        <v>739</v>
      </c>
      <c r="L44" s="9" t="str">
        <f t="shared" si="0"/>
        <v>No</v>
      </c>
    </row>
    <row r="45" spans="1:12" x14ac:dyDescent="0.2">
      <c r="A45" s="48" t="s">
        <v>158</v>
      </c>
      <c r="B45" s="50" t="s">
        <v>217</v>
      </c>
      <c r="C45" s="1">
        <v>617</v>
      </c>
      <c r="D45" s="46" t="str">
        <f>IF($B45="N/A","N/A",IF(C45&gt;0,"No",IF(C45&lt;0,"No","Yes")))</f>
        <v>No</v>
      </c>
      <c r="E45" s="1">
        <v>257</v>
      </c>
      <c r="F45" s="46" t="str">
        <f>IF($B45="N/A","N/A",IF(E45&gt;0,"No",IF(E45&lt;0,"No","Yes")))</f>
        <v>No</v>
      </c>
      <c r="G45" s="1">
        <v>19</v>
      </c>
      <c r="H45" s="46" t="str">
        <f>IF($B45="N/A","N/A",IF(G45&gt;0,"No",IF(G45&lt;0,"No","Yes")))</f>
        <v>No</v>
      </c>
      <c r="I45" s="12">
        <v>-58.3</v>
      </c>
      <c r="J45" s="12">
        <v>-92.6</v>
      </c>
      <c r="K45" s="47" t="s">
        <v>739</v>
      </c>
      <c r="L45" s="9" t="str">
        <f t="shared" si="0"/>
        <v>No</v>
      </c>
    </row>
    <row r="46" spans="1:12" x14ac:dyDescent="0.2">
      <c r="A46" s="48" t="s">
        <v>156</v>
      </c>
      <c r="B46" s="37" t="s">
        <v>213</v>
      </c>
      <c r="C46" s="49">
        <v>427805</v>
      </c>
      <c r="D46" s="46" t="str">
        <f t="shared" ref="D46:D47" si="4">IF($B46="N/A","N/A",IF(C46&gt;10,"No",IF(C46&lt;-10,"No","Yes")))</f>
        <v>N/A</v>
      </c>
      <c r="E46" s="49">
        <v>157737</v>
      </c>
      <c r="F46" s="46" t="str">
        <f t="shared" ref="F46:F47" si="5">IF($B46="N/A","N/A",IF(E46&gt;10,"No",IF(E46&lt;-10,"No","Yes")))</f>
        <v>N/A</v>
      </c>
      <c r="G46" s="49">
        <v>24541</v>
      </c>
      <c r="H46" s="46" t="str">
        <f t="shared" ref="H46:H47" si="6">IF($B46="N/A","N/A",IF(G46&gt;10,"No",IF(G46&lt;-10,"No","Yes")))</f>
        <v>N/A</v>
      </c>
      <c r="I46" s="12">
        <v>-63.1</v>
      </c>
      <c r="J46" s="12">
        <v>-84.4</v>
      </c>
      <c r="K46" s="47" t="s">
        <v>739</v>
      </c>
      <c r="L46" s="9" t="str">
        <f t="shared" si="0"/>
        <v>No</v>
      </c>
    </row>
    <row r="47" spans="1:12" x14ac:dyDescent="0.2">
      <c r="A47" s="48" t="s">
        <v>1304</v>
      </c>
      <c r="B47" s="37" t="s">
        <v>213</v>
      </c>
      <c r="C47" s="49">
        <v>693.36304700000005</v>
      </c>
      <c r="D47" s="46" t="str">
        <f t="shared" si="4"/>
        <v>N/A</v>
      </c>
      <c r="E47" s="49">
        <v>613.76264590999995</v>
      </c>
      <c r="F47" s="46" t="str">
        <f t="shared" si="5"/>
        <v>N/A</v>
      </c>
      <c r="G47" s="49">
        <v>1291.6315789</v>
      </c>
      <c r="H47" s="46" t="str">
        <f t="shared" si="6"/>
        <v>N/A</v>
      </c>
      <c r="I47" s="12">
        <v>-11.5</v>
      </c>
      <c r="J47" s="12">
        <v>110.4</v>
      </c>
      <c r="K47" s="47" t="s">
        <v>739</v>
      </c>
      <c r="L47" s="9" t="str">
        <f>IF(J47="Div by 0", "N/A", IF(OR(J47="N/A",K47="N/A"),"N/A", IF(J47&gt;VALUE(MID(K47,1,2)), "No", IF(J47&lt;-1*VALUE(MID(K47,1,2)), "No", "Yes"))))</f>
        <v>No</v>
      </c>
    </row>
    <row r="48" spans="1:12" x14ac:dyDescent="0.2">
      <c r="A48" s="48" t="s">
        <v>1503</v>
      </c>
      <c r="B48" s="37" t="s">
        <v>213</v>
      </c>
      <c r="C48" s="49">
        <v>16681.971721000002</v>
      </c>
      <c r="D48" s="46" t="str">
        <f t="shared" ref="D48:D74" si="7">IF($B48="N/A","N/A",IF(C48&gt;10,"No",IF(C48&lt;-10,"No","Yes")))</f>
        <v>N/A</v>
      </c>
      <c r="E48" s="49">
        <v>18213.711668</v>
      </c>
      <c r="F48" s="46" t="str">
        <f t="shared" ref="F48:F74" si="8">IF($B48="N/A","N/A",IF(E48&gt;10,"No",IF(E48&lt;-10,"No","Yes")))</f>
        <v>N/A</v>
      </c>
      <c r="G48" s="49">
        <v>20951.008958999999</v>
      </c>
      <c r="H48" s="46" t="str">
        <f t="shared" ref="H48:H74" si="9">IF($B48="N/A","N/A",IF(G48&gt;10,"No",IF(G48&lt;-10,"No","Yes")))</f>
        <v>N/A</v>
      </c>
      <c r="I48" s="12">
        <v>9.1820000000000004</v>
      </c>
      <c r="J48" s="12">
        <v>15.03</v>
      </c>
      <c r="K48" s="47" t="s">
        <v>739</v>
      </c>
      <c r="L48" s="9" t="str">
        <f t="shared" ref="L48:L74" si="10">IF(J48="Div by 0", "N/A", IF(K48="N/A","N/A", IF(J48&gt;VALUE(MID(K48,1,2)), "No", IF(J48&lt;-1*VALUE(MID(K48,1,2)), "No", "Yes"))))</f>
        <v>Yes</v>
      </c>
    </row>
    <row r="49" spans="1:12" x14ac:dyDescent="0.2">
      <c r="A49" s="48" t="s">
        <v>1504</v>
      </c>
      <c r="B49" s="37" t="s">
        <v>213</v>
      </c>
      <c r="C49" s="49">
        <v>10507.811038</v>
      </c>
      <c r="D49" s="46" t="str">
        <f t="shared" si="7"/>
        <v>N/A</v>
      </c>
      <c r="E49" s="49">
        <v>10570.507573999999</v>
      </c>
      <c r="F49" s="46" t="str">
        <f t="shared" si="8"/>
        <v>N/A</v>
      </c>
      <c r="G49" s="49">
        <v>10524.178513000001</v>
      </c>
      <c r="H49" s="46" t="str">
        <f t="shared" si="9"/>
        <v>N/A</v>
      </c>
      <c r="I49" s="12">
        <v>0.59670000000000001</v>
      </c>
      <c r="J49" s="12">
        <v>-0.438</v>
      </c>
      <c r="K49" s="47" t="s">
        <v>739</v>
      </c>
      <c r="L49" s="9" t="str">
        <f t="shared" si="10"/>
        <v>Yes</v>
      </c>
    </row>
    <row r="50" spans="1:12" x14ac:dyDescent="0.2">
      <c r="A50" s="48" t="s">
        <v>1505</v>
      </c>
      <c r="B50" s="37" t="s">
        <v>213</v>
      </c>
      <c r="C50" s="49">
        <v>28274.421619000001</v>
      </c>
      <c r="D50" s="46" t="str">
        <f t="shared" si="7"/>
        <v>N/A</v>
      </c>
      <c r="E50" s="49">
        <v>26807.262225999999</v>
      </c>
      <c r="F50" s="46" t="str">
        <f t="shared" si="8"/>
        <v>N/A</v>
      </c>
      <c r="G50" s="49">
        <v>27307.221476999999</v>
      </c>
      <c r="H50" s="46" t="str">
        <f t="shared" si="9"/>
        <v>N/A</v>
      </c>
      <c r="I50" s="12">
        <v>-5.19</v>
      </c>
      <c r="J50" s="12">
        <v>1.865</v>
      </c>
      <c r="K50" s="47" t="s">
        <v>739</v>
      </c>
      <c r="L50" s="9" t="str">
        <f t="shared" si="10"/>
        <v>Yes</v>
      </c>
    </row>
    <row r="51" spans="1:12" x14ac:dyDescent="0.2">
      <c r="A51" s="48" t="s">
        <v>1506</v>
      </c>
      <c r="B51" s="37" t="s">
        <v>213</v>
      </c>
      <c r="C51" s="49">
        <v>4352.9816233000001</v>
      </c>
      <c r="D51" s="46" t="str">
        <f t="shared" si="7"/>
        <v>N/A</v>
      </c>
      <c r="E51" s="49">
        <v>4239.0021739000003</v>
      </c>
      <c r="F51" s="46" t="str">
        <f t="shared" si="8"/>
        <v>N/A</v>
      </c>
      <c r="G51" s="49">
        <v>2908.0109489000001</v>
      </c>
      <c r="H51" s="46" t="str">
        <f t="shared" si="9"/>
        <v>N/A</v>
      </c>
      <c r="I51" s="12">
        <v>-2.62</v>
      </c>
      <c r="J51" s="12">
        <v>-31.4</v>
      </c>
      <c r="K51" s="47" t="s">
        <v>739</v>
      </c>
      <c r="L51" s="9" t="str">
        <f t="shared" si="10"/>
        <v>No</v>
      </c>
    </row>
    <row r="52" spans="1:12" x14ac:dyDescent="0.2">
      <c r="A52" s="48" t="s">
        <v>1507</v>
      </c>
      <c r="B52" s="37" t="s">
        <v>213</v>
      </c>
      <c r="C52" s="49">
        <v>3916.3333333</v>
      </c>
      <c r="D52" s="46" t="str">
        <f t="shared" si="7"/>
        <v>N/A</v>
      </c>
      <c r="E52" s="49">
        <v>3707.3181817999998</v>
      </c>
      <c r="F52" s="46" t="str">
        <f t="shared" si="8"/>
        <v>N/A</v>
      </c>
      <c r="G52" s="49">
        <v>3852.3809523999998</v>
      </c>
      <c r="H52" s="46" t="str">
        <f t="shared" si="9"/>
        <v>N/A</v>
      </c>
      <c r="I52" s="12">
        <v>-5.34</v>
      </c>
      <c r="J52" s="12">
        <v>3.9129999999999998</v>
      </c>
      <c r="K52" s="47" t="s">
        <v>739</v>
      </c>
      <c r="L52" s="9" t="str">
        <f t="shared" si="10"/>
        <v>Yes</v>
      </c>
    </row>
    <row r="53" spans="1:12" x14ac:dyDescent="0.2">
      <c r="A53" s="48" t="s">
        <v>1508</v>
      </c>
      <c r="B53" s="37" t="s">
        <v>213</v>
      </c>
      <c r="C53" s="49" t="s">
        <v>1747</v>
      </c>
      <c r="D53" s="46" t="str">
        <f t="shared" si="7"/>
        <v>N/A</v>
      </c>
      <c r="E53" s="49" t="s">
        <v>1747</v>
      </c>
      <c r="F53" s="46" t="str">
        <f t="shared" si="8"/>
        <v>N/A</v>
      </c>
      <c r="G53" s="49" t="s">
        <v>1747</v>
      </c>
      <c r="H53" s="46" t="str">
        <f t="shared" si="9"/>
        <v>N/A</v>
      </c>
      <c r="I53" s="12" t="s">
        <v>1747</v>
      </c>
      <c r="J53" s="12" t="s">
        <v>1747</v>
      </c>
      <c r="K53" s="47" t="s">
        <v>739</v>
      </c>
      <c r="L53" s="9" t="str">
        <f t="shared" si="10"/>
        <v>N/A</v>
      </c>
    </row>
    <row r="54" spans="1:12" x14ac:dyDescent="0.2">
      <c r="A54" s="48" t="s">
        <v>1509</v>
      </c>
      <c r="B54" s="37" t="s">
        <v>213</v>
      </c>
      <c r="C54" s="49">
        <v>18012.990685000001</v>
      </c>
      <c r="D54" s="46" t="str">
        <f t="shared" si="7"/>
        <v>N/A</v>
      </c>
      <c r="E54" s="49">
        <v>16847.492041000001</v>
      </c>
      <c r="F54" s="46" t="str">
        <f t="shared" si="8"/>
        <v>N/A</v>
      </c>
      <c r="G54" s="49">
        <v>17224.513172999999</v>
      </c>
      <c r="H54" s="46" t="str">
        <f t="shared" si="9"/>
        <v>N/A</v>
      </c>
      <c r="I54" s="12">
        <v>-6.47</v>
      </c>
      <c r="J54" s="12">
        <v>2.238</v>
      </c>
      <c r="K54" s="47" t="s">
        <v>739</v>
      </c>
      <c r="L54" s="9" t="str">
        <f t="shared" si="10"/>
        <v>Yes</v>
      </c>
    </row>
    <row r="55" spans="1:12" x14ac:dyDescent="0.2">
      <c r="A55" s="48" t="s">
        <v>1510</v>
      </c>
      <c r="B55" s="37" t="s">
        <v>213</v>
      </c>
      <c r="C55" s="49">
        <v>18582.265449999999</v>
      </c>
      <c r="D55" s="46" t="str">
        <f t="shared" si="7"/>
        <v>N/A</v>
      </c>
      <c r="E55" s="49">
        <v>19531.838669000001</v>
      </c>
      <c r="F55" s="46" t="str">
        <f t="shared" si="8"/>
        <v>N/A</v>
      </c>
      <c r="G55" s="49">
        <v>20424.528169000001</v>
      </c>
      <c r="H55" s="46" t="str">
        <f t="shared" si="9"/>
        <v>N/A</v>
      </c>
      <c r="I55" s="12">
        <v>5.1100000000000003</v>
      </c>
      <c r="J55" s="12">
        <v>4.57</v>
      </c>
      <c r="K55" s="47" t="s">
        <v>739</v>
      </c>
      <c r="L55" s="9" t="str">
        <f t="shared" si="10"/>
        <v>Yes</v>
      </c>
    </row>
    <row r="56" spans="1:12" ht="25.5" x14ac:dyDescent="0.2">
      <c r="A56" s="48" t="s">
        <v>1511</v>
      </c>
      <c r="B56" s="37" t="s">
        <v>213</v>
      </c>
      <c r="C56" s="49">
        <v>48759.269841000001</v>
      </c>
      <c r="D56" s="46" t="str">
        <f t="shared" si="7"/>
        <v>N/A</v>
      </c>
      <c r="E56" s="49">
        <v>37678.877393000002</v>
      </c>
      <c r="F56" s="46" t="str">
        <f t="shared" si="8"/>
        <v>N/A</v>
      </c>
      <c r="G56" s="49">
        <v>41297.637449000002</v>
      </c>
      <c r="H56" s="46" t="str">
        <f t="shared" si="9"/>
        <v>N/A</v>
      </c>
      <c r="I56" s="12">
        <v>-22.7</v>
      </c>
      <c r="J56" s="12">
        <v>9.6039999999999992</v>
      </c>
      <c r="K56" s="47" t="s">
        <v>739</v>
      </c>
      <c r="L56" s="9" t="str">
        <f t="shared" si="10"/>
        <v>Yes</v>
      </c>
    </row>
    <row r="57" spans="1:12" x14ac:dyDescent="0.2">
      <c r="A57" s="48" t="s">
        <v>1512</v>
      </c>
      <c r="B57" s="37" t="s">
        <v>213</v>
      </c>
      <c r="C57" s="49">
        <v>11554.077321000001</v>
      </c>
      <c r="D57" s="46" t="str">
        <f t="shared" si="7"/>
        <v>N/A</v>
      </c>
      <c r="E57" s="49">
        <v>14657.2691</v>
      </c>
      <c r="F57" s="46" t="str">
        <f t="shared" si="8"/>
        <v>N/A</v>
      </c>
      <c r="G57" s="49">
        <v>14694.885292999999</v>
      </c>
      <c r="H57" s="46" t="str">
        <f t="shared" si="9"/>
        <v>N/A</v>
      </c>
      <c r="I57" s="12">
        <v>26.86</v>
      </c>
      <c r="J57" s="12">
        <v>0.25659999999999999</v>
      </c>
      <c r="K57" s="47" t="s">
        <v>739</v>
      </c>
      <c r="L57" s="9" t="str">
        <f t="shared" si="10"/>
        <v>Yes</v>
      </c>
    </row>
    <row r="58" spans="1:12" x14ac:dyDescent="0.2">
      <c r="A58" s="48" t="s">
        <v>1513</v>
      </c>
      <c r="B58" s="37" t="s">
        <v>213</v>
      </c>
      <c r="C58" s="49">
        <v>11083.178309000001</v>
      </c>
      <c r="D58" s="46" t="str">
        <f t="shared" si="7"/>
        <v>N/A</v>
      </c>
      <c r="E58" s="49">
        <v>9306.2604061999991</v>
      </c>
      <c r="F58" s="46" t="str">
        <f t="shared" si="8"/>
        <v>N/A</v>
      </c>
      <c r="G58" s="49">
        <v>9299.9526951000007</v>
      </c>
      <c r="H58" s="46" t="str">
        <f t="shared" si="9"/>
        <v>N/A</v>
      </c>
      <c r="I58" s="12">
        <v>-16</v>
      </c>
      <c r="J58" s="12">
        <v>-6.8000000000000005E-2</v>
      </c>
      <c r="K58" s="47" t="s">
        <v>739</v>
      </c>
      <c r="L58" s="9" t="str">
        <f t="shared" si="10"/>
        <v>Yes</v>
      </c>
    </row>
    <row r="59" spans="1:12" x14ac:dyDescent="0.2">
      <c r="A59" s="48" t="s">
        <v>1514</v>
      </c>
      <c r="B59" s="37" t="s">
        <v>213</v>
      </c>
      <c r="C59" s="49" t="s">
        <v>1747</v>
      </c>
      <c r="D59" s="46" t="str">
        <f t="shared" si="7"/>
        <v>N/A</v>
      </c>
      <c r="E59" s="49" t="s">
        <v>1747</v>
      </c>
      <c r="F59" s="46" t="str">
        <f t="shared" si="8"/>
        <v>N/A</v>
      </c>
      <c r="G59" s="49" t="s">
        <v>1747</v>
      </c>
      <c r="H59" s="46" t="str">
        <f t="shared" si="9"/>
        <v>N/A</v>
      </c>
      <c r="I59" s="12" t="s">
        <v>1747</v>
      </c>
      <c r="J59" s="12" t="s">
        <v>1747</v>
      </c>
      <c r="K59" s="47" t="s">
        <v>739</v>
      </c>
      <c r="L59" s="9" t="str">
        <f t="shared" si="10"/>
        <v>N/A</v>
      </c>
    </row>
    <row r="60" spans="1:12" x14ac:dyDescent="0.2">
      <c r="A60" s="48" t="s">
        <v>1515</v>
      </c>
      <c r="B60" s="37" t="s">
        <v>213</v>
      </c>
      <c r="C60" s="49">
        <v>2439.3936512999999</v>
      </c>
      <c r="D60" s="46" t="str">
        <f t="shared" si="7"/>
        <v>N/A</v>
      </c>
      <c r="E60" s="49">
        <v>2052.8758760000001</v>
      </c>
      <c r="F60" s="46" t="str">
        <f t="shared" si="8"/>
        <v>N/A</v>
      </c>
      <c r="G60" s="49">
        <v>1903.4370899999999</v>
      </c>
      <c r="H60" s="46" t="str">
        <f t="shared" si="9"/>
        <v>N/A</v>
      </c>
      <c r="I60" s="12">
        <v>-15.8</v>
      </c>
      <c r="J60" s="12">
        <v>-7.28</v>
      </c>
      <c r="K60" s="47" t="s">
        <v>739</v>
      </c>
      <c r="L60" s="9" t="str">
        <f t="shared" si="10"/>
        <v>Yes</v>
      </c>
    </row>
    <row r="61" spans="1:12" x14ac:dyDescent="0.2">
      <c r="A61" s="48" t="s">
        <v>1516</v>
      </c>
      <c r="B61" s="37" t="s">
        <v>213</v>
      </c>
      <c r="C61" s="49">
        <v>2198.7868312000001</v>
      </c>
      <c r="D61" s="46" t="str">
        <f t="shared" si="7"/>
        <v>N/A</v>
      </c>
      <c r="E61" s="49">
        <v>1824.1685513</v>
      </c>
      <c r="F61" s="46" t="str">
        <f t="shared" si="8"/>
        <v>N/A</v>
      </c>
      <c r="G61" s="49">
        <v>1697.0489587</v>
      </c>
      <c r="H61" s="46" t="str">
        <f t="shared" si="9"/>
        <v>N/A</v>
      </c>
      <c r="I61" s="12">
        <v>-17</v>
      </c>
      <c r="J61" s="12">
        <v>-6.97</v>
      </c>
      <c r="K61" s="47" t="s">
        <v>739</v>
      </c>
      <c r="L61" s="9" t="str">
        <f t="shared" si="10"/>
        <v>Yes</v>
      </c>
    </row>
    <row r="62" spans="1:12" x14ac:dyDescent="0.2">
      <c r="A62" s="48" t="s">
        <v>1517</v>
      </c>
      <c r="B62" s="37" t="s">
        <v>213</v>
      </c>
      <c r="C62" s="49">
        <v>2471.3333333</v>
      </c>
      <c r="D62" s="46" t="str">
        <f t="shared" si="7"/>
        <v>N/A</v>
      </c>
      <c r="E62" s="49">
        <v>1937.8510638</v>
      </c>
      <c r="F62" s="46" t="str">
        <f t="shared" si="8"/>
        <v>N/A</v>
      </c>
      <c r="G62" s="49">
        <v>944.65384615000005</v>
      </c>
      <c r="H62" s="46" t="str">
        <f t="shared" si="9"/>
        <v>N/A</v>
      </c>
      <c r="I62" s="12">
        <v>-21.6</v>
      </c>
      <c r="J62" s="12">
        <v>-51.3</v>
      </c>
      <c r="K62" s="47" t="s">
        <v>739</v>
      </c>
      <c r="L62" s="9" t="str">
        <f t="shared" si="10"/>
        <v>No</v>
      </c>
    </row>
    <row r="63" spans="1:12" ht="25.5" x14ac:dyDescent="0.2">
      <c r="A63" s="48" t="s">
        <v>1518</v>
      </c>
      <c r="B63" s="37" t="s">
        <v>213</v>
      </c>
      <c r="C63" s="49">
        <v>4540.8265583000002</v>
      </c>
      <c r="D63" s="46" t="str">
        <f t="shared" si="7"/>
        <v>N/A</v>
      </c>
      <c r="E63" s="49">
        <v>2799.2743902000002</v>
      </c>
      <c r="F63" s="46" t="str">
        <f t="shared" si="8"/>
        <v>N/A</v>
      </c>
      <c r="G63" s="49">
        <v>2619.6825687999999</v>
      </c>
      <c r="H63" s="46" t="str">
        <f t="shared" si="9"/>
        <v>N/A</v>
      </c>
      <c r="I63" s="12">
        <v>-38.4</v>
      </c>
      <c r="J63" s="12">
        <v>-6.42</v>
      </c>
      <c r="K63" s="47" t="s">
        <v>739</v>
      </c>
      <c r="L63" s="9" t="str">
        <f t="shared" si="10"/>
        <v>Yes</v>
      </c>
    </row>
    <row r="64" spans="1:12" x14ac:dyDescent="0.2">
      <c r="A64" s="48" t="s">
        <v>1519</v>
      </c>
      <c r="B64" s="37" t="s">
        <v>213</v>
      </c>
      <c r="C64" s="49">
        <v>1930.5212274</v>
      </c>
      <c r="D64" s="46" t="str">
        <f t="shared" si="7"/>
        <v>N/A</v>
      </c>
      <c r="E64" s="49">
        <v>1673.1105143</v>
      </c>
      <c r="F64" s="46" t="str">
        <f t="shared" si="8"/>
        <v>N/A</v>
      </c>
      <c r="G64" s="49">
        <v>1576.9338485999999</v>
      </c>
      <c r="H64" s="46" t="str">
        <f t="shared" si="9"/>
        <v>N/A</v>
      </c>
      <c r="I64" s="12">
        <v>-13.3</v>
      </c>
      <c r="J64" s="12">
        <v>-5.75</v>
      </c>
      <c r="K64" s="47" t="s">
        <v>739</v>
      </c>
      <c r="L64" s="9" t="str">
        <f t="shared" si="10"/>
        <v>Yes</v>
      </c>
    </row>
    <row r="65" spans="1:12" x14ac:dyDescent="0.2">
      <c r="A65" s="48" t="s">
        <v>1520</v>
      </c>
      <c r="B65" s="37" t="s">
        <v>213</v>
      </c>
      <c r="C65" s="49">
        <v>2072.9457627000002</v>
      </c>
      <c r="D65" s="46" t="str">
        <f t="shared" si="7"/>
        <v>N/A</v>
      </c>
      <c r="E65" s="49">
        <v>1917.7199215000001</v>
      </c>
      <c r="F65" s="46" t="str">
        <f t="shared" si="8"/>
        <v>N/A</v>
      </c>
      <c r="G65" s="49">
        <v>1804.2134711000001</v>
      </c>
      <c r="H65" s="46" t="str">
        <f t="shared" si="9"/>
        <v>N/A</v>
      </c>
      <c r="I65" s="12">
        <v>-7.49</v>
      </c>
      <c r="J65" s="12">
        <v>-5.92</v>
      </c>
      <c r="K65" s="47" t="s">
        <v>739</v>
      </c>
      <c r="L65" s="9" t="str">
        <f t="shared" si="10"/>
        <v>Yes</v>
      </c>
    </row>
    <row r="66" spans="1:12" x14ac:dyDescent="0.2">
      <c r="A66" s="48" t="s">
        <v>1521</v>
      </c>
      <c r="B66" s="37" t="s">
        <v>213</v>
      </c>
      <c r="C66" s="49">
        <v>7465.0844190999996</v>
      </c>
      <c r="D66" s="46" t="str">
        <f t="shared" si="7"/>
        <v>N/A</v>
      </c>
      <c r="E66" s="49">
        <v>5449.1980875999998</v>
      </c>
      <c r="F66" s="46" t="str">
        <f t="shared" si="8"/>
        <v>N/A</v>
      </c>
      <c r="G66" s="49">
        <v>4843.2289932000003</v>
      </c>
      <c r="H66" s="46" t="str">
        <f t="shared" si="9"/>
        <v>N/A</v>
      </c>
      <c r="I66" s="12">
        <v>-27</v>
      </c>
      <c r="J66" s="12">
        <v>-11.1</v>
      </c>
      <c r="K66" s="47" t="s">
        <v>739</v>
      </c>
      <c r="L66" s="9" t="str">
        <f t="shared" si="10"/>
        <v>Yes</v>
      </c>
    </row>
    <row r="67" spans="1:12" x14ac:dyDescent="0.2">
      <c r="A67" s="48" t="s">
        <v>1522</v>
      </c>
      <c r="B67" s="37" t="s">
        <v>213</v>
      </c>
      <c r="C67" s="49" t="s">
        <v>1747</v>
      </c>
      <c r="D67" s="46" t="str">
        <f t="shared" si="7"/>
        <v>N/A</v>
      </c>
      <c r="E67" s="49" t="s">
        <v>1747</v>
      </c>
      <c r="F67" s="46" t="str">
        <f t="shared" si="8"/>
        <v>N/A</v>
      </c>
      <c r="G67" s="49" t="s">
        <v>1747</v>
      </c>
      <c r="H67" s="46" t="str">
        <f t="shared" si="9"/>
        <v>N/A</v>
      </c>
      <c r="I67" s="12" t="s">
        <v>1747</v>
      </c>
      <c r="J67" s="12" t="s">
        <v>1747</v>
      </c>
      <c r="K67" s="47" t="s">
        <v>739</v>
      </c>
      <c r="L67" s="9" t="str">
        <f t="shared" si="10"/>
        <v>N/A</v>
      </c>
    </row>
    <row r="68" spans="1:12" x14ac:dyDescent="0.2">
      <c r="A68" s="48" t="s">
        <v>1523</v>
      </c>
      <c r="B68" s="37" t="s">
        <v>213</v>
      </c>
      <c r="C68" s="49">
        <v>2949.5537116999999</v>
      </c>
      <c r="D68" s="46" t="str">
        <f t="shared" si="7"/>
        <v>N/A</v>
      </c>
      <c r="E68" s="49">
        <v>2913.4223495000001</v>
      </c>
      <c r="F68" s="46" t="str">
        <f t="shared" si="8"/>
        <v>N/A</v>
      </c>
      <c r="G68" s="49">
        <v>3107.0161456999999</v>
      </c>
      <c r="H68" s="46" t="str">
        <f t="shared" si="9"/>
        <v>N/A</v>
      </c>
      <c r="I68" s="12">
        <v>-1.22</v>
      </c>
      <c r="J68" s="12">
        <v>6.6449999999999996</v>
      </c>
      <c r="K68" s="47" t="s">
        <v>739</v>
      </c>
      <c r="L68" s="9" t="str">
        <f t="shared" si="10"/>
        <v>Yes</v>
      </c>
    </row>
    <row r="69" spans="1:12" x14ac:dyDescent="0.2">
      <c r="A69" s="48" t="s">
        <v>1524</v>
      </c>
      <c r="B69" s="37" t="s">
        <v>213</v>
      </c>
      <c r="C69" s="49">
        <v>3240.9078497999999</v>
      </c>
      <c r="D69" s="46" t="str">
        <f t="shared" si="7"/>
        <v>N/A</v>
      </c>
      <c r="E69" s="49">
        <v>3199.4070719000001</v>
      </c>
      <c r="F69" s="46" t="str">
        <f t="shared" si="8"/>
        <v>N/A</v>
      </c>
      <c r="G69" s="49">
        <v>3369.326865</v>
      </c>
      <c r="H69" s="46" t="str">
        <f t="shared" si="9"/>
        <v>N/A</v>
      </c>
      <c r="I69" s="12">
        <v>-1.28</v>
      </c>
      <c r="J69" s="12">
        <v>5.3109999999999999</v>
      </c>
      <c r="K69" s="47" t="s">
        <v>739</v>
      </c>
      <c r="L69" s="9" t="str">
        <f t="shared" si="10"/>
        <v>Yes</v>
      </c>
    </row>
    <row r="70" spans="1:12" x14ac:dyDescent="0.2">
      <c r="A70" s="48" t="s">
        <v>1525</v>
      </c>
      <c r="B70" s="37" t="s">
        <v>213</v>
      </c>
      <c r="C70" s="49">
        <v>4380</v>
      </c>
      <c r="D70" s="46" t="str">
        <f t="shared" si="7"/>
        <v>N/A</v>
      </c>
      <c r="E70" s="49" t="s">
        <v>1747</v>
      </c>
      <c r="F70" s="46" t="str">
        <f t="shared" si="8"/>
        <v>N/A</v>
      </c>
      <c r="G70" s="49">
        <v>7552</v>
      </c>
      <c r="H70" s="46" t="str">
        <f t="shared" si="9"/>
        <v>N/A</v>
      </c>
      <c r="I70" s="12" t="s">
        <v>1747</v>
      </c>
      <c r="J70" s="12" t="s">
        <v>1747</v>
      </c>
      <c r="K70" s="47" t="s">
        <v>739</v>
      </c>
      <c r="L70" s="9" t="str">
        <f t="shared" si="10"/>
        <v>N/A</v>
      </c>
    </row>
    <row r="71" spans="1:12" ht="25.5" x14ac:dyDescent="0.2">
      <c r="A71" s="48" t="s">
        <v>1526</v>
      </c>
      <c r="B71" s="37" t="s">
        <v>213</v>
      </c>
      <c r="C71" s="49">
        <v>3205.5248842999999</v>
      </c>
      <c r="D71" s="46" t="str">
        <f t="shared" si="7"/>
        <v>N/A</v>
      </c>
      <c r="E71" s="49">
        <v>3015.5751933000001</v>
      </c>
      <c r="F71" s="46" t="str">
        <f t="shared" si="8"/>
        <v>N/A</v>
      </c>
      <c r="G71" s="49">
        <v>3139.7709060000002</v>
      </c>
      <c r="H71" s="46" t="str">
        <f t="shared" si="9"/>
        <v>N/A</v>
      </c>
      <c r="I71" s="12">
        <v>-5.93</v>
      </c>
      <c r="J71" s="12">
        <v>4.1180000000000003</v>
      </c>
      <c r="K71" s="47" t="s">
        <v>739</v>
      </c>
      <c r="L71" s="9" t="str">
        <f t="shared" si="10"/>
        <v>Yes</v>
      </c>
    </row>
    <row r="72" spans="1:12" x14ac:dyDescent="0.2">
      <c r="A72" s="48" t="s">
        <v>1527</v>
      </c>
      <c r="B72" s="37" t="s">
        <v>213</v>
      </c>
      <c r="C72" s="49">
        <v>2548.9128986000001</v>
      </c>
      <c r="D72" s="46" t="str">
        <f t="shared" si="7"/>
        <v>N/A</v>
      </c>
      <c r="E72" s="49">
        <v>1429.9544393000001</v>
      </c>
      <c r="F72" s="46" t="str">
        <f t="shared" si="8"/>
        <v>N/A</v>
      </c>
      <c r="G72" s="49">
        <v>2183.6918317</v>
      </c>
      <c r="H72" s="46" t="str">
        <f t="shared" si="9"/>
        <v>N/A</v>
      </c>
      <c r="I72" s="12">
        <v>-43.9</v>
      </c>
      <c r="J72" s="12">
        <v>52.71</v>
      </c>
      <c r="K72" s="47" t="s">
        <v>739</v>
      </c>
      <c r="L72" s="9" t="str">
        <f t="shared" si="10"/>
        <v>No</v>
      </c>
    </row>
    <row r="73" spans="1:12" x14ac:dyDescent="0.2">
      <c r="A73" s="48" t="s">
        <v>1528</v>
      </c>
      <c r="B73" s="37" t="s">
        <v>213</v>
      </c>
      <c r="C73" s="49">
        <v>2752.2885145999999</v>
      </c>
      <c r="D73" s="46" t="str">
        <f t="shared" si="7"/>
        <v>N/A</v>
      </c>
      <c r="E73" s="49">
        <v>2908.8785447999999</v>
      </c>
      <c r="F73" s="46" t="str">
        <f t="shared" si="8"/>
        <v>N/A</v>
      </c>
      <c r="G73" s="49">
        <v>3033.5355774999998</v>
      </c>
      <c r="H73" s="46" t="str">
        <f t="shared" si="9"/>
        <v>N/A</v>
      </c>
      <c r="I73" s="12">
        <v>5.6890000000000001</v>
      </c>
      <c r="J73" s="12">
        <v>4.2850000000000001</v>
      </c>
      <c r="K73" s="47" t="s">
        <v>739</v>
      </c>
      <c r="L73" s="9" t="str">
        <f t="shared" si="10"/>
        <v>Yes</v>
      </c>
    </row>
    <row r="74" spans="1:12" x14ac:dyDescent="0.2">
      <c r="A74" s="48" t="s">
        <v>1529</v>
      </c>
      <c r="B74" s="37" t="s">
        <v>213</v>
      </c>
      <c r="C74" s="49" t="s">
        <v>1747</v>
      </c>
      <c r="D74" s="46" t="str">
        <f t="shared" si="7"/>
        <v>N/A</v>
      </c>
      <c r="E74" s="49" t="s">
        <v>1747</v>
      </c>
      <c r="F74" s="46" t="str">
        <f t="shared" si="8"/>
        <v>N/A</v>
      </c>
      <c r="G74" s="49" t="s">
        <v>1747</v>
      </c>
      <c r="H74" s="46" t="str">
        <f t="shared" si="9"/>
        <v>N/A</v>
      </c>
      <c r="I74" s="12" t="s">
        <v>1747</v>
      </c>
      <c r="J74" s="12" t="s">
        <v>1747</v>
      </c>
      <c r="K74" s="47" t="s">
        <v>739</v>
      </c>
      <c r="L74" s="9" t="str">
        <f t="shared" si="10"/>
        <v>N/A</v>
      </c>
    </row>
    <row r="75" spans="1:12" x14ac:dyDescent="0.2">
      <c r="A75" s="48" t="s">
        <v>1611</v>
      </c>
      <c r="B75" s="37" t="s">
        <v>213</v>
      </c>
      <c r="C75" s="49">
        <v>172252262</v>
      </c>
      <c r="D75" s="46" t="str">
        <f t="shared" ref="D75:D144" si="11">IF($B75="N/A","N/A",IF(C75&gt;10,"No",IF(C75&lt;-10,"No","Yes")))</f>
        <v>N/A</v>
      </c>
      <c r="E75" s="49">
        <v>122882175</v>
      </c>
      <c r="F75" s="46" t="str">
        <f t="shared" ref="F75:F144" si="12">IF($B75="N/A","N/A",IF(E75&gt;10,"No",IF(E75&lt;-10,"No","Yes")))</f>
        <v>N/A</v>
      </c>
      <c r="G75" s="49">
        <v>108154335</v>
      </c>
      <c r="H75" s="46" t="str">
        <f t="shared" ref="H75:H144" si="13">IF($B75="N/A","N/A",IF(G75&gt;10,"No",IF(G75&lt;-10,"No","Yes")))</f>
        <v>N/A</v>
      </c>
      <c r="I75" s="12">
        <v>-28.7</v>
      </c>
      <c r="J75" s="12">
        <v>-12</v>
      </c>
      <c r="K75" s="47" t="s">
        <v>739</v>
      </c>
      <c r="L75" s="9" t="str">
        <f t="shared" ref="L75:L135" si="14">IF(J75="Div by 0", "N/A", IF(K75="N/A","N/A", IF(J75&gt;VALUE(MID(K75,1,2)), "No", IF(J75&lt;-1*VALUE(MID(K75,1,2)), "No", "Yes"))))</f>
        <v>Yes</v>
      </c>
    </row>
    <row r="76" spans="1:12" x14ac:dyDescent="0.2">
      <c r="A76" s="48" t="s">
        <v>598</v>
      </c>
      <c r="B76" s="37" t="s">
        <v>213</v>
      </c>
      <c r="C76" s="38">
        <v>25830</v>
      </c>
      <c r="D76" s="46" t="str">
        <f t="shared" si="11"/>
        <v>N/A</v>
      </c>
      <c r="E76" s="38">
        <v>22186</v>
      </c>
      <c r="F76" s="46" t="str">
        <f t="shared" si="12"/>
        <v>N/A</v>
      </c>
      <c r="G76" s="38">
        <v>20284</v>
      </c>
      <c r="H76" s="46" t="str">
        <f t="shared" si="13"/>
        <v>N/A</v>
      </c>
      <c r="I76" s="12">
        <v>-14.1</v>
      </c>
      <c r="J76" s="12">
        <v>-8.57</v>
      </c>
      <c r="K76" s="47" t="s">
        <v>739</v>
      </c>
      <c r="L76" s="9" t="str">
        <f t="shared" si="14"/>
        <v>Yes</v>
      </c>
    </row>
    <row r="77" spans="1:12" x14ac:dyDescent="0.2">
      <c r="A77" s="48" t="s">
        <v>1438</v>
      </c>
      <c r="B77" s="37" t="s">
        <v>213</v>
      </c>
      <c r="C77" s="49">
        <v>6668.6899728999997</v>
      </c>
      <c r="D77" s="46" t="str">
        <f t="shared" si="11"/>
        <v>N/A</v>
      </c>
      <c r="E77" s="49">
        <v>5538.7259984000002</v>
      </c>
      <c r="F77" s="46" t="str">
        <f t="shared" si="12"/>
        <v>N/A</v>
      </c>
      <c r="G77" s="49">
        <v>5332.0023171000003</v>
      </c>
      <c r="H77" s="46" t="str">
        <f t="shared" si="13"/>
        <v>N/A</v>
      </c>
      <c r="I77" s="12">
        <v>-16.899999999999999</v>
      </c>
      <c r="J77" s="12">
        <v>-3.73</v>
      </c>
      <c r="K77" s="47" t="s">
        <v>739</v>
      </c>
      <c r="L77" s="9" t="str">
        <f t="shared" si="14"/>
        <v>Yes</v>
      </c>
    </row>
    <row r="78" spans="1:12" x14ac:dyDescent="0.2">
      <c r="A78" s="48" t="s">
        <v>1439</v>
      </c>
      <c r="B78" s="37" t="s">
        <v>213</v>
      </c>
      <c r="C78" s="38">
        <v>4.5123112660000002</v>
      </c>
      <c r="D78" s="46" t="str">
        <f t="shared" si="11"/>
        <v>N/A</v>
      </c>
      <c r="E78" s="38">
        <v>3.3004146758999999</v>
      </c>
      <c r="F78" s="46" t="str">
        <f t="shared" si="12"/>
        <v>N/A</v>
      </c>
      <c r="G78" s="38">
        <v>3.2151449418000002</v>
      </c>
      <c r="H78" s="46" t="str">
        <f t="shared" si="13"/>
        <v>N/A</v>
      </c>
      <c r="I78" s="12">
        <v>-26.9</v>
      </c>
      <c r="J78" s="12">
        <v>-2.58</v>
      </c>
      <c r="K78" s="47" t="s">
        <v>739</v>
      </c>
      <c r="L78" s="9" t="str">
        <f t="shared" si="14"/>
        <v>Yes</v>
      </c>
    </row>
    <row r="79" spans="1:12" ht="25.5" x14ac:dyDescent="0.2">
      <c r="A79" s="48" t="s">
        <v>599</v>
      </c>
      <c r="B79" s="37" t="s">
        <v>213</v>
      </c>
      <c r="C79" s="49">
        <v>0</v>
      </c>
      <c r="D79" s="46" t="str">
        <f t="shared" si="11"/>
        <v>N/A</v>
      </c>
      <c r="E79" s="49">
        <v>0</v>
      </c>
      <c r="F79" s="46" t="str">
        <f t="shared" si="12"/>
        <v>N/A</v>
      </c>
      <c r="G79" s="49">
        <v>0</v>
      </c>
      <c r="H79" s="46" t="str">
        <f t="shared" si="13"/>
        <v>N/A</v>
      </c>
      <c r="I79" s="12" t="s">
        <v>1747</v>
      </c>
      <c r="J79" s="12" t="s">
        <v>1747</v>
      </c>
      <c r="K79" s="47" t="s">
        <v>739</v>
      </c>
      <c r="L79" s="9" t="str">
        <f t="shared" si="14"/>
        <v>N/A</v>
      </c>
    </row>
    <row r="80" spans="1:12" x14ac:dyDescent="0.2">
      <c r="A80" s="48" t="s">
        <v>600</v>
      </c>
      <c r="B80" s="37" t="s">
        <v>213</v>
      </c>
      <c r="C80" s="38">
        <v>0</v>
      </c>
      <c r="D80" s="46" t="str">
        <f t="shared" si="11"/>
        <v>N/A</v>
      </c>
      <c r="E80" s="38">
        <v>0</v>
      </c>
      <c r="F80" s="46" t="str">
        <f t="shared" si="12"/>
        <v>N/A</v>
      </c>
      <c r="G80" s="38">
        <v>0</v>
      </c>
      <c r="H80" s="46" t="str">
        <f t="shared" si="13"/>
        <v>N/A</v>
      </c>
      <c r="I80" s="12" t="s">
        <v>1747</v>
      </c>
      <c r="J80" s="12" t="s">
        <v>1747</v>
      </c>
      <c r="K80" s="47" t="s">
        <v>739</v>
      </c>
      <c r="L80" s="9" t="str">
        <f t="shared" si="14"/>
        <v>N/A</v>
      </c>
    </row>
    <row r="81" spans="1:12" x14ac:dyDescent="0.2">
      <c r="A81" s="48" t="s">
        <v>1440</v>
      </c>
      <c r="B81" s="37" t="s">
        <v>213</v>
      </c>
      <c r="C81" s="49" t="s">
        <v>1747</v>
      </c>
      <c r="D81" s="46" t="str">
        <f t="shared" si="11"/>
        <v>N/A</v>
      </c>
      <c r="E81" s="49" t="s">
        <v>1747</v>
      </c>
      <c r="F81" s="46" t="str">
        <f t="shared" si="12"/>
        <v>N/A</v>
      </c>
      <c r="G81" s="49" t="s">
        <v>1747</v>
      </c>
      <c r="H81" s="46" t="str">
        <f t="shared" si="13"/>
        <v>N/A</v>
      </c>
      <c r="I81" s="12" t="s">
        <v>1747</v>
      </c>
      <c r="J81" s="12" t="s">
        <v>1747</v>
      </c>
      <c r="K81" s="47" t="s">
        <v>739</v>
      </c>
      <c r="L81" s="9" t="str">
        <f t="shared" si="14"/>
        <v>N/A</v>
      </c>
    </row>
    <row r="82" spans="1:12" ht="25.5" x14ac:dyDescent="0.2">
      <c r="A82" s="48" t="s">
        <v>601</v>
      </c>
      <c r="B82" s="37" t="s">
        <v>213</v>
      </c>
      <c r="C82" s="49">
        <v>35730775</v>
      </c>
      <c r="D82" s="46" t="str">
        <f t="shared" si="11"/>
        <v>N/A</v>
      </c>
      <c r="E82" s="49">
        <v>16026172</v>
      </c>
      <c r="F82" s="46" t="str">
        <f t="shared" si="12"/>
        <v>N/A</v>
      </c>
      <c r="G82" s="49">
        <v>9836402</v>
      </c>
      <c r="H82" s="46" t="str">
        <f t="shared" si="13"/>
        <v>N/A</v>
      </c>
      <c r="I82" s="12">
        <v>-55.1</v>
      </c>
      <c r="J82" s="12">
        <v>-38.6</v>
      </c>
      <c r="K82" s="47" t="s">
        <v>739</v>
      </c>
      <c r="L82" s="9" t="str">
        <f t="shared" si="14"/>
        <v>No</v>
      </c>
    </row>
    <row r="83" spans="1:12" x14ac:dyDescent="0.2">
      <c r="A83" s="48" t="s">
        <v>602</v>
      </c>
      <c r="B83" s="37" t="s">
        <v>213</v>
      </c>
      <c r="C83" s="38">
        <v>1286</v>
      </c>
      <c r="D83" s="46" t="str">
        <f t="shared" si="11"/>
        <v>N/A</v>
      </c>
      <c r="E83" s="38">
        <v>656</v>
      </c>
      <c r="F83" s="46" t="str">
        <f t="shared" si="12"/>
        <v>N/A</v>
      </c>
      <c r="G83" s="38">
        <v>464</v>
      </c>
      <c r="H83" s="46" t="str">
        <f t="shared" si="13"/>
        <v>N/A</v>
      </c>
      <c r="I83" s="12">
        <v>-49</v>
      </c>
      <c r="J83" s="12">
        <v>-29.3</v>
      </c>
      <c r="K83" s="47" t="s">
        <v>739</v>
      </c>
      <c r="L83" s="9" t="str">
        <f t="shared" si="14"/>
        <v>Yes</v>
      </c>
    </row>
    <row r="84" spans="1:12" ht="25.5" x14ac:dyDescent="0.2">
      <c r="A84" s="4" t="s">
        <v>1441</v>
      </c>
      <c r="B84" s="37" t="s">
        <v>213</v>
      </c>
      <c r="C84" s="49">
        <v>27784.428459999999</v>
      </c>
      <c r="D84" s="46" t="str">
        <f t="shared" si="11"/>
        <v>N/A</v>
      </c>
      <c r="E84" s="49">
        <v>24430.140243999998</v>
      </c>
      <c r="F84" s="46" t="str">
        <f t="shared" si="12"/>
        <v>N/A</v>
      </c>
      <c r="G84" s="49">
        <v>21199.142241000001</v>
      </c>
      <c r="H84" s="46" t="str">
        <f t="shared" si="13"/>
        <v>N/A</v>
      </c>
      <c r="I84" s="12">
        <v>-12.1</v>
      </c>
      <c r="J84" s="12">
        <v>-13.2</v>
      </c>
      <c r="K84" s="47" t="s">
        <v>739</v>
      </c>
      <c r="L84" s="9" t="str">
        <f t="shared" si="14"/>
        <v>Yes</v>
      </c>
    </row>
    <row r="85" spans="1:12" x14ac:dyDescent="0.2">
      <c r="A85" s="4" t="s">
        <v>603</v>
      </c>
      <c r="B85" s="37" t="s">
        <v>213</v>
      </c>
      <c r="C85" s="49">
        <v>51432634</v>
      </c>
      <c r="D85" s="46" t="str">
        <f t="shared" si="11"/>
        <v>N/A</v>
      </c>
      <c r="E85" s="49">
        <v>20796464</v>
      </c>
      <c r="F85" s="46" t="str">
        <f t="shared" si="12"/>
        <v>N/A</v>
      </c>
      <c r="G85" s="49">
        <v>36233058</v>
      </c>
      <c r="H85" s="46" t="str">
        <f t="shared" si="13"/>
        <v>N/A</v>
      </c>
      <c r="I85" s="12">
        <v>-59.6</v>
      </c>
      <c r="J85" s="12">
        <v>74.23</v>
      </c>
      <c r="K85" s="47" t="s">
        <v>739</v>
      </c>
      <c r="L85" s="9" t="str">
        <f t="shared" si="14"/>
        <v>No</v>
      </c>
    </row>
    <row r="86" spans="1:12" x14ac:dyDescent="0.2">
      <c r="A86" s="4" t="s">
        <v>604</v>
      </c>
      <c r="B86" s="37" t="s">
        <v>213</v>
      </c>
      <c r="C86" s="38">
        <v>500</v>
      </c>
      <c r="D86" s="46" t="str">
        <f t="shared" si="11"/>
        <v>N/A</v>
      </c>
      <c r="E86" s="38">
        <v>257</v>
      </c>
      <c r="F86" s="46" t="str">
        <f t="shared" si="12"/>
        <v>N/A</v>
      </c>
      <c r="G86" s="38">
        <v>383</v>
      </c>
      <c r="H86" s="46" t="str">
        <f t="shared" si="13"/>
        <v>N/A</v>
      </c>
      <c r="I86" s="12">
        <v>-48.6</v>
      </c>
      <c r="J86" s="12">
        <v>49.03</v>
      </c>
      <c r="K86" s="47" t="s">
        <v>739</v>
      </c>
      <c r="L86" s="9" t="str">
        <f t="shared" si="14"/>
        <v>No</v>
      </c>
    </row>
    <row r="87" spans="1:12" x14ac:dyDescent="0.2">
      <c r="A87" s="4" t="s">
        <v>1442</v>
      </c>
      <c r="B87" s="37" t="s">
        <v>213</v>
      </c>
      <c r="C87" s="49">
        <v>102865.268</v>
      </c>
      <c r="D87" s="46" t="str">
        <f t="shared" si="11"/>
        <v>N/A</v>
      </c>
      <c r="E87" s="49">
        <v>80920.093385</v>
      </c>
      <c r="F87" s="46" t="str">
        <f t="shared" si="12"/>
        <v>N/A</v>
      </c>
      <c r="G87" s="49">
        <v>94603.284595000005</v>
      </c>
      <c r="H87" s="46" t="str">
        <f t="shared" si="13"/>
        <v>N/A</v>
      </c>
      <c r="I87" s="12">
        <v>-21.3</v>
      </c>
      <c r="J87" s="12">
        <v>16.91</v>
      </c>
      <c r="K87" s="47" t="s">
        <v>739</v>
      </c>
      <c r="L87" s="9" t="str">
        <f t="shared" si="14"/>
        <v>Yes</v>
      </c>
    </row>
    <row r="88" spans="1:12" x14ac:dyDescent="0.2">
      <c r="A88" s="48" t="s">
        <v>605</v>
      </c>
      <c r="B88" s="37" t="s">
        <v>213</v>
      </c>
      <c r="C88" s="49">
        <v>301341370</v>
      </c>
      <c r="D88" s="46" t="str">
        <f t="shared" si="11"/>
        <v>N/A</v>
      </c>
      <c r="E88" s="49">
        <v>290250517</v>
      </c>
      <c r="F88" s="46" t="str">
        <f t="shared" si="12"/>
        <v>N/A</v>
      </c>
      <c r="G88" s="49">
        <v>290338719</v>
      </c>
      <c r="H88" s="46" t="str">
        <f t="shared" si="13"/>
        <v>N/A</v>
      </c>
      <c r="I88" s="12">
        <v>-3.68</v>
      </c>
      <c r="J88" s="12">
        <v>3.04E-2</v>
      </c>
      <c r="K88" s="47" t="s">
        <v>739</v>
      </c>
      <c r="L88" s="9" t="str">
        <f t="shared" si="14"/>
        <v>Yes</v>
      </c>
    </row>
    <row r="89" spans="1:12" x14ac:dyDescent="0.2">
      <c r="A89" s="51" t="s">
        <v>606</v>
      </c>
      <c r="B89" s="38" t="s">
        <v>213</v>
      </c>
      <c r="C89" s="38">
        <v>10592</v>
      </c>
      <c r="D89" s="46" t="str">
        <f t="shared" si="11"/>
        <v>N/A</v>
      </c>
      <c r="E89" s="38">
        <v>10140</v>
      </c>
      <c r="F89" s="46" t="str">
        <f t="shared" si="12"/>
        <v>N/A</v>
      </c>
      <c r="G89" s="38">
        <v>9707</v>
      </c>
      <c r="H89" s="46" t="str">
        <f t="shared" si="13"/>
        <v>N/A</v>
      </c>
      <c r="I89" s="12">
        <v>-4.2699999999999996</v>
      </c>
      <c r="J89" s="12">
        <v>-4.2699999999999996</v>
      </c>
      <c r="K89" s="52" t="s">
        <v>739</v>
      </c>
      <c r="L89" s="9" t="str">
        <f t="shared" si="14"/>
        <v>Yes</v>
      </c>
    </row>
    <row r="90" spans="1:12" x14ac:dyDescent="0.2">
      <c r="A90" s="48" t="s">
        <v>1443</v>
      </c>
      <c r="B90" s="37" t="s">
        <v>213</v>
      </c>
      <c r="C90" s="49">
        <v>28449.902757</v>
      </c>
      <c r="D90" s="46" t="str">
        <f t="shared" si="11"/>
        <v>N/A</v>
      </c>
      <c r="E90" s="49">
        <v>28624.311341000001</v>
      </c>
      <c r="F90" s="46" t="str">
        <f t="shared" si="12"/>
        <v>N/A</v>
      </c>
      <c r="G90" s="49">
        <v>29910.241989999999</v>
      </c>
      <c r="H90" s="46" t="str">
        <f t="shared" si="13"/>
        <v>N/A</v>
      </c>
      <c r="I90" s="12">
        <v>0.61299999999999999</v>
      </c>
      <c r="J90" s="12">
        <v>4.492</v>
      </c>
      <c r="K90" s="47" t="s">
        <v>739</v>
      </c>
      <c r="L90" s="9" t="str">
        <f t="shared" si="14"/>
        <v>Yes</v>
      </c>
    </row>
    <row r="91" spans="1:12" ht="25.5" x14ac:dyDescent="0.2">
      <c r="A91" s="48" t="s">
        <v>607</v>
      </c>
      <c r="B91" s="37" t="s">
        <v>213</v>
      </c>
      <c r="C91" s="49">
        <v>101726416</v>
      </c>
      <c r="D91" s="46" t="str">
        <f t="shared" si="11"/>
        <v>N/A</v>
      </c>
      <c r="E91" s="49">
        <v>66397607</v>
      </c>
      <c r="F91" s="46" t="str">
        <f t="shared" si="12"/>
        <v>N/A</v>
      </c>
      <c r="G91" s="49">
        <v>60605056</v>
      </c>
      <c r="H91" s="46" t="str">
        <f t="shared" si="13"/>
        <v>N/A</v>
      </c>
      <c r="I91" s="12">
        <v>-34.700000000000003</v>
      </c>
      <c r="J91" s="12">
        <v>-8.7200000000000006</v>
      </c>
      <c r="K91" s="47" t="s">
        <v>739</v>
      </c>
      <c r="L91" s="9" t="str">
        <f t="shared" si="14"/>
        <v>Yes</v>
      </c>
    </row>
    <row r="92" spans="1:12" x14ac:dyDescent="0.2">
      <c r="A92" s="48" t="s">
        <v>608</v>
      </c>
      <c r="B92" s="37" t="s">
        <v>213</v>
      </c>
      <c r="C92" s="38">
        <v>168241</v>
      </c>
      <c r="D92" s="46" t="str">
        <f t="shared" si="11"/>
        <v>N/A</v>
      </c>
      <c r="E92" s="38">
        <v>120044</v>
      </c>
      <c r="F92" s="46" t="str">
        <f t="shared" si="12"/>
        <v>N/A</v>
      </c>
      <c r="G92" s="38">
        <v>113708</v>
      </c>
      <c r="H92" s="46" t="str">
        <f t="shared" si="13"/>
        <v>N/A</v>
      </c>
      <c r="I92" s="12">
        <v>-28.6</v>
      </c>
      <c r="J92" s="12">
        <v>-5.28</v>
      </c>
      <c r="K92" s="47" t="s">
        <v>739</v>
      </c>
      <c r="L92" s="9" t="str">
        <f t="shared" si="14"/>
        <v>Yes</v>
      </c>
    </row>
    <row r="93" spans="1:12" x14ac:dyDescent="0.2">
      <c r="A93" s="48" t="s">
        <v>1444</v>
      </c>
      <c r="B93" s="37" t="s">
        <v>213</v>
      </c>
      <c r="C93" s="49">
        <v>604.64700043000005</v>
      </c>
      <c r="D93" s="46" t="str">
        <f t="shared" si="11"/>
        <v>N/A</v>
      </c>
      <c r="E93" s="49">
        <v>553.11058445000003</v>
      </c>
      <c r="F93" s="46" t="str">
        <f t="shared" si="12"/>
        <v>N/A</v>
      </c>
      <c r="G93" s="49">
        <v>532.98849685000005</v>
      </c>
      <c r="H93" s="46" t="str">
        <f t="shared" si="13"/>
        <v>N/A</v>
      </c>
      <c r="I93" s="12">
        <v>-8.52</v>
      </c>
      <c r="J93" s="12">
        <v>-3.64</v>
      </c>
      <c r="K93" s="47" t="s">
        <v>739</v>
      </c>
      <c r="L93" s="9" t="str">
        <f t="shared" si="14"/>
        <v>Yes</v>
      </c>
    </row>
    <row r="94" spans="1:12" x14ac:dyDescent="0.2">
      <c r="A94" s="48" t="s">
        <v>609</v>
      </c>
      <c r="B94" s="37" t="s">
        <v>213</v>
      </c>
      <c r="C94" s="49">
        <v>28913849</v>
      </c>
      <c r="D94" s="46" t="str">
        <f t="shared" si="11"/>
        <v>N/A</v>
      </c>
      <c r="E94" s="49">
        <v>19391584</v>
      </c>
      <c r="F94" s="46" t="str">
        <f t="shared" si="12"/>
        <v>N/A</v>
      </c>
      <c r="G94" s="49">
        <v>17732826</v>
      </c>
      <c r="H94" s="46" t="str">
        <f t="shared" si="13"/>
        <v>N/A</v>
      </c>
      <c r="I94" s="12">
        <v>-32.9</v>
      </c>
      <c r="J94" s="12">
        <v>-8.5500000000000007</v>
      </c>
      <c r="K94" s="47" t="s">
        <v>739</v>
      </c>
      <c r="L94" s="9" t="str">
        <f t="shared" si="14"/>
        <v>Yes</v>
      </c>
    </row>
    <row r="95" spans="1:12" x14ac:dyDescent="0.2">
      <c r="A95" s="48" t="s">
        <v>610</v>
      </c>
      <c r="B95" s="37" t="s">
        <v>213</v>
      </c>
      <c r="C95" s="38">
        <v>93564</v>
      </c>
      <c r="D95" s="46" t="str">
        <f t="shared" si="11"/>
        <v>N/A</v>
      </c>
      <c r="E95" s="38">
        <v>65519</v>
      </c>
      <c r="F95" s="46" t="str">
        <f t="shared" si="12"/>
        <v>N/A</v>
      </c>
      <c r="G95" s="38">
        <v>62723</v>
      </c>
      <c r="H95" s="46" t="str">
        <f t="shared" si="13"/>
        <v>N/A</v>
      </c>
      <c r="I95" s="12">
        <v>-30</v>
      </c>
      <c r="J95" s="12">
        <v>-4.2699999999999996</v>
      </c>
      <c r="K95" s="47" t="s">
        <v>739</v>
      </c>
      <c r="L95" s="9" t="str">
        <f t="shared" si="14"/>
        <v>Yes</v>
      </c>
    </row>
    <row r="96" spans="1:12" x14ac:dyDescent="0.2">
      <c r="A96" s="48" t="s">
        <v>1445</v>
      </c>
      <c r="B96" s="37" t="s">
        <v>213</v>
      </c>
      <c r="C96" s="49">
        <v>309.02749989</v>
      </c>
      <c r="D96" s="46" t="str">
        <f t="shared" si="11"/>
        <v>N/A</v>
      </c>
      <c r="E96" s="49">
        <v>295.96886398999999</v>
      </c>
      <c r="F96" s="46" t="str">
        <f t="shared" si="12"/>
        <v>N/A</v>
      </c>
      <c r="G96" s="49">
        <v>282.71648359</v>
      </c>
      <c r="H96" s="46" t="str">
        <f t="shared" si="13"/>
        <v>N/A</v>
      </c>
      <c r="I96" s="12">
        <v>-4.2300000000000004</v>
      </c>
      <c r="J96" s="12">
        <v>-4.4800000000000004</v>
      </c>
      <c r="K96" s="47" t="s">
        <v>739</v>
      </c>
      <c r="L96" s="9" t="str">
        <f t="shared" si="14"/>
        <v>Yes</v>
      </c>
    </row>
    <row r="97" spans="1:12" ht="25.5" x14ac:dyDescent="0.2">
      <c r="A97" s="48" t="s">
        <v>611</v>
      </c>
      <c r="B97" s="37" t="s">
        <v>213</v>
      </c>
      <c r="C97" s="49">
        <v>11046222</v>
      </c>
      <c r="D97" s="46" t="str">
        <f t="shared" si="11"/>
        <v>N/A</v>
      </c>
      <c r="E97" s="49">
        <v>9316971</v>
      </c>
      <c r="F97" s="46" t="str">
        <f t="shared" si="12"/>
        <v>N/A</v>
      </c>
      <c r="G97" s="49">
        <v>8477255</v>
      </c>
      <c r="H97" s="46" t="str">
        <f t="shared" si="13"/>
        <v>N/A</v>
      </c>
      <c r="I97" s="12">
        <v>-15.7</v>
      </c>
      <c r="J97" s="12">
        <v>-9.01</v>
      </c>
      <c r="K97" s="47" t="s">
        <v>739</v>
      </c>
      <c r="L97" s="9" t="str">
        <f t="shared" si="14"/>
        <v>Yes</v>
      </c>
    </row>
    <row r="98" spans="1:12" x14ac:dyDescent="0.2">
      <c r="A98" s="48" t="s">
        <v>612</v>
      </c>
      <c r="B98" s="37" t="s">
        <v>213</v>
      </c>
      <c r="C98" s="38">
        <v>71899</v>
      </c>
      <c r="D98" s="46" t="str">
        <f t="shared" si="11"/>
        <v>N/A</v>
      </c>
      <c r="E98" s="38">
        <v>57855</v>
      </c>
      <c r="F98" s="46" t="str">
        <f t="shared" si="12"/>
        <v>N/A</v>
      </c>
      <c r="G98" s="38">
        <v>53515</v>
      </c>
      <c r="H98" s="46" t="str">
        <f t="shared" si="13"/>
        <v>N/A</v>
      </c>
      <c r="I98" s="12">
        <v>-19.5</v>
      </c>
      <c r="J98" s="12">
        <v>-7.5</v>
      </c>
      <c r="K98" s="47" t="s">
        <v>739</v>
      </c>
      <c r="L98" s="9" t="str">
        <f t="shared" si="14"/>
        <v>Yes</v>
      </c>
    </row>
    <row r="99" spans="1:12" ht="25.5" x14ac:dyDescent="0.2">
      <c r="A99" s="48" t="s">
        <v>1446</v>
      </c>
      <c r="B99" s="37" t="s">
        <v>213</v>
      </c>
      <c r="C99" s="49">
        <v>153.63526614</v>
      </c>
      <c r="D99" s="46" t="str">
        <f t="shared" si="11"/>
        <v>N/A</v>
      </c>
      <c r="E99" s="49">
        <v>161.04003111</v>
      </c>
      <c r="F99" s="46" t="str">
        <f t="shared" si="12"/>
        <v>N/A</v>
      </c>
      <c r="G99" s="49">
        <v>158.40895076000001</v>
      </c>
      <c r="H99" s="46" t="str">
        <f t="shared" si="13"/>
        <v>N/A</v>
      </c>
      <c r="I99" s="12">
        <v>4.82</v>
      </c>
      <c r="J99" s="12">
        <v>-1.63</v>
      </c>
      <c r="K99" s="47" t="s">
        <v>739</v>
      </c>
      <c r="L99" s="9" t="str">
        <f t="shared" si="14"/>
        <v>Yes</v>
      </c>
    </row>
    <row r="100" spans="1:12" ht="25.5" x14ac:dyDescent="0.2">
      <c r="A100" s="48" t="s">
        <v>613</v>
      </c>
      <c r="B100" s="37" t="s">
        <v>213</v>
      </c>
      <c r="C100" s="49">
        <v>57922433</v>
      </c>
      <c r="D100" s="46" t="str">
        <f t="shared" si="11"/>
        <v>N/A</v>
      </c>
      <c r="E100" s="49">
        <v>44632712</v>
      </c>
      <c r="F100" s="46" t="str">
        <f t="shared" si="12"/>
        <v>N/A</v>
      </c>
      <c r="G100" s="49">
        <v>43091349</v>
      </c>
      <c r="H100" s="46" t="str">
        <f t="shared" si="13"/>
        <v>N/A</v>
      </c>
      <c r="I100" s="12">
        <v>-22.9</v>
      </c>
      <c r="J100" s="12">
        <v>-3.45</v>
      </c>
      <c r="K100" s="47" t="s">
        <v>739</v>
      </c>
      <c r="L100" s="9" t="str">
        <f t="shared" si="14"/>
        <v>Yes</v>
      </c>
    </row>
    <row r="101" spans="1:12" x14ac:dyDescent="0.2">
      <c r="A101" s="48" t="s">
        <v>614</v>
      </c>
      <c r="B101" s="37" t="s">
        <v>213</v>
      </c>
      <c r="C101" s="38">
        <v>85863</v>
      </c>
      <c r="D101" s="46" t="str">
        <f t="shared" si="11"/>
        <v>N/A</v>
      </c>
      <c r="E101" s="38">
        <v>59910</v>
      </c>
      <c r="F101" s="46" t="str">
        <f t="shared" si="12"/>
        <v>N/A</v>
      </c>
      <c r="G101" s="38">
        <v>56613</v>
      </c>
      <c r="H101" s="46" t="str">
        <f t="shared" si="13"/>
        <v>N/A</v>
      </c>
      <c r="I101" s="12">
        <v>-30.2</v>
      </c>
      <c r="J101" s="12">
        <v>-5.5</v>
      </c>
      <c r="K101" s="47" t="s">
        <v>739</v>
      </c>
      <c r="L101" s="9" t="str">
        <f t="shared" si="14"/>
        <v>Yes</v>
      </c>
    </row>
    <row r="102" spans="1:12" x14ac:dyDescent="0.2">
      <c r="A102" s="48" t="s">
        <v>1447</v>
      </c>
      <c r="B102" s="37" t="s">
        <v>213</v>
      </c>
      <c r="C102" s="49">
        <v>674.59130242000003</v>
      </c>
      <c r="D102" s="46" t="str">
        <f t="shared" si="11"/>
        <v>N/A</v>
      </c>
      <c r="E102" s="49">
        <v>744.99602736999998</v>
      </c>
      <c r="F102" s="46" t="str">
        <f t="shared" si="12"/>
        <v>N/A</v>
      </c>
      <c r="G102" s="49">
        <v>761.15643050000006</v>
      </c>
      <c r="H102" s="46" t="str">
        <f t="shared" si="13"/>
        <v>N/A</v>
      </c>
      <c r="I102" s="12">
        <v>10.44</v>
      </c>
      <c r="J102" s="12">
        <v>2.169</v>
      </c>
      <c r="K102" s="47" t="s">
        <v>739</v>
      </c>
      <c r="L102" s="9" t="str">
        <f t="shared" si="14"/>
        <v>Yes</v>
      </c>
    </row>
    <row r="103" spans="1:12" x14ac:dyDescent="0.2">
      <c r="A103" s="48" t="s">
        <v>615</v>
      </c>
      <c r="B103" s="37" t="s">
        <v>213</v>
      </c>
      <c r="C103" s="49">
        <v>20216955</v>
      </c>
      <c r="D103" s="46" t="str">
        <f t="shared" si="11"/>
        <v>N/A</v>
      </c>
      <c r="E103" s="49">
        <v>15481756</v>
      </c>
      <c r="F103" s="46" t="str">
        <f t="shared" si="12"/>
        <v>N/A</v>
      </c>
      <c r="G103" s="49">
        <v>14704271</v>
      </c>
      <c r="H103" s="46" t="str">
        <f t="shared" si="13"/>
        <v>N/A</v>
      </c>
      <c r="I103" s="12">
        <v>-23.4</v>
      </c>
      <c r="J103" s="12">
        <v>-5.0199999999999996</v>
      </c>
      <c r="K103" s="47" t="s">
        <v>739</v>
      </c>
      <c r="L103" s="9" t="str">
        <f t="shared" si="14"/>
        <v>Yes</v>
      </c>
    </row>
    <row r="104" spans="1:12" x14ac:dyDescent="0.2">
      <c r="A104" s="48" t="s">
        <v>616</v>
      </c>
      <c r="B104" s="37" t="s">
        <v>213</v>
      </c>
      <c r="C104" s="38">
        <v>42729</v>
      </c>
      <c r="D104" s="46" t="str">
        <f t="shared" si="11"/>
        <v>N/A</v>
      </c>
      <c r="E104" s="38">
        <v>34891</v>
      </c>
      <c r="F104" s="46" t="str">
        <f t="shared" si="12"/>
        <v>N/A</v>
      </c>
      <c r="G104" s="38">
        <v>34285</v>
      </c>
      <c r="H104" s="46" t="str">
        <f t="shared" si="13"/>
        <v>N/A</v>
      </c>
      <c r="I104" s="12">
        <v>-18.3</v>
      </c>
      <c r="J104" s="12">
        <v>-1.74</v>
      </c>
      <c r="K104" s="47" t="s">
        <v>739</v>
      </c>
      <c r="L104" s="9" t="str">
        <f t="shared" si="14"/>
        <v>Yes</v>
      </c>
    </row>
    <row r="105" spans="1:12" x14ac:dyDescent="0.2">
      <c r="A105" s="48" t="s">
        <v>1448</v>
      </c>
      <c r="B105" s="37" t="s">
        <v>213</v>
      </c>
      <c r="C105" s="49">
        <v>473.14364950999999</v>
      </c>
      <c r="D105" s="46" t="str">
        <f t="shared" si="11"/>
        <v>N/A</v>
      </c>
      <c r="E105" s="49">
        <v>443.71774956000002</v>
      </c>
      <c r="F105" s="46" t="str">
        <f t="shared" si="12"/>
        <v>N/A</v>
      </c>
      <c r="G105" s="49">
        <v>428.88350591</v>
      </c>
      <c r="H105" s="46" t="str">
        <f t="shared" si="13"/>
        <v>N/A</v>
      </c>
      <c r="I105" s="12">
        <v>-6.22</v>
      </c>
      <c r="J105" s="12">
        <v>-3.34</v>
      </c>
      <c r="K105" s="47" t="s">
        <v>739</v>
      </c>
      <c r="L105" s="9" t="str">
        <f t="shared" si="14"/>
        <v>Yes</v>
      </c>
    </row>
    <row r="106" spans="1:12" ht="25.5" x14ac:dyDescent="0.2">
      <c r="A106" s="48" t="s">
        <v>617</v>
      </c>
      <c r="B106" s="37" t="s">
        <v>213</v>
      </c>
      <c r="C106" s="49">
        <v>23237208</v>
      </c>
      <c r="D106" s="46" t="str">
        <f t="shared" si="11"/>
        <v>N/A</v>
      </c>
      <c r="E106" s="49">
        <v>17808386</v>
      </c>
      <c r="F106" s="46" t="str">
        <f t="shared" si="12"/>
        <v>N/A</v>
      </c>
      <c r="G106" s="49">
        <v>14552732</v>
      </c>
      <c r="H106" s="46" t="str">
        <f t="shared" si="13"/>
        <v>N/A</v>
      </c>
      <c r="I106" s="12">
        <v>-23.4</v>
      </c>
      <c r="J106" s="12">
        <v>-18.3</v>
      </c>
      <c r="K106" s="47" t="s">
        <v>739</v>
      </c>
      <c r="L106" s="9" t="str">
        <f t="shared" si="14"/>
        <v>Yes</v>
      </c>
    </row>
    <row r="107" spans="1:12" x14ac:dyDescent="0.2">
      <c r="A107" s="48" t="s">
        <v>618</v>
      </c>
      <c r="B107" s="37" t="s">
        <v>213</v>
      </c>
      <c r="C107" s="38">
        <v>4857</v>
      </c>
      <c r="D107" s="46" t="str">
        <f t="shared" si="11"/>
        <v>N/A</v>
      </c>
      <c r="E107" s="38">
        <v>2452</v>
      </c>
      <c r="F107" s="46" t="str">
        <f t="shared" si="12"/>
        <v>N/A</v>
      </c>
      <c r="G107" s="38">
        <v>1744</v>
      </c>
      <c r="H107" s="46" t="str">
        <f t="shared" si="13"/>
        <v>N/A</v>
      </c>
      <c r="I107" s="12">
        <v>-49.5</v>
      </c>
      <c r="J107" s="12">
        <v>-28.9</v>
      </c>
      <c r="K107" s="47" t="s">
        <v>739</v>
      </c>
      <c r="L107" s="9" t="str">
        <f t="shared" si="14"/>
        <v>Yes</v>
      </c>
    </row>
    <row r="108" spans="1:12" ht="25.5" x14ac:dyDescent="0.2">
      <c r="A108" s="48" t="s">
        <v>1449</v>
      </c>
      <c r="B108" s="37" t="s">
        <v>213</v>
      </c>
      <c r="C108" s="49">
        <v>4784.2717726999999</v>
      </c>
      <c r="D108" s="46" t="str">
        <f t="shared" si="11"/>
        <v>N/A</v>
      </c>
      <c r="E108" s="49">
        <v>7262.8001630999997</v>
      </c>
      <c r="F108" s="46" t="str">
        <f t="shared" si="12"/>
        <v>N/A</v>
      </c>
      <c r="G108" s="49">
        <v>8344.4564219999993</v>
      </c>
      <c r="H108" s="46" t="str">
        <f t="shared" si="13"/>
        <v>N/A</v>
      </c>
      <c r="I108" s="12">
        <v>51.81</v>
      </c>
      <c r="J108" s="12">
        <v>14.89</v>
      </c>
      <c r="K108" s="47" t="s">
        <v>739</v>
      </c>
      <c r="L108" s="9" t="str">
        <f t="shared" si="14"/>
        <v>Yes</v>
      </c>
    </row>
    <row r="109" spans="1:12" ht="25.5" x14ac:dyDescent="0.2">
      <c r="A109" s="48" t="s">
        <v>619</v>
      </c>
      <c r="B109" s="37" t="s">
        <v>213</v>
      </c>
      <c r="C109" s="49">
        <v>52318984</v>
      </c>
      <c r="D109" s="46" t="str">
        <f t="shared" si="11"/>
        <v>N/A</v>
      </c>
      <c r="E109" s="49">
        <v>34012752</v>
      </c>
      <c r="F109" s="46" t="str">
        <f t="shared" si="12"/>
        <v>N/A</v>
      </c>
      <c r="G109" s="49">
        <v>32625058</v>
      </c>
      <c r="H109" s="46" t="str">
        <f t="shared" si="13"/>
        <v>N/A</v>
      </c>
      <c r="I109" s="12">
        <v>-35</v>
      </c>
      <c r="J109" s="12">
        <v>-4.08</v>
      </c>
      <c r="K109" s="47" t="s">
        <v>739</v>
      </c>
      <c r="L109" s="9" t="str">
        <f t="shared" si="14"/>
        <v>Yes</v>
      </c>
    </row>
    <row r="110" spans="1:12" x14ac:dyDescent="0.2">
      <c r="A110" s="48" t="s">
        <v>620</v>
      </c>
      <c r="B110" s="37" t="s">
        <v>213</v>
      </c>
      <c r="C110" s="38">
        <v>131070</v>
      </c>
      <c r="D110" s="46" t="str">
        <f t="shared" si="11"/>
        <v>N/A</v>
      </c>
      <c r="E110" s="38">
        <v>88112</v>
      </c>
      <c r="F110" s="46" t="str">
        <f t="shared" si="12"/>
        <v>N/A</v>
      </c>
      <c r="G110" s="38">
        <v>82484</v>
      </c>
      <c r="H110" s="46" t="str">
        <f t="shared" si="13"/>
        <v>N/A</v>
      </c>
      <c r="I110" s="12">
        <v>-32.799999999999997</v>
      </c>
      <c r="J110" s="12">
        <v>-6.39</v>
      </c>
      <c r="K110" s="47" t="s">
        <v>739</v>
      </c>
      <c r="L110" s="9" t="str">
        <f t="shared" si="14"/>
        <v>Yes</v>
      </c>
    </row>
    <row r="111" spans="1:12" x14ac:dyDescent="0.2">
      <c r="A111" s="48" t="s">
        <v>1450</v>
      </c>
      <c r="B111" s="37" t="s">
        <v>213</v>
      </c>
      <c r="C111" s="49">
        <v>399.16826122999998</v>
      </c>
      <c r="D111" s="46" t="str">
        <f t="shared" si="11"/>
        <v>N/A</v>
      </c>
      <c r="E111" s="49">
        <v>386.01725076999998</v>
      </c>
      <c r="F111" s="46" t="str">
        <f t="shared" si="12"/>
        <v>N/A</v>
      </c>
      <c r="G111" s="49">
        <v>395.53195770999997</v>
      </c>
      <c r="H111" s="46" t="str">
        <f t="shared" si="13"/>
        <v>N/A</v>
      </c>
      <c r="I111" s="12">
        <v>-3.29</v>
      </c>
      <c r="J111" s="12">
        <v>2.4649999999999999</v>
      </c>
      <c r="K111" s="47" t="s">
        <v>739</v>
      </c>
      <c r="L111" s="9" t="str">
        <f t="shared" si="14"/>
        <v>Yes</v>
      </c>
    </row>
    <row r="112" spans="1:12" x14ac:dyDescent="0.2">
      <c r="A112" s="48" t="s">
        <v>621</v>
      </c>
      <c r="B112" s="37" t="s">
        <v>213</v>
      </c>
      <c r="C112" s="49">
        <v>122934923</v>
      </c>
      <c r="D112" s="46" t="str">
        <f t="shared" si="11"/>
        <v>N/A</v>
      </c>
      <c r="E112" s="49">
        <v>82627736</v>
      </c>
      <c r="F112" s="46" t="str">
        <f t="shared" si="12"/>
        <v>N/A</v>
      </c>
      <c r="G112" s="49">
        <v>82179998</v>
      </c>
      <c r="H112" s="46" t="str">
        <f t="shared" si="13"/>
        <v>N/A</v>
      </c>
      <c r="I112" s="12">
        <v>-32.799999999999997</v>
      </c>
      <c r="J112" s="12">
        <v>-0.54200000000000004</v>
      </c>
      <c r="K112" s="47" t="s">
        <v>739</v>
      </c>
      <c r="L112" s="9" t="str">
        <f t="shared" si="14"/>
        <v>Yes</v>
      </c>
    </row>
    <row r="113" spans="1:12" x14ac:dyDescent="0.2">
      <c r="A113" s="48" t="s">
        <v>622</v>
      </c>
      <c r="B113" s="37" t="s">
        <v>213</v>
      </c>
      <c r="C113" s="38">
        <v>155558</v>
      </c>
      <c r="D113" s="46" t="str">
        <f t="shared" si="11"/>
        <v>N/A</v>
      </c>
      <c r="E113" s="38">
        <v>110770</v>
      </c>
      <c r="F113" s="46" t="str">
        <f t="shared" si="12"/>
        <v>N/A</v>
      </c>
      <c r="G113" s="38">
        <v>104493</v>
      </c>
      <c r="H113" s="46" t="str">
        <f t="shared" si="13"/>
        <v>N/A</v>
      </c>
      <c r="I113" s="12">
        <v>-28.8</v>
      </c>
      <c r="J113" s="12">
        <v>-5.67</v>
      </c>
      <c r="K113" s="47" t="s">
        <v>739</v>
      </c>
      <c r="L113" s="9" t="str">
        <f t="shared" si="14"/>
        <v>Yes</v>
      </c>
    </row>
    <row r="114" spans="1:12" x14ac:dyDescent="0.2">
      <c r="A114" s="48" t="s">
        <v>1451</v>
      </c>
      <c r="B114" s="37" t="s">
        <v>213</v>
      </c>
      <c r="C114" s="49">
        <v>790.28351482999994</v>
      </c>
      <c r="D114" s="46" t="str">
        <f t="shared" si="11"/>
        <v>N/A</v>
      </c>
      <c r="E114" s="49">
        <v>745.93965875000004</v>
      </c>
      <c r="F114" s="46" t="str">
        <f t="shared" si="12"/>
        <v>N/A</v>
      </c>
      <c r="G114" s="49">
        <v>786.46414591999996</v>
      </c>
      <c r="H114" s="46" t="str">
        <f t="shared" si="13"/>
        <v>N/A</v>
      </c>
      <c r="I114" s="12">
        <v>-5.61</v>
      </c>
      <c r="J114" s="12">
        <v>5.4329999999999998</v>
      </c>
      <c r="K114" s="47" t="s">
        <v>739</v>
      </c>
      <c r="L114" s="9" t="str">
        <f t="shared" si="14"/>
        <v>Yes</v>
      </c>
    </row>
    <row r="115" spans="1:12" ht="25.5" x14ac:dyDescent="0.2">
      <c r="A115" s="48" t="s">
        <v>623</v>
      </c>
      <c r="B115" s="37" t="s">
        <v>213</v>
      </c>
      <c r="C115" s="49">
        <v>88237696</v>
      </c>
      <c r="D115" s="46" t="str">
        <f t="shared" si="11"/>
        <v>N/A</v>
      </c>
      <c r="E115" s="49">
        <v>91376737</v>
      </c>
      <c r="F115" s="46" t="str">
        <f t="shared" si="12"/>
        <v>N/A</v>
      </c>
      <c r="G115" s="49">
        <v>97874524</v>
      </c>
      <c r="H115" s="46" t="str">
        <f t="shared" si="13"/>
        <v>N/A</v>
      </c>
      <c r="I115" s="12">
        <v>3.5569999999999999</v>
      </c>
      <c r="J115" s="12">
        <v>7.1109999999999998</v>
      </c>
      <c r="K115" s="47" t="s">
        <v>739</v>
      </c>
      <c r="L115" s="9" t="str">
        <f t="shared" si="14"/>
        <v>Yes</v>
      </c>
    </row>
    <row r="116" spans="1:12" x14ac:dyDescent="0.2">
      <c r="A116" s="51" t="s">
        <v>624</v>
      </c>
      <c r="B116" s="38" t="s">
        <v>213</v>
      </c>
      <c r="C116" s="38">
        <v>34939</v>
      </c>
      <c r="D116" s="46" t="str">
        <f t="shared" si="11"/>
        <v>N/A</v>
      </c>
      <c r="E116" s="38">
        <v>29948</v>
      </c>
      <c r="F116" s="46" t="str">
        <f t="shared" si="12"/>
        <v>N/A</v>
      </c>
      <c r="G116" s="38">
        <v>27373</v>
      </c>
      <c r="H116" s="46" t="str">
        <f t="shared" si="13"/>
        <v>N/A</v>
      </c>
      <c r="I116" s="12">
        <v>-14.3</v>
      </c>
      <c r="J116" s="12">
        <v>-8.6</v>
      </c>
      <c r="K116" s="52" t="s">
        <v>739</v>
      </c>
      <c r="L116" s="9" t="str">
        <f t="shared" si="14"/>
        <v>Yes</v>
      </c>
    </row>
    <row r="117" spans="1:12" ht="25.5" x14ac:dyDescent="0.2">
      <c r="A117" s="48" t="s">
        <v>1452</v>
      </c>
      <c r="B117" s="37" t="s">
        <v>213</v>
      </c>
      <c r="C117" s="49">
        <v>2525.4785769</v>
      </c>
      <c r="D117" s="46" t="str">
        <f t="shared" si="11"/>
        <v>N/A</v>
      </c>
      <c r="E117" s="49">
        <v>3051.1799452</v>
      </c>
      <c r="F117" s="46" t="str">
        <f t="shared" si="12"/>
        <v>N/A</v>
      </c>
      <c r="G117" s="49">
        <v>3575.5863076999999</v>
      </c>
      <c r="H117" s="46" t="str">
        <f t="shared" si="13"/>
        <v>N/A</v>
      </c>
      <c r="I117" s="12">
        <v>20.82</v>
      </c>
      <c r="J117" s="12">
        <v>17.190000000000001</v>
      </c>
      <c r="K117" s="47" t="s">
        <v>739</v>
      </c>
      <c r="L117" s="9" t="str">
        <f t="shared" si="14"/>
        <v>Yes</v>
      </c>
    </row>
    <row r="118" spans="1:12" ht="25.5" x14ac:dyDescent="0.2">
      <c r="A118" s="48" t="s">
        <v>625</v>
      </c>
      <c r="B118" s="37" t="s">
        <v>213</v>
      </c>
      <c r="C118" s="49">
        <v>13731742</v>
      </c>
      <c r="D118" s="46" t="str">
        <f t="shared" si="11"/>
        <v>N/A</v>
      </c>
      <c r="E118" s="49">
        <v>10026416</v>
      </c>
      <c r="F118" s="46" t="str">
        <f t="shared" si="12"/>
        <v>N/A</v>
      </c>
      <c r="G118" s="49">
        <v>6940847</v>
      </c>
      <c r="H118" s="46" t="str">
        <f t="shared" si="13"/>
        <v>N/A</v>
      </c>
      <c r="I118" s="12">
        <v>-27</v>
      </c>
      <c r="J118" s="12">
        <v>-30.8</v>
      </c>
      <c r="K118" s="47" t="s">
        <v>739</v>
      </c>
      <c r="L118" s="9" t="str">
        <f t="shared" si="14"/>
        <v>No</v>
      </c>
    </row>
    <row r="119" spans="1:12" x14ac:dyDescent="0.2">
      <c r="A119" s="48" t="s">
        <v>626</v>
      </c>
      <c r="B119" s="37" t="s">
        <v>213</v>
      </c>
      <c r="C119" s="38">
        <v>15573</v>
      </c>
      <c r="D119" s="46" t="str">
        <f t="shared" si="11"/>
        <v>N/A</v>
      </c>
      <c r="E119" s="38">
        <v>10813</v>
      </c>
      <c r="F119" s="46" t="str">
        <f t="shared" si="12"/>
        <v>N/A</v>
      </c>
      <c r="G119" s="38">
        <v>9305</v>
      </c>
      <c r="H119" s="46" t="str">
        <f t="shared" si="13"/>
        <v>N/A</v>
      </c>
      <c r="I119" s="12">
        <v>-30.6</v>
      </c>
      <c r="J119" s="12">
        <v>-13.9</v>
      </c>
      <c r="K119" s="47" t="s">
        <v>739</v>
      </c>
      <c r="L119" s="9" t="str">
        <f t="shared" si="14"/>
        <v>Yes</v>
      </c>
    </row>
    <row r="120" spans="1:12" ht="25.5" x14ac:dyDescent="0.2">
      <c r="A120" s="48" t="s">
        <v>1453</v>
      </c>
      <c r="B120" s="37" t="s">
        <v>213</v>
      </c>
      <c r="C120" s="49">
        <v>881.76600527000005</v>
      </c>
      <c r="D120" s="46" t="str">
        <f t="shared" si="11"/>
        <v>N/A</v>
      </c>
      <c r="E120" s="49">
        <v>927.25571072000002</v>
      </c>
      <c r="F120" s="46" t="str">
        <f t="shared" si="12"/>
        <v>N/A</v>
      </c>
      <c r="G120" s="49">
        <v>745.92659860000003</v>
      </c>
      <c r="H120" s="46" t="str">
        <f t="shared" si="13"/>
        <v>N/A</v>
      </c>
      <c r="I120" s="12">
        <v>5.1589999999999998</v>
      </c>
      <c r="J120" s="12">
        <v>-19.600000000000001</v>
      </c>
      <c r="K120" s="47" t="s">
        <v>739</v>
      </c>
      <c r="L120" s="9" t="str">
        <f t="shared" si="14"/>
        <v>Yes</v>
      </c>
    </row>
    <row r="121" spans="1:12" ht="25.5" x14ac:dyDescent="0.2">
      <c r="A121" s="48" t="s">
        <v>627</v>
      </c>
      <c r="B121" s="37" t="s">
        <v>213</v>
      </c>
      <c r="C121" s="49">
        <v>12240615</v>
      </c>
      <c r="D121" s="46" t="str">
        <f t="shared" si="11"/>
        <v>N/A</v>
      </c>
      <c r="E121" s="49">
        <v>8898644</v>
      </c>
      <c r="F121" s="46" t="str">
        <f t="shared" si="12"/>
        <v>N/A</v>
      </c>
      <c r="G121" s="49">
        <v>7242798</v>
      </c>
      <c r="H121" s="46" t="str">
        <f t="shared" si="13"/>
        <v>N/A</v>
      </c>
      <c r="I121" s="12">
        <v>-27.3</v>
      </c>
      <c r="J121" s="12">
        <v>-18.600000000000001</v>
      </c>
      <c r="K121" s="47" t="s">
        <v>739</v>
      </c>
      <c r="L121" s="9" t="str">
        <f t="shared" si="14"/>
        <v>Yes</v>
      </c>
    </row>
    <row r="122" spans="1:12" x14ac:dyDescent="0.2">
      <c r="A122" s="48" t="s">
        <v>628</v>
      </c>
      <c r="B122" s="37" t="s">
        <v>213</v>
      </c>
      <c r="C122" s="38">
        <v>2230</v>
      </c>
      <c r="D122" s="46" t="str">
        <f t="shared" si="11"/>
        <v>N/A</v>
      </c>
      <c r="E122" s="38">
        <v>1805</v>
      </c>
      <c r="F122" s="46" t="str">
        <f t="shared" si="12"/>
        <v>N/A</v>
      </c>
      <c r="G122" s="38">
        <v>1524</v>
      </c>
      <c r="H122" s="46" t="str">
        <f t="shared" si="13"/>
        <v>N/A</v>
      </c>
      <c r="I122" s="12">
        <v>-19.100000000000001</v>
      </c>
      <c r="J122" s="12">
        <v>-15.6</v>
      </c>
      <c r="K122" s="47" t="s">
        <v>739</v>
      </c>
      <c r="L122" s="9" t="str">
        <f t="shared" si="14"/>
        <v>Yes</v>
      </c>
    </row>
    <row r="123" spans="1:12" ht="25.5" x14ac:dyDescent="0.2">
      <c r="A123" s="48" t="s">
        <v>1454</v>
      </c>
      <c r="B123" s="37" t="s">
        <v>213</v>
      </c>
      <c r="C123" s="49">
        <v>5489.0650224000001</v>
      </c>
      <c r="D123" s="46" t="str">
        <f t="shared" si="11"/>
        <v>N/A</v>
      </c>
      <c r="E123" s="49">
        <v>4929.9966758999999</v>
      </c>
      <c r="F123" s="46" t="str">
        <f t="shared" si="12"/>
        <v>N/A</v>
      </c>
      <c r="G123" s="49">
        <v>4752.4921260000001</v>
      </c>
      <c r="H123" s="46" t="str">
        <f t="shared" si="13"/>
        <v>N/A</v>
      </c>
      <c r="I123" s="12">
        <v>-10.199999999999999</v>
      </c>
      <c r="J123" s="12">
        <v>-3.6</v>
      </c>
      <c r="K123" s="47" t="s">
        <v>739</v>
      </c>
      <c r="L123" s="9" t="str">
        <f t="shared" si="14"/>
        <v>Yes</v>
      </c>
    </row>
    <row r="124" spans="1:12" ht="25.5" x14ac:dyDescent="0.2">
      <c r="A124" s="48" t="s">
        <v>629</v>
      </c>
      <c r="B124" s="37" t="s">
        <v>213</v>
      </c>
      <c r="C124" s="49">
        <v>0</v>
      </c>
      <c r="D124" s="46" t="str">
        <f t="shared" si="11"/>
        <v>N/A</v>
      </c>
      <c r="E124" s="49">
        <v>0</v>
      </c>
      <c r="F124" s="46" t="str">
        <f t="shared" si="12"/>
        <v>N/A</v>
      </c>
      <c r="G124" s="49">
        <v>0</v>
      </c>
      <c r="H124" s="46" t="str">
        <f t="shared" si="13"/>
        <v>N/A</v>
      </c>
      <c r="I124" s="12" t="s">
        <v>1747</v>
      </c>
      <c r="J124" s="12" t="s">
        <v>1747</v>
      </c>
      <c r="K124" s="47" t="s">
        <v>739</v>
      </c>
      <c r="L124" s="9" t="str">
        <f t="shared" si="14"/>
        <v>N/A</v>
      </c>
    </row>
    <row r="125" spans="1:12" ht="25.5" x14ac:dyDescent="0.2">
      <c r="A125" s="48" t="s">
        <v>630</v>
      </c>
      <c r="B125" s="37" t="s">
        <v>213</v>
      </c>
      <c r="C125" s="38">
        <v>0</v>
      </c>
      <c r="D125" s="46" t="str">
        <f t="shared" si="11"/>
        <v>N/A</v>
      </c>
      <c r="E125" s="38">
        <v>0</v>
      </c>
      <c r="F125" s="46" t="str">
        <f t="shared" si="12"/>
        <v>N/A</v>
      </c>
      <c r="G125" s="38">
        <v>0</v>
      </c>
      <c r="H125" s="46" t="str">
        <f t="shared" si="13"/>
        <v>N/A</v>
      </c>
      <c r="I125" s="12" t="s">
        <v>1747</v>
      </c>
      <c r="J125" s="12" t="s">
        <v>1747</v>
      </c>
      <c r="K125" s="47" t="s">
        <v>739</v>
      </c>
      <c r="L125" s="9" t="str">
        <f t="shared" si="14"/>
        <v>N/A</v>
      </c>
    </row>
    <row r="126" spans="1:12" ht="25.5" x14ac:dyDescent="0.2">
      <c r="A126" s="48" t="s">
        <v>1455</v>
      </c>
      <c r="B126" s="37" t="s">
        <v>213</v>
      </c>
      <c r="C126" s="49" t="s">
        <v>1747</v>
      </c>
      <c r="D126" s="46" t="str">
        <f t="shared" si="11"/>
        <v>N/A</v>
      </c>
      <c r="E126" s="49" t="s">
        <v>1747</v>
      </c>
      <c r="F126" s="46" t="str">
        <f t="shared" si="12"/>
        <v>N/A</v>
      </c>
      <c r="G126" s="49" t="s">
        <v>1747</v>
      </c>
      <c r="H126" s="46" t="str">
        <f t="shared" si="13"/>
        <v>N/A</v>
      </c>
      <c r="I126" s="12" t="s">
        <v>1747</v>
      </c>
      <c r="J126" s="12" t="s">
        <v>1747</v>
      </c>
      <c r="K126" s="47" t="s">
        <v>739</v>
      </c>
      <c r="L126" s="9" t="str">
        <f t="shared" si="14"/>
        <v>N/A</v>
      </c>
    </row>
    <row r="127" spans="1:12" ht="25.5" x14ac:dyDescent="0.2">
      <c r="A127" s="48" t="s">
        <v>631</v>
      </c>
      <c r="B127" s="37" t="s">
        <v>213</v>
      </c>
      <c r="C127" s="49">
        <v>0</v>
      </c>
      <c r="D127" s="46" t="str">
        <f t="shared" si="11"/>
        <v>N/A</v>
      </c>
      <c r="E127" s="49">
        <v>0</v>
      </c>
      <c r="F127" s="46" t="str">
        <f t="shared" si="12"/>
        <v>N/A</v>
      </c>
      <c r="G127" s="49">
        <v>330</v>
      </c>
      <c r="H127" s="46" t="str">
        <f t="shared" si="13"/>
        <v>N/A</v>
      </c>
      <c r="I127" s="12" t="s">
        <v>1747</v>
      </c>
      <c r="J127" s="12" t="s">
        <v>1747</v>
      </c>
      <c r="K127" s="47" t="s">
        <v>739</v>
      </c>
      <c r="L127" s="9" t="str">
        <f t="shared" si="14"/>
        <v>N/A</v>
      </c>
    </row>
    <row r="128" spans="1:12" x14ac:dyDescent="0.2">
      <c r="A128" s="48" t="s">
        <v>632</v>
      </c>
      <c r="B128" s="37" t="s">
        <v>213</v>
      </c>
      <c r="C128" s="38">
        <v>0</v>
      </c>
      <c r="D128" s="46" t="str">
        <f t="shared" si="11"/>
        <v>N/A</v>
      </c>
      <c r="E128" s="38">
        <v>0</v>
      </c>
      <c r="F128" s="46" t="str">
        <f t="shared" si="12"/>
        <v>N/A</v>
      </c>
      <c r="G128" s="38">
        <v>11</v>
      </c>
      <c r="H128" s="46" t="str">
        <f t="shared" si="13"/>
        <v>N/A</v>
      </c>
      <c r="I128" s="12" t="s">
        <v>1747</v>
      </c>
      <c r="J128" s="12" t="s">
        <v>1747</v>
      </c>
      <c r="K128" s="47" t="s">
        <v>739</v>
      </c>
      <c r="L128" s="9" t="str">
        <f t="shared" si="14"/>
        <v>N/A</v>
      </c>
    </row>
    <row r="129" spans="1:12" ht="25.5" x14ac:dyDescent="0.2">
      <c r="A129" s="48" t="s">
        <v>1456</v>
      </c>
      <c r="B129" s="37" t="s">
        <v>213</v>
      </c>
      <c r="C129" s="49" t="s">
        <v>1747</v>
      </c>
      <c r="D129" s="46" t="str">
        <f t="shared" si="11"/>
        <v>N/A</v>
      </c>
      <c r="E129" s="49" t="s">
        <v>1747</v>
      </c>
      <c r="F129" s="46" t="str">
        <f t="shared" si="12"/>
        <v>N/A</v>
      </c>
      <c r="G129" s="49">
        <v>330</v>
      </c>
      <c r="H129" s="46" t="str">
        <f t="shared" si="13"/>
        <v>N/A</v>
      </c>
      <c r="I129" s="12" t="s">
        <v>1747</v>
      </c>
      <c r="J129" s="12" t="s">
        <v>1747</v>
      </c>
      <c r="K129" s="47" t="s">
        <v>739</v>
      </c>
      <c r="L129" s="9" t="str">
        <f t="shared" si="14"/>
        <v>N/A</v>
      </c>
    </row>
    <row r="130" spans="1:12" ht="25.5" x14ac:dyDescent="0.2">
      <c r="A130" s="48" t="s">
        <v>633</v>
      </c>
      <c r="B130" s="37" t="s">
        <v>213</v>
      </c>
      <c r="C130" s="49">
        <v>12512754</v>
      </c>
      <c r="D130" s="46" t="str">
        <f t="shared" si="11"/>
        <v>N/A</v>
      </c>
      <c r="E130" s="49">
        <v>10259690</v>
      </c>
      <c r="F130" s="46" t="str">
        <f t="shared" si="12"/>
        <v>N/A</v>
      </c>
      <c r="G130" s="49">
        <v>9656067</v>
      </c>
      <c r="H130" s="46" t="str">
        <f t="shared" si="13"/>
        <v>N/A</v>
      </c>
      <c r="I130" s="12">
        <v>-18</v>
      </c>
      <c r="J130" s="12">
        <v>-5.88</v>
      </c>
      <c r="K130" s="47" t="s">
        <v>739</v>
      </c>
      <c r="L130" s="9" t="str">
        <f t="shared" si="14"/>
        <v>Yes</v>
      </c>
    </row>
    <row r="131" spans="1:12" x14ac:dyDescent="0.2">
      <c r="A131" s="48" t="s">
        <v>634</v>
      </c>
      <c r="B131" s="37" t="s">
        <v>213</v>
      </c>
      <c r="C131" s="38">
        <v>12990</v>
      </c>
      <c r="D131" s="46" t="str">
        <f t="shared" si="11"/>
        <v>N/A</v>
      </c>
      <c r="E131" s="38">
        <v>9815</v>
      </c>
      <c r="F131" s="46" t="str">
        <f t="shared" si="12"/>
        <v>N/A</v>
      </c>
      <c r="G131" s="38">
        <v>9680</v>
      </c>
      <c r="H131" s="46" t="str">
        <f t="shared" si="13"/>
        <v>N/A</v>
      </c>
      <c r="I131" s="12">
        <v>-24.4</v>
      </c>
      <c r="J131" s="12">
        <v>-1.38</v>
      </c>
      <c r="K131" s="47" t="s">
        <v>739</v>
      </c>
      <c r="L131" s="9" t="str">
        <f t="shared" si="14"/>
        <v>Yes</v>
      </c>
    </row>
    <row r="132" spans="1:12" ht="25.5" x14ac:dyDescent="0.2">
      <c r="A132" s="48" t="s">
        <v>1457</v>
      </c>
      <c r="B132" s="37" t="s">
        <v>213</v>
      </c>
      <c r="C132" s="49">
        <v>963.26050808000002</v>
      </c>
      <c r="D132" s="46" t="str">
        <f t="shared" si="11"/>
        <v>N/A</v>
      </c>
      <c r="E132" s="49">
        <v>1045.3071829</v>
      </c>
      <c r="F132" s="46" t="str">
        <f t="shared" si="12"/>
        <v>N/A</v>
      </c>
      <c r="G132" s="49">
        <v>997.52758263999999</v>
      </c>
      <c r="H132" s="46" t="str">
        <f t="shared" si="13"/>
        <v>N/A</v>
      </c>
      <c r="I132" s="12">
        <v>8.5180000000000007</v>
      </c>
      <c r="J132" s="12">
        <v>-4.57</v>
      </c>
      <c r="K132" s="47" t="s">
        <v>739</v>
      </c>
      <c r="L132" s="9" t="str">
        <f t="shared" si="14"/>
        <v>Yes</v>
      </c>
    </row>
    <row r="133" spans="1:12" ht="25.5" x14ac:dyDescent="0.2">
      <c r="A133" s="48" t="s">
        <v>635</v>
      </c>
      <c r="B133" s="37" t="s">
        <v>213</v>
      </c>
      <c r="C133" s="49">
        <v>15019181</v>
      </c>
      <c r="D133" s="46" t="str">
        <f t="shared" si="11"/>
        <v>N/A</v>
      </c>
      <c r="E133" s="49">
        <v>15545557</v>
      </c>
      <c r="F133" s="46" t="str">
        <f t="shared" si="12"/>
        <v>N/A</v>
      </c>
      <c r="G133" s="49">
        <v>15224735</v>
      </c>
      <c r="H133" s="46" t="str">
        <f t="shared" si="13"/>
        <v>N/A</v>
      </c>
      <c r="I133" s="12">
        <v>3.5049999999999999</v>
      </c>
      <c r="J133" s="12">
        <v>-2.06</v>
      </c>
      <c r="K133" s="47" t="s">
        <v>739</v>
      </c>
      <c r="L133" s="9" t="str">
        <f t="shared" si="14"/>
        <v>Yes</v>
      </c>
    </row>
    <row r="134" spans="1:12" x14ac:dyDescent="0.2">
      <c r="A134" s="48" t="s">
        <v>636</v>
      </c>
      <c r="B134" s="37" t="s">
        <v>213</v>
      </c>
      <c r="C134" s="38">
        <v>1597</v>
      </c>
      <c r="D134" s="46" t="str">
        <f t="shared" si="11"/>
        <v>N/A</v>
      </c>
      <c r="E134" s="38">
        <v>1645</v>
      </c>
      <c r="F134" s="46" t="str">
        <f t="shared" si="12"/>
        <v>N/A</v>
      </c>
      <c r="G134" s="38">
        <v>1635</v>
      </c>
      <c r="H134" s="46" t="str">
        <f t="shared" si="13"/>
        <v>N/A</v>
      </c>
      <c r="I134" s="12">
        <v>3.0059999999999998</v>
      </c>
      <c r="J134" s="12">
        <v>-0.60799999999999998</v>
      </c>
      <c r="K134" s="47" t="s">
        <v>739</v>
      </c>
      <c r="L134" s="9" t="str">
        <f t="shared" si="14"/>
        <v>Yes</v>
      </c>
    </row>
    <row r="135" spans="1:12" x14ac:dyDescent="0.2">
      <c r="A135" s="48" t="s">
        <v>1458</v>
      </c>
      <c r="B135" s="37" t="s">
        <v>213</v>
      </c>
      <c r="C135" s="49">
        <v>9404.6217909000006</v>
      </c>
      <c r="D135" s="46" t="str">
        <f t="shared" si="11"/>
        <v>N/A</v>
      </c>
      <c r="E135" s="49">
        <v>9450.1866260999996</v>
      </c>
      <c r="F135" s="46" t="str">
        <f t="shared" si="12"/>
        <v>N/A</v>
      </c>
      <c r="G135" s="49">
        <v>9311.7645260000008</v>
      </c>
      <c r="H135" s="46" t="str">
        <f t="shared" si="13"/>
        <v>N/A</v>
      </c>
      <c r="I135" s="12">
        <v>0.48449999999999999</v>
      </c>
      <c r="J135" s="12">
        <v>-1.46</v>
      </c>
      <c r="K135" s="47" t="s">
        <v>739</v>
      </c>
      <c r="L135" s="9" t="str">
        <f t="shared" si="14"/>
        <v>Yes</v>
      </c>
    </row>
    <row r="136" spans="1:12" ht="25.5" x14ac:dyDescent="0.2">
      <c r="A136" s="48" t="s">
        <v>637</v>
      </c>
      <c r="B136" s="37" t="s">
        <v>213</v>
      </c>
      <c r="C136" s="49">
        <v>2129930</v>
      </c>
      <c r="D136" s="46" t="str">
        <f t="shared" si="11"/>
        <v>N/A</v>
      </c>
      <c r="E136" s="49">
        <v>1622335</v>
      </c>
      <c r="F136" s="46" t="str">
        <f t="shared" si="12"/>
        <v>N/A</v>
      </c>
      <c r="G136" s="49">
        <v>1644666</v>
      </c>
      <c r="H136" s="46" t="str">
        <f t="shared" si="13"/>
        <v>N/A</v>
      </c>
      <c r="I136" s="12">
        <v>-23.8</v>
      </c>
      <c r="J136" s="12">
        <v>1.3759999999999999</v>
      </c>
      <c r="K136" s="47" t="s">
        <v>739</v>
      </c>
      <c r="L136" s="9" t="str">
        <f>IF(J136="Div by 0", "N/A", IF(OR(J136="N/A",K136="N/A"),"N/A", IF(J136&gt;VALUE(MID(K136,1,2)), "No", IF(J136&lt;-1*VALUE(MID(K136,1,2)), "No", "Yes"))))</f>
        <v>Yes</v>
      </c>
    </row>
    <row r="137" spans="1:12" x14ac:dyDescent="0.2">
      <c r="A137" s="48" t="s">
        <v>638</v>
      </c>
      <c r="B137" s="37" t="s">
        <v>213</v>
      </c>
      <c r="C137" s="38">
        <v>9894</v>
      </c>
      <c r="D137" s="46" t="str">
        <f t="shared" si="11"/>
        <v>N/A</v>
      </c>
      <c r="E137" s="38">
        <v>7454</v>
      </c>
      <c r="F137" s="46" t="str">
        <f t="shared" si="12"/>
        <v>N/A</v>
      </c>
      <c r="G137" s="38">
        <v>7536</v>
      </c>
      <c r="H137" s="46" t="str">
        <f t="shared" si="13"/>
        <v>N/A</v>
      </c>
      <c r="I137" s="12">
        <v>-24.7</v>
      </c>
      <c r="J137" s="12">
        <v>1.1000000000000001</v>
      </c>
      <c r="K137" s="47" t="s">
        <v>739</v>
      </c>
      <c r="L137" s="9" t="str">
        <f t="shared" ref="L137:L141" si="15">IF(J137="Div by 0", "N/A", IF(OR(J137="N/A",K137="N/A"),"N/A", IF(J137&gt;VALUE(MID(K137,1,2)), "No", IF(J137&lt;-1*VALUE(MID(K137,1,2)), "No", "Yes"))))</f>
        <v>Yes</v>
      </c>
    </row>
    <row r="138" spans="1:12" ht="25.5" x14ac:dyDescent="0.2">
      <c r="A138" s="48" t="s">
        <v>1459</v>
      </c>
      <c r="B138" s="37" t="s">
        <v>213</v>
      </c>
      <c r="C138" s="49">
        <v>215.27491409000001</v>
      </c>
      <c r="D138" s="46" t="str">
        <f t="shared" si="11"/>
        <v>N/A</v>
      </c>
      <c r="E138" s="49">
        <v>217.64623021</v>
      </c>
      <c r="F138" s="46" t="str">
        <f t="shared" si="12"/>
        <v>N/A</v>
      </c>
      <c r="G138" s="49">
        <v>218.24124204</v>
      </c>
      <c r="H138" s="46" t="str">
        <f t="shared" si="13"/>
        <v>N/A</v>
      </c>
      <c r="I138" s="12">
        <v>1.1020000000000001</v>
      </c>
      <c r="J138" s="12">
        <v>0.27339999999999998</v>
      </c>
      <c r="K138" s="47" t="s">
        <v>739</v>
      </c>
      <c r="L138" s="9" t="str">
        <f t="shared" si="15"/>
        <v>Yes</v>
      </c>
    </row>
    <row r="139" spans="1:12" ht="25.5" x14ac:dyDescent="0.2">
      <c r="A139" s="48" t="s">
        <v>639</v>
      </c>
      <c r="B139" s="37" t="s">
        <v>213</v>
      </c>
      <c r="C139" s="49">
        <v>1474887</v>
      </c>
      <c r="D139" s="46" t="str">
        <f t="shared" si="11"/>
        <v>N/A</v>
      </c>
      <c r="E139" s="49">
        <v>615794</v>
      </c>
      <c r="F139" s="46" t="str">
        <f t="shared" si="12"/>
        <v>N/A</v>
      </c>
      <c r="G139" s="49">
        <v>445208</v>
      </c>
      <c r="H139" s="46" t="str">
        <f t="shared" si="13"/>
        <v>N/A</v>
      </c>
      <c r="I139" s="12">
        <v>-58.2</v>
      </c>
      <c r="J139" s="12">
        <v>-27.7</v>
      </c>
      <c r="K139" s="47" t="s">
        <v>739</v>
      </c>
      <c r="L139" s="9" t="str">
        <f t="shared" si="15"/>
        <v>Yes</v>
      </c>
    </row>
    <row r="140" spans="1:12" x14ac:dyDescent="0.2">
      <c r="A140" s="48" t="s">
        <v>640</v>
      </c>
      <c r="B140" s="37" t="s">
        <v>213</v>
      </c>
      <c r="C140" s="38">
        <v>157</v>
      </c>
      <c r="D140" s="46" t="str">
        <f t="shared" si="11"/>
        <v>N/A</v>
      </c>
      <c r="E140" s="38">
        <v>100</v>
      </c>
      <c r="F140" s="46" t="str">
        <f t="shared" si="12"/>
        <v>N/A</v>
      </c>
      <c r="G140" s="38">
        <v>71</v>
      </c>
      <c r="H140" s="46" t="str">
        <f t="shared" si="13"/>
        <v>N/A</v>
      </c>
      <c r="I140" s="12">
        <v>-36.299999999999997</v>
      </c>
      <c r="J140" s="12">
        <v>-29</v>
      </c>
      <c r="K140" s="47" t="s">
        <v>739</v>
      </c>
      <c r="L140" s="9" t="str">
        <f t="shared" si="15"/>
        <v>Yes</v>
      </c>
    </row>
    <row r="141" spans="1:12" ht="25.5" x14ac:dyDescent="0.2">
      <c r="A141" s="48" t="s">
        <v>1460</v>
      </c>
      <c r="B141" s="37" t="s">
        <v>213</v>
      </c>
      <c r="C141" s="49">
        <v>9394.1847134</v>
      </c>
      <c r="D141" s="46" t="str">
        <f t="shared" si="11"/>
        <v>N/A</v>
      </c>
      <c r="E141" s="49">
        <v>6157.94</v>
      </c>
      <c r="F141" s="46" t="str">
        <f t="shared" si="12"/>
        <v>N/A</v>
      </c>
      <c r="G141" s="49">
        <v>6270.5352112999999</v>
      </c>
      <c r="H141" s="46" t="str">
        <f t="shared" si="13"/>
        <v>N/A</v>
      </c>
      <c r="I141" s="12">
        <v>-34.4</v>
      </c>
      <c r="J141" s="12">
        <v>1.8280000000000001</v>
      </c>
      <c r="K141" s="47" t="s">
        <v>739</v>
      </c>
      <c r="L141" s="9" t="str">
        <f t="shared" si="15"/>
        <v>Yes</v>
      </c>
    </row>
    <row r="142" spans="1:12" ht="25.5" x14ac:dyDescent="0.2">
      <c r="A142" s="48" t="s">
        <v>641</v>
      </c>
      <c r="B142" s="37" t="s">
        <v>213</v>
      </c>
      <c r="C142" s="49">
        <v>46023109</v>
      </c>
      <c r="D142" s="46" t="str">
        <f t="shared" si="11"/>
        <v>N/A</v>
      </c>
      <c r="E142" s="49">
        <v>36118846</v>
      </c>
      <c r="F142" s="46" t="str">
        <f t="shared" si="12"/>
        <v>N/A</v>
      </c>
      <c r="G142" s="49">
        <v>34662579</v>
      </c>
      <c r="H142" s="46" t="str">
        <f t="shared" si="13"/>
        <v>N/A</v>
      </c>
      <c r="I142" s="12">
        <v>-21.5</v>
      </c>
      <c r="J142" s="12">
        <v>-4.03</v>
      </c>
      <c r="K142" s="47" t="s">
        <v>739</v>
      </c>
      <c r="L142" s="9" t="str">
        <f t="shared" ref="L142:L153" si="16">IF(J142="Div by 0", "N/A", IF(K142="N/A","N/A", IF(J142&gt;VALUE(MID(K142,1,2)), "No", IF(J142&lt;-1*VALUE(MID(K142,1,2)), "No", "Yes"))))</f>
        <v>Yes</v>
      </c>
    </row>
    <row r="143" spans="1:12" ht="25.5" x14ac:dyDescent="0.2">
      <c r="A143" s="48" t="s">
        <v>642</v>
      </c>
      <c r="B143" s="37" t="s">
        <v>213</v>
      </c>
      <c r="C143" s="38">
        <v>88485</v>
      </c>
      <c r="D143" s="46" t="str">
        <f t="shared" si="11"/>
        <v>N/A</v>
      </c>
      <c r="E143" s="38">
        <v>63470</v>
      </c>
      <c r="F143" s="46" t="str">
        <f t="shared" si="12"/>
        <v>N/A</v>
      </c>
      <c r="G143" s="38">
        <v>58089</v>
      </c>
      <c r="H143" s="46" t="str">
        <f t="shared" si="13"/>
        <v>N/A</v>
      </c>
      <c r="I143" s="12">
        <v>-28.3</v>
      </c>
      <c r="J143" s="12">
        <v>-8.48</v>
      </c>
      <c r="K143" s="47" t="s">
        <v>739</v>
      </c>
      <c r="L143" s="9" t="str">
        <f t="shared" si="16"/>
        <v>Yes</v>
      </c>
    </row>
    <row r="144" spans="1:12" ht="25.5" x14ac:dyDescent="0.2">
      <c r="A144" s="48" t="s">
        <v>1461</v>
      </c>
      <c r="B144" s="37" t="s">
        <v>213</v>
      </c>
      <c r="C144" s="49">
        <v>520.12328643000001</v>
      </c>
      <c r="D144" s="46" t="str">
        <f t="shared" si="11"/>
        <v>N/A</v>
      </c>
      <c r="E144" s="49">
        <v>569.06957618000001</v>
      </c>
      <c r="F144" s="46" t="str">
        <f t="shared" si="12"/>
        <v>N/A</v>
      </c>
      <c r="G144" s="49">
        <v>596.71502350000003</v>
      </c>
      <c r="H144" s="46" t="str">
        <f t="shared" si="13"/>
        <v>N/A</v>
      </c>
      <c r="I144" s="12">
        <v>9.4109999999999996</v>
      </c>
      <c r="J144" s="12">
        <v>4.8579999999999997</v>
      </c>
      <c r="K144" s="47" t="s">
        <v>739</v>
      </c>
      <c r="L144" s="9" t="str">
        <f t="shared" si="16"/>
        <v>Yes</v>
      </c>
    </row>
    <row r="145" spans="1:12" ht="25.5" x14ac:dyDescent="0.2">
      <c r="A145" s="48" t="s">
        <v>643</v>
      </c>
      <c r="B145" s="37" t="s">
        <v>213</v>
      </c>
      <c r="C145" s="49">
        <v>100275603</v>
      </c>
      <c r="D145" s="46" t="str">
        <f t="shared" ref="D145:D153" si="17">IF($B145="N/A","N/A",IF(C145&gt;10,"No",IF(C145&lt;-10,"No","Yes")))</f>
        <v>N/A</v>
      </c>
      <c r="E145" s="49">
        <v>111229168</v>
      </c>
      <c r="F145" s="46" t="str">
        <f t="shared" ref="F145:F153" si="18">IF($B145="N/A","N/A",IF(E145&gt;10,"No",IF(E145&lt;-10,"No","Yes")))</f>
        <v>N/A</v>
      </c>
      <c r="G145" s="49">
        <v>127079395</v>
      </c>
      <c r="H145" s="46" t="str">
        <f t="shared" ref="H145:H153" si="19">IF($B145="N/A","N/A",IF(G145&gt;10,"No",IF(G145&lt;-10,"No","Yes")))</f>
        <v>N/A</v>
      </c>
      <c r="I145" s="12">
        <v>10.92</v>
      </c>
      <c r="J145" s="12">
        <v>14.25</v>
      </c>
      <c r="K145" s="47" t="s">
        <v>739</v>
      </c>
      <c r="L145" s="9" t="str">
        <f t="shared" si="16"/>
        <v>Yes</v>
      </c>
    </row>
    <row r="146" spans="1:12" x14ac:dyDescent="0.2">
      <c r="A146" s="48" t="s">
        <v>644</v>
      </c>
      <c r="B146" s="37" t="s">
        <v>213</v>
      </c>
      <c r="C146" s="38">
        <v>3460</v>
      </c>
      <c r="D146" s="46" t="str">
        <f t="shared" si="17"/>
        <v>N/A</v>
      </c>
      <c r="E146" s="38">
        <v>3677</v>
      </c>
      <c r="F146" s="46" t="str">
        <f t="shared" si="18"/>
        <v>N/A</v>
      </c>
      <c r="G146" s="38">
        <v>3718</v>
      </c>
      <c r="H146" s="46" t="str">
        <f t="shared" si="19"/>
        <v>N/A</v>
      </c>
      <c r="I146" s="12">
        <v>6.2720000000000002</v>
      </c>
      <c r="J146" s="12">
        <v>1.115</v>
      </c>
      <c r="K146" s="47" t="s">
        <v>739</v>
      </c>
      <c r="L146" s="9" t="str">
        <f t="shared" si="16"/>
        <v>Yes</v>
      </c>
    </row>
    <row r="147" spans="1:12" ht="25.5" x14ac:dyDescent="0.2">
      <c r="A147" s="48" t="s">
        <v>1462</v>
      </c>
      <c r="B147" s="37" t="s">
        <v>213</v>
      </c>
      <c r="C147" s="49">
        <v>28981.388149999999</v>
      </c>
      <c r="D147" s="46" t="str">
        <f t="shared" si="17"/>
        <v>N/A</v>
      </c>
      <c r="E147" s="49">
        <v>30249.977698999999</v>
      </c>
      <c r="F147" s="46" t="str">
        <f t="shared" si="18"/>
        <v>N/A</v>
      </c>
      <c r="G147" s="49">
        <v>34179.503765000001</v>
      </c>
      <c r="H147" s="46" t="str">
        <f t="shared" si="19"/>
        <v>N/A</v>
      </c>
      <c r="I147" s="12">
        <v>4.3769999999999998</v>
      </c>
      <c r="J147" s="12">
        <v>12.99</v>
      </c>
      <c r="K147" s="47" t="s">
        <v>739</v>
      </c>
      <c r="L147" s="9" t="str">
        <f t="shared" si="16"/>
        <v>Yes</v>
      </c>
    </row>
    <row r="148" spans="1:12" ht="25.5" x14ac:dyDescent="0.2">
      <c r="A148" s="48" t="s">
        <v>645</v>
      </c>
      <c r="B148" s="37" t="s">
        <v>213</v>
      </c>
      <c r="C148" s="49">
        <v>50923033</v>
      </c>
      <c r="D148" s="46" t="str">
        <f t="shared" si="17"/>
        <v>N/A</v>
      </c>
      <c r="E148" s="49">
        <v>35861931</v>
      </c>
      <c r="F148" s="46" t="str">
        <f t="shared" si="18"/>
        <v>N/A</v>
      </c>
      <c r="G148" s="49">
        <v>35532803</v>
      </c>
      <c r="H148" s="46" t="str">
        <f t="shared" si="19"/>
        <v>N/A</v>
      </c>
      <c r="I148" s="12">
        <v>-29.6</v>
      </c>
      <c r="J148" s="12">
        <v>-0.91800000000000004</v>
      </c>
      <c r="K148" s="47" t="s">
        <v>739</v>
      </c>
      <c r="L148" s="9" t="str">
        <f t="shared" si="16"/>
        <v>Yes</v>
      </c>
    </row>
    <row r="149" spans="1:12" x14ac:dyDescent="0.2">
      <c r="A149" s="48" t="s">
        <v>646</v>
      </c>
      <c r="B149" s="37" t="s">
        <v>213</v>
      </c>
      <c r="C149" s="38">
        <v>44269</v>
      </c>
      <c r="D149" s="46" t="str">
        <f t="shared" si="17"/>
        <v>N/A</v>
      </c>
      <c r="E149" s="38">
        <v>27101</v>
      </c>
      <c r="F149" s="46" t="str">
        <f t="shared" si="18"/>
        <v>N/A</v>
      </c>
      <c r="G149" s="38">
        <v>26267</v>
      </c>
      <c r="H149" s="46" t="str">
        <f t="shared" si="19"/>
        <v>N/A</v>
      </c>
      <c r="I149" s="12">
        <v>-38.799999999999997</v>
      </c>
      <c r="J149" s="12">
        <v>-3.08</v>
      </c>
      <c r="K149" s="47" t="s">
        <v>739</v>
      </c>
      <c r="L149" s="9" t="str">
        <f t="shared" si="16"/>
        <v>Yes</v>
      </c>
    </row>
    <row r="150" spans="1:12" ht="25.5" x14ac:dyDescent="0.2">
      <c r="A150" s="48" t="s">
        <v>1463</v>
      </c>
      <c r="B150" s="37" t="s">
        <v>213</v>
      </c>
      <c r="C150" s="49">
        <v>1150.3090876000001</v>
      </c>
      <c r="D150" s="46" t="str">
        <f t="shared" si="17"/>
        <v>N/A</v>
      </c>
      <c r="E150" s="49">
        <v>1323.2696579000001</v>
      </c>
      <c r="F150" s="46" t="str">
        <f t="shared" si="18"/>
        <v>N/A</v>
      </c>
      <c r="G150" s="49">
        <v>1352.7545209</v>
      </c>
      <c r="H150" s="46" t="str">
        <f t="shared" si="19"/>
        <v>N/A</v>
      </c>
      <c r="I150" s="12">
        <v>15.04</v>
      </c>
      <c r="J150" s="12">
        <v>2.2280000000000002</v>
      </c>
      <c r="K150" s="47" t="s">
        <v>739</v>
      </c>
      <c r="L150" s="9" t="str">
        <f t="shared" si="16"/>
        <v>Yes</v>
      </c>
    </row>
    <row r="151" spans="1:12" ht="25.5" x14ac:dyDescent="0.2">
      <c r="A151" s="48" t="s">
        <v>647</v>
      </c>
      <c r="B151" s="37" t="s">
        <v>213</v>
      </c>
      <c r="C151" s="49">
        <v>46810721</v>
      </c>
      <c r="D151" s="46" t="str">
        <f t="shared" si="17"/>
        <v>N/A</v>
      </c>
      <c r="E151" s="49">
        <v>50345010</v>
      </c>
      <c r="F151" s="46" t="str">
        <f t="shared" si="18"/>
        <v>N/A</v>
      </c>
      <c r="G151" s="49">
        <v>42882505</v>
      </c>
      <c r="H151" s="46" t="str">
        <f t="shared" si="19"/>
        <v>N/A</v>
      </c>
      <c r="I151" s="12">
        <v>7.55</v>
      </c>
      <c r="J151" s="12">
        <v>-14.8</v>
      </c>
      <c r="K151" s="47" t="s">
        <v>739</v>
      </c>
      <c r="L151" s="9" t="str">
        <f t="shared" si="16"/>
        <v>Yes</v>
      </c>
    </row>
    <row r="152" spans="1:12" x14ac:dyDescent="0.2">
      <c r="A152" s="48" t="s">
        <v>648</v>
      </c>
      <c r="B152" s="37" t="s">
        <v>213</v>
      </c>
      <c r="C152" s="38">
        <v>3563</v>
      </c>
      <c r="D152" s="46" t="str">
        <f t="shared" si="17"/>
        <v>N/A</v>
      </c>
      <c r="E152" s="38">
        <v>3564</v>
      </c>
      <c r="F152" s="46" t="str">
        <f t="shared" si="18"/>
        <v>N/A</v>
      </c>
      <c r="G152" s="38">
        <v>3627</v>
      </c>
      <c r="H152" s="46" t="str">
        <f t="shared" si="19"/>
        <v>N/A</v>
      </c>
      <c r="I152" s="12">
        <v>2.81E-2</v>
      </c>
      <c r="J152" s="12">
        <v>1.768</v>
      </c>
      <c r="K152" s="47" t="s">
        <v>739</v>
      </c>
      <c r="L152" s="9" t="str">
        <f t="shared" si="16"/>
        <v>Yes</v>
      </c>
    </row>
    <row r="153" spans="1:12" ht="25.5" x14ac:dyDescent="0.2">
      <c r="A153" s="48" t="s">
        <v>1464</v>
      </c>
      <c r="B153" s="37" t="s">
        <v>213</v>
      </c>
      <c r="C153" s="49">
        <v>13138.007578000001</v>
      </c>
      <c r="D153" s="46" t="str">
        <f t="shared" si="17"/>
        <v>N/A</v>
      </c>
      <c r="E153" s="49">
        <v>14125.984848</v>
      </c>
      <c r="F153" s="46" t="str">
        <f t="shared" si="18"/>
        <v>N/A</v>
      </c>
      <c r="G153" s="49">
        <v>11823.133443999999</v>
      </c>
      <c r="H153" s="46" t="str">
        <f t="shared" si="19"/>
        <v>N/A</v>
      </c>
      <c r="I153" s="12">
        <v>7.52</v>
      </c>
      <c r="J153" s="12">
        <v>-16.3</v>
      </c>
      <c r="K153" s="47" t="s">
        <v>739</v>
      </c>
      <c r="L153" s="9" t="str">
        <f t="shared" si="16"/>
        <v>Yes</v>
      </c>
    </row>
    <row r="154" spans="1:12" x14ac:dyDescent="0.2">
      <c r="A154" s="48" t="s">
        <v>1530</v>
      </c>
      <c r="B154" s="37" t="s">
        <v>213</v>
      </c>
      <c r="C154" s="49">
        <v>776.53371621999997</v>
      </c>
      <c r="D154" s="46" t="str">
        <f t="shared" ref="D154:D173" si="20">IF($B154="N/A","N/A",IF(C154&gt;10,"No",IF(C154&lt;-10,"No","Yes")))</f>
        <v>N/A</v>
      </c>
      <c r="E154" s="49">
        <v>734.84454797000001</v>
      </c>
      <c r="F154" s="46" t="str">
        <f t="shared" ref="F154:F173" si="21">IF($B154="N/A","N/A",IF(E154&gt;10,"No",IF(E154&lt;-10,"No","Yes")))</f>
        <v>N/A</v>
      </c>
      <c r="G154" s="49">
        <v>687.59789056</v>
      </c>
      <c r="H154" s="46" t="str">
        <f t="shared" ref="H154:H173" si="22">IF($B154="N/A","N/A",IF(G154&gt;10,"No",IF(G154&lt;-10,"No","Yes")))</f>
        <v>N/A</v>
      </c>
      <c r="I154" s="12">
        <v>-5.37</v>
      </c>
      <c r="J154" s="12">
        <v>-6.43</v>
      </c>
      <c r="K154" s="47" t="s">
        <v>739</v>
      </c>
      <c r="L154" s="9" t="str">
        <f t="shared" ref="L154:L173" si="23">IF(J154="Div by 0", "N/A", IF(K154="N/A","N/A", IF(J154&gt;VALUE(MID(K154,1,2)), "No", IF(J154&lt;-1*VALUE(MID(K154,1,2)), "No", "Yes"))))</f>
        <v>Yes</v>
      </c>
    </row>
    <row r="155" spans="1:12" x14ac:dyDescent="0.2">
      <c r="A155" s="53" t="s">
        <v>1531</v>
      </c>
      <c r="B155" s="37" t="s">
        <v>213</v>
      </c>
      <c r="C155" s="49">
        <v>483.65390688999997</v>
      </c>
      <c r="D155" s="46" t="str">
        <f t="shared" si="20"/>
        <v>N/A</v>
      </c>
      <c r="E155" s="49">
        <v>458.84363759000001</v>
      </c>
      <c r="F155" s="46" t="str">
        <f t="shared" si="21"/>
        <v>N/A</v>
      </c>
      <c r="G155" s="49">
        <v>462.27048908</v>
      </c>
      <c r="H155" s="46" t="str">
        <f t="shared" si="22"/>
        <v>N/A</v>
      </c>
      <c r="I155" s="12">
        <v>-5.13</v>
      </c>
      <c r="J155" s="12">
        <v>0.74680000000000002</v>
      </c>
      <c r="K155" s="47" t="s">
        <v>739</v>
      </c>
      <c r="L155" s="9" t="str">
        <f t="shared" si="23"/>
        <v>Yes</v>
      </c>
    </row>
    <row r="156" spans="1:12" ht="25.5" x14ac:dyDescent="0.2">
      <c r="A156" s="53" t="s">
        <v>1532</v>
      </c>
      <c r="B156" s="37" t="s">
        <v>213</v>
      </c>
      <c r="C156" s="49">
        <v>2178.1821811</v>
      </c>
      <c r="D156" s="46" t="str">
        <f t="shared" si="20"/>
        <v>N/A</v>
      </c>
      <c r="E156" s="49">
        <v>1780.3733158</v>
      </c>
      <c r="F156" s="46" t="str">
        <f t="shared" si="21"/>
        <v>N/A</v>
      </c>
      <c r="G156" s="49">
        <v>1619.4289676000001</v>
      </c>
      <c r="H156" s="46" t="str">
        <f t="shared" si="22"/>
        <v>N/A</v>
      </c>
      <c r="I156" s="12">
        <v>-18.3</v>
      </c>
      <c r="J156" s="12">
        <v>-9.0399999999999991</v>
      </c>
      <c r="K156" s="47" t="s">
        <v>739</v>
      </c>
      <c r="L156" s="9" t="str">
        <f t="shared" si="23"/>
        <v>Yes</v>
      </c>
    </row>
    <row r="157" spans="1:12" x14ac:dyDescent="0.2">
      <c r="A157" s="53" t="s">
        <v>1533</v>
      </c>
      <c r="B157" s="37" t="s">
        <v>213</v>
      </c>
      <c r="C157" s="49">
        <v>473.20023185000002</v>
      </c>
      <c r="D157" s="46" t="str">
        <f t="shared" si="20"/>
        <v>N/A</v>
      </c>
      <c r="E157" s="49">
        <v>398.05804871999999</v>
      </c>
      <c r="F157" s="46" t="str">
        <f t="shared" si="21"/>
        <v>N/A</v>
      </c>
      <c r="G157" s="49">
        <v>334.20049539000001</v>
      </c>
      <c r="H157" s="46" t="str">
        <f t="shared" si="22"/>
        <v>N/A</v>
      </c>
      <c r="I157" s="12">
        <v>-15.9</v>
      </c>
      <c r="J157" s="12">
        <v>-16</v>
      </c>
      <c r="K157" s="47" t="s">
        <v>739</v>
      </c>
      <c r="L157" s="9" t="str">
        <f t="shared" si="23"/>
        <v>Yes</v>
      </c>
    </row>
    <row r="158" spans="1:12" x14ac:dyDescent="0.2">
      <c r="A158" s="53" t="s">
        <v>1534</v>
      </c>
      <c r="B158" s="37" t="s">
        <v>213</v>
      </c>
      <c r="C158" s="49">
        <v>778.55099826000003</v>
      </c>
      <c r="D158" s="46" t="str">
        <f t="shared" si="20"/>
        <v>N/A</v>
      </c>
      <c r="E158" s="49">
        <v>868.98742985000001</v>
      </c>
      <c r="F158" s="46" t="str">
        <f t="shared" si="21"/>
        <v>N/A</v>
      </c>
      <c r="G158" s="49">
        <v>887.02512022999997</v>
      </c>
      <c r="H158" s="46" t="str">
        <f t="shared" si="22"/>
        <v>N/A</v>
      </c>
      <c r="I158" s="12">
        <v>11.62</v>
      </c>
      <c r="J158" s="12">
        <v>2.0760000000000001</v>
      </c>
      <c r="K158" s="47" t="s">
        <v>739</v>
      </c>
      <c r="L158" s="9" t="str">
        <f t="shared" si="23"/>
        <v>Yes</v>
      </c>
    </row>
    <row r="159" spans="1:12" x14ac:dyDescent="0.2">
      <c r="A159" s="48" t="s">
        <v>1535</v>
      </c>
      <c r="B159" s="37" t="s">
        <v>213</v>
      </c>
      <c r="C159" s="49">
        <v>1751.4258233999999</v>
      </c>
      <c r="D159" s="46" t="str">
        <f t="shared" si="20"/>
        <v>N/A</v>
      </c>
      <c r="E159" s="49">
        <v>1955.9217865999999</v>
      </c>
      <c r="F159" s="46" t="str">
        <f t="shared" si="21"/>
        <v>N/A</v>
      </c>
      <c r="G159" s="49">
        <v>2138.7358559999998</v>
      </c>
      <c r="H159" s="46" t="str">
        <f t="shared" si="22"/>
        <v>N/A</v>
      </c>
      <c r="I159" s="12">
        <v>11.68</v>
      </c>
      <c r="J159" s="12">
        <v>9.3469999999999995</v>
      </c>
      <c r="K159" s="47" t="s">
        <v>739</v>
      </c>
      <c r="L159" s="9" t="str">
        <f t="shared" si="23"/>
        <v>Yes</v>
      </c>
    </row>
    <row r="160" spans="1:12" x14ac:dyDescent="0.2">
      <c r="A160" s="53" t="s">
        <v>1536</v>
      </c>
      <c r="B160" s="37" t="s">
        <v>213</v>
      </c>
      <c r="C160" s="49">
        <v>11219.618929</v>
      </c>
      <c r="D160" s="46" t="str">
        <f t="shared" si="20"/>
        <v>N/A</v>
      </c>
      <c r="E160" s="49">
        <v>12572.421425</v>
      </c>
      <c r="F160" s="46" t="str">
        <f t="shared" si="21"/>
        <v>N/A</v>
      </c>
      <c r="G160" s="49">
        <v>15072.850886</v>
      </c>
      <c r="H160" s="46" t="str">
        <f t="shared" si="22"/>
        <v>N/A</v>
      </c>
      <c r="I160" s="12">
        <v>12.06</v>
      </c>
      <c r="J160" s="12">
        <v>19.89</v>
      </c>
      <c r="K160" s="47" t="s">
        <v>739</v>
      </c>
      <c r="L160" s="9" t="str">
        <f t="shared" si="23"/>
        <v>Yes</v>
      </c>
    </row>
    <row r="161" spans="1:12" ht="25.5" x14ac:dyDescent="0.2">
      <c r="A161" s="53" t="s">
        <v>1537</v>
      </c>
      <c r="B161" s="37" t="s">
        <v>213</v>
      </c>
      <c r="C161" s="49">
        <v>3608.8606725999998</v>
      </c>
      <c r="D161" s="46" t="str">
        <f t="shared" si="20"/>
        <v>N/A</v>
      </c>
      <c r="E161" s="49">
        <v>2829.9071614999998</v>
      </c>
      <c r="F161" s="46" t="str">
        <f t="shared" si="21"/>
        <v>N/A</v>
      </c>
      <c r="G161" s="49">
        <v>3118.5934072999999</v>
      </c>
      <c r="H161" s="46" t="str">
        <f t="shared" si="22"/>
        <v>N/A</v>
      </c>
      <c r="I161" s="12">
        <v>-21.6</v>
      </c>
      <c r="J161" s="12">
        <v>10.199999999999999</v>
      </c>
      <c r="K161" s="47" t="s">
        <v>739</v>
      </c>
      <c r="L161" s="9" t="str">
        <f t="shared" si="23"/>
        <v>Yes</v>
      </c>
    </row>
    <row r="162" spans="1:12" x14ac:dyDescent="0.2">
      <c r="A162" s="53" t="s">
        <v>1538</v>
      </c>
      <c r="B162" s="37" t="s">
        <v>213</v>
      </c>
      <c r="C162" s="49">
        <v>257.98597624000001</v>
      </c>
      <c r="D162" s="46" t="str">
        <f t="shared" si="20"/>
        <v>N/A</v>
      </c>
      <c r="E162" s="49">
        <v>162.29504219</v>
      </c>
      <c r="F162" s="46" t="str">
        <f t="shared" si="21"/>
        <v>N/A</v>
      </c>
      <c r="G162" s="49">
        <v>111.41545112999999</v>
      </c>
      <c r="H162" s="46" t="str">
        <f t="shared" si="22"/>
        <v>N/A</v>
      </c>
      <c r="I162" s="12">
        <v>-37.1</v>
      </c>
      <c r="J162" s="12">
        <v>-31.4</v>
      </c>
      <c r="K162" s="47" t="s">
        <v>739</v>
      </c>
      <c r="L162" s="9" t="str">
        <f t="shared" si="23"/>
        <v>No</v>
      </c>
    </row>
    <row r="163" spans="1:12" x14ac:dyDescent="0.2">
      <c r="A163" s="53" t="s">
        <v>1539</v>
      </c>
      <c r="B163" s="37" t="s">
        <v>213</v>
      </c>
      <c r="C163" s="49">
        <v>12.081088801</v>
      </c>
      <c r="D163" s="46" t="str">
        <f t="shared" si="20"/>
        <v>N/A</v>
      </c>
      <c r="E163" s="49">
        <v>15.379872376</v>
      </c>
      <c r="F163" s="46" t="str">
        <f t="shared" si="21"/>
        <v>N/A</v>
      </c>
      <c r="G163" s="49">
        <v>25.777653727000001</v>
      </c>
      <c r="H163" s="46" t="str">
        <f t="shared" si="22"/>
        <v>N/A</v>
      </c>
      <c r="I163" s="12">
        <v>27.31</v>
      </c>
      <c r="J163" s="12">
        <v>67.61</v>
      </c>
      <c r="K163" s="47" t="s">
        <v>739</v>
      </c>
      <c r="L163" s="9" t="str">
        <f t="shared" si="23"/>
        <v>No</v>
      </c>
    </row>
    <row r="164" spans="1:12" x14ac:dyDescent="0.2">
      <c r="A164" s="48" t="s">
        <v>1540</v>
      </c>
      <c r="B164" s="37" t="s">
        <v>213</v>
      </c>
      <c r="C164" s="49">
        <v>554.20527719999995</v>
      </c>
      <c r="D164" s="46" t="str">
        <f t="shared" si="20"/>
        <v>N/A</v>
      </c>
      <c r="E164" s="49">
        <v>494.12000812999997</v>
      </c>
      <c r="F164" s="46" t="str">
        <f t="shared" si="21"/>
        <v>N/A</v>
      </c>
      <c r="G164" s="49">
        <v>522.46443262000003</v>
      </c>
      <c r="H164" s="46" t="str">
        <f t="shared" si="22"/>
        <v>N/A</v>
      </c>
      <c r="I164" s="12">
        <v>-10.8</v>
      </c>
      <c r="J164" s="12">
        <v>5.7359999999999998</v>
      </c>
      <c r="K164" s="47" t="s">
        <v>739</v>
      </c>
      <c r="L164" s="9" t="str">
        <f t="shared" si="23"/>
        <v>Yes</v>
      </c>
    </row>
    <row r="165" spans="1:12" x14ac:dyDescent="0.2">
      <c r="A165" s="53" t="s">
        <v>1541</v>
      </c>
      <c r="B165" s="37" t="s">
        <v>213</v>
      </c>
      <c r="C165" s="49">
        <v>227.38025743</v>
      </c>
      <c r="D165" s="46" t="str">
        <f t="shared" si="20"/>
        <v>N/A</v>
      </c>
      <c r="E165" s="49">
        <v>200.63455486000001</v>
      </c>
      <c r="F165" s="46" t="str">
        <f t="shared" si="21"/>
        <v>N/A</v>
      </c>
      <c r="G165" s="49">
        <v>219.64563010000001</v>
      </c>
      <c r="H165" s="46" t="str">
        <f t="shared" si="22"/>
        <v>N/A</v>
      </c>
      <c r="I165" s="12">
        <v>-11.8</v>
      </c>
      <c r="J165" s="12">
        <v>9.4749999999999996</v>
      </c>
      <c r="K165" s="47" t="s">
        <v>739</v>
      </c>
      <c r="L165" s="9" t="str">
        <f t="shared" si="23"/>
        <v>Yes</v>
      </c>
    </row>
    <row r="166" spans="1:12" x14ac:dyDescent="0.2">
      <c r="A166" s="53" t="s">
        <v>1542</v>
      </c>
      <c r="B166" s="37" t="s">
        <v>213</v>
      </c>
      <c r="C166" s="49">
        <v>1676.0949313000001</v>
      </c>
      <c r="D166" s="46" t="str">
        <f t="shared" si="20"/>
        <v>N/A</v>
      </c>
      <c r="E166" s="49">
        <v>1249.1585362000001</v>
      </c>
      <c r="F166" s="46" t="str">
        <f t="shared" si="21"/>
        <v>N/A</v>
      </c>
      <c r="G166" s="49">
        <v>1333.4901046</v>
      </c>
      <c r="H166" s="46" t="str">
        <f t="shared" si="22"/>
        <v>N/A</v>
      </c>
      <c r="I166" s="12">
        <v>-25.5</v>
      </c>
      <c r="J166" s="12">
        <v>6.7510000000000003</v>
      </c>
      <c r="K166" s="47" t="s">
        <v>739</v>
      </c>
      <c r="L166" s="9" t="str">
        <f t="shared" si="23"/>
        <v>Yes</v>
      </c>
    </row>
    <row r="167" spans="1:12" x14ac:dyDescent="0.2">
      <c r="A167" s="53" t="s">
        <v>1543</v>
      </c>
      <c r="B167" s="37" t="s">
        <v>213</v>
      </c>
      <c r="C167" s="49">
        <v>363.48476431</v>
      </c>
      <c r="D167" s="46" t="str">
        <f t="shared" si="20"/>
        <v>N/A</v>
      </c>
      <c r="E167" s="49">
        <v>344.75384265000002</v>
      </c>
      <c r="F167" s="46" t="str">
        <f t="shared" si="21"/>
        <v>N/A</v>
      </c>
      <c r="G167" s="49">
        <v>326.61108435</v>
      </c>
      <c r="H167" s="46" t="str">
        <f t="shared" si="22"/>
        <v>N/A</v>
      </c>
      <c r="I167" s="12">
        <v>-5.15</v>
      </c>
      <c r="J167" s="12">
        <v>-5.26</v>
      </c>
      <c r="K167" s="47" t="s">
        <v>739</v>
      </c>
      <c r="L167" s="9" t="str">
        <f t="shared" si="23"/>
        <v>Yes</v>
      </c>
    </row>
    <row r="168" spans="1:12" x14ac:dyDescent="0.2">
      <c r="A168" s="53" t="s">
        <v>1544</v>
      </c>
      <c r="B168" s="37" t="s">
        <v>213</v>
      </c>
      <c r="C168" s="49">
        <v>413.40295907000001</v>
      </c>
      <c r="D168" s="46" t="str">
        <f t="shared" si="20"/>
        <v>N/A</v>
      </c>
      <c r="E168" s="49">
        <v>322.35077266000002</v>
      </c>
      <c r="F168" s="46" t="str">
        <f t="shared" si="21"/>
        <v>N/A</v>
      </c>
      <c r="G168" s="49">
        <v>346.70461182000003</v>
      </c>
      <c r="H168" s="46" t="str">
        <f t="shared" si="22"/>
        <v>N/A</v>
      </c>
      <c r="I168" s="12">
        <v>-22</v>
      </c>
      <c r="J168" s="12">
        <v>7.5549999999999997</v>
      </c>
      <c r="K168" s="47" t="s">
        <v>739</v>
      </c>
      <c r="L168" s="9" t="str">
        <f t="shared" si="23"/>
        <v>Yes</v>
      </c>
    </row>
    <row r="169" spans="1:12" x14ac:dyDescent="0.2">
      <c r="A169" s="48" t="s">
        <v>1545</v>
      </c>
      <c r="B169" s="37" t="s">
        <v>213</v>
      </c>
      <c r="C169" s="49">
        <v>3101.1019059999999</v>
      </c>
      <c r="D169" s="46" t="str">
        <f t="shared" si="20"/>
        <v>N/A</v>
      </c>
      <c r="E169" s="49">
        <v>3472.5752054</v>
      </c>
      <c r="F169" s="46" t="str">
        <f t="shared" si="21"/>
        <v>N/A</v>
      </c>
      <c r="G169" s="49">
        <v>3648.4777708000001</v>
      </c>
      <c r="H169" s="46" t="str">
        <f t="shared" si="22"/>
        <v>N/A</v>
      </c>
      <c r="I169" s="12">
        <v>11.98</v>
      </c>
      <c r="J169" s="12">
        <v>5.0650000000000004</v>
      </c>
      <c r="K169" s="47" t="s">
        <v>739</v>
      </c>
      <c r="L169" s="9" t="str">
        <f t="shared" si="23"/>
        <v>Yes</v>
      </c>
    </row>
    <row r="170" spans="1:12" x14ac:dyDescent="0.2">
      <c r="A170" s="53" t="s">
        <v>1546</v>
      </c>
      <c r="B170" s="37" t="s">
        <v>213</v>
      </c>
      <c r="C170" s="49">
        <v>4751.3186277000004</v>
      </c>
      <c r="D170" s="46" t="str">
        <f t="shared" si="20"/>
        <v>N/A</v>
      </c>
      <c r="E170" s="49">
        <v>4981.8120503999999</v>
      </c>
      <c r="F170" s="46" t="str">
        <f t="shared" si="21"/>
        <v>N/A</v>
      </c>
      <c r="G170" s="49">
        <v>5196.2419536999996</v>
      </c>
      <c r="H170" s="46" t="str">
        <f t="shared" si="22"/>
        <v>N/A</v>
      </c>
      <c r="I170" s="12">
        <v>4.851</v>
      </c>
      <c r="J170" s="12">
        <v>4.3040000000000003</v>
      </c>
      <c r="K170" s="47" t="s">
        <v>739</v>
      </c>
      <c r="L170" s="9" t="str">
        <f t="shared" si="23"/>
        <v>Yes</v>
      </c>
    </row>
    <row r="171" spans="1:12" x14ac:dyDescent="0.2">
      <c r="A171" s="53" t="s">
        <v>1547</v>
      </c>
      <c r="B171" s="37" t="s">
        <v>213</v>
      </c>
      <c r="C171" s="49">
        <v>10549.8529</v>
      </c>
      <c r="D171" s="46" t="str">
        <f t="shared" si="20"/>
        <v>N/A</v>
      </c>
      <c r="E171" s="49">
        <v>10988.053028</v>
      </c>
      <c r="F171" s="46" t="str">
        <f t="shared" si="21"/>
        <v>N/A</v>
      </c>
      <c r="G171" s="49">
        <v>11153.000693</v>
      </c>
      <c r="H171" s="46" t="str">
        <f t="shared" si="22"/>
        <v>N/A</v>
      </c>
      <c r="I171" s="12">
        <v>4.1539999999999999</v>
      </c>
      <c r="J171" s="12">
        <v>1.5009999999999999</v>
      </c>
      <c r="K171" s="47" t="s">
        <v>739</v>
      </c>
      <c r="L171" s="9" t="str">
        <f t="shared" si="23"/>
        <v>Yes</v>
      </c>
    </row>
    <row r="172" spans="1:12" x14ac:dyDescent="0.2">
      <c r="A172" s="53" t="s">
        <v>1548</v>
      </c>
      <c r="B172" s="37" t="s">
        <v>213</v>
      </c>
      <c r="C172" s="49">
        <v>1344.7226788999999</v>
      </c>
      <c r="D172" s="46" t="str">
        <f t="shared" si="20"/>
        <v>N/A</v>
      </c>
      <c r="E172" s="49">
        <v>1147.7689425000001</v>
      </c>
      <c r="F172" s="46" t="str">
        <f t="shared" si="21"/>
        <v>N/A</v>
      </c>
      <c r="G172" s="49">
        <v>1131.2100591999999</v>
      </c>
      <c r="H172" s="46" t="str">
        <f t="shared" si="22"/>
        <v>N/A</v>
      </c>
      <c r="I172" s="12">
        <v>-14.6</v>
      </c>
      <c r="J172" s="12">
        <v>-1.44</v>
      </c>
      <c r="K172" s="47" t="s">
        <v>739</v>
      </c>
      <c r="L172" s="9" t="str">
        <f t="shared" si="23"/>
        <v>Yes</v>
      </c>
    </row>
    <row r="173" spans="1:12" x14ac:dyDescent="0.2">
      <c r="A173" s="53" t="s">
        <v>1549</v>
      </c>
      <c r="B173" s="37" t="s">
        <v>213</v>
      </c>
      <c r="C173" s="49">
        <v>1745.5186656000001</v>
      </c>
      <c r="D173" s="46" t="str">
        <f t="shared" si="20"/>
        <v>N/A</v>
      </c>
      <c r="E173" s="49">
        <v>1706.7042746</v>
      </c>
      <c r="F173" s="46" t="str">
        <f t="shared" si="21"/>
        <v>N/A</v>
      </c>
      <c r="G173" s="49">
        <v>1847.5087599000001</v>
      </c>
      <c r="H173" s="46" t="str">
        <f t="shared" si="22"/>
        <v>N/A</v>
      </c>
      <c r="I173" s="12">
        <v>-2.2200000000000002</v>
      </c>
      <c r="J173" s="12">
        <v>8.25</v>
      </c>
      <c r="K173" s="47" t="s">
        <v>739</v>
      </c>
      <c r="L173" s="9" t="str">
        <f t="shared" si="23"/>
        <v>Yes</v>
      </c>
    </row>
    <row r="174" spans="1:12" x14ac:dyDescent="0.2">
      <c r="A174" s="48" t="s">
        <v>373</v>
      </c>
      <c r="B174" s="37" t="s">
        <v>213</v>
      </c>
      <c r="C174" s="8">
        <v>11.644471694</v>
      </c>
      <c r="D174" s="46" t="str">
        <f t="shared" ref="D174:D203" si="24">IF($B174="N/A","N/A",IF(C174&gt;10,"No",IF(C174&lt;-10,"No","Yes")))</f>
        <v>N/A</v>
      </c>
      <c r="E174" s="8">
        <v>13.267393046</v>
      </c>
      <c r="F174" s="46" t="str">
        <f t="shared" ref="F174:F203" si="25">IF($B174="N/A","N/A",IF(E174&gt;10,"No",IF(E174&lt;-10,"No","Yes")))</f>
        <v>N/A</v>
      </c>
      <c r="G174" s="8">
        <v>12.895678765</v>
      </c>
      <c r="H174" s="46" t="str">
        <f t="shared" ref="H174:H203" si="26">IF($B174="N/A","N/A",IF(G174&gt;10,"No",IF(G174&lt;-10,"No","Yes")))</f>
        <v>N/A</v>
      </c>
      <c r="I174" s="12">
        <v>13.94</v>
      </c>
      <c r="J174" s="12">
        <v>-2.8</v>
      </c>
      <c r="K174" s="47" t="s">
        <v>739</v>
      </c>
      <c r="L174" s="9" t="str">
        <f t="shared" ref="L174:L203" si="27">IF(J174="Div by 0", "N/A", IF(K174="N/A","N/A", IF(J174&gt;VALUE(MID(K174,1,2)), "No", IF(J174&lt;-1*VALUE(MID(K174,1,2)), "No", "Yes"))))</f>
        <v>Yes</v>
      </c>
    </row>
    <row r="175" spans="1:12" x14ac:dyDescent="0.2">
      <c r="A175" s="53" t="s">
        <v>483</v>
      </c>
      <c r="B175" s="37" t="s">
        <v>213</v>
      </c>
      <c r="C175" s="8">
        <v>19.905258624999998</v>
      </c>
      <c r="D175" s="46" t="str">
        <f t="shared" si="24"/>
        <v>N/A</v>
      </c>
      <c r="E175" s="8">
        <v>20.042715826999999</v>
      </c>
      <c r="F175" s="46" t="str">
        <f t="shared" si="25"/>
        <v>N/A</v>
      </c>
      <c r="G175" s="8">
        <v>19.158537395</v>
      </c>
      <c r="H175" s="46" t="str">
        <f t="shared" si="26"/>
        <v>N/A</v>
      </c>
      <c r="I175" s="12">
        <v>0.69059999999999999</v>
      </c>
      <c r="J175" s="12">
        <v>-4.41</v>
      </c>
      <c r="K175" s="47" t="s">
        <v>739</v>
      </c>
      <c r="L175" s="9" t="str">
        <f t="shared" si="27"/>
        <v>Yes</v>
      </c>
    </row>
    <row r="176" spans="1:12" x14ac:dyDescent="0.2">
      <c r="A176" s="53" t="s">
        <v>484</v>
      </c>
      <c r="B176" s="37" t="s">
        <v>213</v>
      </c>
      <c r="C176" s="8">
        <v>20.746386015999999</v>
      </c>
      <c r="D176" s="46" t="str">
        <f t="shared" si="24"/>
        <v>N/A</v>
      </c>
      <c r="E176" s="8">
        <v>19.860436698000001</v>
      </c>
      <c r="F176" s="46" t="str">
        <f t="shared" si="25"/>
        <v>N/A</v>
      </c>
      <c r="G176" s="8">
        <v>18.769696205999999</v>
      </c>
      <c r="H176" s="46" t="str">
        <f t="shared" si="26"/>
        <v>N/A</v>
      </c>
      <c r="I176" s="12">
        <v>-4.2699999999999996</v>
      </c>
      <c r="J176" s="12">
        <v>-5.49</v>
      </c>
      <c r="K176" s="47" t="s">
        <v>739</v>
      </c>
      <c r="L176" s="9" t="str">
        <f t="shared" si="27"/>
        <v>Yes</v>
      </c>
    </row>
    <row r="177" spans="1:12" x14ac:dyDescent="0.2">
      <c r="A177" s="53" t="s">
        <v>485</v>
      </c>
      <c r="B177" s="37" t="s">
        <v>213</v>
      </c>
      <c r="C177" s="8">
        <v>7.5448263403000002</v>
      </c>
      <c r="D177" s="46" t="str">
        <f t="shared" si="24"/>
        <v>N/A</v>
      </c>
      <c r="E177" s="8">
        <v>8.2713200966000002</v>
      </c>
      <c r="F177" s="46" t="str">
        <f t="shared" si="25"/>
        <v>N/A</v>
      </c>
      <c r="G177" s="8">
        <v>7.9893124168999998</v>
      </c>
      <c r="H177" s="46" t="str">
        <f t="shared" si="26"/>
        <v>N/A</v>
      </c>
      <c r="I177" s="12">
        <v>9.6289999999999996</v>
      </c>
      <c r="J177" s="12">
        <v>-3.41</v>
      </c>
      <c r="K177" s="47" t="s">
        <v>739</v>
      </c>
      <c r="L177" s="9" t="str">
        <f t="shared" si="27"/>
        <v>Yes</v>
      </c>
    </row>
    <row r="178" spans="1:12" x14ac:dyDescent="0.2">
      <c r="A178" s="53" t="s">
        <v>486</v>
      </c>
      <c r="B178" s="37" t="s">
        <v>213</v>
      </c>
      <c r="C178" s="8">
        <v>13.672845677</v>
      </c>
      <c r="D178" s="46" t="str">
        <f t="shared" si="24"/>
        <v>N/A</v>
      </c>
      <c r="E178" s="8">
        <v>18.482355654999999</v>
      </c>
      <c r="F178" s="46" t="str">
        <f t="shared" si="25"/>
        <v>N/A</v>
      </c>
      <c r="G178" s="8">
        <v>19.211611130000001</v>
      </c>
      <c r="H178" s="46" t="str">
        <f t="shared" si="26"/>
        <v>N/A</v>
      </c>
      <c r="I178" s="12">
        <v>35.18</v>
      </c>
      <c r="J178" s="12">
        <v>3.9460000000000002</v>
      </c>
      <c r="K178" s="47" t="s">
        <v>739</v>
      </c>
      <c r="L178" s="9" t="str">
        <f t="shared" si="27"/>
        <v>Yes</v>
      </c>
    </row>
    <row r="179" spans="1:12" x14ac:dyDescent="0.2">
      <c r="A179" s="48" t="s">
        <v>1550</v>
      </c>
      <c r="B179" s="37" t="s">
        <v>213</v>
      </c>
      <c r="C179" s="8">
        <v>5.5724860474</v>
      </c>
      <c r="D179" s="46" t="str">
        <f t="shared" si="24"/>
        <v>N/A</v>
      </c>
      <c r="E179" s="8">
        <v>6.6085802106999996</v>
      </c>
      <c r="F179" s="46" t="str">
        <f t="shared" si="25"/>
        <v>N/A</v>
      </c>
      <c r="G179" s="8">
        <v>6.7072279121999996</v>
      </c>
      <c r="H179" s="46" t="str">
        <f t="shared" si="26"/>
        <v>N/A</v>
      </c>
      <c r="I179" s="12">
        <v>18.59</v>
      </c>
      <c r="J179" s="12">
        <v>1.4930000000000001</v>
      </c>
      <c r="K179" s="47" t="s">
        <v>739</v>
      </c>
      <c r="L179" s="9" t="str">
        <f t="shared" si="27"/>
        <v>Yes</v>
      </c>
    </row>
    <row r="180" spans="1:12" x14ac:dyDescent="0.2">
      <c r="A180" s="53" t="s">
        <v>1551</v>
      </c>
      <c r="B180" s="37" t="s">
        <v>213</v>
      </c>
      <c r="C180" s="8">
        <v>41.073735585000001</v>
      </c>
      <c r="D180" s="46" t="str">
        <f t="shared" si="24"/>
        <v>N/A</v>
      </c>
      <c r="E180" s="8">
        <v>46.380395683000003</v>
      </c>
      <c r="F180" s="46" t="str">
        <f t="shared" si="25"/>
        <v>N/A</v>
      </c>
      <c r="G180" s="8">
        <v>52.963036698000003</v>
      </c>
      <c r="H180" s="46" t="str">
        <f t="shared" si="26"/>
        <v>N/A</v>
      </c>
      <c r="I180" s="12">
        <v>12.92</v>
      </c>
      <c r="J180" s="12">
        <v>14.19</v>
      </c>
      <c r="K180" s="47" t="s">
        <v>739</v>
      </c>
      <c r="L180" s="9" t="str">
        <f t="shared" si="27"/>
        <v>Yes</v>
      </c>
    </row>
    <row r="181" spans="1:12" x14ac:dyDescent="0.2">
      <c r="A181" s="53" t="s">
        <v>1552</v>
      </c>
      <c r="B181" s="37" t="s">
        <v>213</v>
      </c>
      <c r="C181" s="8">
        <v>7.9144740820999999</v>
      </c>
      <c r="D181" s="46" t="str">
        <f t="shared" si="24"/>
        <v>N/A</v>
      </c>
      <c r="E181" s="8">
        <v>7.2161301732999998</v>
      </c>
      <c r="F181" s="46" t="str">
        <f t="shared" si="25"/>
        <v>N/A</v>
      </c>
      <c r="G181" s="8">
        <v>6.9047018782</v>
      </c>
      <c r="H181" s="46" t="str">
        <f t="shared" si="26"/>
        <v>N/A</v>
      </c>
      <c r="I181" s="12">
        <v>-8.82</v>
      </c>
      <c r="J181" s="12">
        <v>-4.32</v>
      </c>
      <c r="K181" s="47" t="s">
        <v>739</v>
      </c>
      <c r="L181" s="9" t="str">
        <f t="shared" si="27"/>
        <v>Yes</v>
      </c>
    </row>
    <row r="182" spans="1:12" x14ac:dyDescent="0.2">
      <c r="A182" s="53" t="s">
        <v>1553</v>
      </c>
      <c r="B182" s="37" t="s">
        <v>213</v>
      </c>
      <c r="C182" s="8">
        <v>0.81598241569999996</v>
      </c>
      <c r="D182" s="46" t="str">
        <f t="shared" si="24"/>
        <v>N/A</v>
      </c>
      <c r="E182" s="8">
        <v>0.5210195084</v>
      </c>
      <c r="F182" s="46" t="str">
        <f t="shared" si="25"/>
        <v>N/A</v>
      </c>
      <c r="G182" s="8">
        <v>0.35319480759999999</v>
      </c>
      <c r="H182" s="46" t="str">
        <f t="shared" si="26"/>
        <v>N/A</v>
      </c>
      <c r="I182" s="12">
        <v>-36.1</v>
      </c>
      <c r="J182" s="12">
        <v>-32.200000000000003</v>
      </c>
      <c r="K182" s="47" t="s">
        <v>739</v>
      </c>
      <c r="L182" s="9" t="str">
        <f t="shared" si="27"/>
        <v>No</v>
      </c>
    </row>
    <row r="183" spans="1:12" x14ac:dyDescent="0.2">
      <c r="A183" s="53" t="s">
        <v>1554</v>
      </c>
      <c r="B183" s="37" t="s">
        <v>213</v>
      </c>
      <c r="C183" s="8">
        <v>0.21707463369999999</v>
      </c>
      <c r="D183" s="46" t="str">
        <f t="shared" si="24"/>
        <v>N/A</v>
      </c>
      <c r="E183" s="8">
        <v>0.28446221269999999</v>
      </c>
      <c r="F183" s="46" t="str">
        <f t="shared" si="25"/>
        <v>N/A</v>
      </c>
      <c r="G183" s="8">
        <v>0.30058399180000001</v>
      </c>
      <c r="H183" s="46" t="str">
        <f t="shared" si="26"/>
        <v>N/A</v>
      </c>
      <c r="I183" s="12">
        <v>31.04</v>
      </c>
      <c r="J183" s="12">
        <v>5.6669999999999998</v>
      </c>
      <c r="K183" s="47" t="s">
        <v>739</v>
      </c>
      <c r="L183" s="9" t="str">
        <f t="shared" si="27"/>
        <v>Yes</v>
      </c>
    </row>
    <row r="184" spans="1:12" x14ac:dyDescent="0.2">
      <c r="A184" s="48" t="s">
        <v>97</v>
      </c>
      <c r="B184" s="37" t="s">
        <v>213</v>
      </c>
      <c r="C184" s="8">
        <v>70.127399445999998</v>
      </c>
      <c r="D184" s="46" t="str">
        <f t="shared" si="24"/>
        <v>N/A</v>
      </c>
      <c r="E184" s="8">
        <v>66.241284042000004</v>
      </c>
      <c r="F184" s="46" t="str">
        <f t="shared" si="25"/>
        <v>N/A</v>
      </c>
      <c r="G184" s="8">
        <v>66.432072629000004</v>
      </c>
      <c r="H184" s="46" t="str">
        <f t="shared" si="26"/>
        <v>N/A</v>
      </c>
      <c r="I184" s="12">
        <v>-5.54</v>
      </c>
      <c r="J184" s="12">
        <v>0.28799999999999998</v>
      </c>
      <c r="K184" s="47" t="s">
        <v>739</v>
      </c>
      <c r="L184" s="9" t="str">
        <f t="shared" si="27"/>
        <v>Yes</v>
      </c>
    </row>
    <row r="185" spans="1:12" x14ac:dyDescent="0.2">
      <c r="A185" s="53" t="s">
        <v>487</v>
      </c>
      <c r="B185" s="37" t="s">
        <v>213</v>
      </c>
      <c r="C185" s="8">
        <v>69.175558639000002</v>
      </c>
      <c r="D185" s="46" t="str">
        <f t="shared" si="24"/>
        <v>N/A</v>
      </c>
      <c r="E185" s="8">
        <v>72.476393884999993</v>
      </c>
      <c r="F185" s="46" t="str">
        <f t="shared" si="25"/>
        <v>N/A</v>
      </c>
      <c r="G185" s="8">
        <v>73.780609197999993</v>
      </c>
      <c r="H185" s="46" t="str">
        <f t="shared" si="26"/>
        <v>N/A</v>
      </c>
      <c r="I185" s="12">
        <v>4.7720000000000002</v>
      </c>
      <c r="J185" s="12">
        <v>1.8</v>
      </c>
      <c r="K185" s="47" t="s">
        <v>739</v>
      </c>
      <c r="L185" s="9" t="str">
        <f t="shared" si="27"/>
        <v>Yes</v>
      </c>
    </row>
    <row r="186" spans="1:12" x14ac:dyDescent="0.2">
      <c r="A186" s="53" t="s">
        <v>488</v>
      </c>
      <c r="B186" s="37" t="s">
        <v>213</v>
      </c>
      <c r="C186" s="8">
        <v>72.476259601999999</v>
      </c>
      <c r="D186" s="46" t="str">
        <f t="shared" si="24"/>
        <v>N/A</v>
      </c>
      <c r="E186" s="8">
        <v>68.009775863000002</v>
      </c>
      <c r="F186" s="46" t="str">
        <f t="shared" si="25"/>
        <v>N/A</v>
      </c>
      <c r="G186" s="8">
        <v>64.959662171000005</v>
      </c>
      <c r="H186" s="46" t="str">
        <f t="shared" si="26"/>
        <v>N/A</v>
      </c>
      <c r="I186" s="12">
        <v>-6.16</v>
      </c>
      <c r="J186" s="12">
        <v>-4.4800000000000004</v>
      </c>
      <c r="K186" s="47" t="s">
        <v>739</v>
      </c>
      <c r="L186" s="9" t="str">
        <f t="shared" si="27"/>
        <v>Yes</v>
      </c>
    </row>
    <row r="187" spans="1:12" x14ac:dyDescent="0.2">
      <c r="A187" s="53" t="s">
        <v>489</v>
      </c>
      <c r="B187" s="37" t="s">
        <v>213</v>
      </c>
      <c r="C187" s="8">
        <v>71.251674871999995</v>
      </c>
      <c r="D187" s="46" t="str">
        <f t="shared" si="24"/>
        <v>N/A</v>
      </c>
      <c r="E187" s="8">
        <v>66.165144769999998</v>
      </c>
      <c r="F187" s="46" t="str">
        <f t="shared" si="25"/>
        <v>N/A</v>
      </c>
      <c r="G187" s="8">
        <v>67.209072977999995</v>
      </c>
      <c r="H187" s="46" t="str">
        <f t="shared" si="26"/>
        <v>N/A</v>
      </c>
      <c r="I187" s="12">
        <v>-7.14</v>
      </c>
      <c r="J187" s="12">
        <v>1.5780000000000001</v>
      </c>
      <c r="K187" s="47" t="s">
        <v>739</v>
      </c>
      <c r="L187" s="9" t="str">
        <f t="shared" si="27"/>
        <v>Yes</v>
      </c>
    </row>
    <row r="188" spans="1:12" x14ac:dyDescent="0.2">
      <c r="A188" s="53" t="s">
        <v>490</v>
      </c>
      <c r="B188" s="37" t="s">
        <v>213</v>
      </c>
      <c r="C188" s="8">
        <v>64.211247893999996</v>
      </c>
      <c r="D188" s="46" t="str">
        <f t="shared" si="24"/>
        <v>N/A</v>
      </c>
      <c r="E188" s="8">
        <v>60.133005304999998</v>
      </c>
      <c r="F188" s="46" t="str">
        <f t="shared" si="25"/>
        <v>N/A</v>
      </c>
      <c r="G188" s="8">
        <v>60.773789076</v>
      </c>
      <c r="H188" s="46" t="str">
        <f t="shared" si="26"/>
        <v>N/A</v>
      </c>
      <c r="I188" s="12">
        <v>-6.35</v>
      </c>
      <c r="J188" s="12">
        <v>1.0660000000000001</v>
      </c>
      <c r="K188" s="47" t="s">
        <v>739</v>
      </c>
      <c r="L188" s="9" t="str">
        <f t="shared" si="27"/>
        <v>Yes</v>
      </c>
    </row>
    <row r="189" spans="1:12" x14ac:dyDescent="0.2">
      <c r="A189" s="48" t="s">
        <v>118</v>
      </c>
      <c r="B189" s="37" t="s">
        <v>213</v>
      </c>
      <c r="C189" s="8">
        <v>88.861790084000006</v>
      </c>
      <c r="D189" s="46" t="str">
        <f t="shared" si="24"/>
        <v>N/A</v>
      </c>
      <c r="E189" s="8">
        <v>86.510746194000006</v>
      </c>
      <c r="F189" s="46" t="str">
        <f t="shared" si="25"/>
        <v>N/A</v>
      </c>
      <c r="G189" s="8">
        <v>86.497174064000006</v>
      </c>
      <c r="H189" s="46" t="str">
        <f t="shared" si="26"/>
        <v>N/A</v>
      </c>
      <c r="I189" s="12">
        <v>-2.65</v>
      </c>
      <c r="J189" s="12">
        <v>-1.6E-2</v>
      </c>
      <c r="K189" s="47" t="s">
        <v>739</v>
      </c>
      <c r="L189" s="9" t="str">
        <f t="shared" si="27"/>
        <v>Yes</v>
      </c>
    </row>
    <row r="190" spans="1:12" x14ac:dyDescent="0.2">
      <c r="A190" s="53" t="s">
        <v>491</v>
      </c>
      <c r="B190" s="37" t="s">
        <v>213</v>
      </c>
      <c r="C190" s="8">
        <v>90.028231016000007</v>
      </c>
      <c r="D190" s="46" t="str">
        <f t="shared" si="24"/>
        <v>N/A</v>
      </c>
      <c r="E190" s="8">
        <v>90.400179855999994</v>
      </c>
      <c r="F190" s="46" t="str">
        <f t="shared" si="25"/>
        <v>N/A</v>
      </c>
      <c r="G190" s="8">
        <v>88.459751807999993</v>
      </c>
      <c r="H190" s="46" t="str">
        <f t="shared" si="26"/>
        <v>N/A</v>
      </c>
      <c r="I190" s="12">
        <v>0.41310000000000002</v>
      </c>
      <c r="J190" s="12">
        <v>-2.15</v>
      </c>
      <c r="K190" s="47" t="s">
        <v>739</v>
      </c>
      <c r="L190" s="9" t="str">
        <f t="shared" si="27"/>
        <v>Yes</v>
      </c>
    </row>
    <row r="191" spans="1:12" x14ac:dyDescent="0.2">
      <c r="A191" s="53" t="s">
        <v>492</v>
      </c>
      <c r="B191" s="37" t="s">
        <v>213</v>
      </c>
      <c r="C191" s="8">
        <v>94.973688985999999</v>
      </c>
      <c r="D191" s="46" t="str">
        <f t="shared" si="24"/>
        <v>N/A</v>
      </c>
      <c r="E191" s="8">
        <v>91.211370872000003</v>
      </c>
      <c r="F191" s="46" t="str">
        <f t="shared" si="25"/>
        <v>N/A</v>
      </c>
      <c r="G191" s="8">
        <v>89.282112694000006</v>
      </c>
      <c r="H191" s="46" t="str">
        <f t="shared" si="26"/>
        <v>N/A</v>
      </c>
      <c r="I191" s="12">
        <v>-3.96</v>
      </c>
      <c r="J191" s="12">
        <v>-2.12</v>
      </c>
      <c r="K191" s="47" t="s">
        <v>739</v>
      </c>
      <c r="L191" s="9" t="str">
        <f t="shared" si="27"/>
        <v>Yes</v>
      </c>
    </row>
    <row r="192" spans="1:12" x14ac:dyDescent="0.2">
      <c r="A192" s="53" t="s">
        <v>493</v>
      </c>
      <c r="B192" s="37" t="s">
        <v>213</v>
      </c>
      <c r="C192" s="8">
        <v>89.125001882000007</v>
      </c>
      <c r="D192" s="46" t="str">
        <f t="shared" si="24"/>
        <v>N/A</v>
      </c>
      <c r="E192" s="8">
        <v>85.938972476000004</v>
      </c>
      <c r="F192" s="46" t="str">
        <f t="shared" si="25"/>
        <v>N/A</v>
      </c>
      <c r="G192" s="8">
        <v>86.767808815999999</v>
      </c>
      <c r="H192" s="46" t="str">
        <f t="shared" si="26"/>
        <v>N/A</v>
      </c>
      <c r="I192" s="12">
        <v>-3.57</v>
      </c>
      <c r="J192" s="12">
        <v>0.96440000000000003</v>
      </c>
      <c r="K192" s="47" t="s">
        <v>739</v>
      </c>
      <c r="L192" s="9" t="str">
        <f t="shared" si="27"/>
        <v>Yes</v>
      </c>
    </row>
    <row r="193" spans="1:12" x14ac:dyDescent="0.2">
      <c r="A193" s="53" t="s">
        <v>494</v>
      </c>
      <c r="B193" s="37" t="s">
        <v>213</v>
      </c>
      <c r="C193" s="8">
        <v>81.394418896999994</v>
      </c>
      <c r="D193" s="46" t="str">
        <f t="shared" si="24"/>
        <v>N/A</v>
      </c>
      <c r="E193" s="8">
        <v>80.260628892</v>
      </c>
      <c r="F193" s="46" t="str">
        <f t="shared" si="25"/>
        <v>N/A</v>
      </c>
      <c r="G193" s="8">
        <v>80.419099966000005</v>
      </c>
      <c r="H193" s="46" t="str">
        <f t="shared" si="26"/>
        <v>N/A</v>
      </c>
      <c r="I193" s="12">
        <v>-1.39</v>
      </c>
      <c r="J193" s="12">
        <v>0.19739999999999999</v>
      </c>
      <c r="K193" s="47" t="s">
        <v>739</v>
      </c>
      <c r="L193" s="9" t="str">
        <f t="shared" si="27"/>
        <v>Yes</v>
      </c>
    </row>
    <row r="194" spans="1:12" x14ac:dyDescent="0.2">
      <c r="A194" s="48" t="s">
        <v>1555</v>
      </c>
      <c r="B194" s="37" t="s">
        <v>213</v>
      </c>
      <c r="C194" s="38">
        <v>4.5123112660000002</v>
      </c>
      <c r="D194" s="46" t="str">
        <f t="shared" si="24"/>
        <v>N/A</v>
      </c>
      <c r="E194" s="38">
        <v>3.3004146758999999</v>
      </c>
      <c r="F194" s="46" t="str">
        <f t="shared" si="25"/>
        <v>N/A</v>
      </c>
      <c r="G194" s="38">
        <v>3.2151449418000002</v>
      </c>
      <c r="H194" s="46" t="str">
        <f t="shared" si="26"/>
        <v>N/A</v>
      </c>
      <c r="I194" s="12">
        <v>-26.9</v>
      </c>
      <c r="J194" s="12">
        <v>-2.58</v>
      </c>
      <c r="K194" s="47" t="s">
        <v>739</v>
      </c>
      <c r="L194" s="9" t="str">
        <f t="shared" si="27"/>
        <v>Yes</v>
      </c>
    </row>
    <row r="195" spans="1:12" x14ac:dyDescent="0.2">
      <c r="A195" s="53" t="s">
        <v>1556</v>
      </c>
      <c r="B195" s="37" t="s">
        <v>213</v>
      </c>
      <c r="C195" s="38">
        <v>0.60024038459999995</v>
      </c>
      <c r="D195" s="46" t="str">
        <f t="shared" si="24"/>
        <v>N/A</v>
      </c>
      <c r="E195" s="38">
        <v>0.46971396520000003</v>
      </c>
      <c r="F195" s="46" t="str">
        <f t="shared" si="25"/>
        <v>N/A</v>
      </c>
      <c r="G195" s="38">
        <v>0.54173882920000005</v>
      </c>
      <c r="H195" s="46" t="str">
        <f t="shared" si="26"/>
        <v>N/A</v>
      </c>
      <c r="I195" s="12">
        <v>-21.7</v>
      </c>
      <c r="J195" s="12">
        <v>15.33</v>
      </c>
      <c r="K195" s="47" t="s">
        <v>739</v>
      </c>
      <c r="L195" s="9" t="str">
        <f t="shared" si="27"/>
        <v>Yes</v>
      </c>
    </row>
    <row r="196" spans="1:12" x14ac:dyDescent="0.2">
      <c r="A196" s="53" t="s">
        <v>1557</v>
      </c>
      <c r="B196" s="37" t="s">
        <v>213</v>
      </c>
      <c r="C196" s="38">
        <v>5.3782798834000003</v>
      </c>
      <c r="D196" s="46" t="str">
        <f t="shared" si="24"/>
        <v>N/A</v>
      </c>
      <c r="E196" s="38">
        <v>4.125</v>
      </c>
      <c r="F196" s="46" t="str">
        <f t="shared" si="25"/>
        <v>N/A</v>
      </c>
      <c r="G196" s="38">
        <v>3.8514103424999999</v>
      </c>
      <c r="H196" s="46" t="str">
        <f t="shared" si="26"/>
        <v>N/A</v>
      </c>
      <c r="I196" s="12">
        <v>-23.3</v>
      </c>
      <c r="J196" s="12">
        <v>-6.63</v>
      </c>
      <c r="K196" s="47" t="s">
        <v>739</v>
      </c>
      <c r="L196" s="9" t="str">
        <f t="shared" si="27"/>
        <v>Yes</v>
      </c>
    </row>
    <row r="197" spans="1:12" x14ac:dyDescent="0.2">
      <c r="A197" s="53" t="s">
        <v>1558</v>
      </c>
      <c r="B197" s="37" t="s">
        <v>213</v>
      </c>
      <c r="C197" s="38">
        <v>5.7775117229999999</v>
      </c>
      <c r="D197" s="46" t="str">
        <f t="shared" si="24"/>
        <v>N/A</v>
      </c>
      <c r="E197" s="38">
        <v>4.1673651125999998</v>
      </c>
      <c r="F197" s="46" t="str">
        <f t="shared" si="25"/>
        <v>N/A</v>
      </c>
      <c r="G197" s="38">
        <v>3.9832065450999998</v>
      </c>
      <c r="H197" s="46" t="str">
        <f t="shared" si="26"/>
        <v>N/A</v>
      </c>
      <c r="I197" s="12">
        <v>-27.9</v>
      </c>
      <c r="J197" s="12">
        <v>-4.42</v>
      </c>
      <c r="K197" s="47" t="s">
        <v>739</v>
      </c>
      <c r="L197" s="9" t="str">
        <f t="shared" si="27"/>
        <v>Yes</v>
      </c>
    </row>
    <row r="198" spans="1:12" x14ac:dyDescent="0.2">
      <c r="A198" s="53" t="s">
        <v>1559</v>
      </c>
      <c r="B198" s="37" t="s">
        <v>213</v>
      </c>
      <c r="C198" s="38">
        <v>4.0219344056999997</v>
      </c>
      <c r="D198" s="46" t="str">
        <f t="shared" si="24"/>
        <v>N/A</v>
      </c>
      <c r="E198" s="38">
        <v>2.9638103161</v>
      </c>
      <c r="F198" s="46" t="str">
        <f t="shared" si="25"/>
        <v>N/A</v>
      </c>
      <c r="G198" s="38">
        <v>2.8971837281999999</v>
      </c>
      <c r="H198" s="46" t="str">
        <f t="shared" si="26"/>
        <v>N/A</v>
      </c>
      <c r="I198" s="12">
        <v>-26.3</v>
      </c>
      <c r="J198" s="12">
        <v>-2.25</v>
      </c>
      <c r="K198" s="47" t="s">
        <v>739</v>
      </c>
      <c r="L198" s="9" t="str">
        <f t="shared" si="27"/>
        <v>Yes</v>
      </c>
    </row>
    <row r="199" spans="1:12" x14ac:dyDescent="0.2">
      <c r="A199" s="48" t="s">
        <v>1560</v>
      </c>
      <c r="B199" s="37" t="s">
        <v>213</v>
      </c>
      <c r="C199" s="38">
        <v>213.56799612</v>
      </c>
      <c r="D199" s="46" t="str">
        <f t="shared" si="24"/>
        <v>N/A</v>
      </c>
      <c r="E199" s="38">
        <v>224.37145960000001</v>
      </c>
      <c r="F199" s="46" t="str">
        <f t="shared" si="25"/>
        <v>N/A</v>
      </c>
      <c r="G199" s="38">
        <v>228.61592417</v>
      </c>
      <c r="H199" s="46" t="str">
        <f t="shared" si="26"/>
        <v>N/A</v>
      </c>
      <c r="I199" s="12">
        <v>5.0590000000000002</v>
      </c>
      <c r="J199" s="12">
        <v>1.8919999999999999</v>
      </c>
      <c r="K199" s="47" t="s">
        <v>739</v>
      </c>
      <c r="L199" s="9" t="str">
        <f t="shared" si="27"/>
        <v>Yes</v>
      </c>
    </row>
    <row r="200" spans="1:12" x14ac:dyDescent="0.2">
      <c r="A200" s="53" t="s">
        <v>1561</v>
      </c>
      <c r="B200" s="37" t="s">
        <v>213</v>
      </c>
      <c r="C200" s="38">
        <v>227.57653773999999</v>
      </c>
      <c r="D200" s="46" t="str">
        <f t="shared" si="24"/>
        <v>N/A</v>
      </c>
      <c r="E200" s="38">
        <v>233.87699952</v>
      </c>
      <c r="F200" s="46" t="str">
        <f t="shared" si="25"/>
        <v>N/A</v>
      </c>
      <c r="G200" s="38">
        <v>237.12943240000001</v>
      </c>
      <c r="H200" s="46" t="str">
        <f t="shared" si="26"/>
        <v>N/A</v>
      </c>
      <c r="I200" s="12">
        <v>2.7690000000000001</v>
      </c>
      <c r="J200" s="12">
        <v>1.391</v>
      </c>
      <c r="K200" s="47" t="s">
        <v>739</v>
      </c>
      <c r="L200" s="9" t="str">
        <f t="shared" si="27"/>
        <v>Yes</v>
      </c>
    </row>
    <row r="201" spans="1:12" x14ac:dyDescent="0.2">
      <c r="A201" s="53" t="s">
        <v>1562</v>
      </c>
      <c r="B201" s="37" t="s">
        <v>213</v>
      </c>
      <c r="C201" s="38">
        <v>210.75277034999999</v>
      </c>
      <c r="D201" s="46" t="str">
        <f t="shared" si="24"/>
        <v>N/A</v>
      </c>
      <c r="E201" s="38">
        <v>219.84982174999999</v>
      </c>
      <c r="F201" s="46" t="str">
        <f t="shared" si="25"/>
        <v>N/A</v>
      </c>
      <c r="G201" s="38">
        <v>222.24554997999999</v>
      </c>
      <c r="H201" s="46" t="str">
        <f t="shared" si="26"/>
        <v>N/A</v>
      </c>
      <c r="I201" s="12">
        <v>4.3159999999999998</v>
      </c>
      <c r="J201" s="12">
        <v>1.0900000000000001</v>
      </c>
      <c r="K201" s="47" t="s">
        <v>739</v>
      </c>
      <c r="L201" s="9" t="str">
        <f t="shared" si="27"/>
        <v>Yes</v>
      </c>
    </row>
    <row r="202" spans="1:12" x14ac:dyDescent="0.2">
      <c r="A202" s="53" t="s">
        <v>1563</v>
      </c>
      <c r="B202" s="37" t="s">
        <v>213</v>
      </c>
      <c r="C202" s="38">
        <v>122.33948339</v>
      </c>
      <c r="D202" s="46" t="str">
        <f t="shared" si="24"/>
        <v>N/A</v>
      </c>
      <c r="E202" s="38">
        <v>113.24116424</v>
      </c>
      <c r="F202" s="46" t="str">
        <f t="shared" si="25"/>
        <v>N/A</v>
      </c>
      <c r="G202" s="38">
        <v>93.983766234000001</v>
      </c>
      <c r="H202" s="46" t="str">
        <f t="shared" si="26"/>
        <v>N/A</v>
      </c>
      <c r="I202" s="12">
        <v>-7.44</v>
      </c>
      <c r="J202" s="12">
        <v>-17</v>
      </c>
      <c r="K202" s="47" t="s">
        <v>739</v>
      </c>
      <c r="L202" s="9" t="str">
        <f t="shared" si="27"/>
        <v>Yes</v>
      </c>
    </row>
    <row r="203" spans="1:12" x14ac:dyDescent="0.2">
      <c r="A203" s="53" t="s">
        <v>1564</v>
      </c>
      <c r="B203" s="37" t="s">
        <v>213</v>
      </c>
      <c r="C203" s="38">
        <v>29.486842105000001</v>
      </c>
      <c r="D203" s="46" t="str">
        <f t="shared" si="24"/>
        <v>N/A</v>
      </c>
      <c r="E203" s="38">
        <v>23.837837837999999</v>
      </c>
      <c r="F203" s="46" t="str">
        <f t="shared" si="25"/>
        <v>N/A</v>
      </c>
      <c r="G203" s="38">
        <v>49.728571428999999</v>
      </c>
      <c r="H203" s="46" t="str">
        <f t="shared" si="26"/>
        <v>N/A</v>
      </c>
      <c r="I203" s="12">
        <v>-19.2</v>
      </c>
      <c r="J203" s="12">
        <v>108.6</v>
      </c>
      <c r="K203" s="47" t="s">
        <v>739</v>
      </c>
      <c r="L203" s="9" t="str">
        <f t="shared" si="27"/>
        <v>No</v>
      </c>
    </row>
    <row r="204" spans="1:12" x14ac:dyDescent="0.2">
      <c r="A204" s="48" t="s">
        <v>127</v>
      </c>
      <c r="B204" s="37" t="s">
        <v>213</v>
      </c>
      <c r="C204" s="38">
        <v>11</v>
      </c>
      <c r="D204" s="46" t="str">
        <f t="shared" ref="D204:D214" si="28">IF($B204="N/A","N/A",IF(C204&gt;10,"No",IF(C204&lt;-10,"No","Yes")))</f>
        <v>N/A</v>
      </c>
      <c r="E204" s="38">
        <v>11</v>
      </c>
      <c r="F204" s="46" t="str">
        <f t="shared" ref="F204:F214" si="29">IF($B204="N/A","N/A",IF(E204&gt;10,"No",IF(E204&lt;-10,"No","Yes")))</f>
        <v>N/A</v>
      </c>
      <c r="G204" s="38">
        <v>11</v>
      </c>
      <c r="H204" s="46" t="str">
        <f t="shared" ref="H204:H214" si="30">IF($B204="N/A","N/A",IF(G204&gt;10,"No",IF(G204&lt;-10,"No","Yes")))</f>
        <v>N/A</v>
      </c>
      <c r="I204" s="12">
        <v>100</v>
      </c>
      <c r="J204" s="12">
        <v>0</v>
      </c>
      <c r="K204" s="14" t="s">
        <v>213</v>
      </c>
      <c r="L204" s="9" t="str">
        <f t="shared" ref="L204:L214" si="31">IF(J204="Div by 0", "N/A", IF(K204="N/A","N/A", IF(J204&gt;VALUE(MID(K204,1,2)), "No", IF(J204&lt;-1*VALUE(MID(K204,1,2)), "No", "Yes"))))</f>
        <v>N/A</v>
      </c>
    </row>
    <row r="205" spans="1:12" x14ac:dyDescent="0.2">
      <c r="A205" s="48" t="s">
        <v>128</v>
      </c>
      <c r="B205" s="37" t="s">
        <v>213</v>
      </c>
      <c r="C205" s="38">
        <v>11</v>
      </c>
      <c r="D205" s="46" t="str">
        <f t="shared" si="28"/>
        <v>N/A</v>
      </c>
      <c r="E205" s="38">
        <v>11</v>
      </c>
      <c r="F205" s="46" t="str">
        <f t="shared" si="29"/>
        <v>N/A</v>
      </c>
      <c r="G205" s="38">
        <v>11</v>
      </c>
      <c r="H205" s="46" t="str">
        <f t="shared" si="30"/>
        <v>N/A</v>
      </c>
      <c r="I205" s="12">
        <v>-18.2</v>
      </c>
      <c r="J205" s="12">
        <v>-11.1</v>
      </c>
      <c r="K205" s="14" t="s">
        <v>213</v>
      </c>
      <c r="L205" s="9" t="str">
        <f t="shared" si="31"/>
        <v>N/A</v>
      </c>
    </row>
    <row r="206" spans="1:12" ht="25.5" x14ac:dyDescent="0.2">
      <c r="A206" s="48" t="s">
        <v>1612</v>
      </c>
      <c r="B206" s="37" t="s">
        <v>213</v>
      </c>
      <c r="C206" s="38">
        <v>11</v>
      </c>
      <c r="D206" s="46" t="str">
        <f t="shared" si="28"/>
        <v>N/A</v>
      </c>
      <c r="E206" s="38">
        <v>11</v>
      </c>
      <c r="F206" s="46" t="str">
        <f t="shared" si="29"/>
        <v>N/A</v>
      </c>
      <c r="G206" s="38">
        <v>11</v>
      </c>
      <c r="H206" s="46" t="str">
        <f t="shared" si="30"/>
        <v>N/A</v>
      </c>
      <c r="I206" s="12">
        <v>-40</v>
      </c>
      <c r="J206" s="12">
        <v>-33.299999999999997</v>
      </c>
      <c r="K206" s="14" t="s">
        <v>213</v>
      </c>
      <c r="L206" s="9" t="str">
        <f t="shared" si="31"/>
        <v>N/A</v>
      </c>
    </row>
    <row r="207" spans="1:12" ht="25.5" x14ac:dyDescent="0.2">
      <c r="A207" s="48" t="s">
        <v>1565</v>
      </c>
      <c r="B207" s="37" t="s">
        <v>213</v>
      </c>
      <c r="C207" s="38">
        <v>44</v>
      </c>
      <c r="D207" s="46" t="str">
        <f t="shared" si="28"/>
        <v>N/A</v>
      </c>
      <c r="E207" s="38">
        <v>29</v>
      </c>
      <c r="F207" s="46" t="str">
        <f t="shared" si="29"/>
        <v>N/A</v>
      </c>
      <c r="G207" s="38">
        <v>61</v>
      </c>
      <c r="H207" s="46" t="str">
        <f t="shared" si="30"/>
        <v>N/A</v>
      </c>
      <c r="I207" s="12">
        <v>-34.1</v>
      </c>
      <c r="J207" s="12">
        <v>110.3</v>
      </c>
      <c r="K207" s="14" t="s">
        <v>213</v>
      </c>
      <c r="L207" s="9" t="str">
        <f t="shared" si="31"/>
        <v>N/A</v>
      </c>
    </row>
    <row r="208" spans="1:12" x14ac:dyDescent="0.2">
      <c r="A208" s="48" t="s">
        <v>1613</v>
      </c>
      <c r="B208" s="37" t="s">
        <v>213</v>
      </c>
      <c r="C208" s="38">
        <v>11</v>
      </c>
      <c r="D208" s="46" t="str">
        <f t="shared" si="28"/>
        <v>N/A</v>
      </c>
      <c r="E208" s="38">
        <v>11</v>
      </c>
      <c r="F208" s="46" t="str">
        <f t="shared" si="29"/>
        <v>N/A</v>
      </c>
      <c r="G208" s="38">
        <v>11</v>
      </c>
      <c r="H208" s="46" t="str">
        <f t="shared" si="30"/>
        <v>N/A</v>
      </c>
      <c r="I208" s="12">
        <v>20</v>
      </c>
      <c r="J208" s="12">
        <v>-33.299999999999997</v>
      </c>
      <c r="K208" s="14" t="s">
        <v>213</v>
      </c>
      <c r="L208" s="9" t="str">
        <f t="shared" si="31"/>
        <v>N/A</v>
      </c>
    </row>
    <row r="209" spans="1:12" x14ac:dyDescent="0.2">
      <c r="A209" s="48" t="s">
        <v>1614</v>
      </c>
      <c r="B209" s="37" t="s">
        <v>213</v>
      </c>
      <c r="C209" s="38">
        <v>24</v>
      </c>
      <c r="D209" s="46" t="str">
        <f t="shared" si="28"/>
        <v>N/A</v>
      </c>
      <c r="E209" s="38">
        <v>21</v>
      </c>
      <c r="F209" s="46" t="str">
        <f t="shared" si="29"/>
        <v>N/A</v>
      </c>
      <c r="G209" s="38">
        <v>40</v>
      </c>
      <c r="H209" s="46" t="str">
        <f t="shared" si="30"/>
        <v>N/A</v>
      </c>
      <c r="I209" s="12">
        <v>-12.5</v>
      </c>
      <c r="J209" s="12">
        <v>90.48</v>
      </c>
      <c r="K209" s="14" t="s">
        <v>213</v>
      </c>
      <c r="L209" s="9" t="str">
        <f t="shared" si="31"/>
        <v>N/A</v>
      </c>
    </row>
    <row r="210" spans="1:12" x14ac:dyDescent="0.2">
      <c r="A210" s="48" t="s">
        <v>125</v>
      </c>
      <c r="B210" s="37" t="s">
        <v>213</v>
      </c>
      <c r="C210" s="49">
        <v>1028600</v>
      </c>
      <c r="D210" s="46" t="str">
        <f t="shared" si="28"/>
        <v>N/A</v>
      </c>
      <c r="E210" s="49">
        <v>2210250</v>
      </c>
      <c r="F210" s="46" t="str">
        <f t="shared" si="29"/>
        <v>N/A</v>
      </c>
      <c r="G210" s="49">
        <v>3290821</v>
      </c>
      <c r="H210" s="46" t="str">
        <f t="shared" si="30"/>
        <v>N/A</v>
      </c>
      <c r="I210" s="12">
        <v>114.9</v>
      </c>
      <c r="J210" s="12">
        <v>48.89</v>
      </c>
      <c r="K210" s="14" t="s">
        <v>213</v>
      </c>
      <c r="L210" s="9" t="str">
        <f t="shared" si="31"/>
        <v>N/A</v>
      </c>
    </row>
    <row r="211" spans="1:12" x14ac:dyDescent="0.2">
      <c r="A211" s="48" t="s">
        <v>1615</v>
      </c>
      <c r="B211" s="37" t="s">
        <v>213</v>
      </c>
      <c r="C211" s="49">
        <v>1027930</v>
      </c>
      <c r="D211" s="46" t="str">
        <f t="shared" si="28"/>
        <v>N/A</v>
      </c>
      <c r="E211" s="49">
        <v>678324</v>
      </c>
      <c r="F211" s="46" t="str">
        <f t="shared" si="29"/>
        <v>N/A</v>
      </c>
      <c r="G211" s="49">
        <v>1204973</v>
      </c>
      <c r="H211" s="46" t="str">
        <f t="shared" si="30"/>
        <v>N/A</v>
      </c>
      <c r="I211" s="12">
        <v>-34</v>
      </c>
      <c r="J211" s="12">
        <v>77.64</v>
      </c>
      <c r="K211" s="14" t="s">
        <v>213</v>
      </c>
      <c r="L211" s="9" t="str">
        <f t="shared" si="31"/>
        <v>N/A</v>
      </c>
    </row>
    <row r="212" spans="1:12" x14ac:dyDescent="0.2">
      <c r="A212" s="48" t="s">
        <v>1566</v>
      </c>
      <c r="B212" s="37" t="s">
        <v>213</v>
      </c>
      <c r="C212" s="49">
        <v>288421</v>
      </c>
      <c r="D212" s="46" t="str">
        <f t="shared" si="28"/>
        <v>N/A</v>
      </c>
      <c r="E212" s="49">
        <v>290392</v>
      </c>
      <c r="F212" s="46" t="str">
        <f t="shared" si="29"/>
        <v>N/A</v>
      </c>
      <c r="G212" s="49">
        <v>535342</v>
      </c>
      <c r="H212" s="46" t="str">
        <f t="shared" si="30"/>
        <v>N/A</v>
      </c>
      <c r="I212" s="12">
        <v>0.68340000000000001</v>
      </c>
      <c r="J212" s="12">
        <v>84.35</v>
      </c>
      <c r="K212" s="14" t="s">
        <v>213</v>
      </c>
      <c r="L212" s="9" t="str">
        <f t="shared" si="31"/>
        <v>N/A</v>
      </c>
    </row>
    <row r="213" spans="1:12" x14ac:dyDescent="0.2">
      <c r="A213" s="48" t="s">
        <v>1616</v>
      </c>
      <c r="B213" s="37" t="s">
        <v>213</v>
      </c>
      <c r="C213" s="49">
        <v>808843</v>
      </c>
      <c r="D213" s="46" t="str">
        <f t="shared" si="28"/>
        <v>N/A</v>
      </c>
      <c r="E213" s="49">
        <v>1995142</v>
      </c>
      <c r="F213" s="46" t="str">
        <f t="shared" si="29"/>
        <v>N/A</v>
      </c>
      <c r="G213" s="49">
        <v>3166441</v>
      </c>
      <c r="H213" s="46" t="str">
        <f t="shared" si="30"/>
        <v>N/A</v>
      </c>
      <c r="I213" s="12">
        <v>146.69999999999999</v>
      </c>
      <c r="J213" s="12">
        <v>58.71</v>
      </c>
      <c r="K213" s="14" t="s">
        <v>213</v>
      </c>
      <c r="L213" s="9" t="str">
        <f t="shared" si="31"/>
        <v>N/A</v>
      </c>
    </row>
    <row r="214" spans="1:12" x14ac:dyDescent="0.2">
      <c r="A214" s="53" t="s">
        <v>1617</v>
      </c>
      <c r="B214" s="37" t="s">
        <v>213</v>
      </c>
      <c r="C214" s="49">
        <v>320277</v>
      </c>
      <c r="D214" s="46" t="str">
        <f t="shared" si="28"/>
        <v>N/A</v>
      </c>
      <c r="E214" s="49">
        <v>302382</v>
      </c>
      <c r="F214" s="46" t="str">
        <f t="shared" si="29"/>
        <v>N/A</v>
      </c>
      <c r="G214" s="49">
        <v>537915</v>
      </c>
      <c r="H214" s="46" t="str">
        <f t="shared" si="30"/>
        <v>N/A</v>
      </c>
      <c r="I214" s="12">
        <v>-5.59</v>
      </c>
      <c r="J214" s="12">
        <v>77.89</v>
      </c>
      <c r="K214" s="14" t="s">
        <v>213</v>
      </c>
      <c r="L214" s="9" t="str">
        <f t="shared" si="31"/>
        <v>N/A</v>
      </c>
    </row>
    <row r="215" spans="1:12" ht="25.5" x14ac:dyDescent="0.2">
      <c r="A215" s="48" t="s">
        <v>1380</v>
      </c>
      <c r="B215" s="37" t="s">
        <v>213</v>
      </c>
      <c r="C215" s="49">
        <v>7203388</v>
      </c>
      <c r="D215" s="46" t="str">
        <f t="shared" ref="D215:D229" si="32">IF($B215="N/A","N/A",IF(C215&gt;10,"No",IF(C215&lt;-10,"No","Yes")))</f>
        <v>N/A</v>
      </c>
      <c r="E215" s="49">
        <v>4306293</v>
      </c>
      <c r="F215" s="46" t="str">
        <f t="shared" ref="F215:F229" si="33">IF($B215="N/A","N/A",IF(E215&gt;10,"No",IF(E215&lt;-10,"No","Yes")))</f>
        <v>N/A</v>
      </c>
      <c r="G215" s="49">
        <v>3418138</v>
      </c>
      <c r="H215" s="46" t="str">
        <f t="shared" ref="H215:H229" si="34">IF($B215="N/A","N/A",IF(G215&gt;10,"No",IF(G215&lt;-10,"No","Yes")))</f>
        <v>N/A</v>
      </c>
      <c r="I215" s="12">
        <v>-40.200000000000003</v>
      </c>
      <c r="J215" s="12">
        <v>-20.6</v>
      </c>
      <c r="K215" s="47" t="s">
        <v>739</v>
      </c>
      <c r="L215" s="9" t="str">
        <f t="shared" ref="L215:L229" si="35">IF(J215="Div by 0", "N/A", IF(K215="N/A","N/A", IF(J215&gt;VALUE(MID(K215,1,2)), "No", IF(J215&lt;-1*VALUE(MID(K215,1,2)), "No", "Yes"))))</f>
        <v>Yes</v>
      </c>
    </row>
    <row r="216" spans="1:12" x14ac:dyDescent="0.2">
      <c r="A216" s="48" t="s">
        <v>649</v>
      </c>
      <c r="B216" s="37" t="s">
        <v>213</v>
      </c>
      <c r="C216" s="38">
        <v>20613</v>
      </c>
      <c r="D216" s="46" t="str">
        <f t="shared" si="32"/>
        <v>N/A</v>
      </c>
      <c r="E216" s="38">
        <v>13135</v>
      </c>
      <c r="F216" s="46" t="str">
        <f t="shared" si="33"/>
        <v>N/A</v>
      </c>
      <c r="G216" s="38">
        <v>11623</v>
      </c>
      <c r="H216" s="46" t="str">
        <f t="shared" si="34"/>
        <v>N/A</v>
      </c>
      <c r="I216" s="12">
        <v>-36.299999999999997</v>
      </c>
      <c r="J216" s="12">
        <v>-11.5</v>
      </c>
      <c r="K216" s="47" t="s">
        <v>739</v>
      </c>
      <c r="L216" s="9" t="str">
        <f t="shared" si="35"/>
        <v>Yes</v>
      </c>
    </row>
    <row r="217" spans="1:12" ht="25.5" x14ac:dyDescent="0.2">
      <c r="A217" s="48" t="s">
        <v>1381</v>
      </c>
      <c r="B217" s="37" t="s">
        <v>213</v>
      </c>
      <c r="C217" s="49">
        <v>349.45849706000001</v>
      </c>
      <c r="D217" s="46" t="str">
        <f t="shared" si="32"/>
        <v>N/A</v>
      </c>
      <c r="E217" s="49">
        <v>327.84872478</v>
      </c>
      <c r="F217" s="46" t="str">
        <f t="shared" si="33"/>
        <v>N/A</v>
      </c>
      <c r="G217" s="49">
        <v>294.08397144000003</v>
      </c>
      <c r="H217" s="46" t="str">
        <f t="shared" si="34"/>
        <v>N/A</v>
      </c>
      <c r="I217" s="12">
        <v>-6.18</v>
      </c>
      <c r="J217" s="12">
        <v>-10.3</v>
      </c>
      <c r="K217" s="47" t="s">
        <v>739</v>
      </c>
      <c r="L217" s="9" t="str">
        <f t="shared" si="35"/>
        <v>Yes</v>
      </c>
    </row>
    <row r="218" spans="1:12" ht="25.5" x14ac:dyDescent="0.2">
      <c r="A218" s="48" t="s">
        <v>1382</v>
      </c>
      <c r="B218" s="37" t="s">
        <v>213</v>
      </c>
      <c r="C218" s="49">
        <v>6290719</v>
      </c>
      <c r="D218" s="46" t="str">
        <f t="shared" si="32"/>
        <v>N/A</v>
      </c>
      <c r="E218" s="49">
        <v>5966911</v>
      </c>
      <c r="F218" s="46" t="str">
        <f t="shared" si="33"/>
        <v>N/A</v>
      </c>
      <c r="G218" s="49">
        <v>6475033</v>
      </c>
      <c r="H218" s="46" t="str">
        <f t="shared" si="34"/>
        <v>N/A</v>
      </c>
      <c r="I218" s="12">
        <v>-5.15</v>
      </c>
      <c r="J218" s="12">
        <v>8.516</v>
      </c>
      <c r="K218" s="47" t="s">
        <v>739</v>
      </c>
      <c r="L218" s="9" t="str">
        <f t="shared" si="35"/>
        <v>Yes</v>
      </c>
    </row>
    <row r="219" spans="1:12" x14ac:dyDescent="0.2">
      <c r="A219" s="48" t="s">
        <v>516</v>
      </c>
      <c r="B219" s="37" t="s">
        <v>213</v>
      </c>
      <c r="C219" s="38">
        <v>24989</v>
      </c>
      <c r="D219" s="46" t="str">
        <f t="shared" si="32"/>
        <v>N/A</v>
      </c>
      <c r="E219" s="38">
        <v>23508</v>
      </c>
      <c r="F219" s="46" t="str">
        <f t="shared" si="33"/>
        <v>N/A</v>
      </c>
      <c r="G219" s="38">
        <v>23505</v>
      </c>
      <c r="H219" s="46" t="str">
        <f t="shared" si="34"/>
        <v>N/A</v>
      </c>
      <c r="I219" s="12">
        <v>-5.93</v>
      </c>
      <c r="J219" s="12">
        <v>-1.2999999999999999E-2</v>
      </c>
      <c r="K219" s="47" t="s">
        <v>739</v>
      </c>
      <c r="L219" s="9" t="str">
        <f t="shared" si="35"/>
        <v>Yes</v>
      </c>
    </row>
    <row r="220" spans="1:12" ht="25.5" x14ac:dyDescent="0.2">
      <c r="A220" s="48" t="s">
        <v>1383</v>
      </c>
      <c r="B220" s="37" t="s">
        <v>213</v>
      </c>
      <c r="C220" s="49">
        <v>251.73952539000001</v>
      </c>
      <c r="D220" s="46" t="str">
        <f t="shared" si="32"/>
        <v>N/A</v>
      </c>
      <c r="E220" s="49">
        <v>253.82469798</v>
      </c>
      <c r="F220" s="46" t="str">
        <f t="shared" si="33"/>
        <v>N/A</v>
      </c>
      <c r="G220" s="49">
        <v>275.47470750999997</v>
      </c>
      <c r="H220" s="46" t="str">
        <f t="shared" si="34"/>
        <v>N/A</v>
      </c>
      <c r="I220" s="12">
        <v>0.82830000000000004</v>
      </c>
      <c r="J220" s="12">
        <v>8.5299999999999994</v>
      </c>
      <c r="K220" s="47" t="s">
        <v>739</v>
      </c>
      <c r="L220" s="9" t="str">
        <f t="shared" si="35"/>
        <v>Yes</v>
      </c>
    </row>
    <row r="221" spans="1:12" ht="25.5" x14ac:dyDescent="0.2">
      <c r="A221" s="48" t="s">
        <v>1384</v>
      </c>
      <c r="B221" s="37" t="s">
        <v>213</v>
      </c>
      <c r="C221" s="49">
        <v>2756867</v>
      </c>
      <c r="D221" s="46" t="str">
        <f t="shared" si="32"/>
        <v>N/A</v>
      </c>
      <c r="E221" s="49">
        <v>1015241</v>
      </c>
      <c r="F221" s="46" t="str">
        <f t="shared" si="33"/>
        <v>N/A</v>
      </c>
      <c r="G221" s="49">
        <v>931070</v>
      </c>
      <c r="H221" s="46" t="str">
        <f t="shared" si="34"/>
        <v>N/A</v>
      </c>
      <c r="I221" s="12">
        <v>-63.2</v>
      </c>
      <c r="J221" s="12">
        <v>-8.2899999999999991</v>
      </c>
      <c r="K221" s="47" t="s">
        <v>739</v>
      </c>
      <c r="L221" s="9" t="str">
        <f t="shared" si="35"/>
        <v>Yes</v>
      </c>
    </row>
    <row r="222" spans="1:12" x14ac:dyDescent="0.2">
      <c r="A222" s="48" t="s">
        <v>517</v>
      </c>
      <c r="B222" s="37" t="s">
        <v>213</v>
      </c>
      <c r="C222" s="38">
        <v>9593</v>
      </c>
      <c r="D222" s="46" t="str">
        <f t="shared" si="32"/>
        <v>N/A</v>
      </c>
      <c r="E222" s="38">
        <v>4302</v>
      </c>
      <c r="F222" s="46" t="str">
        <f t="shared" si="33"/>
        <v>N/A</v>
      </c>
      <c r="G222" s="38">
        <v>3496</v>
      </c>
      <c r="H222" s="46" t="str">
        <f t="shared" si="34"/>
        <v>N/A</v>
      </c>
      <c r="I222" s="12">
        <v>-55.2</v>
      </c>
      <c r="J222" s="12">
        <v>-18.7</v>
      </c>
      <c r="K222" s="47" t="s">
        <v>739</v>
      </c>
      <c r="L222" s="9" t="str">
        <f t="shared" si="35"/>
        <v>Yes</v>
      </c>
    </row>
    <row r="223" spans="1:12" ht="25.5" x14ac:dyDescent="0.2">
      <c r="A223" s="48" t="s">
        <v>1385</v>
      </c>
      <c r="B223" s="37" t="s">
        <v>213</v>
      </c>
      <c r="C223" s="49">
        <v>287.38319608</v>
      </c>
      <c r="D223" s="46" t="str">
        <f t="shared" si="32"/>
        <v>N/A</v>
      </c>
      <c r="E223" s="49">
        <v>235.99279404999999</v>
      </c>
      <c r="F223" s="46" t="str">
        <f t="shared" si="33"/>
        <v>N/A</v>
      </c>
      <c r="G223" s="49">
        <v>266.32437070999998</v>
      </c>
      <c r="H223" s="46" t="str">
        <f t="shared" si="34"/>
        <v>N/A</v>
      </c>
      <c r="I223" s="12">
        <v>-17.899999999999999</v>
      </c>
      <c r="J223" s="12">
        <v>12.85</v>
      </c>
      <c r="K223" s="47" t="s">
        <v>739</v>
      </c>
      <c r="L223" s="9" t="str">
        <f t="shared" si="35"/>
        <v>Yes</v>
      </c>
    </row>
    <row r="224" spans="1:12" ht="25.5" x14ac:dyDescent="0.2">
      <c r="A224" s="48" t="s">
        <v>1386</v>
      </c>
      <c r="B224" s="37" t="s">
        <v>213</v>
      </c>
      <c r="C224" s="49">
        <v>3825100</v>
      </c>
      <c r="D224" s="46" t="str">
        <f t="shared" si="32"/>
        <v>N/A</v>
      </c>
      <c r="E224" s="49">
        <v>4238944</v>
      </c>
      <c r="F224" s="46" t="str">
        <f t="shared" si="33"/>
        <v>N/A</v>
      </c>
      <c r="G224" s="49">
        <v>4222885</v>
      </c>
      <c r="H224" s="46" t="str">
        <f t="shared" si="34"/>
        <v>N/A</v>
      </c>
      <c r="I224" s="12">
        <v>10.82</v>
      </c>
      <c r="J224" s="12">
        <v>-0.379</v>
      </c>
      <c r="K224" s="47" t="s">
        <v>739</v>
      </c>
      <c r="L224" s="9" t="str">
        <f t="shared" si="35"/>
        <v>Yes</v>
      </c>
    </row>
    <row r="225" spans="1:12" x14ac:dyDescent="0.2">
      <c r="A225" s="48" t="s">
        <v>518</v>
      </c>
      <c r="B225" s="37" t="s">
        <v>213</v>
      </c>
      <c r="C225" s="38">
        <v>2883</v>
      </c>
      <c r="D225" s="46" t="str">
        <f t="shared" si="32"/>
        <v>N/A</v>
      </c>
      <c r="E225" s="38">
        <v>2893</v>
      </c>
      <c r="F225" s="46" t="str">
        <f t="shared" si="33"/>
        <v>N/A</v>
      </c>
      <c r="G225" s="38">
        <v>2834</v>
      </c>
      <c r="H225" s="46" t="str">
        <f t="shared" si="34"/>
        <v>N/A</v>
      </c>
      <c r="I225" s="12">
        <v>0.34689999999999999</v>
      </c>
      <c r="J225" s="12">
        <v>-2.04</v>
      </c>
      <c r="K225" s="47" t="s">
        <v>739</v>
      </c>
      <c r="L225" s="9" t="str">
        <f t="shared" si="35"/>
        <v>Yes</v>
      </c>
    </row>
    <row r="226" spans="1:12" ht="25.5" x14ac:dyDescent="0.2">
      <c r="A226" s="48" t="s">
        <v>1387</v>
      </c>
      <c r="B226" s="37" t="s">
        <v>213</v>
      </c>
      <c r="C226" s="49">
        <v>1326.7776621999999</v>
      </c>
      <c r="D226" s="46" t="str">
        <f t="shared" si="32"/>
        <v>N/A</v>
      </c>
      <c r="E226" s="49">
        <v>1465.2416177</v>
      </c>
      <c r="F226" s="46" t="str">
        <f t="shared" si="33"/>
        <v>N/A</v>
      </c>
      <c r="G226" s="49">
        <v>1490.0793931000001</v>
      </c>
      <c r="H226" s="46" t="str">
        <f t="shared" si="34"/>
        <v>N/A</v>
      </c>
      <c r="I226" s="12">
        <v>10.44</v>
      </c>
      <c r="J226" s="12">
        <v>1.6950000000000001</v>
      </c>
      <c r="K226" s="47" t="s">
        <v>739</v>
      </c>
      <c r="L226" s="9" t="str">
        <f t="shared" si="35"/>
        <v>Yes</v>
      </c>
    </row>
    <row r="227" spans="1:12" ht="25.5" x14ac:dyDescent="0.2">
      <c r="A227" s="48" t="s">
        <v>1388</v>
      </c>
      <c r="B227" s="37" t="s">
        <v>213</v>
      </c>
      <c r="C227" s="49">
        <v>231821522</v>
      </c>
      <c r="D227" s="46" t="str">
        <f t="shared" si="32"/>
        <v>N/A</v>
      </c>
      <c r="E227" s="49">
        <v>250010792</v>
      </c>
      <c r="F227" s="46" t="str">
        <f t="shared" si="33"/>
        <v>N/A</v>
      </c>
      <c r="G227" s="49">
        <v>264930355</v>
      </c>
      <c r="H227" s="46" t="str">
        <f t="shared" si="34"/>
        <v>N/A</v>
      </c>
      <c r="I227" s="12">
        <v>7.8460000000000001</v>
      </c>
      <c r="J227" s="12">
        <v>5.968</v>
      </c>
      <c r="K227" s="47" t="s">
        <v>739</v>
      </c>
      <c r="L227" s="9" t="str">
        <f t="shared" si="35"/>
        <v>Yes</v>
      </c>
    </row>
    <row r="228" spans="1:12" ht="25.5" x14ac:dyDescent="0.2">
      <c r="A228" s="48" t="s">
        <v>519</v>
      </c>
      <c r="B228" s="37" t="s">
        <v>213</v>
      </c>
      <c r="C228" s="38">
        <v>9281</v>
      </c>
      <c r="D228" s="46" t="str">
        <f t="shared" si="32"/>
        <v>N/A</v>
      </c>
      <c r="E228" s="38">
        <v>9366</v>
      </c>
      <c r="F228" s="46" t="str">
        <f t="shared" si="33"/>
        <v>N/A</v>
      </c>
      <c r="G228" s="38">
        <v>9127</v>
      </c>
      <c r="H228" s="46" t="str">
        <f t="shared" si="34"/>
        <v>N/A</v>
      </c>
      <c r="I228" s="12">
        <v>0.91579999999999995</v>
      </c>
      <c r="J228" s="12">
        <v>-2.5499999999999998</v>
      </c>
      <c r="K228" s="47" t="s">
        <v>739</v>
      </c>
      <c r="L228" s="9" t="str">
        <f t="shared" si="35"/>
        <v>Yes</v>
      </c>
    </row>
    <row r="229" spans="1:12" ht="25.5" x14ac:dyDescent="0.2">
      <c r="A229" s="48" t="s">
        <v>1389</v>
      </c>
      <c r="B229" s="37" t="s">
        <v>213</v>
      </c>
      <c r="C229" s="49">
        <v>24978.075853999999</v>
      </c>
      <c r="D229" s="46" t="str">
        <f t="shared" si="32"/>
        <v>N/A</v>
      </c>
      <c r="E229" s="49">
        <v>26693.443519</v>
      </c>
      <c r="F229" s="46" t="str">
        <f t="shared" si="33"/>
        <v>N/A</v>
      </c>
      <c r="G229" s="49">
        <v>29027.101457000001</v>
      </c>
      <c r="H229" s="46" t="str">
        <f t="shared" si="34"/>
        <v>N/A</v>
      </c>
      <c r="I229" s="12">
        <v>6.867</v>
      </c>
      <c r="J229" s="12">
        <v>8.7420000000000009</v>
      </c>
      <c r="K229" s="47" t="s">
        <v>739</v>
      </c>
      <c r="L229" s="9" t="str">
        <f t="shared" si="35"/>
        <v>Yes</v>
      </c>
    </row>
    <row r="230" spans="1:12" x14ac:dyDescent="0.2">
      <c r="A230" s="4" t="s">
        <v>1390</v>
      </c>
      <c r="B230" s="37" t="s">
        <v>213</v>
      </c>
      <c r="C230" s="54">
        <v>268860194</v>
      </c>
      <c r="D230" s="46" t="str">
        <f t="shared" ref="D230:D253" si="36">IF($B230="N/A","N/A",IF(C230&gt;10,"No",IF(C230&lt;-10,"No","Yes")))</f>
        <v>N/A</v>
      </c>
      <c r="E230" s="54">
        <v>277398813</v>
      </c>
      <c r="F230" s="46" t="str">
        <f t="shared" ref="F230:F253" si="37">IF($B230="N/A","N/A",IF(E230&gt;10,"No",IF(E230&lt;-10,"No","Yes")))</f>
        <v>N/A</v>
      </c>
      <c r="G230" s="54">
        <v>287228712</v>
      </c>
      <c r="H230" s="46" t="str">
        <f t="shared" ref="H230:H253" si="38">IF($B230="N/A","N/A",IF(G230&gt;10,"No",IF(G230&lt;-10,"No","Yes")))</f>
        <v>N/A</v>
      </c>
      <c r="I230" s="12">
        <v>3.1760000000000002</v>
      </c>
      <c r="J230" s="12">
        <v>3.544</v>
      </c>
      <c r="K230" s="47" t="s">
        <v>739</v>
      </c>
      <c r="L230" s="9" t="str">
        <f t="shared" ref="L230:L253" si="39">IF(J230="Div by 0", "N/A", IF(K230="N/A","N/A", IF(J230&gt;VALUE(MID(K230,1,2)), "No", IF(J230&lt;-1*VALUE(MID(K230,1,2)), "No", "Yes"))))</f>
        <v>Yes</v>
      </c>
    </row>
    <row r="231" spans="1:12" x14ac:dyDescent="0.2">
      <c r="A231" s="4" t="s">
        <v>1567</v>
      </c>
      <c r="B231" s="37" t="s">
        <v>213</v>
      </c>
      <c r="C231" s="52">
        <v>15534</v>
      </c>
      <c r="D231" s="52" t="str">
        <f t="shared" si="36"/>
        <v>N/A</v>
      </c>
      <c r="E231" s="52">
        <v>12909</v>
      </c>
      <c r="F231" s="52" t="str">
        <f t="shared" si="37"/>
        <v>N/A</v>
      </c>
      <c r="G231" s="52">
        <v>11893</v>
      </c>
      <c r="H231" s="46" t="str">
        <f t="shared" si="38"/>
        <v>N/A</v>
      </c>
      <c r="I231" s="12">
        <v>-16.899999999999999</v>
      </c>
      <c r="J231" s="12">
        <v>-7.87</v>
      </c>
      <c r="K231" s="47" t="s">
        <v>739</v>
      </c>
      <c r="L231" s="9" t="str">
        <f t="shared" si="39"/>
        <v>Yes</v>
      </c>
    </row>
    <row r="232" spans="1:12" x14ac:dyDescent="0.2">
      <c r="A232" s="4" t="s">
        <v>1568</v>
      </c>
      <c r="B232" s="37" t="s">
        <v>213</v>
      </c>
      <c r="C232" s="54">
        <v>17307.853353999999</v>
      </c>
      <c r="D232" s="46" t="str">
        <f t="shared" si="36"/>
        <v>N/A</v>
      </c>
      <c r="E232" s="54">
        <v>21488.791773000001</v>
      </c>
      <c r="F232" s="46" t="str">
        <f t="shared" si="37"/>
        <v>N/A</v>
      </c>
      <c r="G232" s="54">
        <v>24151.073068000002</v>
      </c>
      <c r="H232" s="46" t="str">
        <f t="shared" si="38"/>
        <v>N/A</v>
      </c>
      <c r="I232" s="12">
        <v>24.16</v>
      </c>
      <c r="J232" s="12">
        <v>12.39</v>
      </c>
      <c r="K232" s="47" t="s">
        <v>739</v>
      </c>
      <c r="L232" s="9" t="str">
        <f t="shared" si="39"/>
        <v>Yes</v>
      </c>
    </row>
    <row r="233" spans="1:12" x14ac:dyDescent="0.2">
      <c r="A233" s="55" t="s">
        <v>1569</v>
      </c>
      <c r="B233" s="37" t="s">
        <v>213</v>
      </c>
      <c r="C233" s="54">
        <v>11458.526599000001</v>
      </c>
      <c r="D233" s="46" t="str">
        <f t="shared" si="36"/>
        <v>N/A</v>
      </c>
      <c r="E233" s="54">
        <v>11676.84467</v>
      </c>
      <c r="F233" s="46" t="str">
        <f t="shared" si="37"/>
        <v>N/A</v>
      </c>
      <c r="G233" s="54">
        <v>12111.381971999999</v>
      </c>
      <c r="H233" s="46" t="str">
        <f t="shared" si="38"/>
        <v>N/A</v>
      </c>
      <c r="I233" s="12">
        <v>1.905</v>
      </c>
      <c r="J233" s="12">
        <v>3.7210000000000001</v>
      </c>
      <c r="K233" s="47" t="s">
        <v>739</v>
      </c>
      <c r="L233" s="9" t="str">
        <f t="shared" si="39"/>
        <v>Yes</v>
      </c>
    </row>
    <row r="234" spans="1:12" x14ac:dyDescent="0.2">
      <c r="A234" s="55" t="s">
        <v>1570</v>
      </c>
      <c r="B234" s="37" t="s">
        <v>213</v>
      </c>
      <c r="C234" s="54">
        <v>28981.145500999999</v>
      </c>
      <c r="D234" s="46" t="str">
        <f t="shared" si="36"/>
        <v>N/A</v>
      </c>
      <c r="E234" s="54">
        <v>32568.459296000001</v>
      </c>
      <c r="F234" s="46" t="str">
        <f t="shared" si="37"/>
        <v>N/A</v>
      </c>
      <c r="G234" s="54">
        <v>34238.927324999997</v>
      </c>
      <c r="H234" s="46" t="str">
        <f t="shared" si="38"/>
        <v>N/A</v>
      </c>
      <c r="I234" s="12">
        <v>12.38</v>
      </c>
      <c r="J234" s="12">
        <v>5.1289999999999996</v>
      </c>
      <c r="K234" s="47" t="s">
        <v>739</v>
      </c>
      <c r="L234" s="9" t="str">
        <f t="shared" si="39"/>
        <v>Yes</v>
      </c>
    </row>
    <row r="235" spans="1:12" x14ac:dyDescent="0.2">
      <c r="A235" s="55" t="s">
        <v>1571</v>
      </c>
      <c r="B235" s="37" t="s">
        <v>213</v>
      </c>
      <c r="C235" s="54">
        <v>3702.7816985999998</v>
      </c>
      <c r="D235" s="46" t="str">
        <f t="shared" si="36"/>
        <v>N/A</v>
      </c>
      <c r="E235" s="54">
        <v>5010.9246882999996</v>
      </c>
      <c r="F235" s="46" t="str">
        <f t="shared" si="37"/>
        <v>N/A</v>
      </c>
      <c r="G235" s="54">
        <v>6136.7678689000004</v>
      </c>
      <c r="H235" s="46" t="str">
        <f t="shared" si="38"/>
        <v>N/A</v>
      </c>
      <c r="I235" s="12">
        <v>35.33</v>
      </c>
      <c r="J235" s="12">
        <v>22.47</v>
      </c>
      <c r="K235" s="47" t="s">
        <v>739</v>
      </c>
      <c r="L235" s="9" t="str">
        <f t="shared" si="39"/>
        <v>Yes</v>
      </c>
    </row>
    <row r="236" spans="1:12" x14ac:dyDescent="0.2">
      <c r="A236" s="55" t="s">
        <v>1572</v>
      </c>
      <c r="B236" s="37" t="s">
        <v>213</v>
      </c>
      <c r="C236" s="54">
        <v>415.89481706999999</v>
      </c>
      <c r="D236" s="46" t="str">
        <f t="shared" si="36"/>
        <v>N/A</v>
      </c>
      <c r="E236" s="54">
        <v>629.22222222000005</v>
      </c>
      <c r="F236" s="46" t="str">
        <f t="shared" si="37"/>
        <v>N/A</v>
      </c>
      <c r="G236" s="54">
        <v>2152.8103448000002</v>
      </c>
      <c r="H236" s="46" t="str">
        <f t="shared" si="38"/>
        <v>N/A</v>
      </c>
      <c r="I236" s="12">
        <v>51.29</v>
      </c>
      <c r="J236" s="12">
        <v>242.1</v>
      </c>
      <c r="K236" s="47" t="s">
        <v>739</v>
      </c>
      <c r="L236" s="9" t="str">
        <f t="shared" si="39"/>
        <v>No</v>
      </c>
    </row>
    <row r="237" spans="1:12" x14ac:dyDescent="0.2">
      <c r="A237" s="48" t="s">
        <v>1573</v>
      </c>
      <c r="B237" s="37" t="s">
        <v>213</v>
      </c>
      <c r="C237" s="46">
        <v>7.0029122450000001</v>
      </c>
      <c r="D237" s="46" t="str">
        <f t="shared" si="36"/>
        <v>N/A</v>
      </c>
      <c r="E237" s="46">
        <v>7.7196780328000001</v>
      </c>
      <c r="F237" s="46" t="str">
        <f t="shared" si="37"/>
        <v>N/A</v>
      </c>
      <c r="G237" s="46">
        <v>7.5610484891</v>
      </c>
      <c r="H237" s="46" t="str">
        <f t="shared" si="38"/>
        <v>N/A</v>
      </c>
      <c r="I237" s="12">
        <v>10.24</v>
      </c>
      <c r="J237" s="12">
        <v>-2.0499999999999998</v>
      </c>
      <c r="K237" s="47" t="s">
        <v>739</v>
      </c>
      <c r="L237" s="9" t="str">
        <f t="shared" si="39"/>
        <v>Yes</v>
      </c>
    </row>
    <row r="238" spans="1:12" x14ac:dyDescent="0.2">
      <c r="A238" s="53" t="s">
        <v>1574</v>
      </c>
      <c r="B238" s="37" t="s">
        <v>213</v>
      </c>
      <c r="C238" s="46">
        <v>21.316809417000002</v>
      </c>
      <c r="D238" s="46" t="str">
        <f t="shared" si="36"/>
        <v>N/A</v>
      </c>
      <c r="E238" s="46">
        <v>22.144784173000001</v>
      </c>
      <c r="F238" s="46" t="str">
        <f t="shared" si="37"/>
        <v>N/A</v>
      </c>
      <c r="G238" s="46">
        <v>22.012077776000002</v>
      </c>
      <c r="H238" s="46" t="str">
        <f t="shared" si="38"/>
        <v>N/A</v>
      </c>
      <c r="I238" s="12">
        <v>3.8839999999999999</v>
      </c>
      <c r="J238" s="12">
        <v>-0.59899999999999998</v>
      </c>
      <c r="K238" s="47" t="s">
        <v>739</v>
      </c>
      <c r="L238" s="9" t="str">
        <f t="shared" si="39"/>
        <v>Yes</v>
      </c>
    </row>
    <row r="239" spans="1:12" x14ac:dyDescent="0.2">
      <c r="A239" s="53" t="s">
        <v>1575</v>
      </c>
      <c r="B239" s="37" t="s">
        <v>213</v>
      </c>
      <c r="C239" s="46">
        <v>21.408697755999999</v>
      </c>
      <c r="D239" s="46" t="str">
        <f t="shared" si="36"/>
        <v>N/A</v>
      </c>
      <c r="E239" s="46">
        <v>21.844550921</v>
      </c>
      <c r="F239" s="46" t="str">
        <f t="shared" si="37"/>
        <v>N/A</v>
      </c>
      <c r="G239" s="46">
        <v>21.85490987</v>
      </c>
      <c r="H239" s="46" t="str">
        <f t="shared" si="38"/>
        <v>N/A</v>
      </c>
      <c r="I239" s="12">
        <v>2.036</v>
      </c>
      <c r="J239" s="12">
        <v>4.7399999999999998E-2</v>
      </c>
      <c r="K239" s="47" t="s">
        <v>739</v>
      </c>
      <c r="L239" s="9" t="str">
        <f t="shared" si="39"/>
        <v>Yes</v>
      </c>
    </row>
    <row r="240" spans="1:12" x14ac:dyDescent="0.2">
      <c r="A240" s="53" t="s">
        <v>1576</v>
      </c>
      <c r="B240" s="37" t="s">
        <v>213</v>
      </c>
      <c r="C240" s="46">
        <v>2.5172003673000001</v>
      </c>
      <c r="D240" s="46" t="str">
        <f t="shared" si="36"/>
        <v>N/A</v>
      </c>
      <c r="E240" s="46">
        <v>2.1718172857</v>
      </c>
      <c r="F240" s="46" t="str">
        <f t="shared" si="37"/>
        <v>N/A</v>
      </c>
      <c r="G240" s="46">
        <v>1.7487729920999999</v>
      </c>
      <c r="H240" s="46" t="str">
        <f t="shared" si="38"/>
        <v>N/A</v>
      </c>
      <c r="I240" s="12">
        <v>-13.7</v>
      </c>
      <c r="J240" s="12">
        <v>-19.5</v>
      </c>
      <c r="K240" s="47" t="s">
        <v>739</v>
      </c>
      <c r="L240" s="9" t="str">
        <f t="shared" si="39"/>
        <v>Yes</v>
      </c>
    </row>
    <row r="241" spans="1:12" x14ac:dyDescent="0.2">
      <c r="A241" s="53" t="s">
        <v>1577</v>
      </c>
      <c r="B241" s="37" t="s">
        <v>213</v>
      </c>
      <c r="C241" s="46">
        <v>1.8736968381000001</v>
      </c>
      <c r="D241" s="46" t="str">
        <f t="shared" si="36"/>
        <v>N/A</v>
      </c>
      <c r="E241" s="46">
        <v>0.65733835630000004</v>
      </c>
      <c r="F241" s="46" t="str">
        <f t="shared" si="37"/>
        <v>N/A</v>
      </c>
      <c r="G241" s="46">
        <v>0.49811061490000003</v>
      </c>
      <c r="H241" s="46" t="str">
        <f t="shared" si="38"/>
        <v>N/A</v>
      </c>
      <c r="I241" s="12">
        <v>-64.900000000000006</v>
      </c>
      <c r="J241" s="12">
        <v>-24.2</v>
      </c>
      <c r="K241" s="47" t="s">
        <v>739</v>
      </c>
      <c r="L241" s="9" t="str">
        <f t="shared" si="39"/>
        <v>Yes</v>
      </c>
    </row>
    <row r="242" spans="1:12" ht="25.5" x14ac:dyDescent="0.2">
      <c r="A242" s="4" t="s">
        <v>1402</v>
      </c>
      <c r="B242" s="37" t="s">
        <v>213</v>
      </c>
      <c r="C242" s="54">
        <v>231821522</v>
      </c>
      <c r="D242" s="46" t="str">
        <f t="shared" si="36"/>
        <v>N/A</v>
      </c>
      <c r="E242" s="54">
        <v>250010792</v>
      </c>
      <c r="F242" s="46" t="str">
        <f t="shared" si="37"/>
        <v>N/A</v>
      </c>
      <c r="G242" s="54">
        <v>264930355</v>
      </c>
      <c r="H242" s="46" t="str">
        <f t="shared" si="38"/>
        <v>N/A</v>
      </c>
      <c r="I242" s="12">
        <v>7.8460000000000001</v>
      </c>
      <c r="J242" s="12">
        <v>5.968</v>
      </c>
      <c r="K242" s="47" t="s">
        <v>739</v>
      </c>
      <c r="L242" s="9" t="str">
        <f t="shared" si="39"/>
        <v>Yes</v>
      </c>
    </row>
    <row r="243" spans="1:12" x14ac:dyDescent="0.2">
      <c r="A243" s="4" t="s">
        <v>1578</v>
      </c>
      <c r="B243" s="37" t="s">
        <v>213</v>
      </c>
      <c r="C243" s="52">
        <v>9281</v>
      </c>
      <c r="D243" s="52" t="str">
        <f t="shared" si="36"/>
        <v>N/A</v>
      </c>
      <c r="E243" s="52">
        <v>9366</v>
      </c>
      <c r="F243" s="52" t="str">
        <f t="shared" si="37"/>
        <v>N/A</v>
      </c>
      <c r="G243" s="52">
        <v>9127</v>
      </c>
      <c r="H243" s="46" t="str">
        <f t="shared" si="38"/>
        <v>N/A</v>
      </c>
      <c r="I243" s="12">
        <v>0.91579999999999995</v>
      </c>
      <c r="J243" s="12">
        <v>-2.5499999999999998</v>
      </c>
      <c r="K243" s="47" t="s">
        <v>739</v>
      </c>
      <c r="L243" s="9" t="str">
        <f t="shared" si="39"/>
        <v>Yes</v>
      </c>
    </row>
    <row r="244" spans="1:12" ht="25.5" x14ac:dyDescent="0.2">
      <c r="A244" s="4" t="s">
        <v>1579</v>
      </c>
      <c r="B244" s="37" t="s">
        <v>213</v>
      </c>
      <c r="C244" s="54">
        <v>24978.075853999999</v>
      </c>
      <c r="D244" s="46" t="str">
        <f t="shared" si="36"/>
        <v>N/A</v>
      </c>
      <c r="E244" s="54">
        <v>26693.443519</v>
      </c>
      <c r="F244" s="46" t="str">
        <f t="shared" si="37"/>
        <v>N/A</v>
      </c>
      <c r="G244" s="54">
        <v>29027.101457000001</v>
      </c>
      <c r="H244" s="46" t="str">
        <f t="shared" si="38"/>
        <v>N/A</v>
      </c>
      <c r="I244" s="12">
        <v>6.867</v>
      </c>
      <c r="J244" s="12">
        <v>8.7420000000000009</v>
      </c>
      <c r="K244" s="47" t="s">
        <v>739</v>
      </c>
      <c r="L244" s="9" t="str">
        <f t="shared" si="39"/>
        <v>Yes</v>
      </c>
    </row>
    <row r="245" spans="1:12" ht="25.5" x14ac:dyDescent="0.2">
      <c r="A245" s="55" t="s">
        <v>1580</v>
      </c>
      <c r="B245" s="37" t="s">
        <v>213</v>
      </c>
      <c r="C245" s="54">
        <v>12341.024221</v>
      </c>
      <c r="D245" s="46" t="str">
        <f t="shared" si="36"/>
        <v>N/A</v>
      </c>
      <c r="E245" s="54">
        <v>12299.276388</v>
      </c>
      <c r="F245" s="46" t="str">
        <f t="shared" si="37"/>
        <v>N/A</v>
      </c>
      <c r="G245" s="54">
        <v>12615.341587999999</v>
      </c>
      <c r="H245" s="46" t="str">
        <f t="shared" si="38"/>
        <v>N/A</v>
      </c>
      <c r="I245" s="12">
        <v>-0.33800000000000002</v>
      </c>
      <c r="J245" s="12">
        <v>2.57</v>
      </c>
      <c r="K245" s="47" t="s">
        <v>739</v>
      </c>
      <c r="L245" s="9" t="str">
        <f t="shared" si="39"/>
        <v>Yes</v>
      </c>
    </row>
    <row r="246" spans="1:12" ht="25.5" x14ac:dyDescent="0.2">
      <c r="A246" s="55" t="s">
        <v>1581</v>
      </c>
      <c r="B246" s="37" t="s">
        <v>213</v>
      </c>
      <c r="C246" s="54">
        <v>34788.497003999997</v>
      </c>
      <c r="D246" s="46" t="str">
        <f t="shared" si="36"/>
        <v>N/A</v>
      </c>
      <c r="E246" s="54">
        <v>37023.572113000002</v>
      </c>
      <c r="F246" s="46" t="str">
        <f t="shared" si="37"/>
        <v>N/A</v>
      </c>
      <c r="G246" s="54">
        <v>39424.963529000001</v>
      </c>
      <c r="H246" s="46" t="str">
        <f t="shared" si="38"/>
        <v>N/A</v>
      </c>
      <c r="I246" s="12">
        <v>6.4249999999999998</v>
      </c>
      <c r="J246" s="12">
        <v>6.4859999999999998</v>
      </c>
      <c r="K246" s="47" t="s">
        <v>739</v>
      </c>
      <c r="L246" s="9" t="str">
        <f t="shared" si="39"/>
        <v>Yes</v>
      </c>
    </row>
    <row r="247" spans="1:12" ht="25.5" x14ac:dyDescent="0.2">
      <c r="A247" s="55" t="s">
        <v>1582</v>
      </c>
      <c r="B247" s="37" t="s">
        <v>213</v>
      </c>
      <c r="C247" s="54">
        <v>14118.992151</v>
      </c>
      <c r="D247" s="46" t="str">
        <f t="shared" si="36"/>
        <v>N/A</v>
      </c>
      <c r="E247" s="54">
        <v>13171.455099000001</v>
      </c>
      <c r="F247" s="46" t="str">
        <f t="shared" si="37"/>
        <v>N/A</v>
      </c>
      <c r="G247" s="54">
        <v>13419.785479</v>
      </c>
      <c r="H247" s="46" t="str">
        <f t="shared" si="38"/>
        <v>N/A</v>
      </c>
      <c r="I247" s="12">
        <v>-6.71</v>
      </c>
      <c r="J247" s="12">
        <v>1.885</v>
      </c>
      <c r="K247" s="47" t="s">
        <v>739</v>
      </c>
      <c r="L247" s="9" t="str">
        <f t="shared" si="39"/>
        <v>Yes</v>
      </c>
    </row>
    <row r="248" spans="1:12" ht="25.5" x14ac:dyDescent="0.2">
      <c r="A248" s="55" t="s">
        <v>1583</v>
      </c>
      <c r="B248" s="37" t="s">
        <v>213</v>
      </c>
      <c r="C248" s="54">
        <v>22719</v>
      </c>
      <c r="D248" s="46" t="str">
        <f t="shared" si="36"/>
        <v>N/A</v>
      </c>
      <c r="E248" s="54">
        <v>19572.5</v>
      </c>
      <c r="F248" s="46" t="str">
        <f t="shared" si="37"/>
        <v>N/A</v>
      </c>
      <c r="G248" s="54">
        <v>24084.428571</v>
      </c>
      <c r="H248" s="46" t="str">
        <f t="shared" si="38"/>
        <v>N/A</v>
      </c>
      <c r="I248" s="12">
        <v>-13.8</v>
      </c>
      <c r="J248" s="12">
        <v>23.05</v>
      </c>
      <c r="K248" s="47" t="s">
        <v>739</v>
      </c>
      <c r="L248" s="9" t="str">
        <f t="shared" si="39"/>
        <v>Yes</v>
      </c>
    </row>
    <row r="249" spans="1:12" ht="25.5" x14ac:dyDescent="0.2">
      <c r="A249" s="48" t="s">
        <v>1584</v>
      </c>
      <c r="B249" s="37" t="s">
        <v>213</v>
      </c>
      <c r="C249" s="46">
        <v>4.1839853576000001</v>
      </c>
      <c r="D249" s="46" t="str">
        <f t="shared" si="36"/>
        <v>N/A</v>
      </c>
      <c r="E249" s="46">
        <v>5.6009376757</v>
      </c>
      <c r="F249" s="46" t="str">
        <f t="shared" si="37"/>
        <v>N/A</v>
      </c>
      <c r="G249" s="46">
        <v>5.8025468392999997</v>
      </c>
      <c r="H249" s="46" t="str">
        <f t="shared" si="38"/>
        <v>N/A</v>
      </c>
      <c r="I249" s="12">
        <v>33.869999999999997</v>
      </c>
      <c r="J249" s="12">
        <v>3.6</v>
      </c>
      <c r="K249" s="47" t="s">
        <v>739</v>
      </c>
      <c r="L249" s="9" t="str">
        <f t="shared" si="39"/>
        <v>Yes</v>
      </c>
    </row>
    <row r="250" spans="1:12" ht="25.5" x14ac:dyDescent="0.2">
      <c r="A250" s="53" t="s">
        <v>1585</v>
      </c>
      <c r="B250" s="37" t="s">
        <v>213</v>
      </c>
      <c r="C250" s="46">
        <v>16.594095411000001</v>
      </c>
      <c r="D250" s="46" t="str">
        <f t="shared" si="36"/>
        <v>N/A</v>
      </c>
      <c r="E250" s="46">
        <v>18.424010791000001</v>
      </c>
      <c r="F250" s="46" t="str">
        <f t="shared" si="37"/>
        <v>N/A</v>
      </c>
      <c r="G250" s="46">
        <v>19.563341959999999</v>
      </c>
      <c r="H250" s="46" t="str">
        <f t="shared" si="38"/>
        <v>N/A</v>
      </c>
      <c r="I250" s="12">
        <v>11.03</v>
      </c>
      <c r="J250" s="12">
        <v>6.1840000000000002</v>
      </c>
      <c r="K250" s="47" t="s">
        <v>739</v>
      </c>
      <c r="L250" s="9" t="str">
        <f t="shared" si="39"/>
        <v>Yes</v>
      </c>
    </row>
    <row r="251" spans="1:12" ht="25.5" x14ac:dyDescent="0.2">
      <c r="A251" s="53" t="s">
        <v>1586</v>
      </c>
      <c r="B251" s="37" t="s">
        <v>213</v>
      </c>
      <c r="C251" s="46">
        <v>15.644468637999999</v>
      </c>
      <c r="D251" s="46" t="str">
        <f t="shared" si="36"/>
        <v>N/A</v>
      </c>
      <c r="E251" s="46">
        <v>17.458275717999999</v>
      </c>
      <c r="F251" s="46" t="str">
        <f t="shared" si="37"/>
        <v>N/A</v>
      </c>
      <c r="G251" s="46">
        <v>17.540652969</v>
      </c>
      <c r="H251" s="46" t="str">
        <f t="shared" si="38"/>
        <v>N/A</v>
      </c>
      <c r="I251" s="12">
        <v>11.59</v>
      </c>
      <c r="J251" s="12">
        <v>0.47189999999999999</v>
      </c>
      <c r="K251" s="47" t="s">
        <v>739</v>
      </c>
      <c r="L251" s="9" t="str">
        <f t="shared" si="39"/>
        <v>Yes</v>
      </c>
    </row>
    <row r="252" spans="1:12" ht="25.5" x14ac:dyDescent="0.2">
      <c r="A252" s="53" t="s">
        <v>1587</v>
      </c>
      <c r="B252" s="37" t="s">
        <v>213</v>
      </c>
      <c r="C252" s="46">
        <v>0.4795025819</v>
      </c>
      <c r="D252" s="46" t="str">
        <f t="shared" si="36"/>
        <v>N/A</v>
      </c>
      <c r="E252" s="46">
        <v>0.71166282130000003</v>
      </c>
      <c r="F252" s="46" t="str">
        <f t="shared" si="37"/>
        <v>N/A</v>
      </c>
      <c r="G252" s="46">
        <v>0.69492225129999996</v>
      </c>
      <c r="H252" s="46" t="str">
        <f t="shared" si="38"/>
        <v>N/A</v>
      </c>
      <c r="I252" s="12">
        <v>48.42</v>
      </c>
      <c r="J252" s="12">
        <v>-2.35</v>
      </c>
      <c r="K252" s="47" t="s">
        <v>739</v>
      </c>
      <c r="L252" s="9" t="str">
        <f t="shared" si="39"/>
        <v>Yes</v>
      </c>
    </row>
    <row r="253" spans="1:12" ht="25.5" x14ac:dyDescent="0.2">
      <c r="A253" s="53" t="s">
        <v>1588</v>
      </c>
      <c r="B253" s="37" t="s">
        <v>213</v>
      </c>
      <c r="C253" s="46">
        <v>8.5687355000000007E-3</v>
      </c>
      <c r="D253" s="46" t="str">
        <f t="shared" si="36"/>
        <v>N/A</v>
      </c>
      <c r="E253" s="46">
        <v>7.6881679E-3</v>
      </c>
      <c r="F253" s="46" t="str">
        <f t="shared" si="37"/>
        <v>N/A</v>
      </c>
      <c r="G253" s="46">
        <v>3.0058399199999999E-2</v>
      </c>
      <c r="H253" s="46" t="str">
        <f t="shared" si="38"/>
        <v>N/A</v>
      </c>
      <c r="I253" s="12">
        <v>-10.3</v>
      </c>
      <c r="J253" s="12">
        <v>291</v>
      </c>
      <c r="K253" s="47" t="s">
        <v>739</v>
      </c>
      <c r="L253" s="9" t="str">
        <f t="shared" si="39"/>
        <v>No</v>
      </c>
    </row>
    <row r="254" spans="1:12" x14ac:dyDescent="0.2">
      <c r="A254" s="161" t="s">
        <v>1647</v>
      </c>
      <c r="B254" s="162"/>
      <c r="C254" s="162"/>
      <c r="D254" s="162"/>
      <c r="E254" s="162"/>
      <c r="F254" s="162"/>
      <c r="G254" s="162"/>
      <c r="H254" s="162"/>
      <c r="I254" s="162"/>
      <c r="J254" s="162"/>
      <c r="K254" s="162"/>
      <c r="L254" s="163"/>
    </row>
    <row r="255" spans="1:12" x14ac:dyDescent="0.2">
      <c r="A255" s="156" t="s">
        <v>1645</v>
      </c>
      <c r="B255" s="157"/>
      <c r="C255" s="157"/>
      <c r="D255" s="157"/>
      <c r="E255" s="157"/>
      <c r="F255" s="157"/>
      <c r="G255" s="157"/>
      <c r="H255" s="157"/>
      <c r="I255" s="157"/>
      <c r="J255" s="157"/>
      <c r="K255" s="157"/>
      <c r="L255" s="158"/>
    </row>
    <row r="256" spans="1:12" x14ac:dyDescent="0.2">
      <c r="A256" s="167" t="s">
        <v>1743</v>
      </c>
      <c r="B256" s="168"/>
      <c r="C256" s="168"/>
      <c r="D256" s="168"/>
      <c r="E256" s="168"/>
      <c r="F256" s="168"/>
      <c r="G256" s="168"/>
      <c r="H256" s="168"/>
      <c r="I256" s="168"/>
      <c r="J256" s="168"/>
      <c r="K256" s="168"/>
      <c r="L256" s="169"/>
    </row>
    <row r="257" spans="1:1" x14ac:dyDescent="0.2">
      <c r="A257" s="56"/>
    </row>
    <row r="258" spans="1:1" x14ac:dyDescent="0.2">
      <c r="A258" s="2"/>
    </row>
    <row r="259" spans="1:1" x14ac:dyDescent="0.2">
      <c r="A259" s="2"/>
    </row>
    <row r="260" spans="1:1" x14ac:dyDescent="0.2">
      <c r="A260" s="56"/>
    </row>
    <row r="261" spans="1:1" x14ac:dyDescent="0.2">
      <c r="A261" s="56"/>
    </row>
    <row r="262" spans="1:1" x14ac:dyDescent="0.2">
      <c r="A262" s="56"/>
    </row>
    <row r="263" spans="1:1" x14ac:dyDescent="0.2">
      <c r="A263" s="56"/>
    </row>
    <row r="264" spans="1:1" x14ac:dyDescent="0.2">
      <c r="A264" s="56"/>
    </row>
    <row r="265" spans="1:1" x14ac:dyDescent="0.2">
      <c r="A265" s="56"/>
    </row>
    <row r="266" spans="1:1" x14ac:dyDescent="0.2">
      <c r="A266" s="56"/>
    </row>
    <row r="267" spans="1:1" x14ac:dyDescent="0.2">
      <c r="A267" s="56"/>
    </row>
  </sheetData>
  <mergeCells count="6">
    <mergeCell ref="A256:L256"/>
    <mergeCell ref="A2:L2"/>
    <mergeCell ref="A254:L254"/>
    <mergeCell ref="A255:L255"/>
    <mergeCell ref="A1:L1"/>
    <mergeCell ref="A4:L4"/>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0"/>
  <sheetViews>
    <sheetView zoomScaleNormal="100" workbookViewId="0">
      <pane xSplit="2" ySplit="5" topLeftCell="C20"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40"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1738</v>
      </c>
      <c r="B1" s="148"/>
      <c r="C1" s="148"/>
      <c r="D1" s="148"/>
      <c r="E1" s="148"/>
      <c r="F1" s="148"/>
      <c r="G1" s="148"/>
      <c r="H1" s="148"/>
      <c r="I1" s="148"/>
      <c r="J1" s="148"/>
      <c r="K1" s="149"/>
    </row>
    <row r="2" spans="1:11" x14ac:dyDescent="0.2">
      <c r="A2" s="153" t="s">
        <v>1590</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s="30" customFormat="1" x14ac:dyDescent="0.2">
      <c r="A6" s="28" t="s">
        <v>341</v>
      </c>
      <c r="B6" s="9" t="s">
        <v>213</v>
      </c>
      <c r="C6" s="29">
        <v>7</v>
      </c>
      <c r="D6" s="9" t="s">
        <v>213</v>
      </c>
      <c r="E6" s="29">
        <v>7</v>
      </c>
      <c r="F6" s="9" t="s">
        <v>213</v>
      </c>
      <c r="G6" s="29">
        <v>7</v>
      </c>
      <c r="H6" s="9" t="s">
        <v>213</v>
      </c>
      <c r="I6" s="10" t="s">
        <v>213</v>
      </c>
      <c r="J6" s="10" t="s">
        <v>213</v>
      </c>
      <c r="K6" s="9" t="s">
        <v>213</v>
      </c>
    </row>
    <row r="7" spans="1:11" s="30" customFormat="1" x14ac:dyDescent="0.2">
      <c r="A7" s="31" t="s">
        <v>301</v>
      </c>
      <c r="B7" s="32" t="s">
        <v>213</v>
      </c>
      <c r="C7" s="33">
        <v>49816</v>
      </c>
      <c r="D7" s="34" t="str">
        <f>IF($B7="N/A","N/A",IF(C7&gt;15,"No",IF(C7&lt;-15,"No","Yes")))</f>
        <v>N/A</v>
      </c>
      <c r="E7" s="33">
        <v>49950</v>
      </c>
      <c r="F7" s="34" t="str">
        <f>IF($B7="N/A","N/A",IF(E7&gt;15,"No",IF(E7&lt;-15,"No","Yes")))</f>
        <v>N/A</v>
      </c>
      <c r="G7" s="33">
        <v>48180</v>
      </c>
      <c r="H7" s="34" t="str">
        <f>IF($B7="N/A","N/A",IF(G7&gt;15,"No",IF(G7&lt;-15,"No","Yes")))</f>
        <v>N/A</v>
      </c>
      <c r="I7" s="35">
        <v>0.26900000000000002</v>
      </c>
      <c r="J7" s="35">
        <v>-3.54</v>
      </c>
      <c r="K7" s="34" t="str">
        <f t="shared" ref="K7:K24" si="0">IF(J7="Div by 0", "N/A", IF(J7="N/A","N/A", IF(J7&gt;30, "No", IF(J7&lt;-30, "No", "Yes"))))</f>
        <v>Yes</v>
      </c>
    </row>
    <row r="8" spans="1:11" x14ac:dyDescent="0.2">
      <c r="A8" s="28" t="s">
        <v>361</v>
      </c>
      <c r="B8" s="32" t="s">
        <v>213</v>
      </c>
      <c r="C8" s="36" t="s">
        <v>213</v>
      </c>
      <c r="D8" s="34" t="str">
        <f>IF($B8="N/A","N/A",IF(C8&gt;15,"No",IF(C8&lt;-15,"No","Yes")))</f>
        <v>N/A</v>
      </c>
      <c r="E8" s="36">
        <v>84.916916916999995</v>
      </c>
      <c r="F8" s="34" t="str">
        <f>IF($B8="N/A","N/A",IF(E8&gt;15,"No",IF(E8&lt;-15,"No","Yes")))</f>
        <v>N/A</v>
      </c>
      <c r="G8" s="36">
        <v>78.916562889000005</v>
      </c>
      <c r="H8" s="34" t="str">
        <f>IF($B8="N/A","N/A",IF(G8&gt;15,"No",IF(G8&lt;-15,"No","Yes")))</f>
        <v>N/A</v>
      </c>
      <c r="I8" s="35" t="s">
        <v>213</v>
      </c>
      <c r="J8" s="35">
        <v>-7.07</v>
      </c>
      <c r="K8" s="34" t="str">
        <f t="shared" si="0"/>
        <v>Yes</v>
      </c>
    </row>
    <row r="9" spans="1:11" x14ac:dyDescent="0.2">
      <c r="A9" s="28" t="s">
        <v>302</v>
      </c>
      <c r="B9" s="37" t="s">
        <v>213</v>
      </c>
      <c r="C9" s="9">
        <v>13.826882929</v>
      </c>
      <c r="D9" s="9" t="str">
        <f>IF($B9="N/A","N/A",IF(C9&gt;15,"No",IF(C9&lt;-15,"No","Yes")))</f>
        <v>N/A</v>
      </c>
      <c r="E9" s="9">
        <v>15.083083083</v>
      </c>
      <c r="F9" s="9" t="str">
        <f>IF($B9="N/A","N/A",IF(E9&gt;15,"No",IF(E9&lt;-15,"No","Yes")))</f>
        <v>N/A</v>
      </c>
      <c r="G9" s="9">
        <v>21.083437110999999</v>
      </c>
      <c r="H9" s="9" t="str">
        <f>IF($B9="N/A","N/A",IF(G9&gt;15,"No",IF(G9&lt;-15,"No","Yes")))</f>
        <v>N/A</v>
      </c>
      <c r="I9" s="10">
        <v>9.0850000000000009</v>
      </c>
      <c r="J9" s="10">
        <v>39.78</v>
      </c>
      <c r="K9" s="9" t="str">
        <f t="shared" si="0"/>
        <v>No</v>
      </c>
    </row>
    <row r="10" spans="1:11" x14ac:dyDescent="0.2">
      <c r="A10" s="28" t="s">
        <v>303</v>
      </c>
      <c r="B10" s="37" t="s">
        <v>213</v>
      </c>
      <c r="C10" s="9">
        <v>0</v>
      </c>
      <c r="D10" s="9" t="str">
        <f>IF($B10="N/A","N/A",IF(C10&gt;15,"No",IF(C10&lt;-15,"No","Yes")))</f>
        <v>N/A</v>
      </c>
      <c r="E10" s="9">
        <v>0</v>
      </c>
      <c r="F10" s="9" t="str">
        <f>IF($B10="N/A","N/A",IF(E10&gt;15,"No",IF(E10&lt;-15,"No","Yes")))</f>
        <v>N/A</v>
      </c>
      <c r="G10" s="9">
        <v>0</v>
      </c>
      <c r="H10" s="9" t="str">
        <f>IF($B10="N/A","N/A",IF(G10&gt;15,"No",IF(G10&lt;-15,"No","Yes")))</f>
        <v>N/A</v>
      </c>
      <c r="I10" s="10" t="s">
        <v>1747</v>
      </c>
      <c r="J10" s="10" t="s">
        <v>1747</v>
      </c>
      <c r="K10" s="9" t="str">
        <f t="shared" si="0"/>
        <v>N/A</v>
      </c>
    </row>
    <row r="11" spans="1:11" x14ac:dyDescent="0.2">
      <c r="A11" s="28" t="s">
        <v>817</v>
      </c>
      <c r="B11" s="37" t="s">
        <v>214</v>
      </c>
      <c r="C11" s="9">
        <v>0</v>
      </c>
      <c r="D11" s="9" t="str">
        <f>IF(OR($B11="N/A",$C11="N/A"),"N/A",IF(C11&gt;100,"No",IF(C11&lt;95,"No","Yes")))</f>
        <v>No</v>
      </c>
      <c r="E11" s="9">
        <v>0</v>
      </c>
      <c r="F11" s="9" t="str">
        <f>IF(OR($B11="N/A",$E11="N/A"),"N/A",IF(E11&gt;100,"No",IF(E11&lt;95,"No","Yes")))</f>
        <v>No</v>
      </c>
      <c r="G11" s="9">
        <v>0</v>
      </c>
      <c r="H11" s="9" t="str">
        <f>IF($B11="N/A","N/A",IF(G11&gt;100,"No",IF(G11&lt;95,"No","Yes")))</f>
        <v>No</v>
      </c>
      <c r="I11" s="10" t="s">
        <v>1747</v>
      </c>
      <c r="J11" s="10" t="s">
        <v>1747</v>
      </c>
      <c r="K11" s="9" t="str">
        <f t="shared" si="0"/>
        <v>N/A</v>
      </c>
    </row>
    <row r="12" spans="1:11" x14ac:dyDescent="0.2">
      <c r="A12" s="28" t="s">
        <v>304</v>
      </c>
      <c r="B12" s="37" t="s">
        <v>213</v>
      </c>
      <c r="C12" s="9" t="s">
        <v>1747</v>
      </c>
      <c r="D12" s="9" t="str">
        <f t="shared" ref="D12:D13" si="1">IF(OR($B12="N/A",$C12="N/A"),"N/A",IF(C12&gt;100,"No",IF(C12&lt;95,"No","Yes")))</f>
        <v>N/A</v>
      </c>
      <c r="E12" s="9" t="s">
        <v>1747</v>
      </c>
      <c r="F12" s="9" t="str">
        <f t="shared" ref="F12:F13" si="2">IF(OR($B12="N/A",$E12="N/A"),"N/A",IF(E12&gt;100,"No",IF(E12&lt;95,"No","Yes")))</f>
        <v>N/A</v>
      </c>
      <c r="G12" s="9" t="s">
        <v>1747</v>
      </c>
      <c r="H12" s="9" t="str">
        <f t="shared" ref="H12:H13" si="3">IF($B12="N/A","N/A",IF(G12&gt;100,"No",IF(G12&lt;95,"No","Yes")))</f>
        <v>N/A</v>
      </c>
      <c r="I12" s="10" t="s">
        <v>1747</v>
      </c>
      <c r="J12" s="10" t="s">
        <v>1747</v>
      </c>
      <c r="K12" s="9" t="str">
        <f t="shared" si="0"/>
        <v>N/A</v>
      </c>
    </row>
    <row r="13" spans="1:11" x14ac:dyDescent="0.2">
      <c r="A13" s="28" t="s">
        <v>818</v>
      </c>
      <c r="B13" s="37" t="s">
        <v>214</v>
      </c>
      <c r="C13" s="9">
        <v>0</v>
      </c>
      <c r="D13" s="9" t="str">
        <f t="shared" si="1"/>
        <v>No</v>
      </c>
      <c r="E13" s="9">
        <v>0</v>
      </c>
      <c r="F13" s="9" t="str">
        <f t="shared" si="2"/>
        <v>No</v>
      </c>
      <c r="G13" s="9">
        <v>0</v>
      </c>
      <c r="H13" s="9" t="str">
        <f t="shared" si="3"/>
        <v>No</v>
      </c>
      <c r="I13" s="10" t="s">
        <v>1747</v>
      </c>
      <c r="J13" s="10" t="s">
        <v>1747</v>
      </c>
      <c r="K13" s="9" t="str">
        <f t="shared" si="0"/>
        <v>N/A</v>
      </c>
    </row>
    <row r="14" spans="1:11" x14ac:dyDescent="0.2">
      <c r="A14" s="31" t="s">
        <v>305</v>
      </c>
      <c r="B14" s="37" t="s">
        <v>213</v>
      </c>
      <c r="C14" s="38">
        <v>42928</v>
      </c>
      <c r="D14" s="9" t="str">
        <f>IF($B14="N/A","N/A",IF(C14&gt;15,"No",IF(C14&lt;-15,"No","Yes")))</f>
        <v>N/A</v>
      </c>
      <c r="E14" s="38">
        <v>42416</v>
      </c>
      <c r="F14" s="9" t="str">
        <f>IF($B14="N/A","N/A",IF(E14&gt;15,"No",IF(E14&lt;-15,"No","Yes")))</f>
        <v>N/A</v>
      </c>
      <c r="G14" s="38">
        <v>38022</v>
      </c>
      <c r="H14" s="9" t="str">
        <f>IF($B14="N/A","N/A",IF(G14&gt;15,"No",IF(G14&lt;-15,"No","Yes")))</f>
        <v>N/A</v>
      </c>
      <c r="I14" s="10">
        <v>-1.19</v>
      </c>
      <c r="J14" s="10">
        <v>-10.4</v>
      </c>
      <c r="K14" s="9" t="str">
        <f t="shared" si="0"/>
        <v>Yes</v>
      </c>
    </row>
    <row r="15" spans="1:11" x14ac:dyDescent="0.2">
      <c r="A15" s="28" t="s">
        <v>435</v>
      </c>
      <c r="B15" s="37" t="s">
        <v>215</v>
      </c>
      <c r="C15" s="9">
        <v>22.775344763</v>
      </c>
      <c r="D15" s="9" t="str">
        <f>IF($B15="N/A","N/A",IF(C15&gt;20,"No",IF(C15&lt;5,"No","Yes")))</f>
        <v>No</v>
      </c>
      <c r="E15" s="9">
        <v>23.696246699</v>
      </c>
      <c r="F15" s="9" t="str">
        <f>IF($B15="N/A","N/A",IF(E15&gt;20,"No",IF(E15&lt;5,"No","Yes")))</f>
        <v>No</v>
      </c>
      <c r="G15" s="9">
        <v>26.161169849</v>
      </c>
      <c r="H15" s="9" t="str">
        <f>IF($B15="N/A","N/A",IF(G15&gt;20,"No",IF(G15&lt;5,"No","Yes")))</f>
        <v>No</v>
      </c>
      <c r="I15" s="10">
        <v>4.0430000000000001</v>
      </c>
      <c r="J15" s="10">
        <v>10.4</v>
      </c>
      <c r="K15" s="9" t="str">
        <f t="shared" si="0"/>
        <v>Yes</v>
      </c>
    </row>
    <row r="16" spans="1:11" x14ac:dyDescent="0.2">
      <c r="A16" s="28" t="s">
        <v>436</v>
      </c>
      <c r="B16" s="37" t="s">
        <v>213</v>
      </c>
      <c r="C16" s="9" t="s">
        <v>213</v>
      </c>
      <c r="D16" s="9" t="str">
        <f>IF($B16="N/A","N/A",IF(C16&gt;15,"No",IF(C16&lt;-15,"No","Yes")))</f>
        <v>N/A</v>
      </c>
      <c r="E16" s="9">
        <v>76.303753301</v>
      </c>
      <c r="F16" s="9" t="str">
        <f>IF($B16="N/A","N/A",IF(E16&gt;15,"No",IF(E16&lt;-15,"No","Yes")))</f>
        <v>N/A</v>
      </c>
      <c r="G16" s="9">
        <v>73.838830150999996</v>
      </c>
      <c r="H16" s="9" t="str">
        <f>IF($B16="N/A","N/A",IF(G16&gt;15,"No",IF(G16&lt;-15,"No","Yes")))</f>
        <v>N/A</v>
      </c>
      <c r="I16" s="10" t="s">
        <v>213</v>
      </c>
      <c r="J16" s="10">
        <v>-3.23</v>
      </c>
      <c r="K16" s="9" t="str">
        <f t="shared" si="0"/>
        <v>Yes</v>
      </c>
    </row>
    <row r="17" spans="1:11" x14ac:dyDescent="0.2">
      <c r="A17" s="28" t="s">
        <v>437</v>
      </c>
      <c r="B17" s="37" t="s">
        <v>213</v>
      </c>
      <c r="C17" s="9">
        <v>8.7635109952000008</v>
      </c>
      <c r="D17" s="9" t="str">
        <f>IF($B17="N/A","N/A",IF(C17&gt;15,"No",IF(C17&lt;-15,"No","Yes")))</f>
        <v>N/A</v>
      </c>
      <c r="E17" s="9">
        <v>28.885326291999998</v>
      </c>
      <c r="F17" s="9" t="str">
        <f>IF($B17="N/A","N/A",IF(E17&gt;15,"No",IF(E17&lt;-15,"No","Yes")))</f>
        <v>N/A</v>
      </c>
      <c r="G17" s="9">
        <v>25.719320393</v>
      </c>
      <c r="H17" s="9" t="str">
        <f>IF($B17="N/A","N/A",IF(G17&gt;15,"No",IF(G17&lt;-15,"No","Yes")))</f>
        <v>N/A</v>
      </c>
      <c r="I17" s="10">
        <v>229.6</v>
      </c>
      <c r="J17" s="10">
        <v>-11</v>
      </c>
      <c r="K17" s="9" t="str">
        <f t="shared" si="0"/>
        <v>Yes</v>
      </c>
    </row>
    <row r="18" spans="1:11" x14ac:dyDescent="0.2">
      <c r="A18" s="28" t="s">
        <v>819</v>
      </c>
      <c r="B18" s="37" t="s">
        <v>213</v>
      </c>
      <c r="C18" s="98">
        <v>6403.8298777</v>
      </c>
      <c r="D18" s="9" t="str">
        <f>IF($B18="N/A","N/A",IF(C18&gt;15,"No",IF(C18&lt;-15,"No","Yes")))</f>
        <v>N/A</v>
      </c>
      <c r="E18" s="98">
        <v>5448.4421319000003</v>
      </c>
      <c r="F18" s="9" t="str">
        <f>IF($B18="N/A","N/A",IF(E18&gt;15,"No",IF(E18&lt;-15,"No","Yes")))</f>
        <v>N/A</v>
      </c>
      <c r="G18" s="98">
        <v>5655.0419265999999</v>
      </c>
      <c r="H18" s="9" t="str">
        <f>IF($B18="N/A","N/A",IF(G18&gt;15,"No",IF(G18&lt;-15,"No","Yes")))</f>
        <v>N/A</v>
      </c>
      <c r="I18" s="10">
        <v>-14.9</v>
      </c>
      <c r="J18" s="10">
        <v>3.7919999999999998</v>
      </c>
      <c r="K18" s="9" t="str">
        <f t="shared" si="0"/>
        <v>Yes</v>
      </c>
    </row>
    <row r="19" spans="1:11" x14ac:dyDescent="0.2">
      <c r="A19" s="3" t="s">
        <v>306</v>
      </c>
      <c r="B19" s="37" t="s">
        <v>213</v>
      </c>
      <c r="C19" s="38">
        <v>101</v>
      </c>
      <c r="D19" s="37" t="s">
        <v>213</v>
      </c>
      <c r="E19" s="38">
        <v>827</v>
      </c>
      <c r="F19" s="37" t="s">
        <v>213</v>
      </c>
      <c r="G19" s="38">
        <v>1403</v>
      </c>
      <c r="H19" s="9" t="str">
        <f>IF($B19="N/A","N/A",IF(G19&gt;15,"No",IF(G19&lt;-15,"No","Yes")))</f>
        <v>N/A</v>
      </c>
      <c r="I19" s="10">
        <v>718.8</v>
      </c>
      <c r="J19" s="10">
        <v>69.650000000000006</v>
      </c>
      <c r="K19" s="9" t="str">
        <f t="shared" si="0"/>
        <v>No</v>
      </c>
    </row>
    <row r="20" spans="1:11" x14ac:dyDescent="0.2">
      <c r="A20" s="3" t="s">
        <v>346</v>
      </c>
      <c r="B20" s="37" t="s">
        <v>213</v>
      </c>
      <c r="C20" s="8" t="s">
        <v>213</v>
      </c>
      <c r="D20" s="37" t="s">
        <v>213</v>
      </c>
      <c r="E20" s="8">
        <v>1.6556556557</v>
      </c>
      <c r="F20" s="37" t="s">
        <v>213</v>
      </c>
      <c r="G20" s="8">
        <v>2.9119966791</v>
      </c>
      <c r="H20" s="9" t="str">
        <f>IF($B20="N/A","N/A",IF(G20&gt;15,"No",IF(G20&lt;-15,"No","Yes")))</f>
        <v>N/A</v>
      </c>
      <c r="I20" s="10" t="s">
        <v>213</v>
      </c>
      <c r="J20" s="10">
        <v>75.88</v>
      </c>
      <c r="K20" s="9" t="str">
        <f t="shared" si="0"/>
        <v>No</v>
      </c>
    </row>
    <row r="21" spans="1:11" ht="25.5" x14ac:dyDescent="0.2">
      <c r="A21" s="3" t="s">
        <v>820</v>
      </c>
      <c r="B21" s="37" t="s">
        <v>213</v>
      </c>
      <c r="C21" s="39">
        <v>8652.8316832</v>
      </c>
      <c r="D21" s="9" t="str">
        <f>IF($B21="N/A","N/A",IF(C21&gt;60,"No",IF(C21&lt;15,"No","Yes")))</f>
        <v>N/A</v>
      </c>
      <c r="E21" s="39">
        <v>3113.4498186000001</v>
      </c>
      <c r="F21" s="9" t="str">
        <f>IF($B21="N/A","N/A",IF(E21&gt;60,"No",IF(E21&lt;15,"No","Yes")))</f>
        <v>N/A</v>
      </c>
      <c r="G21" s="39">
        <v>1762.2851032999999</v>
      </c>
      <c r="H21" s="9" t="str">
        <f>IF($B21="N/A","N/A",IF(G21&gt;60,"No",IF(G21&lt;15,"No","Yes")))</f>
        <v>N/A</v>
      </c>
      <c r="I21" s="10">
        <v>-64</v>
      </c>
      <c r="J21" s="10">
        <v>-43.4</v>
      </c>
      <c r="K21" s="9" t="str">
        <f t="shared" si="0"/>
        <v>No</v>
      </c>
    </row>
    <row r="22" spans="1:11" x14ac:dyDescent="0.2">
      <c r="A22" s="3" t="s">
        <v>821</v>
      </c>
      <c r="B22" s="37" t="s">
        <v>217</v>
      </c>
      <c r="C22" s="38">
        <v>11</v>
      </c>
      <c r="D22" s="9" t="str">
        <f>IF($B22="N/A","N/A",IF(C22="N/A","N/A",IF(C22=0,"Yes","No")))</f>
        <v>No</v>
      </c>
      <c r="E22" s="38">
        <v>0</v>
      </c>
      <c r="F22" s="9" t="str">
        <f>IF($B22="N/A","N/A",IF(E22="N/A","N/A",IF(E22=0,"Yes","No")))</f>
        <v>Yes</v>
      </c>
      <c r="G22" s="38">
        <v>11</v>
      </c>
      <c r="H22" s="9" t="str">
        <f>IF($B22="N/A","N/A",IF(G22=0,"Yes","No"))</f>
        <v>No</v>
      </c>
      <c r="I22" s="10">
        <v>-100</v>
      </c>
      <c r="J22" s="10" t="s">
        <v>1747</v>
      </c>
      <c r="K22" s="9" t="str">
        <f t="shared" si="0"/>
        <v>N/A</v>
      </c>
    </row>
    <row r="23" spans="1:11" x14ac:dyDescent="0.2">
      <c r="A23" s="3" t="s">
        <v>822</v>
      </c>
      <c r="B23" s="37" t="s">
        <v>217</v>
      </c>
      <c r="C23" s="9">
        <v>0</v>
      </c>
      <c r="D23" s="9" t="str">
        <f>IF($B23="N/A","N/A",IF(C23="N/A","N/A",IF(C23=0,"Yes","No")))</f>
        <v>Yes</v>
      </c>
      <c r="E23" s="9">
        <v>0</v>
      </c>
      <c r="F23" s="9" t="str">
        <f t="shared" ref="F23:F24" si="4">IF($B23="N/A","N/A",IF(E23="N/A","N/A",IF(E23=0,"Yes","No")))</f>
        <v>Yes</v>
      </c>
      <c r="G23" s="9">
        <v>0</v>
      </c>
      <c r="H23" s="9" t="str">
        <f t="shared" ref="H23:H24" si="5">IF($B23="N/A","N/A",IF(G23=0,"Yes","No"))</f>
        <v>Yes</v>
      </c>
      <c r="I23" s="10" t="s">
        <v>1747</v>
      </c>
      <c r="J23" s="10" t="s">
        <v>1747</v>
      </c>
      <c r="K23" s="9" t="str">
        <f t="shared" si="0"/>
        <v>N/A</v>
      </c>
    </row>
    <row r="24" spans="1:11" x14ac:dyDescent="0.2">
      <c r="A24" s="3" t="s">
        <v>823</v>
      </c>
      <c r="B24" s="37" t="s">
        <v>217</v>
      </c>
      <c r="C24" s="98">
        <v>0</v>
      </c>
      <c r="D24" s="9" t="str">
        <f>IF($B24="N/A","N/A",IF(C24="N/A","N/A",IF(C24=0,"Yes","No")))</f>
        <v>Yes</v>
      </c>
      <c r="E24" s="98">
        <v>0</v>
      </c>
      <c r="F24" s="9" t="str">
        <f t="shared" si="4"/>
        <v>Yes</v>
      </c>
      <c r="G24" s="98">
        <v>0</v>
      </c>
      <c r="H24" s="9" t="str">
        <f t="shared" si="5"/>
        <v>Yes</v>
      </c>
      <c r="I24" s="10" t="s">
        <v>1747</v>
      </c>
      <c r="J24" s="10" t="s">
        <v>1747</v>
      </c>
      <c r="K24" s="9" t="str">
        <f t="shared" si="0"/>
        <v>N/A</v>
      </c>
    </row>
    <row r="25" spans="1:11" s="120" customFormat="1" x14ac:dyDescent="0.2">
      <c r="A25" s="161" t="s">
        <v>1647</v>
      </c>
      <c r="B25" s="162"/>
      <c r="C25" s="162"/>
      <c r="D25" s="162"/>
      <c r="E25" s="162"/>
      <c r="F25" s="162"/>
      <c r="G25" s="162"/>
      <c r="H25" s="162"/>
      <c r="I25" s="162"/>
      <c r="J25" s="162"/>
      <c r="K25" s="163"/>
    </row>
    <row r="26" spans="1:11" ht="16.5" customHeight="1" x14ac:dyDescent="0.2">
      <c r="A26" s="156" t="s">
        <v>1645</v>
      </c>
      <c r="B26" s="157"/>
      <c r="C26" s="157"/>
      <c r="D26" s="157"/>
      <c r="E26" s="157"/>
      <c r="F26" s="157"/>
      <c r="G26" s="157"/>
      <c r="H26" s="157"/>
      <c r="I26" s="157"/>
      <c r="J26" s="157"/>
      <c r="K26" s="158"/>
    </row>
    <row r="27" spans="1:11" x14ac:dyDescent="0.2">
      <c r="A27" s="159" t="s">
        <v>1743</v>
      </c>
      <c r="B27" s="159"/>
      <c r="C27" s="159"/>
      <c r="D27" s="159"/>
      <c r="E27" s="159"/>
      <c r="F27" s="159"/>
      <c r="G27" s="159"/>
      <c r="H27" s="159"/>
      <c r="I27" s="159"/>
      <c r="J27" s="159"/>
      <c r="K27" s="160"/>
    </row>
    <row r="28" spans="1:11" x14ac:dyDescent="0.2">
      <c r="B28" s="37"/>
      <c r="C28" s="8"/>
      <c r="D28" s="9"/>
      <c r="E28" s="8"/>
      <c r="F28" s="9"/>
      <c r="G28" s="8"/>
      <c r="H28" s="9"/>
      <c r="I28" s="10"/>
      <c r="J28" s="10"/>
      <c r="K28" s="9"/>
    </row>
    <row r="29" spans="1:11" x14ac:dyDescent="0.2">
      <c r="B29" s="37"/>
      <c r="C29" s="8"/>
      <c r="D29" s="9"/>
      <c r="E29" s="8"/>
      <c r="F29" s="9"/>
      <c r="G29" s="8"/>
      <c r="H29" s="9"/>
      <c r="I29" s="10"/>
      <c r="J29" s="10"/>
      <c r="K29" s="9"/>
    </row>
    <row r="30" spans="1:11" x14ac:dyDescent="0.2">
      <c r="B30" s="37"/>
      <c r="C30" s="8"/>
      <c r="D30" s="9"/>
      <c r="E30" s="8"/>
      <c r="F30" s="9"/>
      <c r="G30" s="8"/>
      <c r="H30" s="9"/>
      <c r="I30" s="10"/>
      <c r="J30" s="10"/>
      <c r="K30" s="9"/>
    </row>
    <row r="31" spans="1:11" x14ac:dyDescent="0.2">
      <c r="B31" s="37"/>
      <c r="C31" s="8"/>
      <c r="D31" s="9"/>
      <c r="E31" s="8"/>
      <c r="F31" s="9"/>
      <c r="G31" s="8"/>
      <c r="H31" s="9"/>
      <c r="I31" s="10"/>
      <c r="J31" s="10"/>
      <c r="K31" s="9"/>
    </row>
    <row r="32" spans="1:11" x14ac:dyDescent="0.2">
      <c r="B32" s="37"/>
      <c r="C32" s="8"/>
      <c r="D32" s="9"/>
      <c r="E32" s="8"/>
      <c r="F32" s="9"/>
      <c r="G32" s="8"/>
      <c r="H32" s="9"/>
      <c r="I32" s="10"/>
      <c r="J32" s="10"/>
      <c r="K32" s="9"/>
    </row>
    <row r="33" spans="2:11" x14ac:dyDescent="0.2">
      <c r="B33" s="37"/>
      <c r="C33" s="8"/>
      <c r="D33" s="9"/>
      <c r="E33" s="8"/>
      <c r="F33" s="9"/>
      <c r="G33" s="8"/>
      <c r="H33" s="9"/>
      <c r="I33" s="10"/>
      <c r="J33" s="10"/>
      <c r="K33" s="9"/>
    </row>
    <row r="34" spans="2:11" x14ac:dyDescent="0.2">
      <c r="B34" s="37"/>
      <c r="C34" s="8"/>
      <c r="D34" s="9"/>
      <c r="E34" s="8"/>
      <c r="F34" s="9"/>
      <c r="G34" s="8"/>
      <c r="H34" s="9"/>
      <c r="I34" s="10"/>
      <c r="J34" s="10"/>
      <c r="K34" s="9"/>
    </row>
    <row r="35" spans="2:11" x14ac:dyDescent="0.2">
      <c r="B35" s="37"/>
      <c r="C35" s="8"/>
      <c r="D35" s="9"/>
      <c r="E35" s="8"/>
      <c r="F35" s="9"/>
      <c r="G35" s="8"/>
      <c r="H35" s="9"/>
      <c r="I35" s="10"/>
      <c r="J35" s="10"/>
      <c r="K35" s="9"/>
    </row>
    <row r="36" spans="2:11" x14ac:dyDescent="0.2">
      <c r="B36" s="37"/>
      <c r="C36" s="8"/>
      <c r="D36" s="9"/>
      <c r="E36" s="8"/>
      <c r="F36" s="9"/>
      <c r="G36" s="8"/>
      <c r="H36" s="9"/>
      <c r="I36" s="10"/>
      <c r="J36" s="10"/>
      <c r="K36" s="9"/>
    </row>
    <row r="37" spans="2:11" x14ac:dyDescent="0.2">
      <c r="B37" s="37"/>
      <c r="C37" s="8"/>
      <c r="D37" s="9"/>
      <c r="E37" s="8"/>
      <c r="F37" s="9"/>
      <c r="G37" s="8"/>
      <c r="H37" s="9"/>
      <c r="I37" s="10"/>
      <c r="J37" s="10"/>
      <c r="K37" s="9"/>
    </row>
    <row r="38" spans="2:11" x14ac:dyDescent="0.2">
      <c r="B38" s="37"/>
      <c r="C38" s="8"/>
      <c r="D38" s="9"/>
      <c r="E38" s="8"/>
      <c r="F38" s="9"/>
      <c r="G38" s="8"/>
      <c r="H38" s="9"/>
      <c r="I38" s="10"/>
      <c r="J38" s="10"/>
      <c r="K38" s="9"/>
    </row>
    <row r="39" spans="2:11" x14ac:dyDescent="0.2">
      <c r="B39" s="37"/>
      <c r="C39" s="8"/>
      <c r="D39" s="9"/>
      <c r="E39" s="8"/>
      <c r="F39" s="9"/>
      <c r="G39" s="8"/>
      <c r="H39" s="9"/>
      <c r="I39" s="10"/>
      <c r="J39" s="10"/>
      <c r="K39" s="9"/>
    </row>
    <row r="40" spans="2:11" x14ac:dyDescent="0.2">
      <c r="B40" s="37"/>
      <c r="C40" s="8"/>
      <c r="D40" s="9"/>
      <c r="E40" s="8"/>
      <c r="F40" s="9"/>
      <c r="G40" s="8"/>
      <c r="H40" s="9"/>
      <c r="I40" s="10"/>
      <c r="J40" s="10"/>
      <c r="K40" s="9"/>
    </row>
  </sheetData>
  <mergeCells count="6">
    <mergeCell ref="A1:K1"/>
    <mergeCell ref="A4:K4"/>
    <mergeCell ref="A2:K2"/>
    <mergeCell ref="A26:K26"/>
    <mergeCell ref="A27:K27"/>
    <mergeCell ref="A25:K25"/>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K43"/>
  <sheetViews>
    <sheetView zoomScaleNormal="100" zoomScaleSheetLayoutView="70" workbookViewId="0">
      <pane xSplit="2" ySplit="5" topLeftCell="C17"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40" customWidth="1"/>
    <col min="2" max="2" width="11.5703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1738</v>
      </c>
      <c r="B1" s="148"/>
      <c r="C1" s="148"/>
      <c r="D1" s="148"/>
      <c r="E1" s="148"/>
      <c r="F1" s="148"/>
      <c r="G1" s="148"/>
      <c r="H1" s="148"/>
      <c r="I1" s="148"/>
      <c r="J1" s="148"/>
      <c r="K1" s="149"/>
    </row>
    <row r="2" spans="1:11" x14ac:dyDescent="0.2">
      <c r="A2" s="153" t="s">
        <v>1591</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112" t="s">
        <v>301</v>
      </c>
      <c r="B6" s="37" t="s">
        <v>213</v>
      </c>
      <c r="C6" s="38">
        <v>33151</v>
      </c>
      <c r="D6" s="9" t="str">
        <f>IF($B6="N/A","N/A",IF(C6&gt;15,"No",IF(C6&lt;-15,"No","Yes")))</f>
        <v>N/A</v>
      </c>
      <c r="E6" s="38">
        <v>32365</v>
      </c>
      <c r="F6" s="9" t="str">
        <f>IF($B6="N/A","N/A",IF(E6&gt;15,"No",IF(E6&lt;-15,"No","Yes")))</f>
        <v>N/A</v>
      </c>
      <c r="G6" s="38">
        <v>28075</v>
      </c>
      <c r="H6" s="9" t="str">
        <f>IF($B6="N/A","N/A",IF(G6&gt;15,"No",IF(G6&lt;-15,"No","Yes")))</f>
        <v>N/A</v>
      </c>
      <c r="I6" s="10">
        <v>-2.37</v>
      </c>
      <c r="J6" s="10">
        <v>-13.3</v>
      </c>
      <c r="K6" s="9" t="str">
        <f t="shared" ref="K6:K36" si="0">IF(J6="Div by 0", "N/A", IF(J6="N/A","N/A", IF(J6&gt;30, "No", IF(J6&lt;-30, "No", "Yes"))))</f>
        <v>Yes</v>
      </c>
    </row>
    <row r="7" spans="1:11" x14ac:dyDescent="0.2">
      <c r="A7" s="112" t="s">
        <v>307</v>
      </c>
      <c r="B7" s="37" t="s">
        <v>214</v>
      </c>
      <c r="C7" s="113">
        <v>100</v>
      </c>
      <c r="D7" s="9" t="str">
        <f>IF($B7="N/A","N/A",IF(C7&gt;100,"No",IF(C7&lt;95,"No","Yes")))</f>
        <v>Yes</v>
      </c>
      <c r="E7" s="113">
        <v>100</v>
      </c>
      <c r="F7" s="9" t="str">
        <f>IF($B7="N/A","N/A",IF(E7&gt;100,"No",IF(E7&lt;95,"No","Yes")))</f>
        <v>Yes</v>
      </c>
      <c r="G7" s="9">
        <v>100</v>
      </c>
      <c r="H7" s="9" t="str">
        <f>IF($B7="N/A","N/A",IF(G7&gt;100,"No",IF(G7&lt;95,"No","Yes")))</f>
        <v>Yes</v>
      </c>
      <c r="I7" s="10">
        <v>0</v>
      </c>
      <c r="J7" s="10">
        <v>0</v>
      </c>
      <c r="K7" s="9" t="str">
        <f t="shared" si="0"/>
        <v>Yes</v>
      </c>
    </row>
    <row r="8" spans="1:11" x14ac:dyDescent="0.2">
      <c r="A8" s="112" t="s">
        <v>308</v>
      </c>
      <c r="B8" s="37" t="s">
        <v>217</v>
      </c>
      <c r="C8" s="113">
        <v>0</v>
      </c>
      <c r="D8" s="9" t="str">
        <f>IF($B8="N/A","N/A",IF(C8=0,"Yes","No"))</f>
        <v>Yes</v>
      </c>
      <c r="E8" s="113">
        <v>0</v>
      </c>
      <c r="F8" s="9" t="str">
        <f>IF($B8="N/A","N/A",IF(E8=0,"Yes","No"))</f>
        <v>Yes</v>
      </c>
      <c r="G8" s="113">
        <v>0</v>
      </c>
      <c r="H8" s="9" t="str">
        <f>IF($B8="N/A","N/A",IF(G8=0,"Yes","No"))</f>
        <v>Yes</v>
      </c>
      <c r="I8" s="10" t="s">
        <v>1747</v>
      </c>
      <c r="J8" s="10" t="s">
        <v>1747</v>
      </c>
      <c r="K8" s="9" t="str">
        <f t="shared" si="0"/>
        <v>N/A</v>
      </c>
    </row>
    <row r="9" spans="1:11" x14ac:dyDescent="0.2">
      <c r="A9" s="112" t="s">
        <v>824</v>
      </c>
      <c r="B9" s="37" t="s">
        <v>218</v>
      </c>
      <c r="C9" s="98">
        <v>5590.5551265000004</v>
      </c>
      <c r="D9" s="9" t="str">
        <f>IF($B9="N/A","N/A",IF(C9&gt;7000,"No",IF(C9&lt;2000,"No","Yes")))</f>
        <v>Yes</v>
      </c>
      <c r="E9" s="98">
        <v>5583.0188475000004</v>
      </c>
      <c r="F9" s="9" t="str">
        <f>IF($B9="N/A","N/A",IF(E9&gt;7000,"No",IF(E9&lt;2000,"No","Yes")))</f>
        <v>Yes</v>
      </c>
      <c r="G9" s="98">
        <v>5624.1207480000003</v>
      </c>
      <c r="H9" s="9" t="str">
        <f>IF($B9="N/A","N/A",IF(G9&gt;7000,"No",IF(G9&lt;2000,"No","Yes")))</f>
        <v>Yes</v>
      </c>
      <c r="I9" s="10">
        <v>-0.13500000000000001</v>
      </c>
      <c r="J9" s="10">
        <v>0.73619999999999997</v>
      </c>
      <c r="K9" s="9" t="str">
        <f t="shared" si="0"/>
        <v>Yes</v>
      </c>
    </row>
    <row r="10" spans="1:11" x14ac:dyDescent="0.2">
      <c r="A10" s="112" t="s">
        <v>825</v>
      </c>
      <c r="B10" s="37" t="s">
        <v>213</v>
      </c>
      <c r="C10" s="98">
        <v>1297.95327</v>
      </c>
      <c r="D10" s="9" t="str">
        <f>IF($B10="N/A","N/A",IF(C10&gt;15,"No",IF(C10&lt;-15,"No","Yes")))</f>
        <v>N/A</v>
      </c>
      <c r="E10" s="98">
        <v>1323.4857503999999</v>
      </c>
      <c r="F10" s="9" t="str">
        <f>IF($B10="N/A","N/A",IF(E10&gt;15,"No",IF(E10&lt;-15,"No","Yes")))</f>
        <v>N/A</v>
      </c>
      <c r="G10" s="98">
        <v>1268.1904847999999</v>
      </c>
      <c r="H10" s="9" t="str">
        <f>IF($B10="N/A","N/A",IF(G10&gt;15,"No",IF(G10&lt;-15,"No","Yes")))</f>
        <v>N/A</v>
      </c>
      <c r="I10" s="10">
        <v>1.9670000000000001</v>
      </c>
      <c r="J10" s="10">
        <v>-4.18</v>
      </c>
      <c r="K10" s="9" t="str">
        <f t="shared" si="0"/>
        <v>Yes</v>
      </c>
    </row>
    <row r="11" spans="1:11" x14ac:dyDescent="0.2">
      <c r="A11" s="112" t="s">
        <v>309</v>
      </c>
      <c r="B11" s="37" t="s">
        <v>219</v>
      </c>
      <c r="C11" s="9">
        <v>2.5821242194999998</v>
      </c>
      <c r="D11" s="9" t="str">
        <f>IF($B11="N/A","N/A",IF(C11&gt;10,"No",IF(C11&lt;=0,"No","Yes")))</f>
        <v>Yes</v>
      </c>
      <c r="E11" s="9">
        <v>2.9723466707999999</v>
      </c>
      <c r="F11" s="9" t="str">
        <f>IF($B11="N/A","N/A",IF(E11&gt;10,"No",IF(E11&lt;=0,"No","Yes")))</f>
        <v>Yes</v>
      </c>
      <c r="G11" s="9">
        <v>2.4292074800000001</v>
      </c>
      <c r="H11" s="9" t="str">
        <f>IF($B11="N/A","N/A",IF(G11&gt;10,"No",IF(G11&lt;=0,"No","Yes")))</f>
        <v>Yes</v>
      </c>
      <c r="I11" s="10">
        <v>15.11</v>
      </c>
      <c r="J11" s="10">
        <v>-18.3</v>
      </c>
      <c r="K11" s="9" t="str">
        <f t="shared" si="0"/>
        <v>Yes</v>
      </c>
    </row>
    <row r="12" spans="1:11" x14ac:dyDescent="0.2">
      <c r="A12" s="112" t="s">
        <v>826</v>
      </c>
      <c r="B12" s="37" t="s">
        <v>213</v>
      </c>
      <c r="C12" s="98">
        <v>3626.6343458000001</v>
      </c>
      <c r="D12" s="9" t="str">
        <f>IF($B12="N/A","N/A",IF(C12&gt;15,"No",IF(C12&lt;-15,"No","Yes")))</f>
        <v>N/A</v>
      </c>
      <c r="E12" s="98">
        <v>4076.9698545000001</v>
      </c>
      <c r="F12" s="9" t="str">
        <f>IF($B12="N/A","N/A",IF(E12&gt;15,"No",IF(E12&lt;-15,"No","Yes")))</f>
        <v>N/A</v>
      </c>
      <c r="G12" s="98">
        <v>6020.6656891000002</v>
      </c>
      <c r="H12" s="9" t="str">
        <f>IF($B12="N/A","N/A",IF(G12&gt;15,"No",IF(G12&lt;-15,"No","Yes")))</f>
        <v>N/A</v>
      </c>
      <c r="I12" s="10">
        <v>12.42</v>
      </c>
      <c r="J12" s="10">
        <v>47.68</v>
      </c>
      <c r="K12" s="9" t="str">
        <f t="shared" si="0"/>
        <v>No</v>
      </c>
    </row>
    <row r="13" spans="1:11" x14ac:dyDescent="0.2">
      <c r="A13" s="112" t="s">
        <v>310</v>
      </c>
      <c r="B13" s="37" t="s">
        <v>214</v>
      </c>
      <c r="C13" s="8">
        <v>95.022774577000007</v>
      </c>
      <c r="D13" s="9" t="str">
        <f>IF($B13="N/A","N/A",IF(C13&gt;100,"No",IF(C13&lt;95,"No","Yes")))</f>
        <v>Yes</v>
      </c>
      <c r="E13" s="8">
        <v>95.145991039999998</v>
      </c>
      <c r="F13" s="9" t="str">
        <f>IF($B13="N/A","N/A",IF(E13&gt;100,"No",IF(E13&lt;95,"No","Yes")))</f>
        <v>Yes</v>
      </c>
      <c r="G13" s="8">
        <v>95.483526268999995</v>
      </c>
      <c r="H13" s="9" t="str">
        <f>IF($B13="N/A","N/A",IF(G13&gt;100,"No",IF(G13&lt;95,"No","Yes")))</f>
        <v>Yes</v>
      </c>
      <c r="I13" s="10">
        <v>0.12970000000000001</v>
      </c>
      <c r="J13" s="10">
        <v>0.3548</v>
      </c>
      <c r="K13" s="9" t="str">
        <f t="shared" si="0"/>
        <v>Yes</v>
      </c>
    </row>
    <row r="14" spans="1:11" x14ac:dyDescent="0.2">
      <c r="A14" s="112" t="s">
        <v>827</v>
      </c>
      <c r="B14" s="37" t="s">
        <v>220</v>
      </c>
      <c r="C14" s="8">
        <v>1.1167264531000001</v>
      </c>
      <c r="D14" s="9" t="str">
        <f>IF($B14="N/A","N/A",IF(C14&gt;1,"Yes","No"))</f>
        <v>Yes</v>
      </c>
      <c r="E14" s="8">
        <v>1.1133337663</v>
      </c>
      <c r="F14" s="9" t="str">
        <f>IF($B14="N/A","N/A",IF(E14&gt;1,"Yes","No"))</f>
        <v>Yes</v>
      </c>
      <c r="G14" s="8">
        <v>1.1177677472000001</v>
      </c>
      <c r="H14" s="9" t="str">
        <f>IF($B14="N/A","N/A",IF(G14&gt;1,"Yes","No"))</f>
        <v>Yes</v>
      </c>
      <c r="I14" s="10">
        <v>-0.30399999999999999</v>
      </c>
      <c r="J14" s="10">
        <v>0.39829999999999999</v>
      </c>
      <c r="K14" s="9" t="str">
        <f t="shared" si="0"/>
        <v>Yes</v>
      </c>
    </row>
    <row r="15" spans="1:11" x14ac:dyDescent="0.2">
      <c r="A15" s="112" t="s">
        <v>311</v>
      </c>
      <c r="B15" s="37" t="s">
        <v>214</v>
      </c>
      <c r="C15" s="8">
        <v>99.568640462999994</v>
      </c>
      <c r="D15" s="9" t="str">
        <f>IF($B15="N/A","N/A",IF(C15&gt;100,"No",IF(C15&lt;95,"No","Yes")))</f>
        <v>Yes</v>
      </c>
      <c r="E15" s="8">
        <v>99.585972501000001</v>
      </c>
      <c r="F15" s="9" t="str">
        <f>IF($B15="N/A","N/A",IF(E15&gt;100,"No",IF(E15&lt;95,"No","Yes")))</f>
        <v>Yes</v>
      </c>
      <c r="G15" s="8">
        <v>99.604630454000002</v>
      </c>
      <c r="H15" s="9" t="str">
        <f>IF($B15="N/A","N/A",IF(G15&gt;100,"No",IF(G15&lt;95,"No","Yes")))</f>
        <v>Yes</v>
      </c>
      <c r="I15" s="10">
        <v>1.7399999999999999E-2</v>
      </c>
      <c r="J15" s="10">
        <v>1.8700000000000001E-2</v>
      </c>
      <c r="K15" s="9" t="str">
        <f t="shared" si="0"/>
        <v>Yes</v>
      </c>
    </row>
    <row r="16" spans="1:11" x14ac:dyDescent="0.2">
      <c r="A16" s="112" t="s">
        <v>828</v>
      </c>
      <c r="B16" s="37" t="s">
        <v>221</v>
      </c>
      <c r="C16" s="8">
        <v>7.6353005331999997</v>
      </c>
      <c r="D16" s="9" t="str">
        <f>IF($B16="N/A","N/A",IF(C16&gt;3,"Yes","No"))</f>
        <v>Yes</v>
      </c>
      <c r="E16" s="8">
        <v>7.3982191058</v>
      </c>
      <c r="F16" s="9" t="str">
        <f>IF($B16="N/A","N/A",IF(E16&gt;3,"Yes","No"))</f>
        <v>Yes</v>
      </c>
      <c r="G16" s="8">
        <v>7.1643541696000002</v>
      </c>
      <c r="H16" s="9" t="str">
        <f>IF($B16="N/A","N/A",IF(G16&gt;3,"Yes","No"))</f>
        <v>Yes</v>
      </c>
      <c r="I16" s="10">
        <v>-3.11</v>
      </c>
      <c r="J16" s="10">
        <v>-3.16</v>
      </c>
      <c r="K16" s="9" t="str">
        <f t="shared" si="0"/>
        <v>Yes</v>
      </c>
    </row>
    <row r="17" spans="1:11" x14ac:dyDescent="0.2">
      <c r="A17" s="112" t="s">
        <v>829</v>
      </c>
      <c r="B17" s="37" t="s">
        <v>222</v>
      </c>
      <c r="C17" s="8">
        <v>4.3084162896000002</v>
      </c>
      <c r="D17" s="9" t="str">
        <f>IF($B17="N/A","N/A",IF(C17&gt;=8,"No",IF(C17&lt;2,"No","Yes")))</f>
        <v>Yes</v>
      </c>
      <c r="E17" s="8">
        <v>4.2052098139999998</v>
      </c>
      <c r="F17" s="9" t="str">
        <f>IF($B17="N/A","N/A",IF(E17&gt;=8,"No",IF(E17&lt;2,"No","Yes")))</f>
        <v>Yes</v>
      </c>
      <c r="G17" s="8">
        <v>4.3821465464999996</v>
      </c>
      <c r="H17" s="9" t="str">
        <f>IF($B17="N/A","N/A",IF(G17&gt;=8,"No",IF(G17&lt;2,"No","Yes")))</f>
        <v>Yes</v>
      </c>
      <c r="I17" s="10">
        <v>-2.4</v>
      </c>
      <c r="J17" s="10">
        <v>4.2080000000000002</v>
      </c>
      <c r="K17" s="9" t="str">
        <f t="shared" si="0"/>
        <v>Yes</v>
      </c>
    </row>
    <row r="18" spans="1:11" x14ac:dyDescent="0.2">
      <c r="A18" s="112" t="s">
        <v>830</v>
      </c>
      <c r="B18" s="37" t="s">
        <v>222</v>
      </c>
      <c r="C18" s="8">
        <v>4.2604239607999999</v>
      </c>
      <c r="D18" s="9" t="str">
        <f>IF($B18="N/A","N/A",IF(C18&gt;=8,"No",IF(C18&lt;2,"No","Yes")))</f>
        <v>Yes</v>
      </c>
      <c r="E18" s="8">
        <v>4.1760991961</v>
      </c>
      <c r="F18" s="9" t="str">
        <f>IF($B18="N/A","N/A",IF(E18&gt;=8,"No",IF(E18&lt;2,"No","Yes")))</f>
        <v>Yes</v>
      </c>
      <c r="G18" s="8">
        <v>4.3473188243000003</v>
      </c>
      <c r="H18" s="9" t="str">
        <f>IF($B18="N/A","N/A",IF(G18&gt;=8,"No",IF(G18&lt;2,"No","Yes")))</f>
        <v>Yes</v>
      </c>
      <c r="I18" s="10">
        <v>-1.98</v>
      </c>
      <c r="J18" s="10">
        <v>4.0999999999999996</v>
      </c>
      <c r="K18" s="9" t="str">
        <f t="shared" si="0"/>
        <v>Yes</v>
      </c>
    </row>
    <row r="19" spans="1:11" x14ac:dyDescent="0.2">
      <c r="A19" s="112" t="s">
        <v>312</v>
      </c>
      <c r="B19" s="37" t="s">
        <v>223</v>
      </c>
      <c r="C19" s="8">
        <v>100</v>
      </c>
      <c r="D19" s="9" t="str">
        <f>IF(OR($B19="N/A",$C19="N/A"),"N/A",IF(C19&gt;100,"No",IF(C19&lt;98,"No","Yes")))</f>
        <v>Yes</v>
      </c>
      <c r="E19" s="8">
        <v>100</v>
      </c>
      <c r="F19" s="9" t="str">
        <f>IF(OR($B19="N/A",$E19="N/A"),"N/A",IF(E19&gt;100,"No",IF(E19&lt;98,"No","Yes")))</f>
        <v>Yes</v>
      </c>
      <c r="G19" s="8">
        <v>100</v>
      </c>
      <c r="H19" s="9" t="str">
        <f>IF($B19="N/A","N/A",IF(G19&gt;100,"No",IF(G19&lt;98,"No","Yes")))</f>
        <v>Yes</v>
      </c>
      <c r="I19" s="10">
        <v>0</v>
      </c>
      <c r="J19" s="10">
        <v>0</v>
      </c>
      <c r="K19" s="9" t="str">
        <f t="shared" si="0"/>
        <v>Yes</v>
      </c>
    </row>
    <row r="20" spans="1:11" x14ac:dyDescent="0.2">
      <c r="A20" s="112" t="s">
        <v>31</v>
      </c>
      <c r="B20" s="62" t="s">
        <v>214</v>
      </c>
      <c r="C20" s="8">
        <v>99.758679978999993</v>
      </c>
      <c r="D20" s="9" t="str">
        <f>IF($B20="N/A","N/A",IF(C20&gt;100,"No",IF(C20&lt;95,"No","Yes")))</f>
        <v>Yes</v>
      </c>
      <c r="E20" s="8">
        <v>99.663216438000006</v>
      </c>
      <c r="F20" s="9" t="str">
        <f>IF($B20="N/A","N/A",IF(E20&gt;100,"No",IF(E20&lt;95,"No","Yes")))</f>
        <v>Yes</v>
      </c>
      <c r="G20" s="8">
        <v>99.800534283000005</v>
      </c>
      <c r="H20" s="9" t="str">
        <f>IF($B20="N/A","N/A",IF(G20&gt;100,"No",IF(G20&lt;95,"No","Yes")))</f>
        <v>Yes</v>
      </c>
      <c r="I20" s="10">
        <v>-9.6000000000000002E-2</v>
      </c>
      <c r="J20" s="10">
        <v>0.13780000000000001</v>
      </c>
      <c r="K20" s="9" t="str">
        <f t="shared" si="0"/>
        <v>Yes</v>
      </c>
    </row>
    <row r="21" spans="1:11" x14ac:dyDescent="0.2">
      <c r="A21" s="112" t="s">
        <v>313</v>
      </c>
      <c r="B21" s="37" t="s">
        <v>214</v>
      </c>
      <c r="C21" s="8">
        <v>97.924647824000004</v>
      </c>
      <c r="D21" s="9" t="str">
        <f>IF($B21="N/A","N/A",IF(C21&gt;100,"No",IF(C21&lt;95,"No","Yes")))</f>
        <v>Yes</v>
      </c>
      <c r="E21" s="8">
        <v>98.557083269000003</v>
      </c>
      <c r="F21" s="9" t="str">
        <f>IF($B21="N/A","N/A",IF(E21&gt;100,"No",IF(E21&lt;95,"No","Yes")))</f>
        <v>Yes</v>
      </c>
      <c r="G21" s="8">
        <v>98.931433659999996</v>
      </c>
      <c r="H21" s="9" t="str">
        <f>IF($B21="N/A","N/A",IF(G21&gt;100,"No",IF(G21&lt;95,"No","Yes")))</f>
        <v>Yes</v>
      </c>
      <c r="I21" s="10">
        <v>0.64580000000000004</v>
      </c>
      <c r="J21" s="10">
        <v>0.37980000000000003</v>
      </c>
      <c r="K21" s="9" t="str">
        <f t="shared" si="0"/>
        <v>Yes</v>
      </c>
    </row>
    <row r="22" spans="1:11" x14ac:dyDescent="0.2">
      <c r="A22" s="112" t="s">
        <v>1709</v>
      </c>
      <c r="B22" s="37" t="s">
        <v>224</v>
      </c>
      <c r="C22" s="8">
        <v>2.0783686766999998</v>
      </c>
      <c r="D22" s="9" t="str">
        <f>IF($B22="N/A","N/A",IF(C22&gt;5,"No",IF(C22&lt;=0,"No","Yes")))</f>
        <v>Yes</v>
      </c>
      <c r="E22" s="8">
        <v>1.442916731</v>
      </c>
      <c r="F22" s="9" t="str">
        <f>IF($B22="N/A","N/A",IF(E22&gt;5,"No",IF(E22&lt;=0,"No","Yes")))</f>
        <v>Yes</v>
      </c>
      <c r="G22" s="8">
        <v>1.072128228</v>
      </c>
      <c r="H22" s="9" t="str">
        <f>IF($B22="N/A","N/A",IF(G22&gt;5,"No",IF(G22&lt;=0,"No","Yes")))</f>
        <v>Yes</v>
      </c>
      <c r="I22" s="10">
        <v>-30.6</v>
      </c>
      <c r="J22" s="10">
        <v>-25.7</v>
      </c>
      <c r="K22" s="9" t="str">
        <f t="shared" si="0"/>
        <v>Yes</v>
      </c>
    </row>
    <row r="23" spans="1:11" x14ac:dyDescent="0.2">
      <c r="A23" s="112" t="s">
        <v>314</v>
      </c>
      <c r="B23" s="37" t="s">
        <v>223</v>
      </c>
      <c r="C23" s="8">
        <v>100</v>
      </c>
      <c r="D23" s="9" t="str">
        <f>IF($B23="N/A","N/A",IF(C23&gt;100,"No",IF(C23&lt;98,"No","Yes")))</f>
        <v>Yes</v>
      </c>
      <c r="E23" s="8">
        <v>100</v>
      </c>
      <c r="F23" s="9" t="str">
        <f>IF($B23="N/A","N/A",IF(E23&gt;100,"No",IF(E23&lt;98,"No","Yes")))</f>
        <v>Yes</v>
      </c>
      <c r="G23" s="8">
        <v>100</v>
      </c>
      <c r="H23" s="9" t="str">
        <f>IF($B23="N/A","N/A",IF(G23&gt;100,"No",IF(G23&lt;98,"No","Yes")))</f>
        <v>Yes</v>
      </c>
      <c r="I23" s="10">
        <v>0</v>
      </c>
      <c r="J23" s="10">
        <v>0</v>
      </c>
      <c r="K23" s="9" t="str">
        <f t="shared" si="0"/>
        <v>Yes</v>
      </c>
    </row>
    <row r="24" spans="1:11" x14ac:dyDescent="0.2">
      <c r="A24" s="112" t="s">
        <v>831</v>
      </c>
      <c r="B24" s="37" t="s">
        <v>225</v>
      </c>
      <c r="C24" s="8">
        <v>4.4289463365000001</v>
      </c>
      <c r="D24" s="9" t="str">
        <f>IF($B24="N/A","N/A",IF(C24&gt;=2,"Yes","No"))</f>
        <v>Yes</v>
      </c>
      <c r="E24" s="8">
        <v>4.4564498687</v>
      </c>
      <c r="F24" s="9" t="str">
        <f>IF($B24="N/A","N/A",IF(E24&gt;=2,"Yes","No"))</f>
        <v>Yes</v>
      </c>
      <c r="G24" s="8">
        <v>4.444096171</v>
      </c>
      <c r="H24" s="9" t="str">
        <f>IF($B24="N/A","N/A",IF(G24&gt;=2,"Yes","No"))</f>
        <v>Yes</v>
      </c>
      <c r="I24" s="10">
        <v>0.621</v>
      </c>
      <c r="J24" s="10">
        <v>-0.27700000000000002</v>
      </c>
      <c r="K24" s="9" t="str">
        <f t="shared" si="0"/>
        <v>Yes</v>
      </c>
    </row>
    <row r="25" spans="1:11" x14ac:dyDescent="0.2">
      <c r="A25" s="112" t="s">
        <v>832</v>
      </c>
      <c r="B25" s="37" t="s">
        <v>226</v>
      </c>
      <c r="C25" s="8">
        <v>5.0435884286999997</v>
      </c>
      <c r="D25" s="9" t="str">
        <f>IF($B25="N/A","N/A",IF(C25&gt;30,"No",IF(C25&lt;5,"No","Yes")))</f>
        <v>Yes</v>
      </c>
      <c r="E25" s="8">
        <v>4.3812760698000002</v>
      </c>
      <c r="F25" s="9" t="str">
        <f>IF($B25="N/A","N/A",IF(E25&gt;30,"No",IF(E25&lt;5,"No","Yes")))</f>
        <v>No</v>
      </c>
      <c r="G25" s="8">
        <v>4.1282279608000003</v>
      </c>
      <c r="H25" s="9" t="str">
        <f>IF($B25="N/A","N/A",IF(G25&gt;30,"No",IF(G25&lt;5,"No","Yes")))</f>
        <v>No</v>
      </c>
      <c r="I25" s="10">
        <v>-13.1</v>
      </c>
      <c r="J25" s="10">
        <v>-5.78</v>
      </c>
      <c r="K25" s="9" t="str">
        <f t="shared" si="0"/>
        <v>Yes</v>
      </c>
    </row>
    <row r="26" spans="1:11" x14ac:dyDescent="0.2">
      <c r="A26" s="112" t="s">
        <v>833</v>
      </c>
      <c r="B26" s="37" t="s">
        <v>227</v>
      </c>
      <c r="C26" s="8">
        <v>14.020693192</v>
      </c>
      <c r="D26" s="9" t="str">
        <f>IF($B26="N/A","N/A",IF(C26&gt;75,"No",IF(C26&lt;15,"No","Yes")))</f>
        <v>No</v>
      </c>
      <c r="E26" s="8">
        <v>13.208713116</v>
      </c>
      <c r="F26" s="9" t="str">
        <f>IF($B26="N/A","N/A",IF(E26&gt;75,"No",IF(E26&lt;15,"No","Yes")))</f>
        <v>No</v>
      </c>
      <c r="G26" s="8">
        <v>12.491540516000001</v>
      </c>
      <c r="H26" s="9" t="str">
        <f>IF($B26="N/A","N/A",IF(G26&gt;75,"No",IF(G26&lt;15,"No","Yes")))</f>
        <v>No</v>
      </c>
      <c r="I26" s="10">
        <v>-5.79</v>
      </c>
      <c r="J26" s="10">
        <v>-5.43</v>
      </c>
      <c r="K26" s="9" t="str">
        <f t="shared" si="0"/>
        <v>Yes</v>
      </c>
    </row>
    <row r="27" spans="1:11" x14ac:dyDescent="0.2">
      <c r="A27" s="112" t="s">
        <v>834</v>
      </c>
      <c r="B27" s="37" t="s">
        <v>228</v>
      </c>
      <c r="C27" s="8">
        <v>80.935718379999997</v>
      </c>
      <c r="D27" s="9" t="str">
        <f>IF($B27="N/A","N/A",IF(C27&gt;70,"No",IF(C27&lt;25,"No","Yes")))</f>
        <v>No</v>
      </c>
      <c r="E27" s="8">
        <v>82.410010814000003</v>
      </c>
      <c r="F27" s="9" t="str">
        <f>IF($B27="N/A","N/A",IF(E27&gt;70,"No",IF(E27&lt;25,"No","Yes")))</f>
        <v>No</v>
      </c>
      <c r="G27" s="8">
        <v>83.380231523000006</v>
      </c>
      <c r="H27" s="9" t="str">
        <f>IF($B27="N/A","N/A",IF(G27&gt;70,"No",IF(G27&lt;25,"No","Yes")))</f>
        <v>No</v>
      </c>
      <c r="I27" s="10">
        <v>1.8220000000000001</v>
      </c>
      <c r="J27" s="10">
        <v>1.177</v>
      </c>
      <c r="K27" s="9" t="str">
        <f t="shared" si="0"/>
        <v>Yes</v>
      </c>
    </row>
    <row r="28" spans="1:11" x14ac:dyDescent="0.2">
      <c r="A28" s="112" t="s">
        <v>318</v>
      </c>
      <c r="B28" s="37" t="s">
        <v>229</v>
      </c>
      <c r="C28" s="8">
        <v>57.714699406000001</v>
      </c>
      <c r="D28" s="9" t="str">
        <f>IF($B28="N/A","N/A",IF(C28&gt;70,"No",IF(C28&lt;35,"No","Yes")))</f>
        <v>Yes</v>
      </c>
      <c r="E28" s="8">
        <v>56.147072455</v>
      </c>
      <c r="F28" s="9" t="str">
        <f>IF($B28="N/A","N/A",IF(E28&gt;70,"No",IF(E28&lt;35,"No","Yes")))</f>
        <v>Yes</v>
      </c>
      <c r="G28" s="8">
        <v>54.450578806999999</v>
      </c>
      <c r="H28" s="9" t="str">
        <f>IF($B28="N/A","N/A",IF(G28&gt;70,"No",IF(G28&lt;35,"No","Yes")))</f>
        <v>Yes</v>
      </c>
      <c r="I28" s="10">
        <v>-2.72</v>
      </c>
      <c r="J28" s="10">
        <v>-3.02</v>
      </c>
      <c r="K28" s="9" t="str">
        <f t="shared" si="0"/>
        <v>Yes</v>
      </c>
    </row>
    <row r="29" spans="1:11" x14ac:dyDescent="0.2">
      <c r="A29" s="112" t="s">
        <v>835</v>
      </c>
      <c r="B29" s="37" t="s">
        <v>220</v>
      </c>
      <c r="C29" s="8">
        <v>2.0906810223000001</v>
      </c>
      <c r="D29" s="9" t="str">
        <f>IF($B29="N/A","N/A",IF(C29&gt;1,"Yes","No"))</f>
        <v>Yes</v>
      </c>
      <c r="E29" s="8">
        <v>2.0401716927</v>
      </c>
      <c r="F29" s="9" t="str">
        <f>IF($B29="N/A","N/A",IF(E29&gt;1,"Yes","No"))</f>
        <v>Yes</v>
      </c>
      <c r="G29" s="8">
        <v>1.9930005887</v>
      </c>
      <c r="H29" s="9" t="str">
        <f>IF($B29="N/A","N/A",IF(G29&gt;1,"Yes","No"))</f>
        <v>Yes</v>
      </c>
      <c r="I29" s="10">
        <v>-2.42</v>
      </c>
      <c r="J29" s="10">
        <v>-2.31</v>
      </c>
      <c r="K29" s="9" t="str">
        <f t="shared" si="0"/>
        <v>Yes</v>
      </c>
    </row>
    <row r="30" spans="1:11" x14ac:dyDescent="0.2">
      <c r="A30" s="112" t="s">
        <v>319</v>
      </c>
      <c r="B30" s="37" t="s">
        <v>213</v>
      </c>
      <c r="C30" s="8">
        <v>0</v>
      </c>
      <c r="D30" s="9" t="str">
        <f>IF($B30="N/A","N/A",IF(C30&gt;15,"No",IF(C30&lt;-15,"No","Yes")))</f>
        <v>N/A</v>
      </c>
      <c r="E30" s="8">
        <v>0</v>
      </c>
      <c r="F30" s="9" t="str">
        <f>IF($B30="N/A","N/A",IF(E30&gt;15,"No",IF(E30&lt;-15,"No","Yes")))</f>
        <v>N/A</v>
      </c>
      <c r="G30" s="8">
        <v>0</v>
      </c>
      <c r="H30" s="9" t="str">
        <f>IF($B30="N/A","N/A",IF(G30&gt;15,"No",IF(G30&lt;-15,"No","Yes")))</f>
        <v>N/A</v>
      </c>
      <c r="I30" s="10" t="s">
        <v>1747</v>
      </c>
      <c r="J30" s="10" t="s">
        <v>1747</v>
      </c>
      <c r="K30" s="9" t="str">
        <f t="shared" si="0"/>
        <v>N/A</v>
      </c>
    </row>
    <row r="31" spans="1:11" x14ac:dyDescent="0.2">
      <c r="A31" s="112" t="s">
        <v>836</v>
      </c>
      <c r="B31" s="37" t="s">
        <v>213</v>
      </c>
      <c r="C31" s="8">
        <v>94.715935818000005</v>
      </c>
      <c r="D31" s="9" t="str">
        <f>IF($B31="N/A","N/A",IF(C31&gt;15,"No",IF(C31&lt;-15,"No","Yes")))</f>
        <v>N/A</v>
      </c>
      <c r="E31" s="8">
        <v>94.887739378999996</v>
      </c>
      <c r="F31" s="9" t="str">
        <f>IF($B31="N/A","N/A",IF(E31&gt;15,"No",IF(E31&lt;-15,"No","Yes")))</f>
        <v>N/A</v>
      </c>
      <c r="G31" s="8">
        <v>94.799502845999996</v>
      </c>
      <c r="H31" s="9" t="str">
        <f>IF($B31="N/A","N/A",IF(G31&gt;15,"No",IF(G31&lt;-15,"No","Yes")))</f>
        <v>N/A</v>
      </c>
      <c r="I31" s="10">
        <v>0.18140000000000001</v>
      </c>
      <c r="J31" s="10">
        <v>-9.2999999999999999E-2</v>
      </c>
      <c r="K31" s="9" t="str">
        <f t="shared" si="0"/>
        <v>Yes</v>
      </c>
    </row>
    <row r="32" spans="1:11" x14ac:dyDescent="0.2">
      <c r="A32" s="112" t="s">
        <v>320</v>
      </c>
      <c r="B32" s="37" t="s">
        <v>213</v>
      </c>
      <c r="C32" s="8" t="s">
        <v>1747</v>
      </c>
      <c r="D32" s="9" t="str">
        <f>IF($B32="N/A","N/A",IF(C32&gt;15,"No",IF(C32&lt;-15,"No","Yes")))</f>
        <v>N/A</v>
      </c>
      <c r="E32" s="8" t="s">
        <v>1747</v>
      </c>
      <c r="F32" s="9" t="str">
        <f>IF($B32="N/A","N/A",IF(E32&gt;15,"No",IF(E32&lt;-15,"No","Yes")))</f>
        <v>N/A</v>
      </c>
      <c r="G32" s="8" t="s">
        <v>1747</v>
      </c>
      <c r="H32" s="9" t="str">
        <f>IF($B32="N/A","N/A",IF(G32&gt;15,"No",IF(G32&lt;-15,"No","Yes")))</f>
        <v>N/A</v>
      </c>
      <c r="I32" s="10" t="s">
        <v>1747</v>
      </c>
      <c r="J32" s="10" t="s">
        <v>1747</v>
      </c>
      <c r="K32" s="9" t="str">
        <f t="shared" si="0"/>
        <v>N/A</v>
      </c>
    </row>
    <row r="33" spans="1:11" x14ac:dyDescent="0.2">
      <c r="A33" s="112" t="s">
        <v>321</v>
      </c>
      <c r="B33" s="37" t="s">
        <v>213</v>
      </c>
      <c r="C33" s="8">
        <v>100</v>
      </c>
      <c r="D33" s="9" t="str">
        <f>IF($B33="N/A","N/A",IF(C33&gt;15,"No",IF(C33&lt;-15,"No","Yes")))</f>
        <v>N/A</v>
      </c>
      <c r="E33" s="8">
        <v>100</v>
      </c>
      <c r="F33" s="9" t="str">
        <f>IF($B33="N/A","N/A",IF(E33&gt;15,"No",IF(E33&lt;-15,"No","Yes")))</f>
        <v>N/A</v>
      </c>
      <c r="G33" s="8">
        <v>100</v>
      </c>
      <c r="H33" s="9" t="str">
        <f>IF($B33="N/A","N/A",IF(G33&gt;15,"No",IF(G33&lt;-15,"No","Yes")))</f>
        <v>N/A</v>
      </c>
      <c r="I33" s="10">
        <v>0</v>
      </c>
      <c r="J33" s="10">
        <v>0</v>
      </c>
      <c r="K33" s="9" t="str">
        <f t="shared" si="0"/>
        <v>Yes</v>
      </c>
    </row>
    <row r="34" spans="1:11" x14ac:dyDescent="0.2">
      <c r="A34" s="112" t="s">
        <v>322</v>
      </c>
      <c r="B34" s="37" t="s">
        <v>230</v>
      </c>
      <c r="C34" s="8">
        <v>74.929866368999996</v>
      </c>
      <c r="D34" s="9" t="str">
        <f>IF($B34="N/A","N/A",IF(C34&gt;=90,"Yes","No"))</f>
        <v>No</v>
      </c>
      <c r="E34" s="8">
        <v>74.515680519</v>
      </c>
      <c r="F34" s="9" t="str">
        <f>IF($B34="N/A","N/A",IF(E34&gt;=90,"Yes","No"))</f>
        <v>No</v>
      </c>
      <c r="G34" s="8">
        <v>72.317008013999995</v>
      </c>
      <c r="H34" s="9" t="str">
        <f>IF($B34="N/A","N/A",IF(G34&gt;=90,"Yes","No"))</f>
        <v>No</v>
      </c>
      <c r="I34" s="10">
        <v>-0.55300000000000005</v>
      </c>
      <c r="J34" s="10">
        <v>-2.95</v>
      </c>
      <c r="K34" s="9" t="str">
        <f t="shared" si="0"/>
        <v>Yes</v>
      </c>
    </row>
    <row r="35" spans="1:11" x14ac:dyDescent="0.2">
      <c r="A35" s="112" t="s">
        <v>323</v>
      </c>
      <c r="B35" s="37" t="s">
        <v>213</v>
      </c>
      <c r="C35" s="8">
        <v>6.2954360350999998</v>
      </c>
      <c r="D35" s="9" t="str">
        <f>IF($B35="N/A","N/A",IF(C35&gt;15,"No",IF(C35&lt;-15,"No","Yes")))</f>
        <v>N/A</v>
      </c>
      <c r="E35" s="8">
        <v>18.368608064</v>
      </c>
      <c r="F35" s="9" t="str">
        <f>IF($B35="N/A","N/A",IF(E35&gt;15,"No",IF(E35&lt;-15,"No","Yes")))</f>
        <v>N/A</v>
      </c>
      <c r="G35" s="8">
        <v>18.318788957999999</v>
      </c>
      <c r="H35" s="9" t="str">
        <f>IF($B35="N/A","N/A",IF(G35&gt;15,"No",IF(G35&lt;-15,"No","Yes")))</f>
        <v>N/A</v>
      </c>
      <c r="I35" s="10">
        <v>191.8</v>
      </c>
      <c r="J35" s="10">
        <v>-0.27100000000000002</v>
      </c>
      <c r="K35" s="9" t="str">
        <f t="shared" si="0"/>
        <v>Yes</v>
      </c>
    </row>
    <row r="36" spans="1:11" ht="25.5" x14ac:dyDescent="0.2">
      <c r="A36" s="112" t="s">
        <v>369</v>
      </c>
      <c r="B36" s="37" t="s">
        <v>213</v>
      </c>
      <c r="C36" s="8">
        <v>28.394316914000001</v>
      </c>
      <c r="D36" s="9" t="str">
        <f>IF($B36="N/A","N/A",IF(C36&gt;15,"No",IF(C36&lt;-15,"No","Yes")))</f>
        <v>N/A</v>
      </c>
      <c r="E36" s="8">
        <v>32.862660280999997</v>
      </c>
      <c r="F36" s="9" t="str">
        <f>IF($B36="N/A","N/A",IF(E36&gt;15,"No",IF(E36&lt;-15,"No","Yes")))</f>
        <v>N/A</v>
      </c>
      <c r="G36" s="8">
        <v>36.940338379000003</v>
      </c>
      <c r="H36" s="9" t="str">
        <f>IF($B36="N/A","N/A",IF(G36&gt;15,"No",IF(G36&lt;-15,"No","Yes")))</f>
        <v>N/A</v>
      </c>
      <c r="I36" s="10">
        <v>15.74</v>
      </c>
      <c r="J36" s="10">
        <v>12.41</v>
      </c>
      <c r="K36" s="9" t="str">
        <f t="shared" si="0"/>
        <v>Yes</v>
      </c>
    </row>
    <row r="37" spans="1:11" x14ac:dyDescent="0.2">
      <c r="A37" s="112" t="s">
        <v>374</v>
      </c>
      <c r="B37" s="37" t="s">
        <v>231</v>
      </c>
      <c r="C37" s="8">
        <v>83.900938131999993</v>
      </c>
      <c r="D37" s="9" t="str">
        <f>IF($B37="N/A","N/A",IF(C37&gt;90,"No",IF(C37&lt;75,"No","Yes")))</f>
        <v>Yes</v>
      </c>
      <c r="E37" s="8">
        <v>84.498686852999995</v>
      </c>
      <c r="F37" s="9" t="str">
        <f>IF($B37="N/A","N/A",IF(E37&gt;90,"No",IF(E37&lt;75,"No","Yes")))</f>
        <v>Yes</v>
      </c>
      <c r="G37" s="8">
        <v>86.888691006000002</v>
      </c>
      <c r="H37" s="9" t="str">
        <f>IF($B37="N/A","N/A",IF(G37&gt;90,"No",IF(G37&lt;75,"No","Yes")))</f>
        <v>Yes</v>
      </c>
      <c r="I37" s="10">
        <v>0.71240000000000003</v>
      </c>
      <c r="J37" s="10">
        <v>2.8279999999999998</v>
      </c>
      <c r="K37" s="9" t="str">
        <f>IF(J37="Div by 0", "N/A", IF(J37="N/A","N/A", IF(J37&gt;30, "No", IF(J37&lt;-30, "No", "Yes"))))</f>
        <v>Yes</v>
      </c>
    </row>
    <row r="38" spans="1:11" x14ac:dyDescent="0.2">
      <c r="A38" s="112" t="s">
        <v>375</v>
      </c>
      <c r="B38" s="37" t="s">
        <v>232</v>
      </c>
      <c r="C38" s="8">
        <v>13.857802178</v>
      </c>
      <c r="D38" s="9" t="str">
        <f>IF($B38="N/A","N/A",IF(C38&gt;10,"No",IF(C38&lt;1,"No","Yes")))</f>
        <v>No</v>
      </c>
      <c r="E38" s="8">
        <v>13.078943303000001</v>
      </c>
      <c r="F38" s="9" t="str">
        <f>IF($B38="N/A","N/A",IF(E38&gt;10,"No",IF(E38&lt;1,"No","Yes")))</f>
        <v>No</v>
      </c>
      <c r="G38" s="8">
        <v>10.856634015999999</v>
      </c>
      <c r="H38" s="9" t="str">
        <f>IF($B38="N/A","N/A",IF(G38&gt;10,"No",IF(G38&lt;1,"No","Yes")))</f>
        <v>No</v>
      </c>
      <c r="I38" s="10">
        <v>-5.62</v>
      </c>
      <c r="J38" s="10">
        <v>-17</v>
      </c>
      <c r="K38" s="9" t="str">
        <f>IF(J38="Div by 0", "N/A", IF(J38="N/A","N/A", IF(J38&gt;30, "No", IF(J38&lt;-30, "No", "Yes"))))</f>
        <v>Yes</v>
      </c>
    </row>
    <row r="39" spans="1:11" x14ac:dyDescent="0.2">
      <c r="A39" s="112" t="s">
        <v>376</v>
      </c>
      <c r="B39" s="37" t="s">
        <v>233</v>
      </c>
      <c r="C39" s="8">
        <v>0.1417755121</v>
      </c>
      <c r="D39" s="9" t="str">
        <f>IF($B39="N/A","N/A",IF(C39&gt;2,"No",IF(C39&lt;=0,"No","Yes")))</f>
        <v>Yes</v>
      </c>
      <c r="E39" s="8">
        <v>0.2070137494</v>
      </c>
      <c r="F39" s="9" t="str">
        <f>IF($B39="N/A","N/A",IF(E39&gt;2,"No",IF(E39&lt;=0,"No","Yes")))</f>
        <v>Yes</v>
      </c>
      <c r="G39" s="8">
        <v>0.17809438999999999</v>
      </c>
      <c r="H39" s="9" t="str">
        <f>IF($B39="N/A","N/A",IF(G39&gt;2,"No",IF(G39&lt;=0,"No","Yes")))</f>
        <v>Yes</v>
      </c>
      <c r="I39" s="10">
        <v>46.02</v>
      </c>
      <c r="J39" s="10">
        <v>-14</v>
      </c>
      <c r="K39" s="9" t="str">
        <f>IF(J39="Div by 0", "N/A", IF(J39="N/A","N/A", IF(J39&gt;30, "No", IF(J39&lt;-30, "No", "Yes"))))</f>
        <v>Yes</v>
      </c>
    </row>
    <row r="40" spans="1:11" x14ac:dyDescent="0.2">
      <c r="A40" s="112" t="s">
        <v>377</v>
      </c>
      <c r="B40" s="37" t="s">
        <v>234</v>
      </c>
      <c r="C40" s="8">
        <v>0.59425055049999997</v>
      </c>
      <c r="D40" s="9" t="str">
        <f>IF($B40="N/A","N/A",IF(C40&gt;3,"No",IF(C40&lt;=0,"No","Yes")))</f>
        <v>Yes</v>
      </c>
      <c r="E40" s="8">
        <v>0.5963231886</v>
      </c>
      <c r="F40" s="9" t="str">
        <f>IF($B40="N/A","N/A",IF(E40&gt;3,"No",IF(E40&lt;=0,"No","Yes")))</f>
        <v>Yes</v>
      </c>
      <c r="G40" s="8">
        <v>0.62333036509999995</v>
      </c>
      <c r="H40" s="9" t="str">
        <f>IF($B40="N/A","N/A",IF(G40&gt;3,"No",IF(G40&lt;=0,"No","Yes")))</f>
        <v>Yes</v>
      </c>
      <c r="I40" s="10">
        <v>0.3488</v>
      </c>
      <c r="J40" s="10">
        <v>4.5289999999999999</v>
      </c>
      <c r="K40" s="9" t="str">
        <f>IF(J40="Div by 0", "N/A", IF(J40="N/A","N/A", IF(J40&gt;30, "No", IF(J40&lt;-30, "No", "Yes"))))</f>
        <v>Yes</v>
      </c>
    </row>
    <row r="41" spans="1:11" s="120" customFormat="1" x14ac:dyDescent="0.2">
      <c r="A41" s="164" t="s">
        <v>1647</v>
      </c>
      <c r="B41" s="165"/>
      <c r="C41" s="165"/>
      <c r="D41" s="165"/>
      <c r="E41" s="165"/>
      <c r="F41" s="165"/>
      <c r="G41" s="165"/>
      <c r="H41" s="165"/>
      <c r="I41" s="165"/>
      <c r="J41" s="165"/>
      <c r="K41" s="166"/>
    </row>
    <row r="42" spans="1:11" ht="16.5" customHeight="1" x14ac:dyDescent="0.2">
      <c r="A42" s="156" t="s">
        <v>1645</v>
      </c>
      <c r="B42" s="157"/>
      <c r="C42" s="157"/>
      <c r="D42" s="157"/>
      <c r="E42" s="157"/>
      <c r="F42" s="157"/>
      <c r="G42" s="157"/>
      <c r="H42" s="157"/>
      <c r="I42" s="157"/>
      <c r="J42" s="157"/>
      <c r="K42" s="158"/>
    </row>
    <row r="43" spans="1:11" x14ac:dyDescent="0.2">
      <c r="A43" s="159" t="s">
        <v>1743</v>
      </c>
      <c r="B43" s="159"/>
      <c r="C43" s="159"/>
      <c r="D43" s="159"/>
      <c r="E43" s="159"/>
      <c r="F43" s="159"/>
      <c r="G43" s="159"/>
      <c r="H43" s="159"/>
      <c r="I43" s="159"/>
      <c r="J43" s="159"/>
      <c r="K43" s="160"/>
    </row>
  </sheetData>
  <mergeCells count="6">
    <mergeCell ref="A43:K43"/>
    <mergeCell ref="A1:K1"/>
    <mergeCell ref="A2:K2"/>
    <mergeCell ref="A4:K4"/>
    <mergeCell ref="A42:K42"/>
    <mergeCell ref="A41:K41"/>
  </mergeCells>
  <phoneticPr fontId="0" type="noConversion"/>
  <printOptions headings="1"/>
  <pageMargins left="0.75" right="0.75" top="1" bottom="0.75" header="0.5" footer="0.5"/>
  <pageSetup scale="63" fitToHeight="3" orientation="landscape" useFirstPageNumber="1" r:id="rId1"/>
  <headerFooter alignWithMargins="0">
    <oddFooter>&amp;R&amp;A Page &amp;P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2"/>
  <sheetViews>
    <sheetView showGridLines="0" zoomScaleNormal="100" workbookViewId="0">
      <pane xSplit="2" ySplit="5" topLeftCell="C22"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40"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1738</v>
      </c>
      <c r="B1" s="148"/>
      <c r="C1" s="148"/>
      <c r="D1" s="148"/>
      <c r="E1" s="148"/>
      <c r="F1" s="148"/>
      <c r="G1" s="148"/>
      <c r="H1" s="148"/>
      <c r="I1" s="148"/>
      <c r="J1" s="148"/>
      <c r="K1" s="149"/>
    </row>
    <row r="2" spans="1:11" x14ac:dyDescent="0.2">
      <c r="A2" s="153" t="s">
        <v>1589</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112" t="s">
        <v>301</v>
      </c>
      <c r="B6" s="37" t="s">
        <v>213</v>
      </c>
      <c r="C6" s="38">
        <v>9777</v>
      </c>
      <c r="D6" s="9" t="str">
        <f>IF($B6="N/A","N/A",IF(C6&gt;15,"No",IF(C6&lt;-15,"No","Yes")))</f>
        <v>N/A</v>
      </c>
      <c r="E6" s="38">
        <v>10051</v>
      </c>
      <c r="F6" s="9" t="str">
        <f>IF($B6="N/A","N/A",IF(E6&gt;15,"No",IF(E6&lt;-15,"No","Yes")))</f>
        <v>N/A</v>
      </c>
      <c r="G6" s="38">
        <v>9947</v>
      </c>
      <c r="H6" s="9" t="str">
        <f>IF($B6="N/A","N/A",IF(G6&gt;15,"No",IF(G6&lt;-15,"No","Yes")))</f>
        <v>N/A</v>
      </c>
      <c r="I6" s="10">
        <v>2.802</v>
      </c>
      <c r="J6" s="10">
        <v>-1.03</v>
      </c>
      <c r="K6" s="9" t="str">
        <f t="shared" ref="K6:K31" si="0">IF(J6="Div by 0", "N/A", IF(J6="N/A","N/A", IF(J6&gt;30, "No", IF(J6&lt;-30, "No", "Yes"))))</f>
        <v>Yes</v>
      </c>
    </row>
    <row r="7" spans="1:11" x14ac:dyDescent="0.2">
      <c r="A7" s="112" t="s">
        <v>307</v>
      </c>
      <c r="B7" s="37"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
      <c r="A8" s="112" t="s">
        <v>308</v>
      </c>
      <c r="B8" s="37" t="s">
        <v>217</v>
      </c>
      <c r="C8" s="8">
        <v>0</v>
      </c>
      <c r="D8" s="9" t="str">
        <f>IF($B8="N/A","N/A",IF(C8=0,"Yes","No"))</f>
        <v>Yes</v>
      </c>
      <c r="E8" s="8">
        <v>0</v>
      </c>
      <c r="F8" s="9" t="str">
        <f>IF($B8="N/A","N/A",IF(E8=0,"Yes","No"))</f>
        <v>Yes</v>
      </c>
      <c r="G8" s="8">
        <v>0</v>
      </c>
      <c r="H8" s="9" t="str">
        <f>IF($B8="N/A","N/A",IF(G8=0,"Yes","No"))</f>
        <v>Yes</v>
      </c>
      <c r="I8" s="10" t="s">
        <v>1747</v>
      </c>
      <c r="J8" s="10" t="s">
        <v>1747</v>
      </c>
      <c r="K8" s="9" t="str">
        <f t="shared" si="0"/>
        <v>N/A</v>
      </c>
    </row>
    <row r="9" spans="1:11" x14ac:dyDescent="0.2">
      <c r="A9" s="112" t="s">
        <v>824</v>
      </c>
      <c r="B9" s="37" t="s">
        <v>213</v>
      </c>
      <c r="C9" s="98">
        <v>1170.0726193999999</v>
      </c>
      <c r="D9" s="9" t="str">
        <f>IF($B9="N/A","N/A",IF(C9&gt;15,"No",IF(C9&lt;-15,"No","Yes")))</f>
        <v>N/A</v>
      </c>
      <c r="E9" s="98">
        <v>1252.7496765999999</v>
      </c>
      <c r="F9" s="9" t="str">
        <f>IF($B9="N/A","N/A",IF(E9&gt;15,"No",IF(E9&lt;-15,"No","Yes")))</f>
        <v>N/A</v>
      </c>
      <c r="G9" s="98">
        <v>1216.5716296000001</v>
      </c>
      <c r="H9" s="9" t="str">
        <f>IF($B9="N/A","N/A",IF(G9&gt;15,"No",IF(G9&lt;-15,"No","Yes")))</f>
        <v>N/A</v>
      </c>
      <c r="I9" s="10">
        <v>7.0659999999999998</v>
      </c>
      <c r="J9" s="10">
        <v>-2.89</v>
      </c>
      <c r="K9" s="9" t="str">
        <f t="shared" si="0"/>
        <v>Yes</v>
      </c>
    </row>
    <row r="10" spans="1:11" x14ac:dyDescent="0.2">
      <c r="A10" s="112" t="s">
        <v>309</v>
      </c>
      <c r="B10" s="37" t="s">
        <v>213</v>
      </c>
      <c r="C10" s="8">
        <v>0.1227370359</v>
      </c>
      <c r="D10" s="9" t="str">
        <f>IF($B10="N/A","N/A",IF(C10&gt;15,"No",IF(C10&lt;-15,"No","Yes")))</f>
        <v>N/A</v>
      </c>
      <c r="E10" s="8">
        <v>0.16913739929999999</v>
      </c>
      <c r="F10" s="9" t="str">
        <f>IF($B10="N/A","N/A",IF(E10&gt;15,"No",IF(E10&lt;-15,"No","Yes")))</f>
        <v>N/A</v>
      </c>
      <c r="G10" s="8">
        <v>0.33175831909999998</v>
      </c>
      <c r="H10" s="9" t="str">
        <f>IF($B10="N/A","N/A",IF(G10&gt;15,"No",IF(G10&lt;-15,"No","Yes")))</f>
        <v>N/A</v>
      </c>
      <c r="I10" s="10">
        <v>37.799999999999997</v>
      </c>
      <c r="J10" s="10">
        <v>96.15</v>
      </c>
      <c r="K10" s="9" t="str">
        <f t="shared" si="0"/>
        <v>No</v>
      </c>
    </row>
    <row r="11" spans="1:11" x14ac:dyDescent="0.2">
      <c r="A11" s="112" t="s">
        <v>826</v>
      </c>
      <c r="B11" s="37" t="s">
        <v>213</v>
      </c>
      <c r="C11" s="98">
        <v>6436</v>
      </c>
      <c r="D11" s="9" t="str">
        <f>IF($B11="N/A","N/A",IF(C11&gt;15,"No",IF(C11&lt;-15,"No","Yes")))</f>
        <v>N/A</v>
      </c>
      <c r="E11" s="98">
        <v>7083.7647059000001</v>
      </c>
      <c r="F11" s="9" t="str">
        <f>IF($B11="N/A","N/A",IF(E11&gt;15,"No",IF(E11&lt;-15,"No","Yes")))</f>
        <v>N/A</v>
      </c>
      <c r="G11" s="98">
        <v>898.93939393999995</v>
      </c>
      <c r="H11" s="9" t="str">
        <f>IF($B11="N/A","N/A",IF(G11&gt;15,"No",IF(G11&lt;-15,"No","Yes")))</f>
        <v>N/A</v>
      </c>
      <c r="I11" s="10">
        <v>10.06</v>
      </c>
      <c r="J11" s="10">
        <v>-87.3</v>
      </c>
      <c r="K11" s="9" t="str">
        <f t="shared" si="0"/>
        <v>No</v>
      </c>
    </row>
    <row r="12" spans="1:11" x14ac:dyDescent="0.2">
      <c r="A12" s="112" t="s">
        <v>310</v>
      </c>
      <c r="B12" s="37" t="s">
        <v>214</v>
      </c>
      <c r="C12" s="8">
        <v>99.989771914000002</v>
      </c>
      <c r="D12" s="9" t="str">
        <f>IF($B12="N/A","N/A",IF(C12&gt;100,"No",IF(C12&lt;95,"No","Yes")))</f>
        <v>Yes</v>
      </c>
      <c r="E12" s="8">
        <v>99.950253705999998</v>
      </c>
      <c r="F12" s="9" t="str">
        <f>IF($B12="N/A","N/A",IF(E12&gt;100,"No",IF(E12&lt;95,"No","Yes")))</f>
        <v>Yes</v>
      </c>
      <c r="G12" s="8">
        <v>99.919573740999994</v>
      </c>
      <c r="H12" s="9" t="str">
        <f>IF($B12="N/A","N/A",IF(G12&gt;100,"No",IF(G12&lt;95,"No","Yes")))</f>
        <v>Yes</v>
      </c>
      <c r="I12" s="10">
        <v>-0.04</v>
      </c>
      <c r="J12" s="10">
        <v>-3.1E-2</v>
      </c>
      <c r="K12" s="9" t="str">
        <f t="shared" si="0"/>
        <v>Yes</v>
      </c>
    </row>
    <row r="13" spans="1:11" x14ac:dyDescent="0.2">
      <c r="A13" s="112" t="s">
        <v>827</v>
      </c>
      <c r="B13" s="37" t="s">
        <v>220</v>
      </c>
      <c r="C13" s="8">
        <v>1.2085720131</v>
      </c>
      <c r="D13" s="9" t="str">
        <f>IF($B13="N/A","N/A",IF(C13&gt;1,"Yes","No"))</f>
        <v>Yes</v>
      </c>
      <c r="E13" s="8">
        <v>1.1983874179</v>
      </c>
      <c r="F13" s="9" t="str">
        <f>IF($B13="N/A","N/A",IF(E13&gt;1,"Yes","No"))</f>
        <v>Yes</v>
      </c>
      <c r="G13" s="8">
        <v>1.1955931179999999</v>
      </c>
      <c r="H13" s="9" t="str">
        <f>IF($B13="N/A","N/A",IF(G13&gt;1,"Yes","No"))</f>
        <v>Yes</v>
      </c>
      <c r="I13" s="10">
        <v>-0.84299999999999997</v>
      </c>
      <c r="J13" s="10">
        <v>-0.23300000000000001</v>
      </c>
      <c r="K13" s="9" t="str">
        <f t="shared" si="0"/>
        <v>Yes</v>
      </c>
    </row>
    <row r="14" spans="1:11" x14ac:dyDescent="0.2">
      <c r="A14" s="112" t="s">
        <v>311</v>
      </c>
      <c r="B14" s="37" t="s">
        <v>214</v>
      </c>
      <c r="C14" s="8">
        <v>96.430397873000004</v>
      </c>
      <c r="D14" s="9" t="str">
        <f>IF($B14="N/A","N/A",IF(C14&gt;100,"No",IF(C14&lt;95,"No","Yes")))</f>
        <v>Yes</v>
      </c>
      <c r="E14" s="8">
        <v>96.030245746999995</v>
      </c>
      <c r="F14" s="9" t="str">
        <f>IF($B14="N/A","N/A",IF(E14&gt;100,"No",IF(E14&lt;95,"No","Yes")))</f>
        <v>Yes</v>
      </c>
      <c r="G14" s="8">
        <v>96.632150397000004</v>
      </c>
      <c r="H14" s="9" t="str">
        <f>IF($B14="N/A","N/A",IF(G14&gt;100,"No",IF(G14&lt;95,"No","Yes")))</f>
        <v>Yes</v>
      </c>
      <c r="I14" s="10">
        <v>-0.41499999999999998</v>
      </c>
      <c r="J14" s="10">
        <v>0.62680000000000002</v>
      </c>
      <c r="K14" s="9" t="str">
        <f t="shared" si="0"/>
        <v>Yes</v>
      </c>
    </row>
    <row r="15" spans="1:11" x14ac:dyDescent="0.2">
      <c r="A15" s="112" t="s">
        <v>828</v>
      </c>
      <c r="B15" s="37" t="s">
        <v>221</v>
      </c>
      <c r="C15" s="8">
        <v>11.892023759000001</v>
      </c>
      <c r="D15" s="9" t="str">
        <f>IF($B15="N/A","N/A",IF(C15&gt;3,"Yes","No"))</f>
        <v>Yes</v>
      </c>
      <c r="E15" s="8">
        <v>11.873601325999999</v>
      </c>
      <c r="F15" s="9" t="str">
        <f>IF($B15="N/A","N/A",IF(E15&gt;3,"Yes","No"))</f>
        <v>Yes</v>
      </c>
      <c r="G15" s="8">
        <v>11.953703704</v>
      </c>
      <c r="H15" s="9" t="str">
        <f>IF($B15="N/A","N/A",IF(G15&gt;3,"Yes","No"))</f>
        <v>Yes</v>
      </c>
      <c r="I15" s="10">
        <v>-0.155</v>
      </c>
      <c r="J15" s="10">
        <v>0.67459999999999998</v>
      </c>
      <c r="K15" s="9" t="str">
        <f t="shared" si="0"/>
        <v>Yes</v>
      </c>
    </row>
    <row r="16" spans="1:11" x14ac:dyDescent="0.2">
      <c r="A16" s="112" t="s">
        <v>829</v>
      </c>
      <c r="B16" s="37" t="s">
        <v>222</v>
      </c>
      <c r="C16" s="8">
        <v>5.4676281068000003</v>
      </c>
      <c r="D16" s="9" t="str">
        <f>IF($B16="N/A","N/A",IF(C16&gt;=8,"No",IF(C16&lt;2,"No","Yes")))</f>
        <v>Yes</v>
      </c>
      <c r="E16" s="8">
        <v>5.5072132126</v>
      </c>
      <c r="F16" s="9" t="str">
        <f>IF($B16="N/A","N/A",IF(E16&gt;=8,"No",IF(E16&lt;2,"No","Yes")))</f>
        <v>Yes</v>
      </c>
      <c r="G16" s="8">
        <v>5.2847089575000004</v>
      </c>
      <c r="H16" s="9" t="str">
        <f>IF($B16="N/A","N/A",IF(G16&gt;=8,"No",IF(G16&lt;2,"No","Yes")))</f>
        <v>Yes</v>
      </c>
      <c r="I16" s="10">
        <v>0.72399999999999998</v>
      </c>
      <c r="J16" s="10">
        <v>-4.04</v>
      </c>
      <c r="K16" s="9" t="str">
        <f t="shared" si="0"/>
        <v>Yes</v>
      </c>
    </row>
    <row r="17" spans="1:11" x14ac:dyDescent="0.2">
      <c r="A17" s="112" t="s">
        <v>312</v>
      </c>
      <c r="B17" s="37" t="s">
        <v>223</v>
      </c>
      <c r="C17" s="8">
        <v>100</v>
      </c>
      <c r="D17" s="9" t="str">
        <f>IF(OR($B17="N/A",$C17="N/A"),"N/A",IF(C17&gt;100,"No",IF(C17&lt;98,"No","Yes")))</f>
        <v>Yes</v>
      </c>
      <c r="E17" s="8">
        <v>100</v>
      </c>
      <c r="F17" s="9" t="str">
        <f>IF(OR($B17="N/A",$E17="N/A"),"N/A",IF(E17&gt;100,"No",IF(E17&lt;98,"No","Yes")))</f>
        <v>Yes</v>
      </c>
      <c r="G17" s="8">
        <v>100</v>
      </c>
      <c r="H17" s="9" t="str">
        <f>IF($B17="N/A","N/A",IF(G17&gt;100,"No",IF(G17&lt;98,"No","Yes")))</f>
        <v>Yes</v>
      </c>
      <c r="I17" s="10">
        <v>0</v>
      </c>
      <c r="J17" s="10">
        <v>0</v>
      </c>
      <c r="K17" s="9" t="str">
        <f t="shared" si="0"/>
        <v>Yes</v>
      </c>
    </row>
    <row r="18" spans="1:11" x14ac:dyDescent="0.2">
      <c r="A18" s="112" t="s">
        <v>31</v>
      </c>
      <c r="B18" s="37" t="s">
        <v>214</v>
      </c>
      <c r="C18" s="8">
        <v>99.887491049999994</v>
      </c>
      <c r="D18" s="9" t="str">
        <f>IF($B18="N/A","N/A",IF(C18&gt;100,"No",IF(C18&lt;95,"No","Yes")))</f>
        <v>Yes</v>
      </c>
      <c r="E18" s="8">
        <v>99.920405930000001</v>
      </c>
      <c r="F18" s="9" t="str">
        <f>IF($B18="N/A","N/A",IF(E18&gt;100,"No",IF(E18&lt;95,"No","Yes")))</f>
        <v>Yes</v>
      </c>
      <c r="G18" s="8">
        <v>99.808987634000005</v>
      </c>
      <c r="H18" s="9" t="str">
        <f>IF($B18="N/A","N/A",IF(G18&gt;100,"No",IF(G18&lt;95,"No","Yes")))</f>
        <v>Yes</v>
      </c>
      <c r="I18" s="10">
        <v>3.3000000000000002E-2</v>
      </c>
      <c r="J18" s="10">
        <v>-0.112</v>
      </c>
      <c r="K18" s="9" t="str">
        <f t="shared" si="0"/>
        <v>Yes</v>
      </c>
    </row>
    <row r="19" spans="1:11" x14ac:dyDescent="0.2">
      <c r="A19" s="112" t="s">
        <v>313</v>
      </c>
      <c r="B19" s="37" t="s">
        <v>214</v>
      </c>
      <c r="C19" s="8">
        <v>100</v>
      </c>
      <c r="D19" s="9" t="str">
        <f>IF($B19="N/A","N/A",IF(C19&gt;100,"No",IF(C19&lt;95,"No","Yes")))</f>
        <v>Yes</v>
      </c>
      <c r="E19" s="8">
        <v>100</v>
      </c>
      <c r="F19" s="9" t="str">
        <f>IF($B19="N/A","N/A",IF(E19&gt;100,"No",IF(E19&lt;95,"No","Yes")))</f>
        <v>Yes</v>
      </c>
      <c r="G19" s="8">
        <v>100</v>
      </c>
      <c r="H19" s="9" t="str">
        <f>IF($B19="N/A","N/A",IF(G19&gt;100,"No",IF(G19&lt;95,"No","Yes")))</f>
        <v>Yes</v>
      </c>
      <c r="I19" s="10">
        <v>0</v>
      </c>
      <c r="J19" s="10">
        <v>0</v>
      </c>
      <c r="K19" s="9" t="str">
        <f t="shared" si="0"/>
        <v>Yes</v>
      </c>
    </row>
    <row r="20" spans="1:11" x14ac:dyDescent="0.2">
      <c r="A20" s="112" t="s">
        <v>314</v>
      </c>
      <c r="B20" s="37" t="s">
        <v>223</v>
      </c>
      <c r="C20" s="8">
        <v>100</v>
      </c>
      <c r="D20" s="9" t="str">
        <f>IF($B20="N/A","N/A",IF(C20&gt;100,"No",IF(C20&lt;98,"No","Yes")))</f>
        <v>Yes</v>
      </c>
      <c r="E20" s="8">
        <v>100</v>
      </c>
      <c r="F20" s="9" t="str">
        <f>IF($B20="N/A","N/A",IF(E20&gt;100,"No",IF(E20&lt;98,"No","Yes")))</f>
        <v>Yes</v>
      </c>
      <c r="G20" s="8">
        <v>100</v>
      </c>
      <c r="H20" s="9" t="str">
        <f>IF($B20="N/A","N/A",IF(G20&gt;100,"No",IF(G20&lt;98,"No","Yes")))</f>
        <v>Yes</v>
      </c>
      <c r="I20" s="10">
        <v>0</v>
      </c>
      <c r="J20" s="10">
        <v>0</v>
      </c>
      <c r="K20" s="9" t="str">
        <f t="shared" si="0"/>
        <v>Yes</v>
      </c>
    </row>
    <row r="21" spans="1:11" x14ac:dyDescent="0.2">
      <c r="A21" s="112" t="s">
        <v>831</v>
      </c>
      <c r="B21" s="37" t="s">
        <v>225</v>
      </c>
      <c r="C21" s="8">
        <v>7.7522757491999998</v>
      </c>
      <c r="D21" s="9" t="str">
        <f>IF($B21="N/A","N/A",IF(C21&gt;=2,"Yes","No"))</f>
        <v>Yes</v>
      </c>
      <c r="E21" s="8">
        <v>7.8990150233999996</v>
      </c>
      <c r="F21" s="9" t="str">
        <f>IF($B21="N/A","N/A",IF(E21&gt;=2,"Yes","No"))</f>
        <v>Yes</v>
      </c>
      <c r="G21" s="8">
        <v>7.9544586306999996</v>
      </c>
      <c r="H21" s="9" t="str">
        <f>IF($B21="N/A","N/A",IF(G21&gt;=2,"Yes","No"))</f>
        <v>Yes</v>
      </c>
      <c r="I21" s="10">
        <v>1.893</v>
      </c>
      <c r="J21" s="10">
        <v>0.70189999999999997</v>
      </c>
      <c r="K21" s="9" t="str">
        <f t="shared" si="0"/>
        <v>Yes</v>
      </c>
    </row>
    <row r="22" spans="1:11" x14ac:dyDescent="0.2">
      <c r="A22" s="112" t="s">
        <v>832</v>
      </c>
      <c r="B22" s="37" t="s">
        <v>226</v>
      </c>
      <c r="C22" s="8">
        <v>8.0188196787999999</v>
      </c>
      <c r="D22" s="9" t="str">
        <f>IF($B22="N/A","N/A",IF(C22&gt;30,"No",IF(C22&lt;5,"No","Yes")))</f>
        <v>Yes</v>
      </c>
      <c r="E22" s="8">
        <v>7.6907770371000002</v>
      </c>
      <c r="F22" s="9" t="str">
        <f>IF($B22="N/A","N/A",IF(E22&gt;30,"No",IF(E22&lt;5,"No","Yes")))</f>
        <v>Yes</v>
      </c>
      <c r="G22" s="8">
        <v>8.0627324821999995</v>
      </c>
      <c r="H22" s="9" t="str">
        <f>IF($B22="N/A","N/A",IF(G22&gt;30,"No",IF(G22&lt;5,"No","Yes")))</f>
        <v>Yes</v>
      </c>
      <c r="I22" s="10">
        <v>-4.09</v>
      </c>
      <c r="J22" s="10">
        <v>4.8360000000000003</v>
      </c>
      <c r="K22" s="9" t="str">
        <f t="shared" si="0"/>
        <v>Yes</v>
      </c>
    </row>
    <row r="23" spans="1:11" x14ac:dyDescent="0.2">
      <c r="A23" s="112" t="s">
        <v>833</v>
      </c>
      <c r="B23" s="37" t="s">
        <v>227</v>
      </c>
      <c r="C23" s="8">
        <v>35.092564181</v>
      </c>
      <c r="D23" s="9" t="str">
        <f>IF($B23="N/A","N/A",IF(C23&gt;75,"No",IF(C23&lt;15,"No","Yes")))</f>
        <v>Yes</v>
      </c>
      <c r="E23" s="8">
        <v>34.255297980000002</v>
      </c>
      <c r="F23" s="9" t="str">
        <f>IF($B23="N/A","N/A",IF(E23&gt;75,"No",IF(E23&lt;15,"No","Yes")))</f>
        <v>Yes</v>
      </c>
      <c r="G23" s="8">
        <v>35.075902282000001</v>
      </c>
      <c r="H23" s="9" t="str">
        <f>IF($B23="N/A","N/A",IF(G23&gt;75,"No",IF(G23&lt;15,"No","Yes")))</f>
        <v>Yes</v>
      </c>
      <c r="I23" s="10">
        <v>-2.39</v>
      </c>
      <c r="J23" s="10">
        <v>2.3959999999999999</v>
      </c>
      <c r="K23" s="9" t="str">
        <f t="shared" si="0"/>
        <v>Yes</v>
      </c>
    </row>
    <row r="24" spans="1:11" x14ac:dyDescent="0.2">
      <c r="A24" s="112" t="s">
        <v>834</v>
      </c>
      <c r="B24" s="37" t="s">
        <v>228</v>
      </c>
      <c r="C24" s="8">
        <v>56.888616140000003</v>
      </c>
      <c r="D24" s="9" t="str">
        <f>IF($B24="N/A","N/A",IF(C24&gt;70,"No",IF(C24&lt;25,"No","Yes")))</f>
        <v>Yes</v>
      </c>
      <c r="E24" s="8">
        <v>58.053924983000002</v>
      </c>
      <c r="F24" s="9" t="str">
        <f>IF($B24="N/A","N/A",IF(E24&gt;70,"No",IF(E24&lt;25,"No","Yes")))</f>
        <v>Yes</v>
      </c>
      <c r="G24" s="8">
        <v>56.861365235999997</v>
      </c>
      <c r="H24" s="9" t="str">
        <f>IF($B24="N/A","N/A",IF(G24&gt;70,"No",IF(G24&lt;25,"No","Yes")))</f>
        <v>Yes</v>
      </c>
      <c r="I24" s="10">
        <v>2.048</v>
      </c>
      <c r="J24" s="10">
        <v>-2.0499999999999998</v>
      </c>
      <c r="K24" s="9" t="str">
        <f t="shared" si="0"/>
        <v>Yes</v>
      </c>
    </row>
    <row r="25" spans="1:11" x14ac:dyDescent="0.2">
      <c r="A25" s="112" t="s">
        <v>318</v>
      </c>
      <c r="B25" s="37" t="s">
        <v>229</v>
      </c>
      <c r="C25" s="8">
        <v>47.529917153</v>
      </c>
      <c r="D25" s="9" t="str">
        <f>IF($B25="N/A","N/A",IF(C25&gt;70,"No",IF(C25&lt;35,"No","Yes")))</f>
        <v>Yes</v>
      </c>
      <c r="E25" s="8">
        <v>47.358471794000003</v>
      </c>
      <c r="F25" s="9" t="str">
        <f>IF($B25="N/A","N/A",IF(E25&gt;70,"No",IF(E25&lt;35,"No","Yes")))</f>
        <v>Yes</v>
      </c>
      <c r="G25" s="8">
        <v>46.948828792999997</v>
      </c>
      <c r="H25" s="9" t="str">
        <f>IF($B25="N/A","N/A",IF(G25&gt;70,"No",IF(G25&lt;35,"No","Yes")))</f>
        <v>Yes</v>
      </c>
      <c r="I25" s="10">
        <v>-0.36099999999999999</v>
      </c>
      <c r="J25" s="10">
        <v>-0.86499999999999999</v>
      </c>
      <c r="K25" s="9" t="str">
        <f t="shared" si="0"/>
        <v>Yes</v>
      </c>
    </row>
    <row r="26" spans="1:11" x14ac:dyDescent="0.2">
      <c r="A26" s="112" t="s">
        <v>835</v>
      </c>
      <c r="B26" s="37" t="s">
        <v>220</v>
      </c>
      <c r="C26" s="8">
        <v>2.4523348397000002</v>
      </c>
      <c r="D26" s="9" t="str">
        <f>IF($B26="N/A","N/A",IF(C26&gt;1,"Yes","No"))</f>
        <v>Yes</v>
      </c>
      <c r="E26" s="8">
        <v>2.462394958</v>
      </c>
      <c r="F26" s="9" t="str">
        <f>IF($B26="N/A","N/A",IF(E26&gt;1,"Yes","No"))</f>
        <v>Yes</v>
      </c>
      <c r="G26" s="8">
        <v>2.4659528908000001</v>
      </c>
      <c r="H26" s="9" t="str">
        <f>IF($B26="N/A","N/A",IF(G26&gt;1,"Yes","No"))</f>
        <v>Yes</v>
      </c>
      <c r="I26" s="10">
        <v>0.41020000000000001</v>
      </c>
      <c r="J26" s="10">
        <v>0.14449999999999999</v>
      </c>
      <c r="K26" s="9" t="str">
        <f t="shared" si="0"/>
        <v>Yes</v>
      </c>
    </row>
    <row r="27" spans="1:11" x14ac:dyDescent="0.2">
      <c r="A27" s="112" t="s">
        <v>319</v>
      </c>
      <c r="B27" s="37" t="s">
        <v>213</v>
      </c>
      <c r="C27" s="8">
        <v>0</v>
      </c>
      <c r="D27" s="9" t="str">
        <f>IF($B27="N/A","N/A",IF(C27&gt;15,"No",IF(C27&lt;-15,"No","Yes")))</f>
        <v>N/A</v>
      </c>
      <c r="E27" s="8">
        <v>0</v>
      </c>
      <c r="F27" s="9" t="str">
        <f>IF($B27="N/A","N/A",IF(E27&gt;15,"No",IF(E27&lt;-15,"No","Yes")))</f>
        <v>N/A</v>
      </c>
      <c r="G27" s="8">
        <v>0</v>
      </c>
      <c r="H27" s="9" t="str">
        <f>IF($B27="N/A","N/A",IF(G27&gt;15,"No",IF(G27&lt;-15,"No","Yes")))</f>
        <v>N/A</v>
      </c>
      <c r="I27" s="10" t="s">
        <v>1747</v>
      </c>
      <c r="J27" s="10" t="s">
        <v>1747</v>
      </c>
      <c r="K27" s="9" t="str">
        <f t="shared" si="0"/>
        <v>N/A</v>
      </c>
    </row>
    <row r="28" spans="1:11" x14ac:dyDescent="0.2">
      <c r="A28" s="112" t="s">
        <v>836</v>
      </c>
      <c r="B28" s="37" t="s">
        <v>213</v>
      </c>
      <c r="C28" s="8">
        <v>95.760705831999999</v>
      </c>
      <c r="D28" s="9" t="str">
        <f>IF($B28="N/A","N/A",IF(C28&gt;15,"No",IF(C28&lt;-15,"No","Yes")))</f>
        <v>N/A</v>
      </c>
      <c r="E28" s="8">
        <v>95.483193276999998</v>
      </c>
      <c r="F28" s="9" t="str">
        <f>IF($B28="N/A","N/A",IF(E28&gt;15,"No",IF(E28&lt;-15,"No","Yes")))</f>
        <v>N/A</v>
      </c>
      <c r="G28" s="8">
        <v>95.331905782000007</v>
      </c>
      <c r="H28" s="9" t="str">
        <f>IF($B28="N/A","N/A",IF(G28&gt;15,"No",IF(G28&lt;-15,"No","Yes")))</f>
        <v>N/A</v>
      </c>
      <c r="I28" s="10">
        <v>-0.28999999999999998</v>
      </c>
      <c r="J28" s="10">
        <v>-0.158</v>
      </c>
      <c r="K28" s="9" t="str">
        <f t="shared" si="0"/>
        <v>Yes</v>
      </c>
    </row>
    <row r="29" spans="1:11" x14ac:dyDescent="0.2">
      <c r="A29" s="112" t="s">
        <v>320</v>
      </c>
      <c r="B29" s="37" t="s">
        <v>213</v>
      </c>
      <c r="C29" s="8" t="s">
        <v>1747</v>
      </c>
      <c r="D29" s="9" t="str">
        <f>IF($B29="N/A","N/A",IF(C29&gt;15,"No",IF(C29&lt;-15,"No","Yes")))</f>
        <v>N/A</v>
      </c>
      <c r="E29" s="8" t="s">
        <v>1747</v>
      </c>
      <c r="F29" s="9" t="str">
        <f>IF($B29="N/A","N/A",IF(E29&gt;15,"No",IF(E29&lt;-15,"No","Yes")))</f>
        <v>N/A</v>
      </c>
      <c r="G29" s="8" t="s">
        <v>1747</v>
      </c>
      <c r="H29" s="9" t="str">
        <f>IF($B29="N/A","N/A",IF(G29&gt;15,"No",IF(G29&lt;-15,"No","Yes")))</f>
        <v>N/A</v>
      </c>
      <c r="I29" s="10" t="s">
        <v>1747</v>
      </c>
      <c r="J29" s="10" t="s">
        <v>1747</v>
      </c>
      <c r="K29" s="9" t="str">
        <f t="shared" si="0"/>
        <v>N/A</v>
      </c>
    </row>
    <row r="30" spans="1:11" x14ac:dyDescent="0.2">
      <c r="A30" s="112" t="s">
        <v>321</v>
      </c>
      <c r="B30" s="37" t="s">
        <v>213</v>
      </c>
      <c r="C30" s="8">
        <v>100</v>
      </c>
      <c r="D30" s="9" t="str">
        <f>IF($B30="N/A","N/A",IF(C30&gt;15,"No",IF(C30&lt;-15,"No","Yes")))</f>
        <v>N/A</v>
      </c>
      <c r="E30" s="8">
        <v>100</v>
      </c>
      <c r="F30" s="9" t="str">
        <f>IF($B30="N/A","N/A",IF(E30&gt;15,"No",IF(E30&lt;-15,"No","Yes")))</f>
        <v>N/A</v>
      </c>
      <c r="G30" s="8">
        <v>100</v>
      </c>
      <c r="H30" s="9" t="str">
        <f>IF($B30="N/A","N/A",IF(G30&gt;15,"No",IF(G30&lt;-15,"No","Yes")))</f>
        <v>N/A</v>
      </c>
      <c r="I30" s="10">
        <v>0</v>
      </c>
      <c r="J30" s="10">
        <v>0</v>
      </c>
      <c r="K30" s="9" t="str">
        <f t="shared" si="0"/>
        <v>Yes</v>
      </c>
    </row>
    <row r="31" spans="1:11" x14ac:dyDescent="0.2">
      <c r="A31" s="112" t="s">
        <v>322</v>
      </c>
      <c r="B31" s="37" t="s">
        <v>230</v>
      </c>
      <c r="C31" s="8">
        <v>1.02280863E-2</v>
      </c>
      <c r="D31" s="9" t="str">
        <f>IF($B31="N/A","N/A",IF(C31&gt;=90,"Yes","No"))</f>
        <v>No</v>
      </c>
      <c r="E31" s="8">
        <v>2.98477763E-2</v>
      </c>
      <c r="F31" s="9" t="str">
        <f>IF($B31="N/A","N/A",IF(E31&gt;=90,"Yes","No"))</f>
        <v>No</v>
      </c>
      <c r="G31" s="8">
        <v>3.0159847199999999E-2</v>
      </c>
      <c r="H31" s="9" t="str">
        <f>IF($B31="N/A","N/A",IF(G31&gt;=90,"Yes","No"))</f>
        <v>No</v>
      </c>
      <c r="I31" s="10">
        <v>191.8</v>
      </c>
      <c r="J31" s="10">
        <v>1.046</v>
      </c>
      <c r="K31" s="9" t="str">
        <f t="shared" si="0"/>
        <v>Yes</v>
      </c>
    </row>
    <row r="32" spans="1:11" x14ac:dyDescent="0.2">
      <c r="A32" s="164" t="s">
        <v>1647</v>
      </c>
      <c r="B32" s="165"/>
      <c r="C32" s="165"/>
      <c r="D32" s="165"/>
      <c r="E32" s="165"/>
      <c r="F32" s="165"/>
      <c r="G32" s="165"/>
      <c r="H32" s="165"/>
      <c r="I32" s="165"/>
      <c r="J32" s="165"/>
      <c r="K32" s="166"/>
    </row>
    <row r="33" spans="1:11" x14ac:dyDescent="0.2">
      <c r="A33" s="156" t="s">
        <v>1645</v>
      </c>
      <c r="B33" s="157"/>
      <c r="C33" s="157"/>
      <c r="D33" s="157"/>
      <c r="E33" s="157"/>
      <c r="F33" s="157"/>
      <c r="G33" s="157"/>
      <c r="H33" s="157"/>
      <c r="I33" s="157"/>
      <c r="J33" s="157"/>
      <c r="K33" s="158"/>
    </row>
    <row r="34" spans="1:11" x14ac:dyDescent="0.2">
      <c r="A34" s="159" t="s">
        <v>1743</v>
      </c>
      <c r="B34" s="159"/>
      <c r="C34" s="159"/>
      <c r="D34" s="159"/>
      <c r="E34" s="159"/>
      <c r="F34" s="159"/>
      <c r="G34" s="159"/>
      <c r="H34" s="159"/>
      <c r="I34" s="159"/>
      <c r="J34" s="159"/>
      <c r="K34" s="160"/>
    </row>
    <row r="35" spans="1:11" x14ac:dyDescent="0.2">
      <c r="C35" s="8"/>
      <c r="D35" s="8"/>
    </row>
    <row r="36" spans="1:11" x14ac:dyDescent="0.2">
      <c r="C36" s="8"/>
      <c r="D36" s="8"/>
    </row>
    <row r="37" spans="1:11" x14ac:dyDescent="0.2">
      <c r="C37" s="8"/>
      <c r="D37" s="8"/>
    </row>
    <row r="38" spans="1:11" x14ac:dyDescent="0.2">
      <c r="C38" s="8"/>
      <c r="D38" s="8"/>
    </row>
    <row r="39" spans="1:11" x14ac:dyDescent="0.2">
      <c r="C39" s="8"/>
      <c r="D39" s="8"/>
    </row>
    <row r="40" spans="1:11" x14ac:dyDescent="0.2">
      <c r="C40" s="8"/>
      <c r="D40" s="8"/>
    </row>
    <row r="41" spans="1:11" x14ac:dyDescent="0.2">
      <c r="C41" s="8"/>
      <c r="D41" s="8"/>
    </row>
    <row r="42" spans="1:11" x14ac:dyDescent="0.2">
      <c r="C42" s="8"/>
      <c r="D42" s="8"/>
    </row>
  </sheetData>
  <mergeCells count="6">
    <mergeCell ref="A34:K34"/>
    <mergeCell ref="A1:K1"/>
    <mergeCell ref="A2:K2"/>
    <mergeCell ref="A4:K4"/>
    <mergeCell ref="A32:K32"/>
    <mergeCell ref="A33:K3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2"/>
  <sheetViews>
    <sheetView zoomScaleNormal="100" workbookViewId="0">
      <pane xSplit="2" ySplit="5" topLeftCell="C27"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40"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1738</v>
      </c>
      <c r="B1" s="148"/>
      <c r="C1" s="148"/>
      <c r="D1" s="148"/>
      <c r="E1" s="148"/>
      <c r="F1" s="148"/>
      <c r="G1" s="148"/>
      <c r="H1" s="148"/>
      <c r="I1" s="148"/>
      <c r="J1" s="148"/>
      <c r="K1" s="149"/>
    </row>
    <row r="2" spans="1:11" x14ac:dyDescent="0.2">
      <c r="A2" s="153" t="s">
        <v>1592</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111" t="s">
        <v>301</v>
      </c>
      <c r="B6" s="107" t="s">
        <v>213</v>
      </c>
      <c r="C6" s="38">
        <v>6888</v>
      </c>
      <c r="D6" s="9" t="str">
        <f>IF(OR($B6="N/A",$C6="N/A"),"N/A",IF(C6&lt;0,"No","Yes"))</f>
        <v>N/A</v>
      </c>
      <c r="E6" s="38">
        <v>7534</v>
      </c>
      <c r="F6" s="9" t="str">
        <f>IF($B6="N/A","N/A",IF(E6&lt;0,"No","Yes"))</f>
        <v>N/A</v>
      </c>
      <c r="G6" s="38">
        <v>10158</v>
      </c>
      <c r="H6" s="9" t="str">
        <f>IF($B6="N/A","N/A",IF(G6&lt;0,"No","Yes"))</f>
        <v>N/A</v>
      </c>
      <c r="I6" s="10">
        <v>9.3789999999999996</v>
      </c>
      <c r="J6" s="10">
        <v>34.83</v>
      </c>
      <c r="K6" s="9" t="str">
        <f t="shared" ref="K6:K35" si="0">IF(J6="Div by 0", "N/A", IF(J6="N/A","N/A", IF(J6&gt;30, "No", IF(J6&lt;-30, "No", "Yes"))))</f>
        <v>No</v>
      </c>
    </row>
    <row r="7" spans="1:11" x14ac:dyDescent="0.2">
      <c r="A7" s="112" t="s">
        <v>438</v>
      </c>
      <c r="B7" s="107" t="s">
        <v>213</v>
      </c>
      <c r="C7" s="9">
        <v>1.4082462253000001</v>
      </c>
      <c r="D7" s="9" t="str">
        <f t="shared" ref="D7:D17" si="1">IF(OR($B7="N/A",$C7="N/A"),"N/A",IF(C7&lt;0,"No","Yes"))</f>
        <v>N/A</v>
      </c>
      <c r="E7" s="9">
        <v>1.7653305017000001</v>
      </c>
      <c r="F7" s="9" t="str">
        <f t="shared" ref="F7:F17" si="2">IF($B7="N/A","N/A",IF(E7&lt;0,"No","Yes"))</f>
        <v>N/A</v>
      </c>
      <c r="G7" s="9">
        <v>1.9688915141000001</v>
      </c>
      <c r="H7" s="9" t="str">
        <f t="shared" ref="H7:H17" si="3">IF($B7="N/A","N/A",IF(G7&lt;0,"No","Yes"))</f>
        <v>N/A</v>
      </c>
      <c r="I7" s="10">
        <v>25.36</v>
      </c>
      <c r="J7" s="10">
        <v>11.53</v>
      </c>
      <c r="K7" s="9" t="str">
        <f t="shared" si="0"/>
        <v>Yes</v>
      </c>
    </row>
    <row r="8" spans="1:11" x14ac:dyDescent="0.2">
      <c r="A8" s="112" t="s">
        <v>439</v>
      </c>
      <c r="B8" s="107" t="s">
        <v>213</v>
      </c>
      <c r="C8" s="9">
        <v>16.042392567</v>
      </c>
      <c r="D8" s="9" t="str">
        <f t="shared" si="1"/>
        <v>N/A</v>
      </c>
      <c r="E8" s="9">
        <v>22.989116007</v>
      </c>
      <c r="F8" s="9" t="str">
        <f t="shared" si="2"/>
        <v>N/A</v>
      </c>
      <c r="G8" s="9">
        <v>26.609568812999999</v>
      </c>
      <c r="H8" s="9" t="str">
        <f t="shared" si="3"/>
        <v>N/A</v>
      </c>
      <c r="I8" s="10">
        <v>43.3</v>
      </c>
      <c r="J8" s="10">
        <v>15.75</v>
      </c>
      <c r="K8" s="9" t="str">
        <f t="shared" si="0"/>
        <v>Yes</v>
      </c>
    </row>
    <row r="9" spans="1:11" x14ac:dyDescent="0.2">
      <c r="A9" s="112" t="s">
        <v>440</v>
      </c>
      <c r="B9" s="107" t="s">
        <v>213</v>
      </c>
      <c r="C9" s="9">
        <v>53.876306620000001</v>
      </c>
      <c r="D9" s="9" t="str">
        <f t="shared" si="1"/>
        <v>N/A</v>
      </c>
      <c r="E9" s="9">
        <v>30.647730288999998</v>
      </c>
      <c r="F9" s="9" t="str">
        <f t="shared" si="2"/>
        <v>N/A</v>
      </c>
      <c r="G9" s="9">
        <v>24.837566450000001</v>
      </c>
      <c r="H9" s="9" t="str">
        <f t="shared" si="3"/>
        <v>N/A</v>
      </c>
      <c r="I9" s="10">
        <v>-43.1</v>
      </c>
      <c r="J9" s="10">
        <v>-19</v>
      </c>
      <c r="K9" s="9" t="str">
        <f t="shared" si="0"/>
        <v>Yes</v>
      </c>
    </row>
    <row r="10" spans="1:11" x14ac:dyDescent="0.2">
      <c r="A10" s="112" t="s">
        <v>441</v>
      </c>
      <c r="B10" s="107" t="s">
        <v>213</v>
      </c>
      <c r="C10" s="9">
        <v>28.658536585</v>
      </c>
      <c r="D10" s="9" t="str">
        <f t="shared" si="1"/>
        <v>N/A</v>
      </c>
      <c r="E10" s="9">
        <v>44.597823200999997</v>
      </c>
      <c r="F10" s="9" t="str">
        <f t="shared" si="2"/>
        <v>N/A</v>
      </c>
      <c r="G10" s="9">
        <v>46.583973223000001</v>
      </c>
      <c r="H10" s="9" t="str">
        <f t="shared" si="3"/>
        <v>N/A</v>
      </c>
      <c r="I10" s="10">
        <v>55.62</v>
      </c>
      <c r="J10" s="10">
        <v>4.4530000000000003</v>
      </c>
      <c r="K10" s="9" t="str">
        <f t="shared" si="0"/>
        <v>Yes</v>
      </c>
    </row>
    <row r="11" spans="1:11" x14ac:dyDescent="0.2">
      <c r="A11" s="28" t="s">
        <v>324</v>
      </c>
      <c r="B11" s="107" t="s">
        <v>213</v>
      </c>
      <c r="C11" s="9">
        <v>0</v>
      </c>
      <c r="D11" s="9" t="str">
        <f t="shared" si="1"/>
        <v>N/A</v>
      </c>
      <c r="E11" s="9">
        <v>0</v>
      </c>
      <c r="F11" s="9" t="str">
        <f t="shared" si="2"/>
        <v>N/A</v>
      </c>
      <c r="G11" s="9">
        <v>0</v>
      </c>
      <c r="H11" s="9" t="str">
        <f t="shared" si="3"/>
        <v>N/A</v>
      </c>
      <c r="I11" s="10" t="s">
        <v>1747</v>
      </c>
      <c r="J11" s="10" t="s">
        <v>1747</v>
      </c>
      <c r="K11" s="9" t="str">
        <f t="shared" si="0"/>
        <v>N/A</v>
      </c>
    </row>
    <row r="12" spans="1:11" x14ac:dyDescent="0.2">
      <c r="A12" s="28" t="s">
        <v>310</v>
      </c>
      <c r="B12" s="107" t="s">
        <v>213</v>
      </c>
      <c r="C12" s="9">
        <v>99.085365854000003</v>
      </c>
      <c r="D12" s="9" t="str">
        <f t="shared" si="1"/>
        <v>N/A</v>
      </c>
      <c r="E12" s="9">
        <v>86.169365542999998</v>
      </c>
      <c r="F12" s="9" t="str">
        <f t="shared" si="2"/>
        <v>N/A</v>
      </c>
      <c r="G12" s="9">
        <v>75.871234494999996</v>
      </c>
      <c r="H12" s="9" t="str">
        <f t="shared" si="3"/>
        <v>N/A</v>
      </c>
      <c r="I12" s="10">
        <v>-13</v>
      </c>
      <c r="J12" s="10">
        <v>-12</v>
      </c>
      <c r="K12" s="9" t="str">
        <f t="shared" si="0"/>
        <v>Yes</v>
      </c>
    </row>
    <row r="13" spans="1:11" x14ac:dyDescent="0.2">
      <c r="A13" s="28" t="s">
        <v>827</v>
      </c>
      <c r="B13" s="107" t="s">
        <v>213</v>
      </c>
      <c r="C13" s="9">
        <v>1.1053479852999999</v>
      </c>
      <c r="D13" s="9" t="str">
        <f t="shared" si="1"/>
        <v>N/A</v>
      </c>
      <c r="E13" s="9">
        <v>1.117991374</v>
      </c>
      <c r="F13" s="9" t="str">
        <f t="shared" si="2"/>
        <v>N/A</v>
      </c>
      <c r="G13" s="9">
        <v>1.10925133</v>
      </c>
      <c r="H13" s="9" t="str">
        <f t="shared" si="3"/>
        <v>N/A</v>
      </c>
      <c r="I13" s="10">
        <v>1.1439999999999999</v>
      </c>
      <c r="J13" s="10">
        <v>-0.78200000000000003</v>
      </c>
      <c r="K13" s="9" t="str">
        <f t="shared" si="0"/>
        <v>Yes</v>
      </c>
    </row>
    <row r="14" spans="1:11" x14ac:dyDescent="0.2">
      <c r="A14" s="28" t="s">
        <v>311</v>
      </c>
      <c r="B14" s="107" t="s">
        <v>213</v>
      </c>
      <c r="C14" s="9">
        <v>99.230545876999997</v>
      </c>
      <c r="D14" s="9" t="str">
        <f t="shared" si="1"/>
        <v>N/A</v>
      </c>
      <c r="E14" s="9">
        <v>99.256702946999994</v>
      </c>
      <c r="F14" s="9" t="str">
        <f t="shared" si="2"/>
        <v>N/A</v>
      </c>
      <c r="G14" s="9">
        <v>98.759598346000004</v>
      </c>
      <c r="H14" s="9" t="str">
        <f t="shared" si="3"/>
        <v>N/A</v>
      </c>
      <c r="I14" s="10">
        <v>2.64E-2</v>
      </c>
      <c r="J14" s="10">
        <v>-0.501</v>
      </c>
      <c r="K14" s="9" t="str">
        <f t="shared" si="0"/>
        <v>Yes</v>
      </c>
    </row>
    <row r="15" spans="1:11" x14ac:dyDescent="0.2">
      <c r="A15" s="28" t="s">
        <v>828</v>
      </c>
      <c r="B15" s="107" t="s">
        <v>213</v>
      </c>
      <c r="C15" s="9">
        <v>8.113240673</v>
      </c>
      <c r="D15" s="9" t="str">
        <f t="shared" si="1"/>
        <v>N/A</v>
      </c>
      <c r="E15" s="9">
        <v>8.4391548541999999</v>
      </c>
      <c r="F15" s="9" t="str">
        <f t="shared" si="2"/>
        <v>N/A</v>
      </c>
      <c r="G15" s="9">
        <v>7.9293261563000002</v>
      </c>
      <c r="H15" s="9" t="str">
        <f t="shared" si="3"/>
        <v>N/A</v>
      </c>
      <c r="I15" s="10">
        <v>4.0170000000000003</v>
      </c>
      <c r="J15" s="10">
        <v>-6.04</v>
      </c>
      <c r="K15" s="9" t="str">
        <f t="shared" si="0"/>
        <v>Yes</v>
      </c>
    </row>
    <row r="16" spans="1:11" x14ac:dyDescent="0.2">
      <c r="A16" s="28" t="s">
        <v>837</v>
      </c>
      <c r="B16" s="107" t="s">
        <v>213</v>
      </c>
      <c r="C16" s="9">
        <v>3.3363821138</v>
      </c>
      <c r="D16" s="9" t="str">
        <f t="shared" si="1"/>
        <v>N/A</v>
      </c>
      <c r="E16" s="9">
        <v>3.2314802410999999</v>
      </c>
      <c r="F16" s="9" t="str">
        <f t="shared" si="2"/>
        <v>N/A</v>
      </c>
      <c r="G16" s="9">
        <v>3.0114189256000001</v>
      </c>
      <c r="H16" s="9" t="str">
        <f t="shared" si="3"/>
        <v>N/A</v>
      </c>
      <c r="I16" s="10">
        <v>-3.14</v>
      </c>
      <c r="J16" s="10">
        <v>-6.81</v>
      </c>
      <c r="K16" s="9" t="str">
        <f t="shared" si="0"/>
        <v>Yes</v>
      </c>
    </row>
    <row r="17" spans="1:11" x14ac:dyDescent="0.2">
      <c r="A17" s="28" t="s">
        <v>830</v>
      </c>
      <c r="B17" s="107" t="s">
        <v>213</v>
      </c>
      <c r="C17" s="9">
        <v>3.8719386249999999</v>
      </c>
      <c r="D17" s="9" t="str">
        <f t="shared" si="1"/>
        <v>N/A</v>
      </c>
      <c r="E17" s="9">
        <v>7.1728340021000001</v>
      </c>
      <c r="F17" s="9" t="str">
        <f t="shared" si="2"/>
        <v>N/A</v>
      </c>
      <c r="G17" s="9">
        <v>25.694852110999999</v>
      </c>
      <c r="H17" s="9" t="str">
        <f t="shared" si="3"/>
        <v>N/A</v>
      </c>
      <c r="I17" s="10">
        <v>85.25</v>
      </c>
      <c r="J17" s="10">
        <v>258.2</v>
      </c>
      <c r="K17" s="9" t="str">
        <f t="shared" si="0"/>
        <v>No</v>
      </c>
    </row>
    <row r="18" spans="1:11" x14ac:dyDescent="0.2">
      <c r="A18" s="112" t="s">
        <v>312</v>
      </c>
      <c r="B18" s="37" t="s">
        <v>223</v>
      </c>
      <c r="C18" s="9">
        <v>99.361207898000004</v>
      </c>
      <c r="D18" s="9" t="str">
        <f>IF(OR($B18="N/A",$C18="N/A"),"N/A",IF(C18&gt;100,"No",IF(C18&lt;98,"No","Yes")))</f>
        <v>Yes</v>
      </c>
      <c r="E18" s="9">
        <v>98.433766922999993</v>
      </c>
      <c r="F18" s="9" t="str">
        <f>IF(OR($B18="N/A",$E18="N/A"),"N/A",IF(E18&gt;100,"No",IF(E18&lt;98,"No","Yes")))</f>
        <v>Yes</v>
      </c>
      <c r="G18" s="9">
        <v>94.280370152000003</v>
      </c>
      <c r="H18" s="9" t="str">
        <f>IF($B18="N/A","N/A",IF(G18&gt;100,"No",IF(G18&lt;98,"No","Yes")))</f>
        <v>No</v>
      </c>
      <c r="I18" s="10">
        <v>-0.93300000000000005</v>
      </c>
      <c r="J18" s="10">
        <v>-4.22</v>
      </c>
      <c r="K18" s="9" t="str">
        <f t="shared" si="0"/>
        <v>Yes</v>
      </c>
    </row>
    <row r="19" spans="1:11" x14ac:dyDescent="0.2">
      <c r="A19" s="112" t="s">
        <v>31</v>
      </c>
      <c r="B19" s="37" t="s">
        <v>214</v>
      </c>
      <c r="C19" s="9">
        <v>99.099883856000005</v>
      </c>
      <c r="D19" s="9" t="str">
        <f>IF(OR($B19="N/A",$C19="N/A"),"N/A",IF(C19&gt;100,"No",IF(C19&lt;95,"No","Yes")))</f>
        <v>Yes</v>
      </c>
      <c r="E19" s="9">
        <v>98.075391558000007</v>
      </c>
      <c r="F19" s="9" t="str">
        <f>IF(OR($B19="N/A",$E19="N/A"),"N/A",IF(E19&gt;100,"No",IF(E19&lt;98,"No","Yes")))</f>
        <v>Yes</v>
      </c>
      <c r="G19" s="9">
        <v>93.7586139</v>
      </c>
      <c r="H19" s="9" t="str">
        <f>IF($B19="N/A","N/A",IF(G19&gt;100,"No",IF(G19&lt;95,"No","Yes")))</f>
        <v>No</v>
      </c>
      <c r="I19" s="10">
        <v>-1.03</v>
      </c>
      <c r="J19" s="10">
        <v>-4.4000000000000004</v>
      </c>
      <c r="K19" s="9" t="str">
        <f t="shared" si="0"/>
        <v>Yes</v>
      </c>
    </row>
    <row r="20" spans="1:11" x14ac:dyDescent="0.2">
      <c r="A20" s="28" t="s">
        <v>313</v>
      </c>
      <c r="B20" s="107" t="s">
        <v>213</v>
      </c>
      <c r="C20" s="9">
        <v>97.227061555999995</v>
      </c>
      <c r="D20" s="9" t="str">
        <f t="shared" ref="D20:D35" si="4">IF(OR($B20="N/A",$C20="N/A"),"N/A",IF(C20&lt;0,"No","Yes"))</f>
        <v>N/A</v>
      </c>
      <c r="E20" s="9">
        <v>98.168303690000002</v>
      </c>
      <c r="F20" s="9" t="str">
        <f t="shared" ref="F20:F34" si="5">IF($B20="N/A","N/A",IF(E20&lt;0,"No","Yes"))</f>
        <v>N/A</v>
      </c>
      <c r="G20" s="9">
        <v>98.109864146000007</v>
      </c>
      <c r="H20" s="9" t="str">
        <f t="shared" ref="H20:H35" si="6">IF($B20="N/A","N/A",IF(G20&lt;0,"No","Yes"))</f>
        <v>N/A</v>
      </c>
      <c r="I20" s="10">
        <v>0.96809999999999996</v>
      </c>
      <c r="J20" s="10">
        <v>-0.06</v>
      </c>
      <c r="K20" s="9" t="str">
        <f t="shared" si="0"/>
        <v>Yes</v>
      </c>
    </row>
    <row r="21" spans="1:11" x14ac:dyDescent="0.2">
      <c r="A21" s="28" t="s">
        <v>838</v>
      </c>
      <c r="B21" s="107" t="s">
        <v>213</v>
      </c>
      <c r="C21" s="9">
        <v>2.7729384437000002</v>
      </c>
      <c r="D21" s="9" t="str">
        <f t="shared" si="4"/>
        <v>N/A</v>
      </c>
      <c r="E21" s="9">
        <v>1.8316963100999999</v>
      </c>
      <c r="F21" s="9" t="str">
        <f t="shared" si="5"/>
        <v>N/A</v>
      </c>
      <c r="G21" s="9">
        <v>1.8901358534999999</v>
      </c>
      <c r="H21" s="9" t="str">
        <f t="shared" si="6"/>
        <v>N/A</v>
      </c>
      <c r="I21" s="10">
        <v>-33.9</v>
      </c>
      <c r="J21" s="10">
        <v>3.19</v>
      </c>
      <c r="K21" s="9" t="str">
        <f t="shared" si="0"/>
        <v>Yes</v>
      </c>
    </row>
    <row r="22" spans="1:11" x14ac:dyDescent="0.2">
      <c r="A22" s="28" t="s">
        <v>314</v>
      </c>
      <c r="B22" s="107" t="s">
        <v>213</v>
      </c>
      <c r="C22" s="9">
        <v>99.985481997999997</v>
      </c>
      <c r="D22" s="9" t="str">
        <f t="shared" si="4"/>
        <v>N/A</v>
      </c>
      <c r="E22" s="9">
        <v>99.920361029999995</v>
      </c>
      <c r="F22" s="9" t="str">
        <f t="shared" si="5"/>
        <v>N/A</v>
      </c>
      <c r="G22" s="9">
        <v>100</v>
      </c>
      <c r="H22" s="9" t="str">
        <f t="shared" si="6"/>
        <v>N/A</v>
      </c>
      <c r="I22" s="10">
        <v>-6.5000000000000002E-2</v>
      </c>
      <c r="J22" s="10">
        <v>7.9699999999999993E-2</v>
      </c>
      <c r="K22" s="9" t="str">
        <f t="shared" si="0"/>
        <v>Yes</v>
      </c>
    </row>
    <row r="23" spans="1:11" x14ac:dyDescent="0.2">
      <c r="A23" s="28" t="s">
        <v>831</v>
      </c>
      <c r="B23" s="107" t="s">
        <v>213</v>
      </c>
      <c r="C23" s="9">
        <v>4.7016117321999999</v>
      </c>
      <c r="D23" s="9" t="str">
        <f t="shared" si="4"/>
        <v>N/A</v>
      </c>
      <c r="E23" s="9">
        <v>5.0265674813999999</v>
      </c>
      <c r="F23" s="9" t="str">
        <f t="shared" si="5"/>
        <v>N/A</v>
      </c>
      <c r="G23" s="9">
        <v>4.8356960031999998</v>
      </c>
      <c r="H23" s="9" t="str">
        <f t="shared" si="6"/>
        <v>N/A</v>
      </c>
      <c r="I23" s="10">
        <v>6.9119999999999999</v>
      </c>
      <c r="J23" s="10">
        <v>-3.8</v>
      </c>
      <c r="K23" s="9" t="str">
        <f t="shared" si="0"/>
        <v>Yes</v>
      </c>
    </row>
    <row r="24" spans="1:11" x14ac:dyDescent="0.2">
      <c r="A24" s="28" t="s">
        <v>315</v>
      </c>
      <c r="B24" s="107" t="s">
        <v>213</v>
      </c>
      <c r="C24" s="9">
        <v>4.3269928851000001</v>
      </c>
      <c r="D24" s="9" t="str">
        <f t="shared" si="4"/>
        <v>N/A</v>
      </c>
      <c r="E24" s="9">
        <v>5.1009564293</v>
      </c>
      <c r="F24" s="9" t="str">
        <f t="shared" si="5"/>
        <v>N/A</v>
      </c>
      <c r="G24" s="9">
        <v>5.798385509</v>
      </c>
      <c r="H24" s="9" t="str">
        <f t="shared" si="6"/>
        <v>N/A</v>
      </c>
      <c r="I24" s="10">
        <v>17.89</v>
      </c>
      <c r="J24" s="10">
        <v>13.67</v>
      </c>
      <c r="K24" s="9" t="str">
        <f t="shared" si="0"/>
        <v>Yes</v>
      </c>
    </row>
    <row r="25" spans="1:11" x14ac:dyDescent="0.2">
      <c r="A25" s="28" t="s">
        <v>316</v>
      </c>
      <c r="B25" s="107" t="s">
        <v>213</v>
      </c>
      <c r="C25" s="9">
        <v>12.400174241</v>
      </c>
      <c r="D25" s="9" t="str">
        <f t="shared" si="4"/>
        <v>N/A</v>
      </c>
      <c r="E25" s="9">
        <v>23.352816152999999</v>
      </c>
      <c r="F25" s="9" t="str">
        <f t="shared" si="5"/>
        <v>N/A</v>
      </c>
      <c r="G25" s="9">
        <v>26.117345933999999</v>
      </c>
      <c r="H25" s="9" t="str">
        <f t="shared" si="6"/>
        <v>N/A</v>
      </c>
      <c r="I25" s="10">
        <v>88.33</v>
      </c>
      <c r="J25" s="10">
        <v>11.84</v>
      </c>
      <c r="K25" s="9" t="str">
        <f t="shared" si="0"/>
        <v>Yes</v>
      </c>
    </row>
    <row r="26" spans="1:11" x14ac:dyDescent="0.2">
      <c r="A26" s="28" t="s">
        <v>317</v>
      </c>
      <c r="B26" s="107" t="s">
        <v>213</v>
      </c>
      <c r="C26" s="9">
        <v>83.258312763000006</v>
      </c>
      <c r="D26" s="9" t="str">
        <f t="shared" si="4"/>
        <v>N/A</v>
      </c>
      <c r="E26" s="9">
        <v>71.546227418000001</v>
      </c>
      <c r="F26" s="9" t="str">
        <f t="shared" si="5"/>
        <v>N/A</v>
      </c>
      <c r="G26" s="9">
        <v>68.084268557000001</v>
      </c>
      <c r="H26" s="9" t="str">
        <f t="shared" si="6"/>
        <v>N/A</v>
      </c>
      <c r="I26" s="10">
        <v>-14.1</v>
      </c>
      <c r="J26" s="10">
        <v>-4.84</v>
      </c>
      <c r="K26" s="9" t="str">
        <f t="shared" si="0"/>
        <v>Yes</v>
      </c>
    </row>
    <row r="27" spans="1:11" x14ac:dyDescent="0.2">
      <c r="A27" s="28" t="s">
        <v>318</v>
      </c>
      <c r="B27" s="107" t="s">
        <v>213</v>
      </c>
      <c r="C27" s="9">
        <v>67.784552845999997</v>
      </c>
      <c r="D27" s="9" t="str">
        <f t="shared" si="4"/>
        <v>N/A</v>
      </c>
      <c r="E27" s="9">
        <v>40.788425803000003</v>
      </c>
      <c r="F27" s="9" t="str">
        <f t="shared" si="5"/>
        <v>N/A</v>
      </c>
      <c r="G27" s="9">
        <v>34.68202402</v>
      </c>
      <c r="H27" s="9" t="str">
        <f t="shared" si="6"/>
        <v>N/A</v>
      </c>
      <c r="I27" s="10">
        <v>-39.799999999999997</v>
      </c>
      <c r="J27" s="10">
        <v>-15</v>
      </c>
      <c r="K27" s="9" t="str">
        <f t="shared" si="0"/>
        <v>Yes</v>
      </c>
    </row>
    <row r="28" spans="1:11" x14ac:dyDescent="0.2">
      <c r="A28" s="28" t="s">
        <v>835</v>
      </c>
      <c r="B28" s="107" t="s">
        <v>213</v>
      </c>
      <c r="C28" s="9">
        <v>1.8470764618</v>
      </c>
      <c r="D28" s="9" t="str">
        <f t="shared" si="4"/>
        <v>N/A</v>
      </c>
      <c r="E28" s="9">
        <v>2.0234298731</v>
      </c>
      <c r="F28" s="9" t="str">
        <f t="shared" si="5"/>
        <v>N/A</v>
      </c>
      <c r="G28" s="9">
        <v>2.2469486232999998</v>
      </c>
      <c r="H28" s="9" t="str">
        <f t="shared" si="6"/>
        <v>N/A</v>
      </c>
      <c r="I28" s="10">
        <v>9.548</v>
      </c>
      <c r="J28" s="10">
        <v>11.05</v>
      </c>
      <c r="K28" s="9" t="str">
        <f t="shared" si="0"/>
        <v>Yes</v>
      </c>
    </row>
    <row r="29" spans="1:11" x14ac:dyDescent="0.2">
      <c r="A29" s="28" t="s">
        <v>319</v>
      </c>
      <c r="B29" s="107" t="s">
        <v>213</v>
      </c>
      <c r="C29" s="9">
        <v>0</v>
      </c>
      <c r="D29" s="9" t="str">
        <f t="shared" si="4"/>
        <v>N/A</v>
      </c>
      <c r="E29" s="9">
        <v>0</v>
      </c>
      <c r="F29" s="9" t="str">
        <f t="shared" si="5"/>
        <v>N/A</v>
      </c>
      <c r="G29" s="9">
        <v>0</v>
      </c>
      <c r="H29" s="9" t="str">
        <f t="shared" si="6"/>
        <v>N/A</v>
      </c>
      <c r="I29" s="10" t="s">
        <v>1747</v>
      </c>
      <c r="J29" s="10" t="s">
        <v>1747</v>
      </c>
      <c r="K29" s="9" t="str">
        <f t="shared" si="0"/>
        <v>N/A</v>
      </c>
    </row>
    <row r="30" spans="1:11" x14ac:dyDescent="0.2">
      <c r="A30" s="28" t="s">
        <v>836</v>
      </c>
      <c r="B30" s="107" t="s">
        <v>213</v>
      </c>
      <c r="C30" s="9">
        <v>99.464553437999996</v>
      </c>
      <c r="D30" s="9" t="str">
        <f t="shared" si="4"/>
        <v>N/A</v>
      </c>
      <c r="E30" s="9">
        <v>67.718841522999995</v>
      </c>
      <c r="F30" s="9" t="str">
        <f t="shared" si="5"/>
        <v>N/A</v>
      </c>
      <c r="G30" s="9">
        <v>97.842747657999993</v>
      </c>
      <c r="H30" s="9" t="str">
        <f t="shared" si="6"/>
        <v>N/A</v>
      </c>
      <c r="I30" s="10">
        <v>-31.9</v>
      </c>
      <c r="J30" s="10">
        <v>44.48</v>
      </c>
      <c r="K30" s="9" t="str">
        <f t="shared" si="0"/>
        <v>No</v>
      </c>
    </row>
    <row r="31" spans="1:11" x14ac:dyDescent="0.2">
      <c r="A31" s="112" t="s">
        <v>320</v>
      </c>
      <c r="B31" s="37" t="s">
        <v>213</v>
      </c>
      <c r="C31" s="9" t="s">
        <v>1747</v>
      </c>
      <c r="D31" s="9" t="str">
        <f t="shared" si="4"/>
        <v>N/A</v>
      </c>
      <c r="E31" s="9" t="s">
        <v>1747</v>
      </c>
      <c r="F31" s="9" t="str">
        <f t="shared" si="5"/>
        <v>N/A</v>
      </c>
      <c r="G31" s="9" t="s">
        <v>1747</v>
      </c>
      <c r="H31" s="9" t="str">
        <f t="shared" si="6"/>
        <v>N/A</v>
      </c>
      <c r="I31" s="10" t="s">
        <v>1747</v>
      </c>
      <c r="J31" s="10" t="s">
        <v>1747</v>
      </c>
      <c r="K31" s="9" t="str">
        <f t="shared" si="0"/>
        <v>N/A</v>
      </c>
    </row>
    <row r="32" spans="1:11" x14ac:dyDescent="0.2">
      <c r="A32" s="112" t="s">
        <v>321</v>
      </c>
      <c r="B32" s="37" t="s">
        <v>213</v>
      </c>
      <c r="C32" s="9">
        <v>100</v>
      </c>
      <c r="D32" s="9" t="str">
        <f t="shared" si="4"/>
        <v>N/A</v>
      </c>
      <c r="E32" s="9">
        <v>100</v>
      </c>
      <c r="F32" s="9" t="str">
        <f t="shared" si="5"/>
        <v>N/A</v>
      </c>
      <c r="G32" s="9">
        <v>100</v>
      </c>
      <c r="H32" s="9" t="str">
        <f t="shared" si="6"/>
        <v>N/A</v>
      </c>
      <c r="I32" s="10">
        <v>0</v>
      </c>
      <c r="J32" s="10">
        <v>0</v>
      </c>
      <c r="K32" s="9" t="str">
        <f t="shared" si="0"/>
        <v>Yes</v>
      </c>
    </row>
    <row r="33" spans="1:11" x14ac:dyDescent="0.2">
      <c r="A33" s="28" t="s">
        <v>322</v>
      </c>
      <c r="B33" s="107" t="s">
        <v>213</v>
      </c>
      <c r="C33" s="9">
        <v>0</v>
      </c>
      <c r="D33" s="9" t="str">
        <f t="shared" si="4"/>
        <v>N/A</v>
      </c>
      <c r="E33" s="9">
        <v>0</v>
      </c>
      <c r="F33" s="9" t="str">
        <f t="shared" si="5"/>
        <v>N/A</v>
      </c>
      <c r="G33" s="9">
        <v>0</v>
      </c>
      <c r="H33" s="9" t="str">
        <f t="shared" si="6"/>
        <v>N/A</v>
      </c>
      <c r="I33" s="10" t="s">
        <v>1747</v>
      </c>
      <c r="J33" s="10" t="s">
        <v>1747</v>
      </c>
      <c r="K33" s="9" t="str">
        <f t="shared" si="0"/>
        <v>N/A</v>
      </c>
    </row>
    <row r="34" spans="1:11" x14ac:dyDescent="0.2">
      <c r="A34" s="28" t="s">
        <v>323</v>
      </c>
      <c r="B34" s="107" t="s">
        <v>213</v>
      </c>
      <c r="C34" s="9">
        <v>11.004645761000001</v>
      </c>
      <c r="D34" s="9" t="str">
        <f t="shared" si="4"/>
        <v>N/A</v>
      </c>
      <c r="E34" s="9">
        <v>34.337669233</v>
      </c>
      <c r="F34" s="9" t="str">
        <f t="shared" si="5"/>
        <v>N/A</v>
      </c>
      <c r="G34" s="9">
        <v>34.189801142</v>
      </c>
      <c r="H34" s="9" t="str">
        <f t="shared" si="6"/>
        <v>N/A</v>
      </c>
      <c r="I34" s="10">
        <v>212</v>
      </c>
      <c r="J34" s="10">
        <v>-0.43099999999999999</v>
      </c>
      <c r="K34" s="9" t="str">
        <f t="shared" si="0"/>
        <v>Yes</v>
      </c>
    </row>
    <row r="35" spans="1:11" ht="25.5" x14ac:dyDescent="0.2">
      <c r="A35" s="28" t="s">
        <v>370</v>
      </c>
      <c r="B35" s="107" t="s">
        <v>213</v>
      </c>
      <c r="C35" s="9">
        <v>30.574912892</v>
      </c>
      <c r="D35" s="9" t="str">
        <f t="shared" si="4"/>
        <v>N/A</v>
      </c>
      <c r="E35" s="9">
        <v>4.2739580567999997</v>
      </c>
      <c r="F35" s="9" t="str">
        <f>IF($B35="N/A","N/A",IF(E35&lt;0,"No","Yes"))</f>
        <v>N/A</v>
      </c>
      <c r="G35" s="9">
        <v>0</v>
      </c>
      <c r="H35" s="9" t="str">
        <f t="shared" si="6"/>
        <v>N/A</v>
      </c>
      <c r="I35" s="10">
        <v>-86</v>
      </c>
      <c r="J35" s="10">
        <v>-100</v>
      </c>
      <c r="K35" s="9" t="str">
        <f t="shared" si="0"/>
        <v>No</v>
      </c>
    </row>
    <row r="36" spans="1:11" x14ac:dyDescent="0.2">
      <c r="A36" s="31" t="s">
        <v>374</v>
      </c>
      <c r="B36" s="1" t="s">
        <v>213</v>
      </c>
      <c r="C36" s="8">
        <v>81.634727061999996</v>
      </c>
      <c r="D36" s="9" t="str">
        <f t="shared" ref="D36:D39" si="7">IF($B36="N/A","N/A",IF(C36&lt;0,"No","Yes"))</f>
        <v>N/A</v>
      </c>
      <c r="E36" s="8">
        <v>60.538890363999997</v>
      </c>
      <c r="F36" s="9" t="str">
        <f t="shared" ref="F36:F39" si="8">IF($B36="N/A","N/A",IF(E36&lt;0,"No","Yes"))</f>
        <v>N/A</v>
      </c>
      <c r="G36" s="8">
        <v>80.960819059000002</v>
      </c>
      <c r="H36" s="9" t="str">
        <f t="shared" ref="H36:H39" si="9">IF($B36="N/A","N/A",IF(G36&lt;0,"No","Yes"))</f>
        <v>N/A</v>
      </c>
      <c r="I36" s="10">
        <v>-25.8</v>
      </c>
      <c r="J36" s="10">
        <v>33.729999999999997</v>
      </c>
      <c r="K36" s="9" t="str">
        <f>IF(J36="Div by 0", "N/A", IF(J36="N/A","N/A", IF(J36&gt;30, "No", IF(J36&lt;-30, "No", "Yes"))))</f>
        <v>No</v>
      </c>
    </row>
    <row r="37" spans="1:11" x14ac:dyDescent="0.2">
      <c r="A37" s="31" t="s">
        <v>375</v>
      </c>
      <c r="B37" s="1" t="s">
        <v>213</v>
      </c>
      <c r="C37" s="8">
        <v>16.448896632</v>
      </c>
      <c r="D37" s="9" t="str">
        <f t="shared" si="7"/>
        <v>N/A</v>
      </c>
      <c r="E37" s="8">
        <v>7.6187947968999996</v>
      </c>
      <c r="F37" s="9" t="str">
        <f t="shared" si="8"/>
        <v>N/A</v>
      </c>
      <c r="G37" s="8">
        <v>8.7418783224999999</v>
      </c>
      <c r="H37" s="9" t="str">
        <f t="shared" si="9"/>
        <v>N/A</v>
      </c>
      <c r="I37" s="10">
        <v>-53.7</v>
      </c>
      <c r="J37" s="10">
        <v>14.74</v>
      </c>
      <c r="K37" s="9" t="str">
        <f>IF(J37="Div by 0", "N/A", IF(J37="N/A","N/A", IF(J37&gt;30, "No", IF(J37&lt;-30, "No", "Yes"))))</f>
        <v>Yes</v>
      </c>
    </row>
    <row r="38" spans="1:11" x14ac:dyDescent="0.2">
      <c r="A38" s="31" t="s">
        <v>376</v>
      </c>
      <c r="B38" s="1" t="s">
        <v>213</v>
      </c>
      <c r="C38" s="8">
        <v>0.69686411150000005</v>
      </c>
      <c r="D38" s="9" t="str">
        <f t="shared" si="7"/>
        <v>N/A</v>
      </c>
      <c r="E38" s="8">
        <v>30.979559331000001</v>
      </c>
      <c r="F38" s="9" t="str">
        <f t="shared" si="8"/>
        <v>N/A</v>
      </c>
      <c r="G38" s="8">
        <v>4.2823390431000004</v>
      </c>
      <c r="H38" s="9" t="str">
        <f t="shared" si="9"/>
        <v>N/A</v>
      </c>
      <c r="I38" s="10">
        <v>4346</v>
      </c>
      <c r="J38" s="10">
        <v>-86.2</v>
      </c>
      <c r="K38" s="9" t="str">
        <f>IF(J38="Div by 0", "N/A", IF(J38="N/A","N/A", IF(J38&gt;30, "No", IF(J38&lt;-30, "No", "Yes"))))</f>
        <v>No</v>
      </c>
    </row>
    <row r="39" spans="1:11" x14ac:dyDescent="0.2">
      <c r="A39" s="31" t="s">
        <v>377</v>
      </c>
      <c r="B39" s="1" t="s">
        <v>213</v>
      </c>
      <c r="C39" s="8">
        <v>0.43554006969999998</v>
      </c>
      <c r="D39" s="9" t="str">
        <f t="shared" si="7"/>
        <v>N/A</v>
      </c>
      <c r="E39" s="8">
        <v>0.29200955670000001</v>
      </c>
      <c r="F39" s="9" t="str">
        <f t="shared" si="8"/>
        <v>N/A</v>
      </c>
      <c r="G39" s="8">
        <v>0.43315613310000001</v>
      </c>
      <c r="H39" s="9" t="str">
        <f t="shared" si="9"/>
        <v>N/A</v>
      </c>
      <c r="I39" s="10">
        <v>-33</v>
      </c>
      <c r="J39" s="10">
        <v>48.34</v>
      </c>
      <c r="K39" s="9" t="str">
        <f>IF(J39="Div by 0", "N/A", IF(J39="N/A","N/A", IF(J39&gt;30, "No", IF(J39&lt;-30, "No", "Yes"))))</f>
        <v>No</v>
      </c>
    </row>
    <row r="40" spans="1:11" x14ac:dyDescent="0.2">
      <c r="A40" s="164" t="s">
        <v>1647</v>
      </c>
      <c r="B40" s="165"/>
      <c r="C40" s="165"/>
      <c r="D40" s="165"/>
      <c r="E40" s="165"/>
      <c r="F40" s="165"/>
      <c r="G40" s="165"/>
      <c r="H40" s="165"/>
      <c r="I40" s="165"/>
      <c r="J40" s="165"/>
      <c r="K40" s="166"/>
    </row>
    <row r="41" spans="1:11" x14ac:dyDescent="0.2">
      <c r="A41" s="156" t="s">
        <v>1645</v>
      </c>
      <c r="B41" s="157"/>
      <c r="C41" s="157"/>
      <c r="D41" s="157"/>
      <c r="E41" s="157"/>
      <c r="F41" s="157"/>
      <c r="G41" s="157"/>
      <c r="H41" s="157"/>
      <c r="I41" s="157"/>
      <c r="J41" s="157"/>
      <c r="K41" s="158"/>
    </row>
    <row r="42" spans="1:11" x14ac:dyDescent="0.2">
      <c r="A42" s="159" t="s">
        <v>1743</v>
      </c>
      <c r="B42" s="159"/>
      <c r="C42" s="159"/>
      <c r="D42" s="159"/>
      <c r="E42" s="159"/>
      <c r="F42" s="159"/>
      <c r="G42" s="159"/>
      <c r="H42" s="159"/>
      <c r="I42" s="159"/>
      <c r="J42" s="159"/>
      <c r="K42" s="160"/>
    </row>
  </sheetData>
  <mergeCells count="6">
    <mergeCell ref="A42:K42"/>
    <mergeCell ref="A1:K1"/>
    <mergeCell ref="A2:K2"/>
    <mergeCell ref="A4:K4"/>
    <mergeCell ref="A40:K40"/>
    <mergeCell ref="A41:K41"/>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K42"/>
  <sheetViews>
    <sheetView zoomScaleNormal="100" zoomScaleSheetLayoutView="70" workbookViewId="0">
      <pane xSplit="2" ySplit="5" topLeftCell="C21"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108"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1741</v>
      </c>
      <c r="B1" s="148"/>
      <c r="C1" s="148"/>
      <c r="D1" s="148"/>
      <c r="E1" s="148"/>
      <c r="F1" s="148"/>
      <c r="G1" s="148"/>
      <c r="H1" s="148"/>
      <c r="I1" s="148"/>
      <c r="J1" s="148"/>
      <c r="K1" s="149"/>
    </row>
    <row r="2" spans="1:11" x14ac:dyDescent="0.2">
      <c r="A2" s="153" t="s">
        <v>1593</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s="30" customFormat="1" x14ac:dyDescent="0.2">
      <c r="A6" s="109" t="s">
        <v>342</v>
      </c>
      <c r="B6" s="9" t="s">
        <v>213</v>
      </c>
      <c r="C6" s="5">
        <v>7</v>
      </c>
      <c r="D6" s="9" t="s">
        <v>213</v>
      </c>
      <c r="E6" s="5">
        <v>7</v>
      </c>
      <c r="F6" s="9" t="s">
        <v>213</v>
      </c>
      <c r="G6" s="5">
        <v>7</v>
      </c>
      <c r="H6" s="9" t="s">
        <v>213</v>
      </c>
      <c r="I6" s="133" t="s">
        <v>213</v>
      </c>
      <c r="J6" s="133" t="s">
        <v>213</v>
      </c>
      <c r="K6" s="9" t="s">
        <v>213</v>
      </c>
    </row>
    <row r="7" spans="1:11" s="30" customFormat="1" x14ac:dyDescent="0.2">
      <c r="A7" s="109" t="s">
        <v>12</v>
      </c>
      <c r="B7" s="32" t="s">
        <v>213</v>
      </c>
      <c r="C7" s="33">
        <v>118903</v>
      </c>
      <c r="D7" s="34" t="str">
        <f>IF($B7="N/A","N/A",IF(C7&gt;15,"No",IF(C7&lt;-15,"No","Yes")))</f>
        <v>N/A</v>
      </c>
      <c r="E7" s="33">
        <v>107839</v>
      </c>
      <c r="F7" s="34" t="str">
        <f>IF($B7="N/A","N/A",IF(E7&gt;15,"No",IF(E7&lt;-15,"No","Yes")))</f>
        <v>N/A</v>
      </c>
      <c r="G7" s="33">
        <v>98203</v>
      </c>
      <c r="H7" s="34" t="str">
        <f>IF($B7="N/A","N/A",IF(G7&gt;15,"No",IF(G7&lt;-15,"No","Yes")))</f>
        <v>N/A</v>
      </c>
      <c r="I7" s="35">
        <v>-9.31</v>
      </c>
      <c r="J7" s="35">
        <v>-8.94</v>
      </c>
      <c r="K7" s="34" t="str">
        <f t="shared" ref="K7:K24" si="0">IF(J7="Div by 0", "N/A", IF(J7="N/A","N/A", IF(J7&gt;30, "No", IF(J7&lt;-30, "No", "Yes"))))</f>
        <v>Yes</v>
      </c>
    </row>
    <row r="8" spans="1:11" x14ac:dyDescent="0.2">
      <c r="A8" s="109" t="s">
        <v>362</v>
      </c>
      <c r="B8" s="32" t="s">
        <v>213</v>
      </c>
      <c r="C8" s="36" t="s">
        <v>213</v>
      </c>
      <c r="D8" s="34" t="str">
        <f>IF($B8="N/A","N/A",IF(C8&gt;15,"No",IF(C8&lt;-15,"No","Yes")))</f>
        <v>N/A</v>
      </c>
      <c r="E8" s="36">
        <v>100</v>
      </c>
      <c r="F8" s="34" t="str">
        <f>IF($B8="N/A","N/A",IF(E8&gt;15,"No",IF(E8&lt;-15,"No","Yes")))</f>
        <v>N/A</v>
      </c>
      <c r="G8" s="36">
        <v>100</v>
      </c>
      <c r="H8" s="34" t="str">
        <f>IF($B8="N/A","N/A",IF(G8&gt;15,"No",IF(G8&lt;-15,"No","Yes")))</f>
        <v>N/A</v>
      </c>
      <c r="I8" s="35" t="s">
        <v>213</v>
      </c>
      <c r="J8" s="35">
        <v>0</v>
      </c>
      <c r="K8" s="34" t="str">
        <f t="shared" si="0"/>
        <v>Yes</v>
      </c>
    </row>
    <row r="9" spans="1:11" x14ac:dyDescent="0.2">
      <c r="A9" s="109" t="s">
        <v>119</v>
      </c>
      <c r="B9" s="37" t="s">
        <v>213</v>
      </c>
      <c r="C9" s="8">
        <v>0</v>
      </c>
      <c r="D9" s="9" t="str">
        <f>IF($B9="N/A","N/A",IF(C9&gt;15,"No",IF(C9&lt;-15,"No","Yes")))</f>
        <v>N/A</v>
      </c>
      <c r="E9" s="8">
        <v>0</v>
      </c>
      <c r="F9" s="9" t="str">
        <f>IF($B9="N/A","N/A",IF(E9&gt;15,"No",IF(E9&lt;-15,"No","Yes")))</f>
        <v>N/A</v>
      </c>
      <c r="G9" s="8">
        <v>0</v>
      </c>
      <c r="H9" s="9" t="str">
        <f>IF($B9="N/A","N/A",IF(G9&gt;15,"No",IF(G9&lt;-15,"No","Yes")))</f>
        <v>N/A</v>
      </c>
      <c r="I9" s="10" t="s">
        <v>1747</v>
      </c>
      <c r="J9" s="10" t="s">
        <v>1747</v>
      </c>
      <c r="K9" s="9" t="str">
        <f t="shared" si="0"/>
        <v>N/A</v>
      </c>
    </row>
    <row r="10" spans="1:11" x14ac:dyDescent="0.2">
      <c r="A10" s="109" t="s">
        <v>120</v>
      </c>
      <c r="B10" s="37" t="s">
        <v>213</v>
      </c>
      <c r="C10" s="8">
        <v>0</v>
      </c>
      <c r="D10" s="9" t="str">
        <f>IF($B10="N/A","N/A",IF(C10&gt;15,"No",IF(C10&lt;-15,"No","Yes")))</f>
        <v>N/A</v>
      </c>
      <c r="E10" s="8">
        <v>0</v>
      </c>
      <c r="F10" s="9" t="str">
        <f>IF($B10="N/A","N/A",IF(E10&gt;15,"No",IF(E10&lt;-15,"No","Yes")))</f>
        <v>N/A</v>
      </c>
      <c r="G10" s="8">
        <v>0</v>
      </c>
      <c r="H10" s="9" t="str">
        <f>IF($B10="N/A","N/A",IF(G10&gt;15,"No",IF(G10&lt;-15,"No","Yes")))</f>
        <v>N/A</v>
      </c>
      <c r="I10" s="10" t="s">
        <v>1747</v>
      </c>
      <c r="J10" s="10" t="s">
        <v>1747</v>
      </c>
      <c r="K10" s="9" t="str">
        <f t="shared" si="0"/>
        <v>N/A</v>
      </c>
    </row>
    <row r="11" spans="1:11" x14ac:dyDescent="0.2">
      <c r="A11" s="109" t="s">
        <v>839</v>
      </c>
      <c r="B11" s="37" t="s">
        <v>214</v>
      </c>
      <c r="C11" s="8">
        <v>0</v>
      </c>
      <c r="D11" s="9" t="str">
        <f>IF(OR($B11="N/A",$C11="N/A"),"N/A",IF(C11&gt;100,"No",IF(C11&lt;95,"No","Yes")))</f>
        <v>No</v>
      </c>
      <c r="E11" s="8">
        <v>0</v>
      </c>
      <c r="F11" s="9" t="str">
        <f>IF(OR($B11="N/A",$E11="N/A"),"N/A",IF(E11&gt;100,"No",IF(E11&lt;95,"No","Yes")))</f>
        <v>No</v>
      </c>
      <c r="G11" s="8">
        <v>0</v>
      </c>
      <c r="H11" s="9" t="str">
        <f>IF($B11="N/A","N/A",IF(G11&gt;100,"No",IF(G11&lt;95,"No","Yes")))</f>
        <v>No</v>
      </c>
      <c r="I11" s="10" t="s">
        <v>1747</v>
      </c>
      <c r="J11" s="10" t="s">
        <v>1747</v>
      </c>
      <c r="K11" s="9" t="str">
        <f t="shared" si="0"/>
        <v>N/A</v>
      </c>
    </row>
    <row r="12" spans="1:11" x14ac:dyDescent="0.2">
      <c r="A12" s="109" t="s">
        <v>348</v>
      </c>
      <c r="B12" s="37" t="s">
        <v>213</v>
      </c>
      <c r="C12" s="8" t="s">
        <v>1747</v>
      </c>
      <c r="D12" s="9" t="str">
        <f t="shared" ref="D12:D13" si="1">IF(OR($B12="N/A",$C12="N/A"),"N/A",IF(C12&gt;100,"No",IF(C12&lt;95,"No","Yes")))</f>
        <v>N/A</v>
      </c>
      <c r="E12" s="8" t="s">
        <v>1747</v>
      </c>
      <c r="F12" s="9" t="str">
        <f t="shared" ref="F12:F13" si="2">IF(OR($B12="N/A",$E12="N/A"),"N/A",IF(E12&gt;100,"No",IF(E12&lt;95,"No","Yes")))</f>
        <v>N/A</v>
      </c>
      <c r="G12" s="8" t="s">
        <v>1747</v>
      </c>
      <c r="H12" s="9" t="str">
        <f t="shared" ref="H12:H13" si="3">IF($B12="N/A","N/A",IF(G12&gt;100,"No",IF(G12&lt;95,"No","Yes")))</f>
        <v>N/A</v>
      </c>
      <c r="I12" s="10" t="s">
        <v>1747</v>
      </c>
      <c r="J12" s="10" t="s">
        <v>1747</v>
      </c>
      <c r="K12" s="9" t="str">
        <f t="shared" si="0"/>
        <v>N/A</v>
      </c>
    </row>
    <row r="13" spans="1:11" x14ac:dyDescent="0.2">
      <c r="A13" s="109" t="s">
        <v>840</v>
      </c>
      <c r="B13" s="37" t="s">
        <v>214</v>
      </c>
      <c r="C13" s="8">
        <v>0</v>
      </c>
      <c r="D13" s="9" t="str">
        <f t="shared" si="1"/>
        <v>No</v>
      </c>
      <c r="E13" s="8">
        <v>0</v>
      </c>
      <c r="F13" s="9" t="str">
        <f t="shared" si="2"/>
        <v>No</v>
      </c>
      <c r="G13" s="8">
        <v>0</v>
      </c>
      <c r="H13" s="9" t="str">
        <f t="shared" si="3"/>
        <v>No</v>
      </c>
      <c r="I13" s="10" t="s">
        <v>1747</v>
      </c>
      <c r="J13" s="10" t="s">
        <v>1747</v>
      </c>
      <c r="K13" s="9" t="str">
        <f t="shared" si="0"/>
        <v>N/A</v>
      </c>
    </row>
    <row r="14" spans="1:11" x14ac:dyDescent="0.2">
      <c r="A14" s="109" t="s">
        <v>13</v>
      </c>
      <c r="B14" s="37" t="s">
        <v>213</v>
      </c>
      <c r="C14" s="38">
        <v>118903</v>
      </c>
      <c r="D14" s="9" t="str">
        <f>IF($B14="N/A","N/A",IF(C14&gt;15,"No",IF(C14&lt;-15,"No","Yes")))</f>
        <v>N/A</v>
      </c>
      <c r="E14" s="38">
        <v>107839</v>
      </c>
      <c r="F14" s="9" t="str">
        <f>IF($B14="N/A","N/A",IF(E14&gt;15,"No",IF(E14&lt;-15,"No","Yes")))</f>
        <v>N/A</v>
      </c>
      <c r="G14" s="38">
        <v>98203</v>
      </c>
      <c r="H14" s="9" t="str">
        <f>IF($B14="N/A","N/A",IF(G14&gt;15,"No",IF(G14&lt;-15,"No","Yes")))</f>
        <v>N/A</v>
      </c>
      <c r="I14" s="10">
        <v>-9.31</v>
      </c>
      <c r="J14" s="10">
        <v>-8.94</v>
      </c>
      <c r="K14" s="9" t="str">
        <f t="shared" si="0"/>
        <v>Yes</v>
      </c>
    </row>
    <row r="15" spans="1:11" x14ac:dyDescent="0.2">
      <c r="A15" s="109" t="s">
        <v>442</v>
      </c>
      <c r="B15" s="37" t="s">
        <v>215</v>
      </c>
      <c r="C15" s="8">
        <v>3.6626493865</v>
      </c>
      <c r="D15" s="9" t="str">
        <f>IF($B15="N/A","N/A",IF(C15&gt;20,"No",IF(C15&lt;5,"No","Yes")))</f>
        <v>No</v>
      </c>
      <c r="E15" s="8">
        <v>2.3646361705999999</v>
      </c>
      <c r="F15" s="9" t="str">
        <f>IF($B15="N/A","N/A",IF(E15&gt;20,"No",IF(E15&lt;5,"No","Yes")))</f>
        <v>No</v>
      </c>
      <c r="G15" s="8">
        <v>0.71077258330000004</v>
      </c>
      <c r="H15" s="9" t="str">
        <f>IF($B15="N/A","N/A",IF(G15&gt;20,"No",IF(G15&lt;5,"No","Yes")))</f>
        <v>No</v>
      </c>
      <c r="I15" s="10">
        <v>-35.4</v>
      </c>
      <c r="J15" s="10">
        <v>-69.900000000000006</v>
      </c>
      <c r="K15" s="9" t="str">
        <f t="shared" si="0"/>
        <v>No</v>
      </c>
    </row>
    <row r="16" spans="1:11" x14ac:dyDescent="0.2">
      <c r="A16" s="109" t="s">
        <v>443</v>
      </c>
      <c r="B16" s="32" t="s">
        <v>213</v>
      </c>
      <c r="C16" s="8" t="s">
        <v>213</v>
      </c>
      <c r="D16" s="9" t="str">
        <f>IF($B16="N/A","N/A",IF(C16&gt;15,"No",IF(C16&lt;-15,"No","Yes")))</f>
        <v>N/A</v>
      </c>
      <c r="E16" s="8">
        <v>97.635363828999999</v>
      </c>
      <c r="F16" s="9" t="str">
        <f>IF($B16="N/A","N/A",IF(E16&gt;15,"No",IF(E16&lt;-15,"No","Yes")))</f>
        <v>N/A</v>
      </c>
      <c r="G16" s="8">
        <v>99.289227417000006</v>
      </c>
      <c r="H16" s="9" t="str">
        <f>IF($B16="N/A","N/A",IF(G16&gt;15,"No",IF(G16&lt;-15,"No","Yes")))</f>
        <v>N/A</v>
      </c>
      <c r="I16" s="10" t="s">
        <v>213</v>
      </c>
      <c r="J16" s="10">
        <v>1.694</v>
      </c>
      <c r="K16" s="9" t="str">
        <f t="shared" si="0"/>
        <v>Yes</v>
      </c>
    </row>
    <row r="17" spans="1:11" x14ac:dyDescent="0.2">
      <c r="A17" s="109" t="s">
        <v>444</v>
      </c>
      <c r="B17" s="37" t="s">
        <v>235</v>
      </c>
      <c r="C17" s="8">
        <v>11.825605746000001</v>
      </c>
      <c r="D17" s="9" t="str">
        <f>IF($B17="N/A","N/A",IF(C17&gt;1,"Yes","No"))</f>
        <v>Yes</v>
      </c>
      <c r="E17" s="8">
        <v>9.2647372471999994</v>
      </c>
      <c r="F17" s="9" t="str">
        <f>IF($B17="N/A","N/A",IF(E17&gt;1,"Yes","No"))</f>
        <v>Yes</v>
      </c>
      <c r="G17" s="8">
        <v>46.902844109</v>
      </c>
      <c r="H17" s="9" t="str">
        <f>IF($B17="N/A","N/A",IF(G17&gt;1,"Yes","No"))</f>
        <v>Yes</v>
      </c>
      <c r="I17" s="10">
        <v>-21.7</v>
      </c>
      <c r="J17" s="10">
        <v>406.3</v>
      </c>
      <c r="K17" s="9" t="str">
        <f t="shared" si="0"/>
        <v>No</v>
      </c>
    </row>
    <row r="18" spans="1:11" x14ac:dyDescent="0.2">
      <c r="A18" s="109" t="s">
        <v>862</v>
      </c>
      <c r="B18" s="37" t="s">
        <v>213</v>
      </c>
      <c r="C18" s="110">
        <v>4842.5671715999997</v>
      </c>
      <c r="D18" s="9" t="str">
        <f>IF($B18="N/A","N/A",IF(C18&gt;15,"No",IF(C18&lt;-15,"No","Yes")))</f>
        <v>N/A</v>
      </c>
      <c r="E18" s="110">
        <v>3792.6479832</v>
      </c>
      <c r="F18" s="9" t="str">
        <f>IF($B18="N/A","N/A",IF(E18&gt;15,"No",IF(E18&lt;-15,"No","Yes")))</f>
        <v>N/A</v>
      </c>
      <c r="G18" s="110">
        <v>3870.1241424</v>
      </c>
      <c r="H18" s="9" t="str">
        <f>IF($B18="N/A","N/A",IF(G18&gt;15,"No",IF(G18&lt;-15,"No","Yes")))</f>
        <v>N/A</v>
      </c>
      <c r="I18" s="10">
        <v>-21.7</v>
      </c>
      <c r="J18" s="10">
        <v>2.0430000000000001</v>
      </c>
      <c r="K18" s="9" t="str">
        <f t="shared" si="0"/>
        <v>Yes</v>
      </c>
    </row>
    <row r="19" spans="1:11" x14ac:dyDescent="0.2">
      <c r="A19" s="3" t="s">
        <v>131</v>
      </c>
      <c r="B19" s="37" t="s">
        <v>213</v>
      </c>
      <c r="C19" s="38">
        <v>28</v>
      </c>
      <c r="D19" s="37" t="s">
        <v>213</v>
      </c>
      <c r="E19" s="38">
        <v>223</v>
      </c>
      <c r="F19" s="37" t="s">
        <v>213</v>
      </c>
      <c r="G19" s="38">
        <v>346</v>
      </c>
      <c r="H19" s="9" t="str">
        <f>IF($B19="N/A","N/A",IF(G19&gt;15,"No",IF(G19&lt;-15,"No","Yes")))</f>
        <v>N/A</v>
      </c>
      <c r="I19" s="10">
        <v>696.4</v>
      </c>
      <c r="J19" s="10">
        <v>55.16</v>
      </c>
      <c r="K19" s="9" t="str">
        <f t="shared" si="0"/>
        <v>No</v>
      </c>
    </row>
    <row r="20" spans="1:11" x14ac:dyDescent="0.2">
      <c r="A20" s="3" t="s">
        <v>346</v>
      </c>
      <c r="B20" s="32" t="s">
        <v>213</v>
      </c>
      <c r="C20" s="8" t="s">
        <v>213</v>
      </c>
      <c r="D20" s="37" t="s">
        <v>213</v>
      </c>
      <c r="E20" s="8">
        <v>0.2067897514</v>
      </c>
      <c r="F20" s="37" t="s">
        <v>213</v>
      </c>
      <c r="G20" s="8">
        <v>0.35233139520000001</v>
      </c>
      <c r="H20" s="9" t="str">
        <f>IF($B20="N/A","N/A",IF(G20&gt;15,"No",IF(G20&lt;-15,"No","Yes")))</f>
        <v>N/A</v>
      </c>
      <c r="I20" s="10" t="s">
        <v>213</v>
      </c>
      <c r="J20" s="10">
        <v>70.38</v>
      </c>
      <c r="K20" s="9" t="str">
        <f t="shared" si="0"/>
        <v>No</v>
      </c>
    </row>
    <row r="21" spans="1:11" ht="25.5" x14ac:dyDescent="0.2">
      <c r="A21" s="3" t="s">
        <v>841</v>
      </c>
      <c r="B21" s="37" t="s">
        <v>213</v>
      </c>
      <c r="C21" s="110">
        <v>3288.5714286000002</v>
      </c>
      <c r="D21" s="9" t="str">
        <f>IF($B21="N/A","N/A",IF(C21&gt;60,"No",IF(C21&lt;15,"No","Yes")))</f>
        <v>N/A</v>
      </c>
      <c r="E21" s="110">
        <v>2116.5291480000001</v>
      </c>
      <c r="F21" s="9" t="str">
        <f>IF($B21="N/A","N/A",IF(E21&gt;60,"No",IF(E21&lt;15,"No","Yes")))</f>
        <v>N/A</v>
      </c>
      <c r="G21" s="110">
        <v>2480.1705201999998</v>
      </c>
      <c r="H21" s="9" t="str">
        <f>IF($B21="N/A","N/A",IF(G21&gt;60,"No",IF(G21&lt;15,"No","Yes")))</f>
        <v>N/A</v>
      </c>
      <c r="I21" s="10">
        <v>-35.6</v>
      </c>
      <c r="J21" s="10">
        <v>17.18</v>
      </c>
      <c r="K21" s="9" t="str">
        <f t="shared" si="0"/>
        <v>Yes</v>
      </c>
    </row>
    <row r="22" spans="1:11" x14ac:dyDescent="0.2">
      <c r="A22" s="3" t="s">
        <v>27</v>
      </c>
      <c r="B22" s="37" t="s">
        <v>217</v>
      </c>
      <c r="C22" s="38">
        <v>0</v>
      </c>
      <c r="D22" s="9" t="str">
        <f>IF($B22="N/A","N/A",IF(C22="N/A","N/A",IF(C22=0,"Yes","No")))</f>
        <v>Yes</v>
      </c>
      <c r="E22" s="38">
        <v>0</v>
      </c>
      <c r="F22" s="9" t="str">
        <f>IF($B22="N/A","N/A",IF(E22="N/A","N/A",IF(E22=0,"Yes","No")))</f>
        <v>Yes</v>
      </c>
      <c r="G22" s="38">
        <v>0</v>
      </c>
      <c r="H22" s="9" t="str">
        <f>IF($B22="N/A","N/A",IF(G22=0,"Yes","No"))</f>
        <v>Yes</v>
      </c>
      <c r="I22" s="10" t="s">
        <v>1747</v>
      </c>
      <c r="J22" s="10" t="s">
        <v>1747</v>
      </c>
      <c r="K22" s="9" t="str">
        <f t="shared" si="0"/>
        <v>N/A</v>
      </c>
    </row>
    <row r="23" spans="1:11" x14ac:dyDescent="0.2">
      <c r="A23" s="3" t="s">
        <v>842</v>
      </c>
      <c r="B23" s="37" t="s">
        <v>217</v>
      </c>
      <c r="C23" s="8">
        <v>0</v>
      </c>
      <c r="D23" s="9" t="str">
        <f t="shared" ref="D23:D24" si="4">IF($B23="N/A","N/A",IF(C23="N/A","N/A",IF(C23=0,"Yes","No")))</f>
        <v>Yes</v>
      </c>
      <c r="E23" s="8">
        <v>0</v>
      </c>
      <c r="F23" s="9" t="str">
        <f t="shared" ref="F23:F24" si="5">IF($B23="N/A","N/A",IF(E23="N/A","N/A",IF(E23=0,"Yes","No")))</f>
        <v>Yes</v>
      </c>
      <c r="G23" s="8">
        <v>0</v>
      </c>
      <c r="H23" s="9" t="str">
        <f t="shared" ref="H23:H24" si="6">IF($B23="N/A","N/A",IF(G23=0,"Yes","No"))</f>
        <v>Yes</v>
      </c>
      <c r="I23" s="10" t="s">
        <v>1747</v>
      </c>
      <c r="J23" s="10" t="s">
        <v>1747</v>
      </c>
      <c r="K23" s="9" t="str">
        <f t="shared" si="0"/>
        <v>N/A</v>
      </c>
    </row>
    <row r="24" spans="1:11" x14ac:dyDescent="0.2">
      <c r="A24" s="3" t="s">
        <v>823</v>
      </c>
      <c r="B24" s="37" t="s">
        <v>217</v>
      </c>
      <c r="C24" s="49">
        <v>0</v>
      </c>
      <c r="D24" s="9" t="str">
        <f t="shared" si="4"/>
        <v>Yes</v>
      </c>
      <c r="E24" s="49">
        <v>0</v>
      </c>
      <c r="F24" s="9" t="str">
        <f t="shared" si="5"/>
        <v>Yes</v>
      </c>
      <c r="G24" s="49">
        <v>0</v>
      </c>
      <c r="H24" s="9" t="str">
        <f t="shared" si="6"/>
        <v>Yes</v>
      </c>
      <c r="I24" s="10" t="s">
        <v>1747</v>
      </c>
      <c r="J24" s="10" t="s">
        <v>1747</v>
      </c>
      <c r="K24" s="9" t="str">
        <f t="shared" si="0"/>
        <v>N/A</v>
      </c>
    </row>
    <row r="25" spans="1:11" x14ac:dyDescent="0.2">
      <c r="A25" s="164" t="s">
        <v>1647</v>
      </c>
      <c r="B25" s="165"/>
      <c r="C25" s="165"/>
      <c r="D25" s="165"/>
      <c r="E25" s="165"/>
      <c r="F25" s="165"/>
      <c r="G25" s="165"/>
      <c r="H25" s="165"/>
      <c r="I25" s="165"/>
      <c r="J25" s="165"/>
      <c r="K25" s="166"/>
    </row>
    <row r="26" spans="1:11" x14ac:dyDescent="0.2">
      <c r="A26" s="156" t="s">
        <v>1645</v>
      </c>
      <c r="B26" s="157"/>
      <c r="C26" s="157"/>
      <c r="D26" s="157"/>
      <c r="E26" s="157"/>
      <c r="F26" s="157"/>
      <c r="G26" s="157"/>
      <c r="H26" s="157"/>
      <c r="I26" s="157"/>
      <c r="J26" s="157"/>
      <c r="K26" s="158"/>
    </row>
    <row r="27" spans="1:11" x14ac:dyDescent="0.2">
      <c r="A27" s="159" t="s">
        <v>1743</v>
      </c>
      <c r="B27" s="159"/>
      <c r="C27" s="159"/>
      <c r="D27" s="159"/>
      <c r="E27" s="159"/>
      <c r="F27" s="159"/>
      <c r="G27" s="159"/>
      <c r="H27" s="159"/>
      <c r="I27" s="159"/>
      <c r="J27" s="159"/>
      <c r="K27" s="160"/>
    </row>
    <row r="28" spans="1:11" x14ac:dyDescent="0.2">
      <c r="C28" s="8"/>
      <c r="D28" s="8"/>
    </row>
    <row r="29" spans="1:11" x14ac:dyDescent="0.2">
      <c r="C29" s="8"/>
      <c r="D29" s="8"/>
    </row>
    <row r="30" spans="1:11" x14ac:dyDescent="0.2">
      <c r="C30" s="8"/>
      <c r="D30" s="8"/>
    </row>
    <row r="31" spans="1:11" x14ac:dyDescent="0.2">
      <c r="C31" s="8"/>
      <c r="D31" s="8"/>
    </row>
    <row r="32" spans="1:11" x14ac:dyDescent="0.2">
      <c r="C32" s="8"/>
      <c r="D32" s="8"/>
    </row>
    <row r="33" spans="3:4" x14ac:dyDescent="0.2">
      <c r="C33" s="8"/>
      <c r="D33" s="8"/>
    </row>
    <row r="34" spans="3:4" x14ac:dyDescent="0.2">
      <c r="C34" s="8"/>
      <c r="D34" s="8"/>
    </row>
    <row r="35" spans="3:4" x14ac:dyDescent="0.2">
      <c r="C35" s="8"/>
      <c r="D35" s="8"/>
    </row>
    <row r="36" spans="3:4" x14ac:dyDescent="0.2">
      <c r="C36" s="8"/>
      <c r="D36" s="8"/>
    </row>
    <row r="37" spans="3:4" x14ac:dyDescent="0.2">
      <c r="C37" s="8"/>
      <c r="D37" s="8"/>
    </row>
    <row r="38" spans="3:4" x14ac:dyDescent="0.2">
      <c r="C38" s="8"/>
      <c r="D38" s="8"/>
    </row>
    <row r="39" spans="3:4" x14ac:dyDescent="0.2">
      <c r="C39" s="8"/>
      <c r="D39" s="8"/>
    </row>
    <row r="40" spans="3:4" x14ac:dyDescent="0.2">
      <c r="C40" s="8"/>
      <c r="D40" s="8"/>
    </row>
    <row r="41" spans="3:4" x14ac:dyDescent="0.2">
      <c r="C41" s="8"/>
      <c r="D41" s="8"/>
    </row>
    <row r="42" spans="3:4" x14ac:dyDescent="0.2">
      <c r="C42" s="8"/>
      <c r="D42" s="8"/>
    </row>
  </sheetData>
  <mergeCells count="6">
    <mergeCell ref="A27:K27"/>
    <mergeCell ref="A1:K1"/>
    <mergeCell ref="A2:K2"/>
    <mergeCell ref="A4:K4"/>
    <mergeCell ref="A25:K25"/>
    <mergeCell ref="A26:K26"/>
  </mergeCells>
  <phoneticPr fontId="0" type="noConversion"/>
  <printOptions headings="1"/>
  <pageMargins left="0.75" right="0.75" top="1" bottom="0.75" header="0.5" footer="0.5"/>
  <pageSetup scale="63" fitToHeight="2" orientation="landscape" useFirstPageNumber="1" r:id="rId1"/>
  <headerFooter alignWithMargins="0">
    <oddFooter>&amp;R&amp;A Page &amp;P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7"/>
  <sheetViews>
    <sheetView zoomScaleNormal="100" workbookViewId="0">
      <pane xSplit="2" ySplit="5" topLeftCell="C19"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108"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1741</v>
      </c>
      <c r="B1" s="148"/>
      <c r="C1" s="148"/>
      <c r="D1" s="148"/>
      <c r="E1" s="148"/>
      <c r="F1" s="148"/>
      <c r="G1" s="148"/>
      <c r="H1" s="148"/>
      <c r="I1" s="148"/>
      <c r="J1" s="148"/>
      <c r="K1" s="149"/>
    </row>
    <row r="2" spans="1:11" x14ac:dyDescent="0.2">
      <c r="A2" s="153" t="s">
        <v>1594</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91" t="s">
        <v>12</v>
      </c>
      <c r="B6" s="37" t="s">
        <v>213</v>
      </c>
      <c r="C6" s="38">
        <v>114548</v>
      </c>
      <c r="D6" s="9" t="str">
        <f>IF($B6="N/A","N/A",IF(C6&gt;15,"No",IF(C6&lt;-15,"No","Yes")))</f>
        <v>N/A</v>
      </c>
      <c r="E6" s="38">
        <v>105289</v>
      </c>
      <c r="F6" s="9" t="str">
        <f>IF($B6="N/A","N/A",IF(E6&gt;15,"No",IF(E6&lt;-15,"No","Yes")))</f>
        <v>N/A</v>
      </c>
      <c r="G6" s="38">
        <v>97505</v>
      </c>
      <c r="H6" s="9" t="str">
        <f>IF($B6="N/A","N/A",IF(G6&gt;15,"No",IF(G6&lt;-15,"No","Yes")))</f>
        <v>N/A</v>
      </c>
      <c r="I6" s="10">
        <v>-8.08</v>
      </c>
      <c r="J6" s="10">
        <v>-7.39</v>
      </c>
      <c r="K6" s="9" t="str">
        <f t="shared" ref="K6:K12" si="0">IF(J6="Div by 0", "N/A", IF(J6="N/A","N/A", IF(J6&gt;30, "No", IF(J6&lt;-30, "No", "Yes"))))</f>
        <v>Yes</v>
      </c>
    </row>
    <row r="7" spans="1:11" x14ac:dyDescent="0.2">
      <c r="A7" s="91" t="s">
        <v>30</v>
      </c>
      <c r="B7" s="37"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
      <c r="A8" s="91" t="s">
        <v>29</v>
      </c>
      <c r="B8" s="37" t="s">
        <v>217</v>
      </c>
      <c r="C8" s="8">
        <v>0</v>
      </c>
      <c r="D8" s="9" t="str">
        <f>IF($B8="N/A","N/A",IF(C8=0,"Yes","No"))</f>
        <v>Yes</v>
      </c>
      <c r="E8" s="8">
        <v>0</v>
      </c>
      <c r="F8" s="9" t="str">
        <f>IF($B8="N/A","N/A",IF(E8=0,"Yes","No"))</f>
        <v>Yes</v>
      </c>
      <c r="G8" s="8">
        <v>0</v>
      </c>
      <c r="H8" s="9" t="str">
        <f>IF($B8="N/A","N/A",IF(G8=0,"Yes","No"))</f>
        <v>Yes</v>
      </c>
      <c r="I8" s="10" t="s">
        <v>1747</v>
      </c>
      <c r="J8" s="10" t="s">
        <v>1747</v>
      </c>
      <c r="K8" s="9" t="str">
        <f t="shared" si="0"/>
        <v>N/A</v>
      </c>
    </row>
    <row r="9" spans="1:11" ht="25.5" x14ac:dyDescent="0.2">
      <c r="A9" s="91" t="s">
        <v>843</v>
      </c>
      <c r="B9" s="37" t="s">
        <v>236</v>
      </c>
      <c r="C9" s="39">
        <v>123.91314503</v>
      </c>
      <c r="D9" s="9" t="str">
        <f>IF($B9="N/A","N/A",IF(C9&gt;100,"No",IF(C9&lt;50,"No","Yes")))</f>
        <v>No</v>
      </c>
      <c r="E9" s="39">
        <v>122.28619809999999</v>
      </c>
      <c r="F9" s="9" t="str">
        <f>IF($B9="N/A","N/A",IF(E9&gt;100,"No",IF(E9&lt;50,"No","Yes")))</f>
        <v>No</v>
      </c>
      <c r="G9" s="39">
        <v>126.88080135</v>
      </c>
      <c r="H9" s="9" t="str">
        <f>IF($B9="N/A","N/A",IF(G9&gt;100,"No",IF(G9&lt;50,"No","Yes")))</f>
        <v>No</v>
      </c>
      <c r="I9" s="10">
        <v>-1.31</v>
      </c>
      <c r="J9" s="10">
        <v>3.7570000000000001</v>
      </c>
      <c r="K9" s="9" t="str">
        <f t="shared" si="0"/>
        <v>Yes</v>
      </c>
    </row>
    <row r="10" spans="1:11" ht="25.5" x14ac:dyDescent="0.2">
      <c r="A10" s="91" t="s">
        <v>844</v>
      </c>
      <c r="B10" s="37" t="s">
        <v>213</v>
      </c>
      <c r="C10" s="39">
        <v>366.99324969999998</v>
      </c>
      <c r="D10" s="9" t="str">
        <f>IF($B10="N/A","N/A",IF(C10&gt;15,"No",IF(C10&lt;-15,"No","Yes")))</f>
        <v>N/A</v>
      </c>
      <c r="E10" s="39">
        <v>234.13928672</v>
      </c>
      <c r="F10" s="9" t="str">
        <f>IF($B10="N/A","N/A",IF(E10&gt;15,"No",IF(E10&lt;-15,"No","Yes")))</f>
        <v>N/A</v>
      </c>
      <c r="G10" s="39">
        <v>342.73079696000002</v>
      </c>
      <c r="H10" s="9" t="str">
        <f>IF($B10="N/A","N/A",IF(G10&gt;15,"No",IF(G10&lt;-15,"No","Yes")))</f>
        <v>N/A</v>
      </c>
      <c r="I10" s="10">
        <v>-36.200000000000003</v>
      </c>
      <c r="J10" s="10">
        <v>46.38</v>
      </c>
      <c r="K10" s="9" t="str">
        <f t="shared" si="0"/>
        <v>No</v>
      </c>
    </row>
    <row r="11" spans="1:11" ht="25.5" x14ac:dyDescent="0.2">
      <c r="A11" s="91" t="s">
        <v>845</v>
      </c>
      <c r="B11" s="37" t="s">
        <v>213</v>
      </c>
      <c r="C11" s="39" t="s">
        <v>1747</v>
      </c>
      <c r="D11" s="9" t="str">
        <f>IF($B11="N/A","N/A",IF(C11&gt;15,"No",IF(C11&lt;-15,"No","Yes")))</f>
        <v>N/A</v>
      </c>
      <c r="E11" s="39" t="s">
        <v>1747</v>
      </c>
      <c r="F11" s="9" t="str">
        <f>IF($B11="N/A","N/A",IF(E11&gt;15,"No",IF(E11&lt;-15,"No","Yes")))</f>
        <v>N/A</v>
      </c>
      <c r="G11" s="39" t="s">
        <v>1747</v>
      </c>
      <c r="H11" s="9" t="str">
        <f>IF($B11="N/A","N/A",IF(G11&gt;15,"No",IF(G11&lt;-15,"No","Yes")))</f>
        <v>N/A</v>
      </c>
      <c r="I11" s="10" t="s">
        <v>1747</v>
      </c>
      <c r="J11" s="10" t="s">
        <v>1747</v>
      </c>
      <c r="K11" s="9" t="str">
        <f t="shared" si="0"/>
        <v>N/A</v>
      </c>
    </row>
    <row r="12" spans="1:11" ht="25.5" x14ac:dyDescent="0.2">
      <c r="A12" s="91" t="s">
        <v>846</v>
      </c>
      <c r="B12" s="37" t="s">
        <v>213</v>
      </c>
      <c r="C12" s="39">
        <v>233.61001250999999</v>
      </c>
      <c r="D12" s="9" t="str">
        <f>IF($B12="N/A","N/A",IF(C12&gt;15,"No",IF(C12&lt;-15,"No","Yes")))</f>
        <v>N/A</v>
      </c>
      <c r="E12" s="39">
        <v>241.36583268000001</v>
      </c>
      <c r="F12" s="9" t="str">
        <f>IF($B12="N/A","N/A",IF(E12&gt;15,"No",IF(E12&lt;-15,"No","Yes")))</f>
        <v>N/A</v>
      </c>
      <c r="G12" s="39">
        <v>277.16956114999999</v>
      </c>
      <c r="H12" s="9" t="str">
        <f>IF($B12="N/A","N/A",IF(G12&gt;15,"No",IF(G12&lt;-15,"No","Yes")))</f>
        <v>N/A</v>
      </c>
      <c r="I12" s="10">
        <v>3.32</v>
      </c>
      <c r="J12" s="10">
        <v>14.83</v>
      </c>
      <c r="K12" s="9" t="str">
        <f t="shared" si="0"/>
        <v>Yes</v>
      </c>
    </row>
    <row r="13" spans="1:11" x14ac:dyDescent="0.2">
      <c r="A13" s="91" t="s">
        <v>655</v>
      </c>
      <c r="B13" s="37" t="s">
        <v>237</v>
      </c>
      <c r="C13" s="8">
        <v>72.243077138000004</v>
      </c>
      <c r="D13" s="9" t="str">
        <f>IF($B13="N/A","N/A",IF(C13&gt;99,"No",IF(C13&lt;75,"No","Yes")))</f>
        <v>No</v>
      </c>
      <c r="E13" s="8">
        <v>78.326320887999998</v>
      </c>
      <c r="F13" s="9" t="str">
        <f>IF($B13="N/A","N/A",IF(E13&gt;99,"No",IF(E13&lt;75,"No","Yes")))</f>
        <v>Yes</v>
      </c>
      <c r="G13" s="8">
        <v>82.891133788000005</v>
      </c>
      <c r="H13" s="9" t="str">
        <f>IF($B13="N/A","N/A",IF(G13&gt;99,"No",IF(G13&lt;75,"No","Yes")))</f>
        <v>Yes</v>
      </c>
      <c r="I13" s="10">
        <v>8.4209999999999994</v>
      </c>
      <c r="J13" s="10">
        <v>5.8280000000000003</v>
      </c>
      <c r="K13" s="9" t="str">
        <f t="shared" ref="K13:K24" si="1">IF(J13="Div by 0", "N/A", IF(J13="N/A","N/A", IF(J13&gt;30, "No", IF(J13&lt;-30, "No", "Yes"))))</f>
        <v>Yes</v>
      </c>
    </row>
    <row r="14" spans="1:11" x14ac:dyDescent="0.2">
      <c r="A14" s="91" t="s">
        <v>495</v>
      </c>
      <c r="B14" s="37" t="s">
        <v>213</v>
      </c>
      <c r="C14" s="9">
        <v>98.924510290000001</v>
      </c>
      <c r="D14" s="9" t="str">
        <f>IF($B14="N/A","N/A",IF(C14&gt;15,"No",IF(C14&lt;-15,"No","Yes")))</f>
        <v>N/A</v>
      </c>
      <c r="E14" s="9">
        <v>98.667378045000007</v>
      </c>
      <c r="F14" s="9" t="str">
        <f>IF($B14="N/A","N/A",IF(E14&gt;15,"No",IF(E14&lt;-15,"No","Yes")))</f>
        <v>N/A</v>
      </c>
      <c r="G14" s="9">
        <v>98.103262685000004</v>
      </c>
      <c r="H14" s="9" t="str">
        <f>IF($B14="N/A","N/A",IF(G14&gt;15,"No",IF(G14&lt;-15,"No","Yes")))</f>
        <v>N/A</v>
      </c>
      <c r="I14" s="10">
        <v>-0.26</v>
      </c>
      <c r="J14" s="10">
        <v>-0.57199999999999995</v>
      </c>
      <c r="K14" s="9" t="str">
        <f t="shared" si="1"/>
        <v>Yes</v>
      </c>
    </row>
    <row r="15" spans="1:11" x14ac:dyDescent="0.2">
      <c r="A15" s="91" t="s">
        <v>847</v>
      </c>
      <c r="B15" s="37" t="s">
        <v>213</v>
      </c>
      <c r="C15" s="38">
        <v>28.854989434</v>
      </c>
      <c r="D15" s="9" t="str">
        <f>IF($B15="N/A","N/A",IF(C15&gt;15,"No",IF(C15&lt;-15,"No","Yes")))</f>
        <v>N/A</v>
      </c>
      <c r="E15" s="10">
        <v>28.794346811</v>
      </c>
      <c r="F15" s="9" t="str">
        <f>IF($B15="N/A","N/A",IF(E15&gt;15,"No",IF(E15&lt;-15,"No","Yes")))</f>
        <v>N/A</v>
      </c>
      <c r="G15" s="10">
        <v>28.886303442999999</v>
      </c>
      <c r="H15" s="9" t="str">
        <f>IF($B15="N/A","N/A",IF(G15&gt;15,"No",IF(G15&lt;-15,"No","Yes")))</f>
        <v>N/A</v>
      </c>
      <c r="I15" s="10">
        <v>-0.21</v>
      </c>
      <c r="J15" s="10">
        <v>0.31940000000000002</v>
      </c>
      <c r="K15" s="9" t="str">
        <f t="shared" si="1"/>
        <v>Yes</v>
      </c>
    </row>
    <row r="16" spans="1:11" x14ac:dyDescent="0.2">
      <c r="A16" s="88" t="s">
        <v>656</v>
      </c>
      <c r="B16" s="62" t="s">
        <v>238</v>
      </c>
      <c r="C16" s="9">
        <v>4.1772881238000004</v>
      </c>
      <c r="D16" s="9" t="str">
        <f>IF($B16="N/A","N/A",IF(C16&gt;20,"No",IF(C16&lt;=0,"No","Yes")))</f>
        <v>Yes</v>
      </c>
      <c r="E16" s="9">
        <v>2.8303051601</v>
      </c>
      <c r="F16" s="9" t="str">
        <f>IF($B16="N/A","N/A",IF(E16&gt;20,"No",IF(E16&lt;=0,"No","Yes")))</f>
        <v>Yes</v>
      </c>
      <c r="G16" s="9">
        <v>3.7280139480000001</v>
      </c>
      <c r="H16" s="9" t="str">
        <f>IF($B16="N/A","N/A",IF(G16&gt;20,"No",IF(G16&lt;=0,"No","Yes")))</f>
        <v>Yes</v>
      </c>
      <c r="I16" s="10">
        <v>-32.200000000000003</v>
      </c>
      <c r="J16" s="10">
        <v>31.72</v>
      </c>
      <c r="K16" s="9" t="str">
        <f t="shared" si="1"/>
        <v>No</v>
      </c>
    </row>
    <row r="17" spans="1:11" x14ac:dyDescent="0.2">
      <c r="A17" s="88" t="s">
        <v>371</v>
      </c>
      <c r="B17" s="37" t="s">
        <v>213</v>
      </c>
      <c r="C17" s="9">
        <v>99.958202717000006</v>
      </c>
      <c r="D17" s="9" t="str">
        <f>IF($B17="N/A","N/A",IF(C17&gt;15,"No",IF(C17&lt;-15,"No","Yes")))</f>
        <v>N/A</v>
      </c>
      <c r="E17" s="9">
        <v>99.865771812000006</v>
      </c>
      <c r="F17" s="9" t="str">
        <f>IF($B17="N/A","N/A",IF(E17&gt;15,"No",IF(E17&lt;-15,"No","Yes")))</f>
        <v>N/A</v>
      </c>
      <c r="G17" s="9">
        <v>99.449793673000002</v>
      </c>
      <c r="H17" s="9" t="str">
        <f>IF($B17="N/A","N/A",IF(G17&gt;15,"No",IF(G17&lt;-15,"No","Yes")))</f>
        <v>N/A</v>
      </c>
      <c r="I17" s="10">
        <v>-9.1999999999999998E-2</v>
      </c>
      <c r="J17" s="10">
        <v>-0.41699999999999998</v>
      </c>
      <c r="K17" s="9" t="str">
        <f t="shared" si="1"/>
        <v>Yes</v>
      </c>
    </row>
    <row r="18" spans="1:11" x14ac:dyDescent="0.2">
      <c r="A18" s="88" t="s">
        <v>848</v>
      </c>
      <c r="B18" s="37" t="s">
        <v>213</v>
      </c>
      <c r="C18" s="10">
        <v>29.300020907</v>
      </c>
      <c r="D18" s="9" t="str">
        <f>IF($B18="N/A","N/A",IF(C18&gt;15,"No",IF(C18&lt;-15,"No","Yes")))</f>
        <v>N/A</v>
      </c>
      <c r="E18" s="10">
        <v>29.820228494999999</v>
      </c>
      <c r="F18" s="9" t="str">
        <f>IF($B18="N/A","N/A",IF(E18&gt;15,"No",IF(E18&lt;-15,"No","Yes")))</f>
        <v>N/A</v>
      </c>
      <c r="G18" s="10">
        <v>29.156293222999999</v>
      </c>
      <c r="H18" s="9" t="str">
        <f>IF($B18="N/A","N/A",IF(G18&gt;15,"No",IF(G18&lt;-15,"No","Yes")))</f>
        <v>N/A</v>
      </c>
      <c r="I18" s="10">
        <v>1.7749999999999999</v>
      </c>
      <c r="J18" s="10">
        <v>-2.23</v>
      </c>
      <c r="K18" s="9" t="str">
        <f t="shared" si="1"/>
        <v>Yes</v>
      </c>
    </row>
    <row r="19" spans="1:11" x14ac:dyDescent="0.2">
      <c r="A19" s="91" t="s">
        <v>657</v>
      </c>
      <c r="B19" s="62" t="s">
        <v>239</v>
      </c>
      <c r="C19" s="9">
        <v>0</v>
      </c>
      <c r="D19" s="9" t="str">
        <f>IF($B19="N/A","N/A",IF(C19&gt;10,"No",IF(C19&lt;=0,"No","Yes")))</f>
        <v>No</v>
      </c>
      <c r="E19" s="9">
        <v>0</v>
      </c>
      <c r="F19" s="9" t="str">
        <f>IF($B19="N/A","N/A",IF(E19&gt;10,"No",IF(E19&lt;=0,"No","Yes")))</f>
        <v>No</v>
      </c>
      <c r="G19" s="9">
        <v>0</v>
      </c>
      <c r="H19" s="9" t="str">
        <f>IF($B19="N/A","N/A",IF(G19&gt;10,"No",IF(G19&lt;=0,"No","Yes")))</f>
        <v>No</v>
      </c>
      <c r="I19" s="10" t="s">
        <v>1747</v>
      </c>
      <c r="J19" s="10" t="s">
        <v>1747</v>
      </c>
      <c r="K19" s="9" t="str">
        <f t="shared" si="1"/>
        <v>N/A</v>
      </c>
    </row>
    <row r="20" spans="1:11" x14ac:dyDescent="0.2">
      <c r="A20" s="91" t="s">
        <v>129</v>
      </c>
      <c r="B20" s="37" t="s">
        <v>213</v>
      </c>
      <c r="C20" s="9" t="s">
        <v>1747</v>
      </c>
      <c r="D20" s="9" t="str">
        <f>IF($B20="N/A","N/A",IF(C20&gt;15,"No",IF(C20&lt;-15,"No","Yes")))</f>
        <v>N/A</v>
      </c>
      <c r="E20" s="9" t="s">
        <v>1747</v>
      </c>
      <c r="F20" s="9" t="str">
        <f>IF($B20="N/A","N/A",IF(E20&gt;15,"No",IF(E20&lt;-15,"No","Yes")))</f>
        <v>N/A</v>
      </c>
      <c r="G20" s="9" t="s">
        <v>1747</v>
      </c>
      <c r="H20" s="9" t="str">
        <f>IF($B20="N/A","N/A",IF(G20&gt;15,"No",IF(G20&lt;-15,"No","Yes")))</f>
        <v>N/A</v>
      </c>
      <c r="I20" s="10" t="s">
        <v>1747</v>
      </c>
      <c r="J20" s="10" t="s">
        <v>1747</v>
      </c>
      <c r="K20" s="9" t="str">
        <f t="shared" si="1"/>
        <v>N/A</v>
      </c>
    </row>
    <row r="21" spans="1:11" x14ac:dyDescent="0.2">
      <c r="A21" s="91" t="s">
        <v>849</v>
      </c>
      <c r="B21" s="37" t="s">
        <v>213</v>
      </c>
      <c r="C21" s="10" t="s">
        <v>1747</v>
      </c>
      <c r="D21" s="9" t="str">
        <f>IF($B21="N/A","N/A",IF(C21&gt;15,"No",IF(C21&lt;-15,"No","Yes")))</f>
        <v>N/A</v>
      </c>
      <c r="E21" s="10" t="s">
        <v>1747</v>
      </c>
      <c r="F21" s="9" t="str">
        <f>IF($B21="N/A","N/A",IF(E21&gt;15,"No",IF(E21&lt;-15,"No","Yes")))</f>
        <v>N/A</v>
      </c>
      <c r="G21" s="10" t="s">
        <v>1747</v>
      </c>
      <c r="H21" s="9" t="str">
        <f>IF($B21="N/A","N/A",IF(G21&gt;15,"No",IF(G21&lt;-15,"No","Yes")))</f>
        <v>N/A</v>
      </c>
      <c r="I21" s="10" t="s">
        <v>1747</v>
      </c>
      <c r="J21" s="10" t="s">
        <v>1747</v>
      </c>
      <c r="K21" s="9" t="str">
        <f t="shared" si="1"/>
        <v>N/A</v>
      </c>
    </row>
    <row r="22" spans="1:11" x14ac:dyDescent="0.2">
      <c r="A22" s="91" t="s">
        <v>1710</v>
      </c>
      <c r="B22" s="62" t="s">
        <v>224</v>
      </c>
      <c r="C22" s="9">
        <v>23.579634737999999</v>
      </c>
      <c r="D22" s="9" t="str">
        <f>IF($B22="N/A","N/A",IF(C22&gt;5,"No",IF(C22&lt;=0,"No","Yes")))</f>
        <v>No</v>
      </c>
      <c r="E22" s="9">
        <v>18.843373952</v>
      </c>
      <c r="F22" s="9" t="str">
        <f>IF($B22="N/A","N/A",IF(E22&gt;5,"No",IF(E22&lt;=0,"No","Yes")))</f>
        <v>No</v>
      </c>
      <c r="G22" s="9">
        <v>13.380852264</v>
      </c>
      <c r="H22" s="9" t="str">
        <f>IF($B22="N/A","N/A",IF(G22&gt;5,"No",IF(G22&lt;=0,"No","Yes")))</f>
        <v>No</v>
      </c>
      <c r="I22" s="10">
        <v>-20.100000000000001</v>
      </c>
      <c r="J22" s="10">
        <v>-29</v>
      </c>
      <c r="K22" s="9" t="str">
        <f t="shared" si="1"/>
        <v>Yes</v>
      </c>
    </row>
    <row r="23" spans="1:11" x14ac:dyDescent="0.2">
      <c r="A23" s="91" t="s">
        <v>130</v>
      </c>
      <c r="B23" s="37" t="s">
        <v>213</v>
      </c>
      <c r="C23" s="9">
        <v>90.847834136000003</v>
      </c>
      <c r="D23" s="9" t="str">
        <f>IF($B23="N/A","N/A",IF(C23&gt;15,"No",IF(C23&lt;-15,"No","Yes")))</f>
        <v>N/A</v>
      </c>
      <c r="E23" s="9">
        <v>93.850806452</v>
      </c>
      <c r="F23" s="9" t="str">
        <f>IF($B23="N/A","N/A",IF(E23&gt;15,"No",IF(E23&lt;-15,"No","Yes")))</f>
        <v>N/A</v>
      </c>
      <c r="G23" s="9">
        <v>88.702383690000005</v>
      </c>
      <c r="H23" s="9" t="str">
        <f>IF($B23="N/A","N/A",IF(G23&gt;15,"No",IF(G23&lt;-15,"No","Yes")))</f>
        <v>N/A</v>
      </c>
      <c r="I23" s="10">
        <v>3.3050000000000002</v>
      </c>
      <c r="J23" s="10">
        <v>-5.49</v>
      </c>
      <c r="K23" s="9" t="str">
        <f t="shared" si="1"/>
        <v>Yes</v>
      </c>
    </row>
    <row r="24" spans="1:11" x14ac:dyDescent="0.2">
      <c r="A24" s="91" t="s">
        <v>850</v>
      </c>
      <c r="B24" s="37" t="s">
        <v>213</v>
      </c>
      <c r="C24" s="10">
        <v>7.2645284863999997</v>
      </c>
      <c r="D24" s="9" t="str">
        <f>IF($B24="N/A","N/A",IF(C24&gt;15,"No",IF(C24&lt;-15,"No","Yes")))</f>
        <v>N/A</v>
      </c>
      <c r="E24" s="10">
        <v>6.8045112781999997</v>
      </c>
      <c r="F24" s="9" t="str">
        <f>IF($B24="N/A","N/A",IF(E24&gt;15,"No",IF(E24&lt;-15,"No","Yes")))</f>
        <v>N/A</v>
      </c>
      <c r="G24" s="10">
        <v>6.4581353149999998</v>
      </c>
      <c r="H24" s="9" t="str">
        <f>IF($B24="N/A","N/A",IF(G24&gt;15,"No",IF(G24&lt;-15,"No","Yes")))</f>
        <v>N/A</v>
      </c>
      <c r="I24" s="10">
        <v>-6.33</v>
      </c>
      <c r="J24" s="10">
        <v>-5.09</v>
      </c>
      <c r="K24" s="9" t="str">
        <f t="shared" si="1"/>
        <v>Yes</v>
      </c>
    </row>
    <row r="25" spans="1:11" x14ac:dyDescent="0.2">
      <c r="A25" s="91" t="s">
        <v>15</v>
      </c>
      <c r="B25" s="37" t="s">
        <v>240</v>
      </c>
      <c r="C25" s="9">
        <v>4.7630687572000001</v>
      </c>
      <c r="D25" s="9" t="str">
        <f>IF($B25="N/A","N/A",IF(C25&gt;20,"No",IF(C25&lt;1,"No","Yes")))</f>
        <v>Yes</v>
      </c>
      <c r="E25" s="9">
        <v>4.5864240329000001</v>
      </c>
      <c r="F25" s="9" t="str">
        <f>IF($B25="N/A","N/A",IF(E25&gt;20,"No",IF(E25&lt;1,"No","Yes")))</f>
        <v>Yes</v>
      </c>
      <c r="G25" s="9">
        <v>4.7997538587999999</v>
      </c>
      <c r="H25" s="9" t="str">
        <f>IF($B25="N/A","N/A",IF(G25&gt;20,"No",IF(G25&lt;1,"No","Yes")))</f>
        <v>Yes</v>
      </c>
      <c r="I25" s="10">
        <v>-3.71</v>
      </c>
      <c r="J25" s="10">
        <v>4.6509999999999998</v>
      </c>
      <c r="K25" s="9" t="str">
        <f t="shared" ref="K25:K34" si="2">IF(J25="Div by 0", "N/A", IF(J25="N/A","N/A", IF(J25&gt;30, "No", IF(J25&lt;-30, "No", "Yes"))))</f>
        <v>Yes</v>
      </c>
    </row>
    <row r="26" spans="1:11" x14ac:dyDescent="0.2">
      <c r="A26" s="91" t="s">
        <v>159</v>
      </c>
      <c r="B26" s="37" t="s">
        <v>214</v>
      </c>
      <c r="C26" s="9">
        <v>99.704054196000001</v>
      </c>
      <c r="D26" s="9" t="str">
        <f>IF($B26="N/A","N/A",IF(C26&gt;100,"No",IF(C26&lt;95,"No","Yes")))</f>
        <v>Yes</v>
      </c>
      <c r="E26" s="9">
        <v>99.466231039999997</v>
      </c>
      <c r="F26" s="9" t="str">
        <f>IF($B26="N/A","N/A",IF(E26&gt;100,"No",IF(E26&lt;95,"No","Yes")))</f>
        <v>Yes</v>
      </c>
      <c r="G26" s="9">
        <v>99.264653095</v>
      </c>
      <c r="H26" s="9" t="str">
        <f>IF($B26="N/A","N/A",IF(G26&gt;100,"No",IF(G26&lt;95,"No","Yes")))</f>
        <v>Yes</v>
      </c>
      <c r="I26" s="10">
        <v>-0.23899999999999999</v>
      </c>
      <c r="J26" s="10">
        <v>-0.20300000000000001</v>
      </c>
      <c r="K26" s="9" t="str">
        <f t="shared" si="2"/>
        <v>Yes</v>
      </c>
    </row>
    <row r="27" spans="1:11" x14ac:dyDescent="0.2">
      <c r="A27" s="91" t="s">
        <v>32</v>
      </c>
      <c r="B27" s="37" t="s">
        <v>214</v>
      </c>
      <c r="C27" s="9">
        <v>100</v>
      </c>
      <c r="D27" s="9" t="str">
        <f>IF($B27="N/A","N/A",IF(C27&gt;100,"No",IF(C27&lt;95,"No","Yes")))</f>
        <v>Yes</v>
      </c>
      <c r="E27" s="9">
        <v>100</v>
      </c>
      <c r="F27" s="9" t="str">
        <f>IF($B27="N/A","N/A",IF(E27&gt;100,"No",IF(E27&lt;95,"No","Yes")))</f>
        <v>Yes</v>
      </c>
      <c r="G27" s="9">
        <v>100</v>
      </c>
      <c r="H27" s="9" t="str">
        <f>IF($B27="N/A","N/A",IF(G27&gt;100,"No",IF(G27&lt;95,"No","Yes")))</f>
        <v>Yes</v>
      </c>
      <c r="I27" s="10">
        <v>0</v>
      </c>
      <c r="J27" s="10">
        <v>0</v>
      </c>
      <c r="K27" s="9" t="str">
        <f t="shared" si="2"/>
        <v>Yes</v>
      </c>
    </row>
    <row r="28" spans="1:11" x14ac:dyDescent="0.2">
      <c r="A28" s="91" t="s">
        <v>851</v>
      </c>
      <c r="B28" s="37" t="s">
        <v>226</v>
      </c>
      <c r="C28" s="9">
        <v>9.0634493837000001</v>
      </c>
      <c r="D28" s="9" t="str">
        <f>IF($B28="N/A","N/A",IF(C28&gt;30,"No",IF(C28&lt;5,"No","Yes")))</f>
        <v>Yes</v>
      </c>
      <c r="E28" s="9">
        <v>9.1870945682999992</v>
      </c>
      <c r="F28" s="9" t="str">
        <f>IF($B28="N/A","N/A",IF(E28&gt;30,"No",IF(E28&lt;5,"No","Yes")))</f>
        <v>Yes</v>
      </c>
      <c r="G28" s="9">
        <v>9.1636326342000007</v>
      </c>
      <c r="H28" s="9" t="str">
        <f>IF($B28="N/A","N/A",IF(G28&gt;30,"No",IF(G28&lt;5,"No","Yes")))</f>
        <v>Yes</v>
      </c>
      <c r="I28" s="10">
        <v>1.3640000000000001</v>
      </c>
      <c r="J28" s="10">
        <v>-0.255</v>
      </c>
      <c r="K28" s="9" t="str">
        <f t="shared" si="2"/>
        <v>Yes</v>
      </c>
    </row>
    <row r="29" spans="1:11" x14ac:dyDescent="0.2">
      <c r="A29" s="91" t="s">
        <v>852</v>
      </c>
      <c r="B29" s="37" t="s">
        <v>227</v>
      </c>
      <c r="C29" s="9">
        <v>39.771973320999997</v>
      </c>
      <c r="D29" s="9" t="str">
        <f>IF($B29="N/A","N/A",IF(C29&gt;75,"No",IF(C29&lt;15,"No","Yes")))</f>
        <v>Yes</v>
      </c>
      <c r="E29" s="9">
        <v>42.663526103999999</v>
      </c>
      <c r="F29" s="9" t="str">
        <f>IF($B29="N/A","N/A",IF(E29&gt;75,"No",IF(E29&lt;15,"No","Yes")))</f>
        <v>Yes</v>
      </c>
      <c r="G29" s="9">
        <v>44.935131532</v>
      </c>
      <c r="H29" s="9" t="str">
        <f>IF($B29="N/A","N/A",IF(G29&gt;75,"No",IF(G29&lt;15,"No","Yes")))</f>
        <v>Yes</v>
      </c>
      <c r="I29" s="10">
        <v>7.27</v>
      </c>
      <c r="J29" s="10">
        <v>5.3239999999999998</v>
      </c>
      <c r="K29" s="9" t="str">
        <f t="shared" si="2"/>
        <v>Yes</v>
      </c>
    </row>
    <row r="30" spans="1:11" x14ac:dyDescent="0.2">
      <c r="A30" s="91" t="s">
        <v>853</v>
      </c>
      <c r="B30" s="37" t="s">
        <v>228</v>
      </c>
      <c r="C30" s="9">
        <v>51.164577295000001</v>
      </c>
      <c r="D30" s="9" t="str">
        <f>IF($B30="N/A","N/A",IF(C30&gt;70,"No",IF(C30&lt;25,"No","Yes")))</f>
        <v>Yes</v>
      </c>
      <c r="E30" s="9">
        <v>48.149379326999998</v>
      </c>
      <c r="F30" s="9" t="str">
        <f>IF($B30="N/A","N/A",IF(E30&gt;70,"No",IF(E30&lt;25,"No","Yes")))</f>
        <v>Yes</v>
      </c>
      <c r="G30" s="9">
        <v>45.901235833999998</v>
      </c>
      <c r="H30" s="9" t="str">
        <f>IF($B30="N/A","N/A",IF(G30&gt;70,"No",IF(G30&lt;25,"No","Yes")))</f>
        <v>Yes</v>
      </c>
      <c r="I30" s="10">
        <v>-5.89</v>
      </c>
      <c r="J30" s="10">
        <v>-4.67</v>
      </c>
      <c r="K30" s="9" t="str">
        <f t="shared" si="2"/>
        <v>Yes</v>
      </c>
    </row>
    <row r="31" spans="1:11" x14ac:dyDescent="0.2">
      <c r="A31" s="91" t="s">
        <v>160</v>
      </c>
      <c r="B31" s="37" t="s">
        <v>214</v>
      </c>
      <c r="C31" s="9">
        <v>98.870342563999998</v>
      </c>
      <c r="D31" s="9" t="str">
        <f>IF($B31="N/A","N/A",IF(C31&gt;100,"No",IF(C31&lt;95,"No","Yes")))</f>
        <v>Yes</v>
      </c>
      <c r="E31" s="9">
        <v>98.769102184999994</v>
      </c>
      <c r="F31" s="9" t="str">
        <f>IF($B31="N/A","N/A",IF(E31&gt;100,"No",IF(E31&lt;95,"No","Yes")))</f>
        <v>Yes</v>
      </c>
      <c r="G31" s="9">
        <v>98.654427978000001</v>
      </c>
      <c r="H31" s="9" t="str">
        <f>IF($B31="N/A","N/A",IF(G31&gt;100,"No",IF(G31&lt;95,"No","Yes")))</f>
        <v>Yes</v>
      </c>
      <c r="I31" s="10">
        <v>-0.10199999999999999</v>
      </c>
      <c r="J31" s="10">
        <v>-0.11600000000000001</v>
      </c>
      <c r="K31" s="9" t="str">
        <f t="shared" si="2"/>
        <v>Yes</v>
      </c>
    </row>
    <row r="32" spans="1:11" x14ac:dyDescent="0.2">
      <c r="A32" s="31" t="s">
        <v>374</v>
      </c>
      <c r="B32" s="37" t="s">
        <v>241</v>
      </c>
      <c r="C32" s="9">
        <v>0.70800013969999998</v>
      </c>
      <c r="D32" s="9" t="str">
        <f>IF($B32="N/A","N/A",IF(C32&gt;5,"No",IF(C32&lt;1,"No","Yes")))</f>
        <v>No</v>
      </c>
      <c r="E32" s="9">
        <v>0.66768608309999999</v>
      </c>
      <c r="F32" s="9" t="str">
        <f>IF($B32="N/A","N/A",IF(E32&gt;5,"No",IF(E32&lt;1,"No","Yes")))</f>
        <v>No</v>
      </c>
      <c r="G32" s="9">
        <v>0.62355776630000004</v>
      </c>
      <c r="H32" s="9" t="str">
        <f>IF($B32="N/A","N/A",IF(G32&gt;5,"No",IF(G32&lt;1,"No","Yes")))</f>
        <v>No</v>
      </c>
      <c r="I32" s="10">
        <v>-5.69</v>
      </c>
      <c r="J32" s="10">
        <v>-6.61</v>
      </c>
      <c r="K32" s="9" t="str">
        <f t="shared" si="2"/>
        <v>Yes</v>
      </c>
    </row>
    <row r="33" spans="1:11" x14ac:dyDescent="0.2">
      <c r="A33" s="31" t="s">
        <v>376</v>
      </c>
      <c r="B33" s="37" t="s">
        <v>242</v>
      </c>
      <c r="C33" s="9">
        <v>96.996892133000003</v>
      </c>
      <c r="D33" s="9" t="str">
        <f>IF($B33="N/A","N/A",IF(C33&gt;98,"No",IF(C33&lt;8,"No","Yes")))</f>
        <v>Yes</v>
      </c>
      <c r="E33" s="9">
        <v>96.903760126999998</v>
      </c>
      <c r="F33" s="9" t="str">
        <f>IF($B33="N/A","N/A",IF(E33&gt;98,"No",IF(E33&lt;8,"No","Yes")))</f>
        <v>Yes</v>
      </c>
      <c r="G33" s="9">
        <v>96.788882620999999</v>
      </c>
      <c r="H33" s="9" t="str">
        <f>IF($B33="N/A","N/A",IF(G33&gt;98,"No",IF(G33&lt;8,"No","Yes")))</f>
        <v>Yes</v>
      </c>
      <c r="I33" s="10">
        <v>-9.6000000000000002E-2</v>
      </c>
      <c r="J33" s="10">
        <v>-0.11899999999999999</v>
      </c>
      <c r="K33" s="9" t="str">
        <f t="shared" si="2"/>
        <v>Yes</v>
      </c>
    </row>
    <row r="34" spans="1:11" x14ac:dyDescent="0.2">
      <c r="A34" s="31" t="s">
        <v>377</v>
      </c>
      <c r="B34" s="62" t="s">
        <v>224</v>
      </c>
      <c r="C34" s="9">
        <v>0.85728253659999998</v>
      </c>
      <c r="D34" s="9" t="str">
        <f>IF($B34="N/A","N/A",IF(C34&gt;5,"No",IF(C34&lt;=0,"No","Yes")))</f>
        <v>Yes</v>
      </c>
      <c r="E34" s="9">
        <v>0.85384038220000003</v>
      </c>
      <c r="F34" s="9" t="str">
        <f>IF($B34="N/A","N/A",IF(E34&gt;5,"No",IF(E34&lt;=0,"No","Yes")))</f>
        <v>Yes</v>
      </c>
      <c r="G34" s="9">
        <v>0.92200399980000003</v>
      </c>
      <c r="H34" s="9" t="str">
        <f>IF($B34="N/A","N/A",IF(G34&gt;5,"No",IF(G34&lt;=0,"No","Yes")))</f>
        <v>Yes</v>
      </c>
      <c r="I34" s="10">
        <v>-0.40200000000000002</v>
      </c>
      <c r="J34" s="10">
        <v>7.9829999999999997</v>
      </c>
      <c r="K34" s="9" t="str">
        <f t="shared" si="2"/>
        <v>Yes</v>
      </c>
    </row>
    <row r="35" spans="1:11" ht="12" customHeight="1" x14ac:dyDescent="0.2">
      <c r="A35" s="164" t="s">
        <v>1647</v>
      </c>
      <c r="B35" s="165"/>
      <c r="C35" s="165"/>
      <c r="D35" s="165"/>
      <c r="E35" s="165"/>
      <c r="F35" s="165"/>
      <c r="G35" s="165"/>
      <c r="H35" s="165"/>
      <c r="I35" s="165"/>
      <c r="J35" s="165"/>
      <c r="K35" s="166"/>
    </row>
    <row r="36" spans="1:11" x14ac:dyDescent="0.2">
      <c r="A36" s="156" t="s">
        <v>1645</v>
      </c>
      <c r="B36" s="157"/>
      <c r="C36" s="157"/>
      <c r="D36" s="157"/>
      <c r="E36" s="157"/>
      <c r="F36" s="157"/>
      <c r="G36" s="157"/>
      <c r="H36" s="157"/>
      <c r="I36" s="157"/>
      <c r="J36" s="157"/>
      <c r="K36" s="158"/>
    </row>
    <row r="37" spans="1:11" x14ac:dyDescent="0.2">
      <c r="A37" s="159" t="s">
        <v>1743</v>
      </c>
      <c r="B37" s="159"/>
      <c r="C37" s="159"/>
      <c r="D37" s="159"/>
      <c r="E37" s="159"/>
      <c r="F37" s="159"/>
      <c r="G37" s="159"/>
      <c r="H37" s="159"/>
      <c r="I37" s="159"/>
      <c r="J37" s="159"/>
      <c r="K37" s="160"/>
    </row>
  </sheetData>
  <mergeCells count="6">
    <mergeCell ref="A37:K37"/>
    <mergeCell ref="A1:K1"/>
    <mergeCell ref="A2:K2"/>
    <mergeCell ref="A4:K4"/>
    <mergeCell ref="A35:K35"/>
    <mergeCell ref="A36:K36"/>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2"/>
  <sheetViews>
    <sheetView zoomScaleNormal="100" workbookViewId="0">
      <pane xSplit="2" ySplit="5" topLeftCell="C18"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108"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1741</v>
      </c>
      <c r="B1" s="148"/>
      <c r="C1" s="148"/>
      <c r="D1" s="148"/>
      <c r="E1" s="148"/>
      <c r="F1" s="148"/>
      <c r="G1" s="148"/>
      <c r="H1" s="148"/>
      <c r="I1" s="148"/>
      <c r="J1" s="148"/>
      <c r="K1" s="149"/>
    </row>
    <row r="2" spans="1:11" x14ac:dyDescent="0.2">
      <c r="A2" s="153" t="s">
        <v>1595</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91" t="s">
        <v>12</v>
      </c>
      <c r="B6" s="37" t="s">
        <v>213</v>
      </c>
      <c r="C6" s="38">
        <v>4355</v>
      </c>
      <c r="D6" s="9" t="str">
        <f>IF($B6="N/A","N/A",IF(C6&gt;15,"No",IF(C6&lt;-15,"No","Yes")))</f>
        <v>N/A</v>
      </c>
      <c r="E6" s="38">
        <v>2550</v>
      </c>
      <c r="F6" s="9" t="str">
        <f>IF($B6="N/A","N/A",IF(E6&gt;15,"No",IF(E6&lt;-15,"No","Yes")))</f>
        <v>N/A</v>
      </c>
      <c r="G6" s="38">
        <v>698</v>
      </c>
      <c r="H6" s="9" t="str">
        <f>IF($B6="N/A","N/A",IF(G6&gt;15,"No",IF(G6&lt;-15,"No","Yes")))</f>
        <v>N/A</v>
      </c>
      <c r="I6" s="10">
        <v>-41.4</v>
      </c>
      <c r="J6" s="10">
        <v>-72.599999999999994</v>
      </c>
      <c r="K6" s="9" t="str">
        <f t="shared" ref="K6:K22" si="0">IF(J6="Div by 0", "N/A", IF(J6="N/A","N/A", IF(J6&gt;30, "No", IF(J6&lt;-30, "No", "Yes"))))</f>
        <v>No</v>
      </c>
    </row>
    <row r="7" spans="1:11" x14ac:dyDescent="0.2">
      <c r="A7" s="91" t="s">
        <v>30</v>
      </c>
      <c r="B7" s="37"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
      <c r="A8" s="91" t="s">
        <v>29</v>
      </c>
      <c r="B8" s="37" t="s">
        <v>217</v>
      </c>
      <c r="C8" s="8">
        <v>0</v>
      </c>
      <c r="D8" s="9" t="str">
        <f>IF($B8="N/A","N/A",IF(C8=0,"Yes","No"))</f>
        <v>Yes</v>
      </c>
      <c r="E8" s="8">
        <v>0</v>
      </c>
      <c r="F8" s="9" t="str">
        <f>IF($B8="N/A","N/A",IF(E8=0,"Yes","No"))</f>
        <v>Yes</v>
      </c>
      <c r="G8" s="8">
        <v>0</v>
      </c>
      <c r="H8" s="9" t="str">
        <f>IF($B8="N/A","N/A",IF(G8=0,"Yes","No"))</f>
        <v>Yes</v>
      </c>
      <c r="I8" s="10" t="s">
        <v>1747</v>
      </c>
      <c r="J8" s="10" t="s">
        <v>1747</v>
      </c>
      <c r="K8" s="9" t="str">
        <f t="shared" si="0"/>
        <v>N/A</v>
      </c>
    </row>
    <row r="9" spans="1:11" x14ac:dyDescent="0.2">
      <c r="A9" s="91" t="s">
        <v>854</v>
      </c>
      <c r="B9" s="37" t="s">
        <v>213</v>
      </c>
      <c r="C9" s="39">
        <v>1717.0532721</v>
      </c>
      <c r="D9" s="9" t="str">
        <f>IF($B9="N/A","N/A",IF(C9&gt;15,"No",IF(C9&lt;-15,"No","Yes")))</f>
        <v>N/A</v>
      </c>
      <c r="E9" s="39">
        <v>1551.8690196</v>
      </c>
      <c r="F9" s="9" t="str">
        <f>IF($B9="N/A","N/A",IF(E9&gt;15,"No",IF(E9&lt;-15,"No","Yes")))</f>
        <v>N/A</v>
      </c>
      <c r="G9" s="39">
        <v>933.01432665000004</v>
      </c>
      <c r="H9" s="9" t="str">
        <f>IF($B9="N/A","N/A",IF(G9&gt;15,"No",IF(G9&lt;-15,"No","Yes")))</f>
        <v>N/A</v>
      </c>
      <c r="I9" s="10">
        <v>-9.6199999999999992</v>
      </c>
      <c r="J9" s="10">
        <v>-39.9</v>
      </c>
      <c r="K9" s="9" t="str">
        <f t="shared" si="0"/>
        <v>No</v>
      </c>
    </row>
    <row r="10" spans="1:11" x14ac:dyDescent="0.2">
      <c r="A10" s="91" t="s">
        <v>655</v>
      </c>
      <c r="B10" s="37" t="s">
        <v>237</v>
      </c>
      <c r="C10" s="8">
        <v>100</v>
      </c>
      <c r="D10" s="9" t="str">
        <f>IF($B10="N/A","N/A",IF(C10&gt;99,"No",IF(C10&lt;75,"No","Yes")))</f>
        <v>No</v>
      </c>
      <c r="E10" s="8">
        <v>100</v>
      </c>
      <c r="F10" s="9" t="str">
        <f>IF($B10="N/A","N/A",IF(E10&gt;99,"No",IF(E10&lt;75,"No","Yes")))</f>
        <v>No</v>
      </c>
      <c r="G10" s="8">
        <v>100</v>
      </c>
      <c r="H10" s="9" t="str">
        <f>IF($B10="N/A","N/A",IF(G10&gt;99,"No",IF(G10&lt;75,"No","Yes")))</f>
        <v>No</v>
      </c>
      <c r="I10" s="10">
        <v>0</v>
      </c>
      <c r="J10" s="10">
        <v>0</v>
      </c>
      <c r="K10" s="9" t="str">
        <f t="shared" si="0"/>
        <v>Yes</v>
      </c>
    </row>
    <row r="11" spans="1:11" x14ac:dyDescent="0.2">
      <c r="A11" s="88" t="s">
        <v>656</v>
      </c>
      <c r="B11" s="62" t="s">
        <v>238</v>
      </c>
      <c r="C11" s="9">
        <v>0</v>
      </c>
      <c r="D11" s="9" t="str">
        <f>IF($B11="N/A","N/A",IF(C11&gt;20,"No",IF(C11&lt;=0,"No","Yes")))</f>
        <v>No</v>
      </c>
      <c r="E11" s="9">
        <v>0</v>
      </c>
      <c r="F11" s="9" t="str">
        <f>IF($B11="N/A","N/A",IF(E11&gt;20,"No",IF(E11&lt;=0,"No","Yes")))</f>
        <v>No</v>
      </c>
      <c r="G11" s="9">
        <v>0</v>
      </c>
      <c r="H11" s="9" t="str">
        <f>IF($B11="N/A","N/A",IF(G11&gt;20,"No",IF(G11&lt;=0,"No","Yes")))</f>
        <v>No</v>
      </c>
      <c r="I11" s="10" t="s">
        <v>1747</v>
      </c>
      <c r="J11" s="10" t="s">
        <v>1747</v>
      </c>
      <c r="K11" s="9" t="str">
        <f t="shared" si="0"/>
        <v>N/A</v>
      </c>
    </row>
    <row r="12" spans="1:11" x14ac:dyDescent="0.2">
      <c r="A12" s="91" t="s">
        <v>657</v>
      </c>
      <c r="B12" s="62" t="s">
        <v>239</v>
      </c>
      <c r="C12" s="9">
        <v>0</v>
      </c>
      <c r="D12" s="9" t="str">
        <f>IF($B12="N/A","N/A",IF(C12&gt;10,"No",IF(C12&lt;=0,"No","Yes")))</f>
        <v>No</v>
      </c>
      <c r="E12" s="9">
        <v>0</v>
      </c>
      <c r="F12" s="9" t="str">
        <f>IF($B12="N/A","N/A",IF(E12&gt;10,"No",IF(E12&lt;=0,"No","Yes")))</f>
        <v>No</v>
      </c>
      <c r="G12" s="9">
        <v>0</v>
      </c>
      <c r="H12" s="9" t="str">
        <f>IF($B12="N/A","N/A",IF(G12&gt;10,"No",IF(G12&lt;=0,"No","Yes")))</f>
        <v>No</v>
      </c>
      <c r="I12" s="10" t="s">
        <v>1747</v>
      </c>
      <c r="J12" s="10" t="s">
        <v>1747</v>
      </c>
      <c r="K12" s="9" t="str">
        <f t="shared" si="0"/>
        <v>N/A</v>
      </c>
    </row>
    <row r="13" spans="1:11" x14ac:dyDescent="0.2">
      <c r="A13" s="91" t="s">
        <v>658</v>
      </c>
      <c r="B13" s="62" t="s">
        <v>224</v>
      </c>
      <c r="C13" s="9">
        <v>0</v>
      </c>
      <c r="D13" s="9" t="str">
        <f>IF($B13="N/A","N/A",IF(C13&gt;5,"No",IF(C13&lt;=0,"No","Yes")))</f>
        <v>No</v>
      </c>
      <c r="E13" s="9">
        <v>0</v>
      </c>
      <c r="F13" s="9" t="str">
        <f>IF($B13="N/A","N/A",IF(E13&gt;5,"No",IF(E13&lt;=0,"No","Yes")))</f>
        <v>No</v>
      </c>
      <c r="G13" s="9">
        <v>0</v>
      </c>
      <c r="H13" s="9" t="str">
        <f>IF($B13="N/A","N/A",IF(G13&gt;5,"No",IF(G13&lt;=0,"No","Yes")))</f>
        <v>No</v>
      </c>
      <c r="I13" s="10" t="s">
        <v>1747</v>
      </c>
      <c r="J13" s="10" t="s">
        <v>1747</v>
      </c>
      <c r="K13" s="9" t="str">
        <f t="shared" si="0"/>
        <v>N/A</v>
      </c>
    </row>
    <row r="14" spans="1:11" x14ac:dyDescent="0.2">
      <c r="A14" s="91" t="s">
        <v>159</v>
      </c>
      <c r="B14" s="37" t="s">
        <v>214</v>
      </c>
      <c r="C14" s="9">
        <v>100</v>
      </c>
      <c r="D14" s="9" t="str">
        <f>IF($B14="N/A","N/A",IF(C14&gt;100,"No",IF(C14&lt;95,"No","Yes")))</f>
        <v>Yes</v>
      </c>
      <c r="E14" s="9">
        <v>100</v>
      </c>
      <c r="F14" s="9" t="str">
        <f>IF($B14="N/A","N/A",IF(E14&gt;100,"No",IF(E14&lt;95,"No","Yes")))</f>
        <v>Yes</v>
      </c>
      <c r="G14" s="9">
        <v>100</v>
      </c>
      <c r="H14" s="9" t="str">
        <f>IF($B14="N/A","N/A",IF(G14&gt;100,"No",IF(G14&lt;95,"No","Yes")))</f>
        <v>Yes</v>
      </c>
      <c r="I14" s="10">
        <v>0</v>
      </c>
      <c r="J14" s="10">
        <v>0</v>
      </c>
      <c r="K14" s="9" t="str">
        <f t="shared" si="0"/>
        <v>Yes</v>
      </c>
    </row>
    <row r="15" spans="1:11" x14ac:dyDescent="0.2">
      <c r="A15" s="91" t="s">
        <v>32</v>
      </c>
      <c r="B15" s="37" t="s">
        <v>214</v>
      </c>
      <c r="C15" s="9">
        <v>100</v>
      </c>
      <c r="D15" s="9" t="str">
        <f>IF($B15="N/A","N/A",IF(C15&gt;100,"No",IF(C15&lt;95,"No","Yes")))</f>
        <v>Yes</v>
      </c>
      <c r="E15" s="9">
        <v>100</v>
      </c>
      <c r="F15" s="9" t="str">
        <f>IF($B15="N/A","N/A",IF(E15&gt;100,"No",IF(E15&lt;95,"No","Yes")))</f>
        <v>Yes</v>
      </c>
      <c r="G15" s="9">
        <v>100</v>
      </c>
      <c r="H15" s="9" t="str">
        <f>IF($B15="N/A","N/A",IF(G15&gt;100,"No",IF(G15&lt;95,"No","Yes")))</f>
        <v>Yes</v>
      </c>
      <c r="I15" s="10">
        <v>0</v>
      </c>
      <c r="J15" s="10">
        <v>0</v>
      </c>
      <c r="K15" s="9" t="str">
        <f t="shared" si="0"/>
        <v>Yes</v>
      </c>
    </row>
    <row r="16" spans="1:11" x14ac:dyDescent="0.2">
      <c r="A16" s="91" t="s">
        <v>851</v>
      </c>
      <c r="B16" s="37" t="s">
        <v>226</v>
      </c>
      <c r="C16" s="9">
        <v>9.4144661308999993</v>
      </c>
      <c r="D16" s="9" t="str">
        <f>IF($B16="N/A","N/A",IF(C16&gt;30,"No",IF(C16&lt;5,"No","Yes")))</f>
        <v>Yes</v>
      </c>
      <c r="E16" s="9">
        <v>11.294117647</v>
      </c>
      <c r="F16" s="9" t="str">
        <f>IF($B16="N/A","N/A",IF(E16&gt;30,"No",IF(E16&lt;5,"No","Yes")))</f>
        <v>Yes</v>
      </c>
      <c r="G16" s="9">
        <v>9.7421203437999999</v>
      </c>
      <c r="H16" s="9" t="str">
        <f>IF($B16="N/A","N/A",IF(G16&gt;30,"No",IF(G16&lt;5,"No","Yes")))</f>
        <v>Yes</v>
      </c>
      <c r="I16" s="10">
        <v>19.97</v>
      </c>
      <c r="J16" s="10">
        <v>-13.7</v>
      </c>
      <c r="K16" s="9" t="str">
        <f t="shared" si="0"/>
        <v>Yes</v>
      </c>
    </row>
    <row r="17" spans="1:11" x14ac:dyDescent="0.2">
      <c r="A17" s="91" t="s">
        <v>852</v>
      </c>
      <c r="B17" s="37" t="s">
        <v>227</v>
      </c>
      <c r="C17" s="9">
        <v>36.188289322999999</v>
      </c>
      <c r="D17" s="9" t="str">
        <f>IF($B17="N/A","N/A",IF(C17&gt;75,"No",IF(C17&lt;15,"No","Yes")))</f>
        <v>Yes</v>
      </c>
      <c r="E17" s="9">
        <v>36.705882353</v>
      </c>
      <c r="F17" s="9" t="str">
        <f>IF($B17="N/A","N/A",IF(E17&gt;75,"No",IF(E17&lt;15,"No","Yes")))</f>
        <v>Yes</v>
      </c>
      <c r="G17" s="9">
        <v>31.232091691000001</v>
      </c>
      <c r="H17" s="9" t="str">
        <f>IF($B17="N/A","N/A",IF(G17&gt;75,"No",IF(G17&lt;15,"No","Yes")))</f>
        <v>Yes</v>
      </c>
      <c r="I17" s="10">
        <v>1.43</v>
      </c>
      <c r="J17" s="10">
        <v>-14.9</v>
      </c>
      <c r="K17" s="9" t="str">
        <f t="shared" si="0"/>
        <v>Yes</v>
      </c>
    </row>
    <row r="18" spans="1:11" x14ac:dyDescent="0.2">
      <c r="A18" s="91" t="s">
        <v>853</v>
      </c>
      <c r="B18" s="37" t="s">
        <v>228</v>
      </c>
      <c r="C18" s="9">
        <v>54.397244546000003</v>
      </c>
      <c r="D18" s="9" t="str">
        <f>IF($B18="N/A","N/A",IF(C18&gt;70,"No",IF(C18&lt;25,"No","Yes")))</f>
        <v>Yes</v>
      </c>
      <c r="E18" s="9">
        <v>52</v>
      </c>
      <c r="F18" s="9" t="str">
        <f>IF($B18="N/A","N/A",IF(E18&gt;70,"No",IF(E18&lt;25,"No","Yes")))</f>
        <v>Yes</v>
      </c>
      <c r="G18" s="9">
        <v>59.025787966000003</v>
      </c>
      <c r="H18" s="9" t="str">
        <f>IF($B18="N/A","N/A",IF(G18&gt;70,"No",IF(G18&lt;25,"No","Yes")))</f>
        <v>Yes</v>
      </c>
      <c r="I18" s="10">
        <v>-4.41</v>
      </c>
      <c r="J18" s="10">
        <v>13.51</v>
      </c>
      <c r="K18" s="9" t="str">
        <f t="shared" si="0"/>
        <v>Yes</v>
      </c>
    </row>
    <row r="19" spans="1:11" x14ac:dyDescent="0.2">
      <c r="A19" s="91" t="s">
        <v>160</v>
      </c>
      <c r="B19" s="37" t="s">
        <v>214</v>
      </c>
      <c r="C19" s="9">
        <v>99.540757749999997</v>
      </c>
      <c r="D19" s="9" t="str">
        <f>IF($B19="N/A","N/A",IF(C19&gt;100,"No",IF(C19&lt;95,"No","Yes")))</f>
        <v>Yes</v>
      </c>
      <c r="E19" s="9">
        <v>99.411764706</v>
      </c>
      <c r="F19" s="9" t="str">
        <f>IF($B19="N/A","N/A",IF(E19&gt;100,"No",IF(E19&lt;95,"No","Yes")))</f>
        <v>Yes</v>
      </c>
      <c r="G19" s="9">
        <v>99.283667621999996</v>
      </c>
      <c r="H19" s="9" t="str">
        <f>IF($B19="N/A","N/A",IF(G19&gt;100,"No",IF(G19&lt;95,"No","Yes")))</f>
        <v>Yes</v>
      </c>
      <c r="I19" s="10">
        <v>-0.13</v>
      </c>
      <c r="J19" s="10">
        <v>-0.129</v>
      </c>
      <c r="K19" s="9" t="str">
        <f t="shared" si="0"/>
        <v>Yes</v>
      </c>
    </row>
    <row r="20" spans="1:11" x14ac:dyDescent="0.2">
      <c r="A20" s="31" t="s">
        <v>374</v>
      </c>
      <c r="B20" s="37" t="s">
        <v>241</v>
      </c>
      <c r="C20" s="9">
        <v>8.4959816302999993</v>
      </c>
      <c r="D20" s="9" t="str">
        <f>IF($B20="N/A","N/A",IF(C20&gt;5,"No",IF(C20&lt;1,"No","Yes")))</f>
        <v>No</v>
      </c>
      <c r="E20" s="9">
        <v>10.352941176</v>
      </c>
      <c r="F20" s="9" t="str">
        <f>IF($B20="N/A","N/A",IF(E20&gt;5,"No",IF(E20&lt;1,"No","Yes")))</f>
        <v>No</v>
      </c>
      <c r="G20" s="9">
        <v>12.17765043</v>
      </c>
      <c r="H20" s="9" t="str">
        <f>IF($B20="N/A","N/A",IF(G20&gt;5,"No",IF(G20&lt;1,"No","Yes")))</f>
        <v>No</v>
      </c>
      <c r="I20" s="10">
        <v>21.86</v>
      </c>
      <c r="J20" s="10">
        <v>17.63</v>
      </c>
      <c r="K20" s="9" t="str">
        <f t="shared" si="0"/>
        <v>Yes</v>
      </c>
    </row>
    <row r="21" spans="1:11" x14ac:dyDescent="0.2">
      <c r="A21" s="31" t="s">
        <v>376</v>
      </c>
      <c r="B21" s="37" t="s">
        <v>242</v>
      </c>
      <c r="C21" s="9">
        <v>71.641791045000005</v>
      </c>
      <c r="D21" s="9" t="str">
        <f>IF($B21="N/A","N/A",IF(C21&gt;98,"No",IF(C21&lt;8,"No","Yes")))</f>
        <v>Yes</v>
      </c>
      <c r="E21" s="9">
        <v>69.176470588000001</v>
      </c>
      <c r="F21" s="9" t="str">
        <f>IF($B21="N/A","N/A",IF(E21&gt;98,"No",IF(E21&lt;8,"No","Yes")))</f>
        <v>Yes</v>
      </c>
      <c r="G21" s="9">
        <v>63.753581662000002</v>
      </c>
      <c r="H21" s="9" t="str">
        <f>IF($B21="N/A","N/A",IF(G21&gt;98,"No",IF(G21&lt;8,"No","Yes")))</f>
        <v>Yes</v>
      </c>
      <c r="I21" s="10">
        <v>-3.44</v>
      </c>
      <c r="J21" s="10">
        <v>-7.84</v>
      </c>
      <c r="K21" s="9" t="str">
        <f t="shared" si="0"/>
        <v>Yes</v>
      </c>
    </row>
    <row r="22" spans="1:11" x14ac:dyDescent="0.2">
      <c r="A22" s="31" t="s">
        <v>377</v>
      </c>
      <c r="B22" s="62" t="s">
        <v>224</v>
      </c>
      <c r="C22" s="9">
        <v>1.4466130883999999</v>
      </c>
      <c r="D22" s="9" t="str">
        <f>IF($B22="N/A","N/A",IF(C22&gt;5,"No",IF(C22&lt;=0,"No","Yes")))</f>
        <v>Yes</v>
      </c>
      <c r="E22" s="9">
        <v>1.2941176471</v>
      </c>
      <c r="F22" s="9" t="str">
        <f>IF($B22="N/A","N/A",IF(E22&gt;5,"No",IF(E22&lt;=0,"No","Yes")))</f>
        <v>Yes</v>
      </c>
      <c r="G22" s="9">
        <v>1.8624641834</v>
      </c>
      <c r="H22" s="9" t="str">
        <f>IF($B22="N/A","N/A",IF(G22&gt;5,"No",IF(G22&lt;=0,"No","Yes")))</f>
        <v>Yes</v>
      </c>
      <c r="I22" s="10">
        <v>-10.5</v>
      </c>
      <c r="J22" s="10">
        <v>43.92</v>
      </c>
      <c r="K22" s="9" t="str">
        <f t="shared" si="0"/>
        <v>No</v>
      </c>
    </row>
    <row r="23" spans="1:11" ht="12" customHeight="1" x14ac:dyDescent="0.2">
      <c r="A23" s="164" t="s">
        <v>1647</v>
      </c>
      <c r="B23" s="165"/>
      <c r="C23" s="165"/>
      <c r="D23" s="165"/>
      <c r="E23" s="165"/>
      <c r="F23" s="165"/>
      <c r="G23" s="165"/>
      <c r="H23" s="165"/>
      <c r="I23" s="165"/>
      <c r="J23" s="165"/>
      <c r="K23" s="166"/>
    </row>
    <row r="24" spans="1:11" x14ac:dyDescent="0.2">
      <c r="A24" s="156" t="s">
        <v>1645</v>
      </c>
      <c r="B24" s="157"/>
      <c r="C24" s="157"/>
      <c r="D24" s="157"/>
      <c r="E24" s="157"/>
      <c r="F24" s="157"/>
      <c r="G24" s="157"/>
      <c r="H24" s="157"/>
      <c r="I24" s="157"/>
      <c r="J24" s="157"/>
      <c r="K24" s="158"/>
    </row>
    <row r="25" spans="1:11" x14ac:dyDescent="0.2">
      <c r="A25" s="159" t="s">
        <v>1743</v>
      </c>
      <c r="B25" s="159"/>
      <c r="C25" s="159"/>
      <c r="D25" s="159"/>
      <c r="E25" s="159"/>
      <c r="F25" s="159"/>
      <c r="G25" s="159"/>
      <c r="H25" s="159"/>
      <c r="I25" s="159"/>
      <c r="J25" s="159"/>
      <c r="K25" s="160"/>
    </row>
    <row r="26" spans="1:11" x14ac:dyDescent="0.2">
      <c r="C26" s="8"/>
      <c r="D26" s="8"/>
    </row>
    <row r="27" spans="1:11" x14ac:dyDescent="0.2">
      <c r="C27" s="8"/>
      <c r="D27" s="8"/>
    </row>
    <row r="28" spans="1:11" x14ac:dyDescent="0.2">
      <c r="C28" s="8"/>
      <c r="D28" s="8"/>
    </row>
    <row r="29" spans="1:11" x14ac:dyDescent="0.2">
      <c r="C29" s="8"/>
      <c r="D29" s="8"/>
    </row>
    <row r="30" spans="1:11" x14ac:dyDescent="0.2">
      <c r="C30" s="8"/>
      <c r="D30" s="8"/>
    </row>
    <row r="31" spans="1:11" x14ac:dyDescent="0.2">
      <c r="C31" s="8"/>
      <c r="D31" s="8"/>
    </row>
    <row r="32" spans="1:11" x14ac:dyDescent="0.2">
      <c r="C32" s="8"/>
      <c r="D32" s="8"/>
    </row>
  </sheetData>
  <mergeCells count="6">
    <mergeCell ref="A25:K25"/>
    <mergeCell ref="A1:K1"/>
    <mergeCell ref="A2:K2"/>
    <mergeCell ref="A4:K4"/>
    <mergeCell ref="A23:K23"/>
    <mergeCell ref="A24:K24"/>
  </mergeCells>
  <printOptions headings="1"/>
  <pageMargins left="0.75" right="0.75" top="1" bottom="0.75" header="0.5" footer="0.5"/>
  <pageSetup scale="63" orientation="landscape" useFirstPageNumber="1" r:id="rId1"/>
  <headerFooter alignWithMargins="0">
    <oddFooter>&amp;R&amp;A Page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24</vt:i4>
      </vt:variant>
      <vt:variant>
        <vt:lpstr>Named Ranges</vt:lpstr>
      </vt:variant>
      <vt:variant>
        <vt:i4>69</vt:i4>
      </vt:variant>
    </vt:vector>
  </HeadingPairs>
  <TitlesOfParts>
    <vt:vector size="93" baseType="lpstr">
      <vt:lpstr>CoverPage</vt:lpstr>
      <vt:lpstr>Abbreviations and Acronyms</vt:lpstr>
      <vt:lpstr>IP All Stays</vt:lpstr>
      <vt:lpstr>IP FFS Non-Crossover</vt:lpstr>
      <vt:lpstr>IP FFS Crossover</vt:lpstr>
      <vt:lpstr>IP Encounter</vt:lpstr>
      <vt:lpstr>LT All Claims</vt:lpstr>
      <vt:lpstr>LT FFS Non-Crossover</vt:lpstr>
      <vt:lpstr>LT FFS Crossover</vt:lpstr>
      <vt:lpstr>LT Encounter</vt:lpstr>
      <vt:lpstr>OT All Claims</vt:lpstr>
      <vt:lpstr>OT FFS Non-Crossover</vt:lpstr>
      <vt:lpstr>OT FFS Crossover</vt:lpstr>
      <vt:lpstr>OT Encounter</vt:lpstr>
      <vt:lpstr>RX All Claims</vt:lpstr>
      <vt:lpstr>RX FFS Claims</vt:lpstr>
      <vt:lpstr>RX Encounter Claims</vt:lpstr>
      <vt:lpstr>PS All Recs</vt:lpstr>
      <vt:lpstr>PS Enrolled</vt:lpstr>
      <vt:lpstr>PS Enrolled $</vt:lpstr>
      <vt:lpstr>PS Full Benefits</vt:lpstr>
      <vt:lpstr>PS FFS Non-Duals</vt:lpstr>
      <vt:lpstr>PS FFS Duals</vt:lpstr>
      <vt:lpstr>PS FFS All</vt:lpstr>
      <vt:lpstr>ColumnTitleregion1.A3.A7.2</vt:lpstr>
      <vt:lpstr>ColumnTitleregion2.A9.A78.2</vt:lpstr>
      <vt:lpstr>CoverPage!Print_Area</vt:lpstr>
      <vt:lpstr>'IP All Stays'!Print_Area</vt:lpstr>
      <vt:lpstr>'IP Encounter'!Print_Area</vt:lpstr>
      <vt:lpstr>'IP FFS Crossover'!Print_Area</vt:lpstr>
      <vt:lpstr>'IP FFS Non-Crossover'!Print_Area</vt:lpstr>
      <vt:lpstr>'LT All Claims'!Print_Area</vt:lpstr>
      <vt:lpstr>'LT Encounter'!Print_Area</vt:lpstr>
      <vt:lpstr>'LT FFS Crossover'!Print_Area</vt:lpstr>
      <vt:lpstr>'LT FFS Non-Crossover'!Print_Area</vt:lpstr>
      <vt:lpstr>'OT All Claims'!Print_Area</vt:lpstr>
      <vt:lpstr>'OT Encounter'!Print_Area</vt:lpstr>
      <vt:lpstr>'OT FFS Crossover'!Print_Area</vt:lpstr>
      <vt:lpstr>'OT FFS Non-Crossover'!Print_Area</vt:lpstr>
      <vt:lpstr>'PS All Recs'!Print_Area</vt:lpstr>
      <vt:lpstr>'PS Enrolled'!Print_Area</vt:lpstr>
      <vt:lpstr>'PS Enrolled $'!Print_Area</vt:lpstr>
      <vt:lpstr>'PS FFS All'!Print_Area</vt:lpstr>
      <vt:lpstr>'PS FFS Duals'!Print_Area</vt:lpstr>
      <vt:lpstr>'PS FFS Non-Duals'!Print_Area</vt:lpstr>
      <vt:lpstr>'PS Full Benefits'!Print_Area</vt:lpstr>
      <vt:lpstr>'RX All Claims'!Print_Area</vt:lpstr>
      <vt:lpstr>'RX Encounter Claims'!Print_Area</vt:lpstr>
      <vt:lpstr>'RX FFS Claims'!Print_Area</vt:lpstr>
      <vt:lpstr>'IP All Stays'!Print_Titles</vt:lpstr>
      <vt:lpstr>'IP Encounter'!Print_Titles</vt:lpstr>
      <vt:lpstr>'IP FFS Crossover'!Print_Titles</vt:lpstr>
      <vt:lpstr>'IP FFS Non-Crossover'!Print_Titles</vt:lpstr>
      <vt:lpstr>'LT All Claims'!Print_Titles</vt:lpstr>
      <vt:lpstr>'LT Encounter'!Print_Titles</vt:lpstr>
      <vt:lpstr>'LT FFS Crossover'!Print_Titles</vt:lpstr>
      <vt:lpstr>'LT FFS Non-Crossover'!Print_Titles</vt:lpstr>
      <vt:lpstr>'OT All Claims'!Print_Titles</vt:lpstr>
      <vt:lpstr>'OT Encounter'!Print_Titles</vt:lpstr>
      <vt:lpstr>'OT FFS Crossover'!Print_Titles</vt:lpstr>
      <vt:lpstr>'OT FFS Non-Crossover'!Print_Titles</vt:lpstr>
      <vt:lpstr>'PS All Recs'!Print_Titles</vt:lpstr>
      <vt:lpstr>'PS Enrolled'!Print_Titles</vt:lpstr>
      <vt:lpstr>'PS Enrolled $'!Print_Titles</vt:lpstr>
      <vt:lpstr>'PS FFS All'!Print_Titles</vt:lpstr>
      <vt:lpstr>'PS FFS Duals'!Print_Titles</vt:lpstr>
      <vt:lpstr>'PS FFS Non-Duals'!Print_Titles</vt:lpstr>
      <vt:lpstr>'PS Full Benefits'!Print_Titles</vt:lpstr>
      <vt:lpstr>'RX All Claims'!Print_Titles</vt:lpstr>
      <vt:lpstr>'RX Encounter Claims'!Print_Titles</vt:lpstr>
      <vt:lpstr>'RX FFS Claims'!Print_Titles</vt:lpstr>
      <vt:lpstr>TitleRegion1.A5.K130.12</vt:lpstr>
      <vt:lpstr>TitleRegion1.A5.K22.15</vt:lpstr>
      <vt:lpstr>TitleRegion1.A5.K22.9</vt:lpstr>
      <vt:lpstr>TitleRegion1.A5.K24.3</vt:lpstr>
      <vt:lpstr>TitleRegion1.A5.K24.7</vt:lpstr>
      <vt:lpstr>TitleRegion1.A5.K30.10</vt:lpstr>
      <vt:lpstr>TitleRegion1.A5.K31.16</vt:lpstr>
      <vt:lpstr>TitleRegion1.A5.K31.17</vt:lpstr>
      <vt:lpstr>TitleRegion1.A5.K31.5</vt:lpstr>
      <vt:lpstr>TitleRegion1.A5.K34.8</vt:lpstr>
      <vt:lpstr>TitleRegion1.A5.K39.6</vt:lpstr>
      <vt:lpstr>TitleRegion1.A5.K40.4</vt:lpstr>
      <vt:lpstr>TitleRegion1.A5.K47.13</vt:lpstr>
      <vt:lpstr>TitleRegion1.A5.K54.11</vt:lpstr>
      <vt:lpstr>TitleRegion1.A5.K57.14</vt:lpstr>
      <vt:lpstr>TitleRegion1.A5.L171.20</vt:lpstr>
      <vt:lpstr>TitleRegion1.A5.L203.23</vt:lpstr>
      <vt:lpstr>TitleRegion1.A5.L213.21</vt:lpstr>
      <vt:lpstr>TitleRegion1.A5.L252.22</vt:lpstr>
      <vt:lpstr>TitleRegion1.A5.L253.24</vt:lpstr>
      <vt:lpstr>TitleRegion1.A5.L31.18</vt:lpstr>
      <vt:lpstr>TitleRegion1.A5.L339.19</vt:lpstr>
    </vt:vector>
  </TitlesOfParts>
  <Company>Mathematica Policy Research</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State Specific Validation Tables, MAX 2011</dc:title>
  <dc:subject>MAX 2011 Validation Tables</dc:subject>
  <dc:creator>Mathematica Policy Research</dc:creator>
  <cp:keywords>MAX, Validation</cp:keywords>
  <cp:lastModifiedBy>SVerghese</cp:lastModifiedBy>
  <cp:lastPrinted>2015-06-22T16:10:04Z</cp:lastPrinted>
  <dcterms:created xsi:type="dcterms:W3CDTF">2001-03-26T18:59:21Z</dcterms:created>
  <dcterms:modified xsi:type="dcterms:W3CDTF">2017-05-15T19:35:38Z</dcterms:modified>
  <dc:language>English</dc:language>
</cp:coreProperties>
</file>