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9" activeTab="16"/>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<sst xmlns="http://schemas.openxmlformats.org/spreadsheetml/2006/main" count="7883" uniqueCount="1749">
  <si>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</si>
  <si>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</si>
  <si>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</si>
  <si>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</si>
  <si>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</si>
  <si>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</si>
  <si>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</si>
  <si>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</si>
  <si>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</si>
  <si>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</si>
  <si>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</si>
  <si>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</si>
  <si>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</si>
  <si>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</si>
  <si>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</si>
  <si>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</si>
  <si>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</si>
  <si>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</si>
  <si>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</si>
  <si>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</si>
  <si>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</si>
  <si>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</si>
  <si>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</si>
  <si>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</si>
  <si>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</si>
  <si>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</si>
  <si>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</si>
  <si>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</si>
  <si>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</si>
  <si>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</si>
  <si>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</si>
  <si>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</si>
  <si>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</si>
  <si>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</si>
  <si>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</si>
  <si>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</si>
  <si>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</si>
  <si>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</si>
  <si>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</si>
  <si>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</si>
  <si>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</si>
  <si>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</si>
  <si>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</si>
  <si>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</si>
  <si>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</si>
  <si>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</si>
  <si>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</si>
  <si>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</si>
  <si>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</si>
  <si>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</si>
  <si>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</si>
  <si>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</si>
  <si>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</si>
  <si>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</si>
  <si>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</si>
  <si>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</si>
  <si>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</si>
  <si>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</si>
  <si>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</si>
  <si>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</si>
  <si>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</si>
  <si>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</si>
  <si>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</si>
  <si>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</si>
  <si>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</si>
  <si>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</si>
  <si>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</si>
  <si>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</si>
  <si>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</si>
  <si>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</si>
  <si>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</si>
  <si>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</si>
  <si>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</si>
  <si>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</si>
  <si>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</si>
  <si>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</si>
  <si>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</si>
  <si>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</si>
  <si>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</si>
  <si>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</si>
  <si>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</si>
  <si>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</si>
  <si>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</si>
  <si>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</si>
  <si>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</si>
  <si>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</si>
  <si>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</si>
  <si>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</si>
  <si>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</si>
  <si>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</si>
  <si>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</si>
  <si>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</si>
  <si>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</si>
  <si>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</si>
  <si>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</si>
  <si>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</si>
  <si>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</si>
  <si>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</si>
  <si>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</si>
  <si>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</si>
  <si>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</si>
  <si>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</si>
  <si>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</si>
  <si>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</si>
  <si>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</si>
  <si>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</si>
  <si>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</si>
  <si>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</si>
  <si>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</si>
  <si>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</si>
  <si>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</si>
  <si>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</si>
  <si>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</si>
  <si>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</si>
  <si>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</si>
  <si>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</si>
  <si>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</si>
  <si>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</si>
  <si>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</si>
  <si>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</si>
  <si>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</si>
  <si>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</si>
  <si>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</si>
  <si>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</si>
  <si>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</si>
  <si>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</si>
  <si>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</si>
  <si>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</si>
  <si>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</si>
  <si>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</si>
  <si>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</si>
  <si>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</si>
  <si>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</si>
  <si>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</si>
  <si>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</si>
  <si>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</si>
  <si>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</si>
  <si>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</si>
  <si>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</si>
  <si>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</si>
  <si>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</si>
  <si>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</si>
  <si>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</si>
  <si>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</si>
  <si>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</si>
  <si>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</si>
  <si>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</si>
  <si>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</si>
  <si>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</si>
  <si>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</si>
  <si>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</si>
  <si>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</si>
  <si>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</si>
  <si>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</si>
  <si>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</si>
  <si>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</si>
  <si>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</si>
  <si>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</si>
  <si>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</si>
  <si>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</si>
  <si>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</si>
  <si>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</si>
  <si>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</si>
  <si>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</si>
  <si>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</si>
  <si>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</si>
  <si>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</si>
  <si>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</si>
  <si>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</si>
  <si>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</si>
  <si>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</si>
  <si>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</si>
  <si>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</si>
  <si>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</si>
  <si>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</si>
  <si>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</si>
  <si>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</si>
  <si>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</si>
  <si>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</si>
  <si>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</si>
  <si>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</si>
  <si>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</si>
  <si>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</si>
  <si>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</si>
  <si>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</si>
  <si>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</si>
  <si>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</si>
  <si>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</si>
  <si>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</si>
  <si>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</si>
  <si>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</si>
  <si>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</si>
  <si>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</si>
  <si>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</si>
  <si>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</si>
  <si>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</si>
  <si>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</si>
  <si>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</si>
  <si>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</si>
  <si>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</si>
  <si>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</si>
  <si>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</si>
  <si>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</si>
  <si>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</si>
  <si>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</si>
  <si>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</si>
  <si>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</si>
  <si>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</si>
  <si>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</si>
  <si>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</si>
  <si>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</si>
  <si>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</si>
  <si>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</si>
  <si>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</si>
  <si>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</si>
  <si>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</si>
  <si>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</si>
  <si>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</si>
  <si>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</si>
  <si>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</si>
  <si>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</si>
  <si>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</si>
  <si>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</si>
  <si>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</si>
  <si>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</si>
  <si>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</si>
  <si>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</si>
  <si>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</si>
  <si>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</si>
  <si>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</si>
  <si>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</si>
  <si>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</si>
  <si>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</si>
  <si>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</si>
  <si>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</si>
  <si>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</si>
  <si>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</si>
  <si>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</si>
  <si>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</si>
  <si>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</si>
  <si>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</si>
  <si>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</si>
  <si>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</si>
  <si>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</si>
  <si>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</si>
  <si>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</si>
  <si>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</si>
  <si>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</si>
  <si>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</si>
  <si>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</si>
  <si>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</si>
  <si>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</si>
  <si>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</si>
  <si>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</si>
  <si>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</si>
  <si>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</si>
  <si>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</si>
  <si>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</si>
  <si>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</si>
  <si>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</si>
  <si>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</si>
  <si>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</si>
  <si>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</si>
  <si>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</si>
  <si>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</si>
  <si>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</si>
  <si>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</si>
  <si>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</si>
  <si>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</si>
  <si>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</si>
  <si>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</si>
  <si>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</si>
  <si>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</si>
  <si>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</si>
  <si>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</si>
  <si>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</si>
  <si>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</si>
  <si>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</si>
  <si>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</si>
  <si>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</si>
  <si>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</si>
  <si>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</si>
  <si>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</si>
  <si>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</si>
  <si>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</si>
  <si>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</si>
  <si>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</si>
  <si>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</si>
  <si>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</si>
  <si>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</si>
  <si>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</si>
  <si>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</si>
  <si>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</si>
  <si>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</si>
  <si>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</si>
  <si>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</si>
  <si>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</si>
  <si>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</si>
  <si>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</si>
  <si>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</si>
  <si>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</si>
  <si>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</si>
  <si>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</si>
  <si>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</si>
  <si>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</si>
  <si>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</si>
  <si>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</si>
  <si>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</si>
  <si>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</si>
  <si>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</si>
  <si>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</si>
  <si>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</si>
  <si>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</si>
  <si>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</si>
  <si>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</si>
  <si>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</si>
  <si>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</si>
  <si>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</si>
  <si>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</si>
  <si>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</si>
  <si>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</si>
  <si>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</si>
  <si>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</si>
  <si>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</si>
  <si>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</si>
  <si>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</si>
  <si>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</si>
  <si>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</si>
  <si>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</si>
  <si>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</si>
  <si>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</si>
  <si>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</si>
  <si>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</si>
  <si>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</si>
  <si>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</si>
  <si>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</si>
  <si>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</si>
  <si>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</si>
  <si>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</si>
  <si>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</si>
  <si>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</si>
  <si>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</si>
  <si>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</si>
  <si>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</si>
  <si>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</si>
  <si>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</si>
  <si>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</si>
  <si>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</si>
  <si>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</si>
  <si>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</si>
  <si>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</si>
  <si>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</si>
  <si>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</si>
  <si>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</si>
  <si>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</si>
  <si>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</si>
  <si>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</si>
  <si>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</si>
  <si>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</si>
  <si>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</si>
  <si>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</si>
  <si>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</si>
  <si>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</si>
  <si>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</si>
  <si>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</si>
  <si>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</si>
  <si>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</si>
  <si>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</si>
  <si>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</si>
  <si>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</si>
  <si>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</si>
  <si>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</si>
  <si>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</si>
  <si>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</si>
  <si>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</si>
  <si>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</si>
  <si>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</si>
  <si>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</si>
  <si>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</si>
  <si>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</si>
  <si>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</si>
  <si>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</si>
  <si>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</si>
  <si>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</si>
  <si>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</si>
  <si>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</si>
  <si>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</si>
  <si>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</si>
  <si>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</si>
  <si>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</si>
  <si>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</si>
  <si>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</si>
  <si>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</si>
  <si>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</si>
  <si>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</si>
  <si>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</si>
  <si>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</si>
  <si>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</si>
  <si>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</si>
  <si>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</si>
  <si>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</si>
  <si>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</si>
  <si>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</si>
  <si>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</si>
  <si>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</si>
  <si>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</si>
  <si>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</si>
  <si>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</si>
  <si>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</si>
  <si>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</si>
  <si>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</si>
  <si>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</si>
  <si>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</si>
  <si>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</si>
  <si>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</si>
  <si>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</si>
  <si>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</si>
  <si>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</si>
  <si>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</si>
  <si>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</si>
  <si>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</si>
  <si>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</si>
  <si>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</si>
  <si>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</si>
  <si>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</si>
  <si>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</si>
  <si>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</si>
  <si>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</si>
  <si>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</si>
  <si>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</si>
  <si>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</si>
  <si>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</si>
  <si>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</si>
  <si>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</si>
  <si>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</si>
  <si>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</si>
  <si>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</si>
  <si>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</si>
  <si>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</si>
  <si>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</si>
  <si>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</si>
  <si>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</si>
  <si>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</si>
  <si>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</si>
  <si>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</si>
  <si>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</si>
  <si>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</si>
  <si>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</si>
  <si>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</si>
  <si>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</si>
  <si>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</si>
  <si>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</si>
  <si>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</si>
  <si>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</si>
  <si>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</si>
  <si>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</si>
  <si>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</si>
  <si>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</si>
  <si>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</si>
  <si>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</si>
  <si>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</si>
  <si>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</si>
  <si>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</si>
  <si>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</si>
  <si>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</si>
  <si>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</si>
  <si>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</si>
  <si>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</si>
  <si>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</si>
  <si>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</si>
  <si>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</si>
  <si>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</si>
  <si>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</si>
  <si>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</si>
  <si>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</si>
  <si>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</si>
  <si>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</si>
  <si>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</si>
  <si>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</si>
  <si>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</si>
  <si>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</si>
  <si>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</si>
  <si>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</si>
  <si>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</si>
  <si>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</si>
  <si>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</si>
  <si>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</si>
  <si>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</si>
  <si>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</si>
  <si>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</si>
  <si>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</si>
  <si>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</si>
  <si>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</si>
  <si>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</si>
  <si>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</si>
  <si>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</si>
  <si>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</si>
  <si>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</si>
  <si>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</si>
  <si>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</si>
  <si>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</si>
  <si>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</si>
  <si>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</si>
  <si>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</si>
  <si>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</si>
  <si>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</si>
  <si>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</si>
  <si>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</si>
  <si>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</si>
  <si>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</si>
  <si>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</si>
  <si>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</si>
  <si>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</si>
  <si>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</si>
  <si>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</si>
  <si>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</si>
  <si>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</si>
  <si>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</si>
  <si>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</si>
  <si>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</si>
  <si>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</si>
  <si>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</si>
  <si>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</si>
  <si>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</si>
  <si>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</si>
  <si>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</si>
  <si>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</si>
  <si>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</si>
  <si>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</si>
  <si>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</si>
  <si>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</si>
  <si>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</si>
  <si>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</si>
  <si>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</si>
  <si>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</si>
  <si>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</si>
  <si>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</si>
  <si>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</si>
  <si>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</si>
  <si>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</si>
  <si>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</si>
  <si>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</si>
  <si>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</si>
  <si>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</si>
  <si>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</si>
  <si>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</si>
  <si>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</si>
  <si>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</si>
  <si>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</si>
  <si>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</si>
  <si>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</si>
  <si>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</si>
  <si>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</si>
  <si>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</si>
  <si>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</si>
  <si>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</si>
  <si>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</si>
  <si>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</si>
  <si>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</si>
  <si>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</si>
  <si>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</si>
  <si>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</si>
  <si>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</si>
  <si>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</si>
  <si>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</si>
  <si>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</si>
  <si>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</si>
  <si>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</si>
  <si>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</si>
  <si>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</si>
  <si>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</si>
  <si>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</si>
  <si>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</si>
  <si>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</si>
  <si>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</si>
  <si>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</si>
  <si>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</si>
  <si>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</si>
  <si>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</si>
  <si>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</si>
  <si>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</si>
  <si>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</si>
  <si>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</si>
  <si>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</si>
  <si>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</si>
  <si>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</si>
  <si>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</si>
  <si>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</si>
  <si>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</si>
  <si>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</si>
  <si>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</si>
  <si>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</si>
  <si>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</si>
  <si>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</si>
  <si>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</si>
  <si>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</si>
  <si>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</si>
  <si>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</si>
  <si>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</si>
  <si>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</si>
  <si>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</si>
  <si>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</si>
  <si>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</si>
  <si>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</si>
  <si>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</si>
  <si>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</si>
  <si>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</si>
  <si>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</si>
  <si>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</si>
  <si>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</si>
  <si>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</si>
  <si>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</si>
  <si>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</si>
  <si>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</si>
  <si>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</si>
  <si>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</si>
  <si>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</si>
  <si>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</si>
  <si>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</si>
  <si>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</si>
  <si>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</si>
  <si>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</si>
  <si>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</si>
  <si>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</si>
  <si>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</si>
  <si>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</si>
  <si>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</si>
  <si>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</si>
  <si>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</si>
  <si>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</si>
  <si>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</si>
  <si>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</si>
  <si>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</si>
  <si>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</si>
  <si>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</si>
  <si>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</si>
  <si>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</si>
  <si>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</si>
  <si>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</si>
  <si>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</si>
  <si>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</si>
  <si>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</si>
  <si>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</si>
  <si>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</si>
  <si>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</si>
  <si>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</si>
  <si>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</si>
  <si>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</si>
  <si>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</si>
  <si>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</si>
  <si>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</si>
  <si>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</si>
  <si>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</si>
  <si>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</si>
  <si>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</si>
  <si>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</si>
  <si>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</si>
  <si>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</si>
  <si>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</si>
  <si>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</si>
  <si>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</si>
  <si>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</si>
  <si>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</si>
  <si>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</si>
  <si>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</si>
  <si>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</si>
  <si>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</si>
  <si>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</si>
  <si>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</si>
  <si>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</si>
  <si>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</si>
  <si>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</si>
  <si>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</si>
  <si>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</si>
  <si>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</si>
  <si>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</si>
  <si>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</si>
  <si>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</si>
  <si>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</si>
  <si>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</si>
  <si>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</si>
  <si>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</si>
  <si>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</si>
  <si>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</si>
  <si>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</si>
  <si>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</si>
  <si>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</si>
  <si>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</si>
  <si>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</si>
  <si>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</si>
  <si>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</si>
  <si>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</si>
  <si>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</si>
  <si>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</si>
  <si>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</si>
  <si>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</si>
  <si>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</si>
  <si>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</si>
  <si>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</si>
  <si>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</si>
  <si>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</si>
  <si>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</si>
  <si>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</si>
  <si>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</si>
  <si>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</si>
  <si>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</si>
  <si>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</si>
  <si>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</si>
  <si>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</si>
  <si>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</si>
  <si>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</si>
  <si>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</si>
  <si>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</si>
  <si>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</si>
  <si>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</si>
  <si>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</si>
  <si>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</si>
  <si>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</si>
  <si>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</si>
  <si>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</si>
  <si>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</si>
  <si>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</si>
  <si>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</si>
  <si>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</si>
  <si>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</si>
  <si>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</si>
  <si>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</si>
  <si>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</si>
  <si>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</si>
  <si>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</si>
  <si>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</si>
  <si>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</si>
  <si>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</si>
  <si>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</si>
  <si>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</si>
  <si>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</si>
  <si>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</si>
  <si>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</si>
  <si>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</si>
  <si>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</si>
  <si>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</si>
  <si>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</si>
  <si>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</si>
  <si>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</si>
  <si>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</si>
  <si>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</si>
  <si>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</si>
  <si>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</si>
  <si>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</si>
  <si>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</si>
  <si>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</si>
  <si>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</si>
  <si>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</si>
  <si>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</si>
  <si>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</si>
  <si>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</si>
  <si>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</si>
  <si>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</si>
  <si>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</si>
  <si>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</si>
  <si>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</si>
  <si>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</si>
  <si>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</si>
  <si>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</si>
  <si>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</si>
  <si>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</si>
  <si>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</si>
  <si>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</si>
  <si>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</si>
  <si>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</si>
  <si>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</si>
  <si>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</si>
  <si>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</si>
  <si>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</si>
  <si>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</si>
  <si>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</si>
  <si>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</si>
  <si>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</si>
  <si>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</si>
  <si>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</si>
  <si>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</si>
  <si>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</si>
  <si>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</si>
  <si>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</si>
  <si>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</si>
  <si>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</si>
  <si>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</si>
  <si>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</si>
  <si>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</si>
  <si>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</si>
  <si>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</si>
  <si>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</si>
  <si>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</si>
  <si>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</si>
  <si>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</si>
  <si>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</si>
  <si>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</si>
  <si>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</si>
  <si>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</si>
  <si>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</si>
  <si>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</si>
  <si>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</si>
  <si>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</si>
  <si>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</si>
  <si>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</si>
  <si>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</si>
  <si>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</si>
  <si>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</si>
  <si>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</si>
  <si>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</si>
  <si>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</si>
  <si>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</si>
  <si>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</si>
  <si>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</si>
  <si>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</si>
  <si>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</si>
  <si>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</si>
  <si>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</si>
  <si>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</si>
  <si>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</si>
  <si>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</si>
  <si>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</si>
  <si>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</si>
  <si>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</si>
  <si>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</si>
  <si>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</si>
  <si>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</si>
  <si>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</si>
  <si>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</si>
  <si>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</si>
  <si>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</si>
  <si>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</si>
  <si>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</si>
  <si>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</si>
  <si>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</si>
  <si>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</si>
  <si>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</si>
  <si>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</si>
  <si>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</si>
  <si>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</si>
  <si>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</si>
  <si>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</si>
  <si>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</si>
  <si>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</si>
  <si>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</si>
  <si>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</si>
  <si>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</si>
  <si>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</si>
  <si>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</si>
  <si>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</si>
  <si>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</si>
  <si>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</si>
  <si>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</si>
  <si>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</si>
  <si>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</si>
  <si>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</si>
  <si>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</si>
  <si>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</si>
  <si>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</si>
  <si>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</si>
  <si>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</si>
  <si>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</si>
  <si>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</si>
  <si>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</si>
  <si>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</si>
  <si>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</si>
  <si>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</si>
  <si>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</si>
  <si>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</si>
  <si>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</si>
  <si>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</si>
  <si>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</si>
  <si>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</si>
  <si>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</si>
  <si>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</si>
  <si>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</si>
  <si>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</si>
  <si>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</si>
  <si>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</si>
  <si>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</si>
  <si>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</si>
  <si>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</si>
  <si>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</si>
  <si>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</si>
  <si>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</si>
  <si>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</si>
  <si>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</si>
  <si>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</si>
  <si>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</si>
  <si>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</si>
  <si>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</si>
  <si>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</si>
  <si>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</si>
  <si>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</si>
  <si>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</si>
  <si>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</si>
  <si>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</si>
  <si>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</si>
  <si>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</si>
  <si>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</si>
  <si>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</si>
  <si>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</si>
  <si>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</si>
  <si>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</si>
  <si>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</si>
  <si>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</si>
  <si>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</si>
  <si>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</si>
  <si>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</si>
  <si>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</si>
  <si>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</si>
  <si>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</si>
  <si>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</si>
  <si>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</si>
  <si>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</si>
  <si>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</si>
  <si>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</si>
  <si>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</si>
  <si>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</si>
  <si>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</si>
  <si>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</si>
  <si>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</si>
  <si>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</si>
  <si>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</si>
  <si>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</si>
  <si>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</si>
  <si>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</si>
  <si>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</si>
  <si>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</si>
  <si>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</si>
  <si>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</si>
  <si>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</si>
  <si>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</si>
  <si>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</si>
  <si>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</si>
  <si>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</si>
  <si>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</si>
  <si>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</si>
  <si>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</si>
  <si>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</si>
  <si>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</si>
  <si>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</si>
  <si>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</si>
  <si>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</si>
  <si>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</si>
  <si>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</si>
  <si>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</si>
  <si>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</si>
  <si>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</si>
  <si>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</si>
  <si>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</si>
  <si>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</si>
  <si>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</si>
  <si>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</si>
  <si>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</si>
  <si>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</si>
  <si>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</si>
  <si>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</si>
  <si>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</si>
  <si>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</si>
  <si>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</si>
  <si>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</si>
  <si>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</si>
  <si>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</si>
  <si>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</si>
  <si>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</si>
  <si>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</si>
  <si>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</si>
  <si>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</si>
  <si>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</si>
  <si>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</si>
  <si>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</si>
  <si>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</si>
  <si>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</si>
  <si>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</si>
  <si>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</si>
  <si>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</si>
  <si>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</si>
  <si>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</si>
  <si>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</si>
  <si>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</si>
  <si>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</si>
  <si>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</si>
  <si>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</si>
  <si>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</si>
  <si>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</si>
  <si>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</si>
  <si>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</si>
  <si>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</si>
  <si>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</si>
  <si>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</si>
  <si>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</si>
  <si>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</si>
  <si>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</si>
  <si>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</si>
  <si>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</si>
  <si>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</si>
  <si>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</si>
  <si>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</si>
  <si>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</si>
  <si>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</si>
  <si>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</si>
  <si>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</si>
  <si>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</si>
  <si>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</si>
  <si>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</si>
  <si>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</si>
  <si>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</si>
  <si>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</si>
  <si>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</si>
  <si>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</si>
  <si>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</si>
  <si>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</si>
  <si>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</si>
  <si>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</si>
  <si>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</si>
  <si>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</si>
  <si>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</si>
  <si>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</si>
  <si>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</si>
  <si>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</si>
  <si>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</si>
  <si>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</si>
  <si>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</si>
  <si>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</si>
  <si>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</si>
  <si>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</si>
  <si>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</si>
  <si>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</si>
  <si>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</si>
  <si>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</si>
  <si>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</si>
  <si>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</si>
  <si>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</si>
  <si>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</si>
  <si>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</si>
  <si>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</si>
  <si>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</si>
  <si>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</si>
  <si>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</si>
  <si>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</si>
  <si>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</si>
  <si>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</si>
  <si>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</si>
  <si>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</si>
  <si>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</si>
  <si>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</si>
  <si>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</si>
  <si>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</si>
  <si>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</si>
  <si>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</si>
  <si>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</si>
  <si>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</si>
  <si>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</si>
  <si>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</si>
  <si>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</si>
  <si>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</si>
  <si>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</si>
  <si>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</si>
  <si>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</si>
  <si>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</si>
  <si>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</si>
  <si>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</si>
  <si>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</si>
  <si>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</si>
  <si>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</si>
  <si>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</si>
  <si>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</si>
  <si>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</si>
  <si>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</si>
  <si>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</si>
  <si>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</si>
  <si>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</si>
  <si>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</si>
  <si>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</si>
  <si>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</si>
  <si>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</si>
  <si>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</si>
  <si>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</si>
  <si>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</si>
  <si>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</si>
  <si>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</si>
  <si>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</si>
  <si>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</si>
  <si>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</si>
  <si>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</si>
  <si>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</si>
  <si>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</si>
  <si>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</si>
  <si>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</si>
  <si>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</si>
  <si>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</si>
  <si>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</si>
  <si>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</si>
  <si>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</si>
  <si>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</si>
  <si>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</si>
  <si>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</si>
  <si>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</si>
  <si>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</si>
  <si>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</si>
  <si>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</si>
  <si>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</si>
  <si>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</si>
  <si>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</si>
  <si>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</si>
  <si>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</si>
  <si>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</si>
  <si>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</si>
  <si>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</si>
  <si>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</si>
  <si>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</si>
  <si>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</si>
  <si>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</si>
  <si>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</si>
  <si>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</si>
  <si>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</si>
  <si>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</si>
  <si>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</si>
  <si>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</si>
  <si>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</si>
  <si>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</si>
  <si>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</si>
  <si>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</si>
  <si>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</si>
  <si>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</si>
  <si>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</si>
  <si>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</si>
  <si>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</si>
  <si>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</si>
  <si>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</si>
  <si>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</si>
  <si>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</si>
  <si>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</si>
  <si>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</si>
  <si>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</si>
  <si>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</si>
  <si>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</si>
  <si>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</si>
  <si>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</si>
  <si>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</si>
  <si>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</si>
  <si>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</si>
  <si>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</si>
  <si>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</si>
  <si>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</si>
  <si>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</si>
  <si>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</si>
  <si>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</si>
  <si>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</si>
  <si>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</si>
  <si>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</si>
  <si>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</si>
  <si>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</si>
  <si>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</si>
  <si>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</si>
  <si>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</si>
  <si>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</si>
  <si>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</si>
  <si>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</si>
  <si>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</si>
  <si>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</si>
  <si>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</si>
  <si>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</si>
  <si>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</si>
  <si>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</si>
  <si>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</si>
  <si>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</si>
  <si>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</si>
  <si>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</si>
  <si>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</si>
  <si>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</si>
  <si>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</si>
  <si>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</si>
  <si>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</si>
  <si>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</si>
  <si>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</si>
  <si>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</si>
  <si>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</si>
  <si>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</si>
  <si>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</si>
  <si>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</si>
  <si>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</si>
  <si>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</si>
  <si>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</si>
  <si>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</si>
  <si>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</si>
  <si>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</si>
  <si>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</si>
  <si>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</si>
  <si>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</si>
  <si>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</si>
  <si>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</si>
  <si>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</si>
  <si>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</si>
  <si>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</si>
  <si>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</si>
  <si>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</si>
  <si>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</si>
  <si>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</si>
  <si>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</si>
  <si>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</si>
  <si>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</si>
  <si>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</si>
  <si>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</si>
  <si>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</si>
  <si>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</si>
  <si>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</si>
  <si>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</si>
  <si>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</si>
  <si>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</si>
  <si>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</si>
  <si>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</si>
  <si>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</si>
  <si>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</si>
  <si>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</si>
  <si>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</si>
  <si>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</si>
  <si>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</si>
  <si>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</si>
  <si>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</si>
  <si>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</si>
  <si>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</si>
  <si>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</si>
  <si>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</si>
  <si>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</si>
  <si>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</si>
  <si>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</si>
  <si>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</si>
  <si>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</si>
  <si>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</si>
  <si>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</si>
  <si>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</si>
  <si>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</si>
  <si>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</si>
  <si>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</si>
  <si>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</si>
  <si>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</si>
  <si>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</si>
  <si>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</si>
  <si>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</si>
  <si>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</si>
  <si>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</si>
  <si>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</si>
  <si>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</si>
  <si>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</si>
  <si>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</si>
  <si>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</si>
  <si>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</si>
  <si>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</si>
  <si>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</si>
  <si>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</si>
  <si>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</si>
  <si>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</si>
  <si>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</si>
  <si>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</si>
  <si>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</si>
  <si>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</si>
  <si>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</si>
  <si>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</si>
  <si>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</si>
  <si>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</si>
  <si>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</si>
  <si>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</si>
  <si>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</si>
  <si>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</si>
  <si>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</si>
  <si>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</si>
  <si>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</si>
  <si>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</si>
  <si>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</si>
  <si>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</si>
  <si>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</si>
  <si>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</si>
  <si>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</si>
  <si>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</si>
  <si>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</si>
  <si>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</si>
  <si>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</si>
  <si>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</si>
  <si>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</si>
  <si>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</si>
  <si>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</si>
  <si>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</si>
  <si>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</si>
  <si>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</si>
  <si>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</si>
  <si>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</si>
  <si>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</si>
  <si>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</si>
  <si>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</si>
  <si>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</si>
  <si>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</si>
  <si>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</si>
  <si>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</si>
  <si>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</si>
  <si>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</si>
  <si>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</si>
  <si>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</si>
  <si>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</si>
  <si>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</si>
  <si>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</si>
  <si>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</si>
  <si>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</si>
  <si>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</si>
  <si>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</si>
  <si>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</si>
  <si>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</si>
  <si>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</si>
  <si>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</si>
  <si>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</si>
  <si>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</si>
  <si>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</si>
  <si>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</si>
  <si>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</si>
  <si>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</si>
  <si>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</si>
  <si>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</si>
  <si>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</si>
  <si>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</si>
  <si>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</si>
  <si>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</si>
  <si>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</si>
  <si>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</si>
  <si>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</si>
  <si>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</si>
  <si>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</si>
  <si>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</si>
  <si>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</si>
  <si>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</si>
  <si>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</si>
  <si>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</si>
  <si>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</si>
  <si>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</si>
  <si>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</si>
  <si>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</si>
  <si>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</si>
  <si>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</si>
  <si>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</si>
  <si>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</si>
  <si>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</si>
  <si>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</si>
  <si>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</si>
  <si>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</si>
  <si>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</si>
  <si>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</si>
  <si>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</si>
  <si>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</si>
  <si>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</si>
  <si>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</si>
  <si>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</si>
  <si>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</si>
  <si>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</si>
  <si>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</si>
  <si>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</si>
  <si>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</si>
  <si>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</si>
  <si>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</si>
  <si>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</si>
  <si>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</si>
  <si>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</si>
  <si>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</si>
  <si>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</si>
  <si>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</si>
  <si>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</si>
  <si>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</si>
  <si>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</si>
  <si>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</si>
  <si>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</si>
  <si>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</si>
  <si>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</si>
  <si>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</si>
  <si>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</si>
  <si>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</si>
  <si>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</si>
  <si>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</si>
  <si>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</si>
  <si>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</si>
  <si>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</si>
  <si>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</si>
  <si>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</si>
  <si>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</si>
  <si>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</si>
  <si>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</si>
  <si>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</si>
  <si>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</si>
  <si>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</si>
  <si>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</si>
  <si>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</si>
  <si>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</si>
  <si>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</si>
  <si>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</si>
  <si>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</si>
  <si>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</si>
  <si>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</si>
  <si>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</si>
  <si>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</si>
  <si>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</si>
  <si>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</si>
  <si>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</si>
  <si>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</si>
  <si>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</si>
  <si>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</si>
  <si>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</si>
  <si>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</si>
  <si>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</si>
  <si>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</si>
  <si>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</si>
  <si>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</si>
  <si>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</si>
  <si>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</si>
  <si>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</si>
  <si>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</si>
  <si>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</si>
  <si>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</si>
  <si>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</si>
  <si>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</si>
  <si>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</si>
  <si>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</si>
  <si>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</si>
  <si>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</si>
  <si>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</si>
  <si>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</si>
  <si>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</si>
  <si>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</si>
  <si>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</si>
  <si>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</si>
  <si>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</si>
  <si>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</si>
  <si>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</si>
  <si>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</si>
  <si>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</si>
  <si>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</si>
  <si>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</si>
  <si>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</si>
  <si>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</si>
  <si>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</si>
  <si>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</si>
  <si>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</si>
  <si>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</si>
  <si>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</si>
  <si>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</si>
  <si>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</si>
  <si>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</si>
  <si>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</si>
  <si>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</si>
  <si>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</si>
  <si>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</si>
  <si>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</si>
  <si>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</si>
  <si>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</si>
  <si>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</si>
  <si>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</si>
  <si>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</si>
  <si>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</si>
  <si>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</si>
  <si>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</si>
  <si>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</si>
  <si>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</si>
  <si>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</si>
  <si>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</si>
  <si>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</si>
  <si>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</si>
  <si>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</si>
  <si>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</si>
  <si>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</si>
  <si>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</si>
  <si>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</si>
  <si>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</si>
  <si>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</si>
  <si>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</si>
  <si>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</si>
  <si>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</si>
  <si>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</si>
  <si>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</si>
  <si>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</si>
  <si>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</si>
  <si>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</si>
  <si>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</si>
  <si>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</si>
  <si>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</si>
  <si>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</si>
  <si>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</si>
  <si>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</si>
  <si>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</si>
  <si>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</si>
  <si>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</si>
  <si>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</si>
  <si>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</si>
  <si>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</si>
  <si>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</si>
  <si>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</si>
  <si>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</si>
  <si>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</si>
  <si>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</si>
  <si>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</si>
  <si>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</si>
  <si>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</si>
  <si>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</si>
  <si>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</si>
  <si>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</si>
  <si>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</si>
  <si>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</si>
  <si>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</si>
  <si>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</si>
  <si>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</si>
  <si>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</si>
  <si>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</si>
  <si>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</si>
  <si>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</si>
  <si>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</si>
  <si>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</si>
  <si>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</si>
  <si>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</si>
  <si>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</si>
  <si>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</si>
  <si>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</si>
  <si>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</si>
  <si>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</si>
  <si>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</si>
  <si>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</si>
  <si>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</si>
  <si>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</si>
  <si>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</si>
  <si>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</si>
  <si>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</si>
  <si>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</si>
  <si>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</si>
  <si>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</si>
  <si>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</si>
  <si>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</si>
  <si>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</si>
  <si>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</si>
  <si>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</si>
  <si>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</si>
  <si>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</si>
  <si>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</si>
  <si>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</si>
  <si>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</si>
  <si>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</si>
  <si>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</si>
  <si>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</si>
  <si>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</si>
  <si>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</si>
  <si>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</si>
  <si>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</si>
  <si>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</si>
  <si>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</si>
  <si>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</si>
  <si>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</si>
  <si>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</si>
  <si>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</si>
  <si>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</si>
  <si>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</si>
  <si>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</si>
  <si>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</si>
  <si>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</si>
  <si>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</si>
  <si>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</si>
  <si>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</si>
  <si>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</si>
  <si>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</si>
  <si>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</si>
  <si>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</si>
  <si>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</si>
  <si>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</si>
  <si>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</si>
  <si>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</si>
  <si>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</si>
  <si>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</si>
  <si>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</si>
  <si>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</si>
  <si>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</si>
  <si>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</si>
  <si>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</si>
  <si>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</si>
  <si>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</si>
  <si>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</si>
  <si>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</si>
  <si>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</si>
  <si>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</si>
  <si>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</si>
  <si>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</si>
  <si>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</si>
  <si>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</si>
  <si>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</si>
  <si>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</si>
  <si>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</si>
  <si>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</si>
  <si>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</si>
  <si>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</si>
  <si>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</si>
  <si>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</si>
  <si>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</si>
  <si>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</si>
  <si>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</si>
  <si>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</si>
  <si>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</si>
  <si>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</si>
  <si>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</si>
  <si>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</si>
  <si>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</si>
  <si>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</si>
  <si>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</si>
  <si>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</si>
  <si>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</si>
  <si>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</si>
  <si>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</si>
  <si>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</si>
  <si>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</si>
  <si>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</si>
  <si>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</si>
  <si>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</si>
  <si>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</si>
  <si>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</si>
  <si>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</si>
  <si>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</si>
  <si>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</si>
  <si>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</si>
  <si>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</si>
  <si>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</si>
  <si>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</si>
  <si>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</si>
  <si>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</si>
  <si>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</si>
  <si>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</si>
  <si>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</si>
  <si>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</si>
  <si>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</si>
  <si>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</si>
  <si>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</si>
  <si>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</si>
  <si>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</si>
  <si>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</si>
  <si>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</si>
  <si>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</si>
  <si>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</si>
  <si>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</si>
  <si>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</si>
  <si>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</si>
  <si>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</si>
  <si>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</si>
  <si>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</si>
  <si>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</si>
  <si>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</si>
  <si>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</si>
  <si>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</si>
  <si>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</si>
  <si>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</si>
  <si>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</si>
  <si>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</si>
  <si>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</si>
  <si>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</si>
  <si>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</si>
  <si>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</si>
  <si>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</si>
  <si>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</si>
  <si>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</si>
  <si>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</si>
  <si>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</si>
  <si>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</si>
  <si>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</si>
  <si>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</si>
  <si>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</si>
  <si>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</si>
  <si>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</si>
  <si>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</si>
  <si>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</si>
  <si>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</si>
  <si>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</si>
  <si>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</si>
  <si>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</si>
  <si>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</si>
  <si>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</si>
  <si>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</si>
  <si>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</si>
  <si>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</si>
  <si>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</si>
  <si>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</si>
  <si>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</si>
  <si>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</si>
  <si>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</si>
  <si>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</si>
  <si>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</si>
  <si>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</si>
  <si>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</si>
  <si>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</si>
  <si>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</si>
  <si>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</si>
  <si>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</si>
  <si>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</si>
  <si>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</si>
  <si>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</si>
  <si>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</si>
  <si>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</si>
  <si>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</si>
  <si>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</si>
  <si>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</si>
  <si>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</si>
  <si>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</si>
  <si>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</si>
  <si>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</si>
  <si>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</si>
  <si>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</si>
  <si>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</si>
  <si>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</si>
  <si>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</si>
  <si>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</si>
  <si>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</si>
  <si>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</si>
  <si>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</si>
  <si>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</si>
  <si>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</si>
  <si>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</si>
  <si>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</si>
  <si>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</si>
  <si>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</si>
  <si>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</si>
  <si>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</si>
  <si>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</si>
  <si>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</si>
  <si>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</si>
  <si>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</si>
  <si>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</si>
  <si>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</si>
  <si>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</si>
  <si>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</si>
  <si>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</si>
  <si>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</si>
  <si>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</si>
  <si>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</si>
  <si>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</si>
  <si>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</si>
  <si>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</si>
  <si>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</si>
  <si>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</si>
  <si>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</si>
  <si>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</si>
  <si>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</si>
  <si>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</si>
  <si>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</si>
  <si>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</si>
  <si>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</si>
  <si>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</si>
  <si>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</si>
  <si>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</si>
  <si>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</si>
  <si>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MT</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</si>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</sst>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0</v>
      </c>
      <c r="F6" s="5" t="str">
        <f>IF($B6="N/A","N/A",IF(E6&lt;0,"No","Yes"))</f>
        <v>N/A</v>
      </c>
      <c r="G6" s="23">
        <v>0</v>
      </c>
      <c r="H6" s="5" t="str">
        <f>IF($B6="N/A","N/A",IF(G6&lt;0,"No","Yes"))</f>
        <v>N/A</v>
      </c>
      <c r="I6" s="6" t="s">
        <v>1748</v>
      </c>
      <c r="J6" s="6" t="s">
        <v>1748</v>
      </c>
      <c r="K6" s="111" t="str">
        <f t="shared" ref="K6:K11" si="0">IF(J6="Div by 0", "N/A", IF(J6="N/A","N/A", IF(J6&gt;30, "No", IF(J6&lt;-30, "No", "Yes"))))</f>
        <v>N/A</v>
      </c>
    </row>
    <row r="7" spans="1:11" x14ac:dyDescent="0.25">
      <c r="A7" s="131" t="s">
        <v>443</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11" t="str">
        <f t="shared" si="0"/>
        <v>N/A</v>
      </c>
    </row>
    <row r="8" spans="1:11" x14ac:dyDescent="0.25">
      <c r="A8" s="131" t="s">
        <v>444</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31" t="s">
        <v>445</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31" t="s">
        <v>446</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31" t="s">
        <v>204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31" t="s">
        <v>652</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t="s">
        <v>1748</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t="s">
        <v>1748</v>
      </c>
      <c r="D15" s="5" t="str">
        <f t="shared" si="4"/>
        <v>N/A</v>
      </c>
      <c r="E15" s="5" t="s">
        <v>1748</v>
      </c>
      <c r="F15" s="5" t="str">
        <f t="shared" si="5"/>
        <v>N/A</v>
      </c>
      <c r="G15" s="5" t="s">
        <v>1748</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t="s">
        <v>1748</v>
      </c>
      <c r="D18" s="5" t="str">
        <f t="shared" si="4"/>
        <v>N/A</v>
      </c>
      <c r="E18" s="5" t="s">
        <v>1748</v>
      </c>
      <c r="F18" s="5" t="str">
        <f t="shared" si="5"/>
        <v>N/A</v>
      </c>
      <c r="G18" s="5" t="s">
        <v>1748</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t="s">
        <v>1748</v>
      </c>
      <c r="F21" s="5" t="str">
        <f t="shared" si="5"/>
        <v>N/A</v>
      </c>
      <c r="G21" s="5" t="s">
        <v>1748</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t="s">
        <v>1748</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11" t="str">
        <f t="shared" si="8"/>
        <v>N/A</v>
      </c>
    </row>
    <row r="26" spans="1:11" x14ac:dyDescent="0.25">
      <c r="A26" s="131"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11" t="str">
        <f t="shared" si="8"/>
        <v>N/A</v>
      </c>
    </row>
    <row r="27" spans="1:11" x14ac:dyDescent="0.25">
      <c r="A27" s="131"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11" t="str">
        <f t="shared" si="8"/>
        <v>N/A</v>
      </c>
    </row>
    <row r="28" spans="1:11" x14ac:dyDescent="0.25">
      <c r="A28" s="109" t="s">
        <v>372</v>
      </c>
      <c r="B28" s="73" t="s">
        <v>213</v>
      </c>
      <c r="C28" s="5" t="s">
        <v>1748</v>
      </c>
      <c r="D28" s="5" t="str">
        <f t="shared" si="9"/>
        <v>N/A</v>
      </c>
      <c r="E28" s="5" t="s">
        <v>1748</v>
      </c>
      <c r="F28" s="5" t="str">
        <f t="shared" si="10"/>
        <v>N/A</v>
      </c>
      <c r="G28" s="5" t="s">
        <v>1748</v>
      </c>
      <c r="H28" s="5" t="str">
        <f t="shared" si="11"/>
        <v>N/A</v>
      </c>
      <c r="I28" s="6" t="s">
        <v>1748</v>
      </c>
      <c r="J28" s="6" t="s">
        <v>1748</v>
      </c>
      <c r="K28" s="111" t="str">
        <f t="shared" si="8"/>
        <v>N/A</v>
      </c>
    </row>
    <row r="29" spans="1:11" x14ac:dyDescent="0.25">
      <c r="A29" s="109" t="s">
        <v>374</v>
      </c>
      <c r="B29" s="73" t="s">
        <v>213</v>
      </c>
      <c r="C29" s="5" t="s">
        <v>1748</v>
      </c>
      <c r="D29" s="5" t="str">
        <f t="shared" si="9"/>
        <v>N/A</v>
      </c>
      <c r="E29" s="5" t="s">
        <v>1748</v>
      </c>
      <c r="F29" s="5" t="str">
        <f t="shared" si="10"/>
        <v>N/A</v>
      </c>
      <c r="G29" s="5" t="s">
        <v>1748</v>
      </c>
      <c r="H29" s="5" t="str">
        <f t="shared" si="11"/>
        <v>N/A</v>
      </c>
      <c r="I29" s="6" t="s">
        <v>1748</v>
      </c>
      <c r="J29" s="6" t="s">
        <v>1748</v>
      </c>
      <c r="K29" s="111" t="str">
        <f t="shared" si="8"/>
        <v>N/A</v>
      </c>
    </row>
    <row r="30" spans="1:11" x14ac:dyDescent="0.25">
      <c r="A30" s="126" t="s">
        <v>375</v>
      </c>
      <c r="B30" s="133" t="s">
        <v>213</v>
      </c>
      <c r="C30" s="120" t="s">
        <v>1748</v>
      </c>
      <c r="D30" s="120" t="str">
        <f t="shared" si="9"/>
        <v>N/A</v>
      </c>
      <c r="E30" s="120" t="s">
        <v>1748</v>
      </c>
      <c r="F30" s="120" t="str">
        <f t="shared" si="10"/>
        <v>N/A</v>
      </c>
      <c r="G30" s="120" t="s">
        <v>1748</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6156055</v>
      </c>
      <c r="D7" s="19" t="str">
        <f>IF($B7="N/A","N/A",IF(C7&gt;15,"No",IF(C7&lt;-15,"No","Yes")))</f>
        <v>N/A</v>
      </c>
      <c r="E7" s="18">
        <v>6431987</v>
      </c>
      <c r="F7" s="19" t="str">
        <f>IF($B7="N/A","N/A",IF(E7&gt;15,"No",IF(E7&lt;-15,"No","Yes")))</f>
        <v>N/A</v>
      </c>
      <c r="G7" s="18">
        <v>6042844</v>
      </c>
      <c r="H7" s="19" t="str">
        <f>IF($B7="N/A","N/A",IF(G7&gt;15,"No",IF(G7&lt;-15,"No","Yes")))</f>
        <v>N/A</v>
      </c>
      <c r="I7" s="20">
        <v>4.4820000000000002</v>
      </c>
      <c r="J7" s="20">
        <v>-6.05</v>
      </c>
      <c r="K7" s="112" t="str">
        <f t="shared" ref="K7:K54" si="0">IF(J7="Div by 0", "N/A", IF(J7="N/A","N/A", IF(J7&gt;30, "No", IF(J7&lt;-30, "No", "Yes"))))</f>
        <v>Yes</v>
      </c>
    </row>
    <row r="8" spans="1:11" x14ac:dyDescent="0.25">
      <c r="A8" s="130" t="s">
        <v>362</v>
      </c>
      <c r="B8" s="17" t="s">
        <v>213</v>
      </c>
      <c r="C8" s="105">
        <v>77.931240055999993</v>
      </c>
      <c r="D8" s="19" t="str">
        <f>IF($B8="N/A","N/A",IF(C8&gt;15,"No",IF(C8&lt;-15,"No","Yes")))</f>
        <v>N/A</v>
      </c>
      <c r="E8" s="21">
        <v>78.196877575000002</v>
      </c>
      <c r="F8" s="19" t="str">
        <f>IF($B8="N/A","N/A",IF(E8&gt;15,"No",IF(E8&lt;-15,"No","Yes")))</f>
        <v>N/A</v>
      </c>
      <c r="G8" s="21">
        <v>75.881108299000005</v>
      </c>
      <c r="H8" s="19" t="str">
        <f>IF($B8="N/A","N/A",IF(G8&gt;15,"No",IF(G8&lt;-15,"No","Yes")))</f>
        <v>N/A</v>
      </c>
      <c r="I8" s="20">
        <v>0.34089999999999998</v>
      </c>
      <c r="J8" s="20">
        <v>-2.96</v>
      </c>
      <c r="K8" s="112" t="str">
        <f t="shared" si="0"/>
        <v>Yes</v>
      </c>
    </row>
    <row r="9" spans="1:11" x14ac:dyDescent="0.25">
      <c r="A9" s="130" t="s">
        <v>119</v>
      </c>
      <c r="B9" s="22" t="s">
        <v>213</v>
      </c>
      <c r="C9" s="66">
        <v>0</v>
      </c>
      <c r="D9" s="5" t="str">
        <f>IF($B9="N/A","N/A",IF(C9&gt;15,"No",IF(C9&lt;-15,"No","Yes")))</f>
        <v>N/A</v>
      </c>
      <c r="E9" s="5">
        <v>4.353243E-4</v>
      </c>
      <c r="F9" s="5" t="str">
        <f>IF($B9="N/A","N/A",IF(E9&gt;15,"No",IF(E9&lt;-15,"No","Yes")))</f>
        <v>N/A</v>
      </c>
      <c r="G9" s="5">
        <v>4.3357068000000002E-3</v>
      </c>
      <c r="H9" s="5" t="str">
        <f>IF($B9="N/A","N/A",IF(G9&gt;15,"No",IF(G9&lt;-15,"No","Yes")))</f>
        <v>N/A</v>
      </c>
      <c r="I9" s="6" t="s">
        <v>1748</v>
      </c>
      <c r="J9" s="6">
        <v>896</v>
      </c>
      <c r="K9" s="111" t="str">
        <f t="shared" si="0"/>
        <v>No</v>
      </c>
    </row>
    <row r="10" spans="1:11" x14ac:dyDescent="0.25">
      <c r="A10" s="130" t="s">
        <v>120</v>
      </c>
      <c r="B10" s="22" t="s">
        <v>213</v>
      </c>
      <c r="C10" s="66">
        <v>8.0901161539000004</v>
      </c>
      <c r="D10" s="5" t="str">
        <f>IF($B10="N/A","N/A",IF(C10&gt;15,"No",IF(C10&lt;-15,"No","Yes")))</f>
        <v>N/A</v>
      </c>
      <c r="E10" s="5">
        <v>7.9859769616999996</v>
      </c>
      <c r="F10" s="5" t="str">
        <f>IF($B10="N/A","N/A",IF(E10&gt;15,"No",IF(E10&lt;-15,"No","Yes")))</f>
        <v>N/A</v>
      </c>
      <c r="G10" s="5">
        <v>9.0224569756000008</v>
      </c>
      <c r="H10" s="5" t="str">
        <f>IF($B10="N/A","N/A",IF(G10&gt;15,"No",IF(G10&lt;-15,"No","Yes")))</f>
        <v>N/A</v>
      </c>
      <c r="I10" s="6">
        <v>-1.29</v>
      </c>
      <c r="J10" s="6">
        <v>12.98</v>
      </c>
      <c r="K10" s="111" t="str">
        <f t="shared" si="0"/>
        <v>Yes</v>
      </c>
    </row>
    <row r="11" spans="1:11" x14ac:dyDescent="0.25">
      <c r="A11" s="130" t="s">
        <v>856</v>
      </c>
      <c r="B11" s="22" t="s">
        <v>213</v>
      </c>
      <c r="C11" s="66">
        <v>13.978643791</v>
      </c>
      <c r="D11" s="5" t="str">
        <f>IF($B11="N/A","N/A",IF(C11&gt;15,"No",IF(C11&lt;-15,"No","Yes")))</f>
        <v>N/A</v>
      </c>
      <c r="E11" s="5">
        <v>13.816710139</v>
      </c>
      <c r="F11" s="5" t="str">
        <f>IF($B11="N/A","N/A",IF(E11&gt;15,"No",IF(E11&lt;-15,"No","Yes")))</f>
        <v>N/A</v>
      </c>
      <c r="G11" s="5">
        <v>15.092099018000001</v>
      </c>
      <c r="H11" s="5" t="str">
        <f>IF($B11="N/A","N/A",IF(G11&gt;15,"No",IF(G11&lt;-15,"No","Yes")))</f>
        <v>N/A</v>
      </c>
      <c r="I11" s="6">
        <v>-1.1599999999999999</v>
      </c>
      <c r="J11" s="6">
        <v>9.2309999999999999</v>
      </c>
      <c r="K11" s="111" t="str">
        <f t="shared" si="0"/>
        <v>Yes</v>
      </c>
    </row>
    <row r="12" spans="1:11" x14ac:dyDescent="0.25">
      <c r="A12" s="130" t="s">
        <v>857</v>
      </c>
      <c r="B12" s="68" t="s">
        <v>214</v>
      </c>
      <c r="C12" s="66">
        <v>71.431503824999993</v>
      </c>
      <c r="D12" s="5" t="str">
        <f>IF(OR($B12="N/A",$C12="N/A"),"N/A",IF(C12&gt;100,"No",IF(C12&lt;95,"No","Yes")))</f>
        <v>No</v>
      </c>
      <c r="E12" s="66">
        <v>71.942244490999997</v>
      </c>
      <c r="F12" s="5" t="str">
        <f>IF(OR($B12="N/A",$E12="N/A"),"N/A",IF(E12&gt;100,"No",IF(E12&lt;95,"No","Yes")))</f>
        <v>No</v>
      </c>
      <c r="G12" s="66">
        <v>71.182135052999996</v>
      </c>
      <c r="H12" s="5" t="str">
        <f>IF($B12="N/A","N/A",IF(G12&gt;100,"No",IF(G12&lt;95,"No","Yes")))</f>
        <v>No</v>
      </c>
      <c r="I12" s="69">
        <v>0.71499999999999997</v>
      </c>
      <c r="J12" s="69">
        <v>-1.06</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11" t="str">
        <f t="shared" si="0"/>
        <v>N/A</v>
      </c>
    </row>
    <row r="15" spans="1:11" x14ac:dyDescent="0.25">
      <c r="A15" s="130" t="s">
        <v>858</v>
      </c>
      <c r="B15" s="68" t="s">
        <v>214</v>
      </c>
      <c r="C15" s="66">
        <v>62.761272638000001</v>
      </c>
      <c r="D15" s="5" t="str">
        <f>IF(OR($B15="N/A",$C15="N/A"),"N/A",IF(C15&gt;100,"No",IF(C15&lt;95,"No","Yes")))</f>
        <v>No</v>
      </c>
      <c r="E15" s="66">
        <v>63.186265648999999</v>
      </c>
      <c r="F15" s="5" t="str">
        <f>IF(OR($B15="N/A",$E15="N/A"),"N/A",IF(E15&gt;100,"No",IF(E15&lt;95,"No","Yes")))</f>
        <v>No</v>
      </c>
      <c r="G15" s="66">
        <v>71.001619223999995</v>
      </c>
      <c r="H15" s="5" t="str">
        <f>IF($B15="N/A","N/A",IF(G15&gt;100,"No",IF(G15&lt;95,"No","Yes")))</f>
        <v>No</v>
      </c>
      <c r="I15" s="69">
        <v>0.67720000000000002</v>
      </c>
      <c r="J15" s="69">
        <v>12.37</v>
      </c>
      <c r="K15" s="111" t="str">
        <f t="shared" si="0"/>
        <v>Yes</v>
      </c>
    </row>
    <row r="16" spans="1:11" x14ac:dyDescent="0.25">
      <c r="A16" s="130" t="s">
        <v>331</v>
      </c>
      <c r="B16" s="22" t="s">
        <v>213</v>
      </c>
      <c r="C16" s="56">
        <v>4797490</v>
      </c>
      <c r="D16" s="5" t="str">
        <f>IF($B16="N/A","N/A",IF(C16&gt;15,"No",IF(C16&lt;-15,"No","Yes")))</f>
        <v>N/A</v>
      </c>
      <c r="E16" s="23">
        <v>5029613</v>
      </c>
      <c r="F16" s="5" t="str">
        <f>IF($B16="N/A","N/A",IF(E16&gt;15,"No",IF(E16&lt;-15,"No","Yes")))</f>
        <v>N/A</v>
      </c>
      <c r="G16" s="23">
        <v>4585377</v>
      </c>
      <c r="H16" s="5" t="str">
        <f>IF($B16="N/A","N/A",IF(G16&gt;15,"No",IF(G16&lt;-15,"No","Yes")))</f>
        <v>N/A</v>
      </c>
      <c r="I16" s="6">
        <v>4.8380000000000001</v>
      </c>
      <c r="J16" s="6">
        <v>-8.83</v>
      </c>
      <c r="K16" s="111" t="str">
        <f t="shared" si="0"/>
        <v>Yes</v>
      </c>
    </row>
    <row r="17" spans="1:11" x14ac:dyDescent="0.25">
      <c r="A17" s="130" t="s">
        <v>440</v>
      </c>
      <c r="B17" s="22" t="s">
        <v>215</v>
      </c>
      <c r="C17" s="66">
        <v>7.2232146393000001</v>
      </c>
      <c r="D17" s="5" t="str">
        <f>IF($B17="N/A","N/A",IF(C17&gt;20,"No",IF(C17&lt;5,"No","Yes")))</f>
        <v>Yes</v>
      </c>
      <c r="E17" s="5">
        <v>7.2011107018000002</v>
      </c>
      <c r="F17" s="5" t="str">
        <f>IF($B17="N/A","N/A",IF(E17&gt;20,"No",IF(E17&lt;5,"No","Yes")))</f>
        <v>Yes</v>
      </c>
      <c r="G17" s="5">
        <v>6.7339937369999996</v>
      </c>
      <c r="H17" s="5" t="str">
        <f>IF($B17="N/A","N/A",IF(G17&gt;20,"No",IF(G17&lt;5,"No","Yes")))</f>
        <v>Yes</v>
      </c>
      <c r="I17" s="6">
        <v>-0.30599999999999999</v>
      </c>
      <c r="J17" s="6">
        <v>-6.49</v>
      </c>
      <c r="K17" s="111" t="str">
        <f t="shared" si="0"/>
        <v>Yes</v>
      </c>
    </row>
    <row r="18" spans="1:11" x14ac:dyDescent="0.25">
      <c r="A18" s="130" t="s">
        <v>441</v>
      </c>
      <c r="B18" s="17" t="s">
        <v>213</v>
      </c>
      <c r="C18" s="66">
        <v>92.776785360999995</v>
      </c>
      <c r="D18" s="5" t="str">
        <f>IF($B18="N/A","N/A",IF(C18&gt;15,"No",IF(C18&lt;-15,"No","Yes")))</f>
        <v>N/A</v>
      </c>
      <c r="E18" s="5">
        <v>92.798889298000006</v>
      </c>
      <c r="F18" s="5" t="str">
        <f>IF($B18="N/A","N/A",IF(E18&gt;15,"No",IF(E18&lt;-15,"No","Yes")))</f>
        <v>N/A</v>
      </c>
      <c r="G18" s="5">
        <v>93.266006262999994</v>
      </c>
      <c r="H18" s="5" t="str">
        <f>IF($B18="N/A","N/A",IF(G18&gt;15,"No",IF(G18&lt;-15,"No","Yes")))</f>
        <v>N/A</v>
      </c>
      <c r="I18" s="6">
        <v>2.3800000000000002E-2</v>
      </c>
      <c r="J18" s="6">
        <v>0.50339999999999996</v>
      </c>
      <c r="K18" s="111" t="str">
        <f t="shared" si="0"/>
        <v>Yes</v>
      </c>
    </row>
    <row r="19" spans="1:11" x14ac:dyDescent="0.25">
      <c r="A19" s="130" t="s">
        <v>442</v>
      </c>
      <c r="B19" s="22" t="s">
        <v>216</v>
      </c>
      <c r="C19" s="66">
        <v>3.1612572407999999</v>
      </c>
      <c r="D19" s="5" t="str">
        <f>IF($B19="N/A","N/A",IF(C19&gt;1,"Yes","No"))</f>
        <v>Yes</v>
      </c>
      <c r="E19" s="5">
        <v>3.6987139965</v>
      </c>
      <c r="F19" s="5" t="str">
        <f>IF($B19="N/A","N/A",IF(E19&gt;1,"Yes","No"))</f>
        <v>Yes</v>
      </c>
      <c r="G19" s="5">
        <v>4.9540964680000004</v>
      </c>
      <c r="H19" s="5" t="str">
        <f>IF($B19="N/A","N/A",IF(G19&gt;1,"Yes","No"))</f>
        <v>Yes</v>
      </c>
      <c r="I19" s="6">
        <v>17</v>
      </c>
      <c r="J19" s="6">
        <v>33.94</v>
      </c>
      <c r="K19" s="111" t="str">
        <f t="shared" si="0"/>
        <v>No</v>
      </c>
    </row>
    <row r="20" spans="1:11" x14ac:dyDescent="0.25">
      <c r="A20" s="130" t="s">
        <v>859</v>
      </c>
      <c r="B20" s="22" t="s">
        <v>213</v>
      </c>
      <c r="C20" s="59">
        <v>204.18923784</v>
      </c>
      <c r="D20" s="5" t="str">
        <f>IF($B20="N/A","N/A",IF(C20&gt;15,"No",IF(C20&lt;-15,"No","Yes")))</f>
        <v>N/A</v>
      </c>
      <c r="E20" s="24">
        <v>193.81949245000001</v>
      </c>
      <c r="F20" s="5" t="str">
        <f>IF($B20="N/A","N/A",IF(E20&gt;15,"No",IF(E20&lt;-15,"No","Yes")))</f>
        <v>N/A</v>
      </c>
      <c r="G20" s="24">
        <v>148.42541951999999</v>
      </c>
      <c r="H20" s="5" t="str">
        <f>IF($B20="N/A","N/A",IF(G20&gt;15,"No",IF(G20&lt;-15,"No","Yes")))</f>
        <v>N/A</v>
      </c>
      <c r="I20" s="6">
        <v>-5.08</v>
      </c>
      <c r="J20" s="6">
        <v>-23.4</v>
      </c>
      <c r="K20" s="111" t="str">
        <f t="shared" si="0"/>
        <v>Yes</v>
      </c>
    </row>
    <row r="21" spans="1:11" x14ac:dyDescent="0.25">
      <c r="A21" s="130" t="s">
        <v>34</v>
      </c>
      <c r="B21" s="22" t="s">
        <v>213</v>
      </c>
      <c r="C21" s="70">
        <v>0</v>
      </c>
      <c r="D21" s="5" t="str">
        <f>IF($B21="N/A","N/A",IF(C21&gt;15,"No",IF(C21&lt;-15,"No","Yes")))</f>
        <v>N/A</v>
      </c>
      <c r="E21" s="71">
        <v>0</v>
      </c>
      <c r="F21" s="5" t="str">
        <f>IF($B21="N/A","N/A",IF(E21&gt;15,"No",IF(E21&lt;-15,"No","Yes")))</f>
        <v>N/A</v>
      </c>
      <c r="G21" s="71">
        <v>0</v>
      </c>
      <c r="H21" s="5" t="str">
        <f>IF($B21="N/A","N/A",IF(G21&gt;15,"No",IF(G21&lt;-15,"No","Yes")))</f>
        <v>N/A</v>
      </c>
      <c r="I21" s="6" t="s">
        <v>1748</v>
      </c>
      <c r="J21" s="6" t="s">
        <v>1748</v>
      </c>
      <c r="K21" s="111" t="str">
        <f t="shared" si="0"/>
        <v>N/A</v>
      </c>
    </row>
    <row r="22" spans="1:11" x14ac:dyDescent="0.25">
      <c r="A22" s="130" t="s">
        <v>1699</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11" t="str">
        <f t="shared" si="0"/>
        <v>N/A</v>
      </c>
    </row>
    <row r="23" spans="1:11" x14ac:dyDescent="0.25">
      <c r="A23" s="130" t="s">
        <v>35</v>
      </c>
      <c r="B23" s="22" t="s">
        <v>213</v>
      </c>
      <c r="C23" s="70">
        <v>15.209075679</v>
      </c>
      <c r="D23" s="5" t="str">
        <f>IF($B23="N/A","N/A",IF(C23&gt;15,"No",IF(C23&lt;-15,"No","Yes")))</f>
        <v>N/A</v>
      </c>
      <c r="E23" s="71">
        <v>15.015945452</v>
      </c>
      <c r="F23" s="5" t="str">
        <f>IF($B23="N/A","N/A",IF(E23&gt;15,"No",IF(E23&lt;-15,"No","Yes")))</f>
        <v>N/A</v>
      </c>
      <c r="G23" s="71">
        <v>16.589608593000001</v>
      </c>
      <c r="H23" s="5" t="str">
        <f>IF($B23="N/A","N/A",IF(G23&gt;15,"No",IF(G23&lt;-15,"No","Yes")))</f>
        <v>N/A</v>
      </c>
      <c r="I23" s="6">
        <v>-1.27</v>
      </c>
      <c r="J23" s="6">
        <v>10.48</v>
      </c>
      <c r="K23" s="111" t="str">
        <f t="shared" si="0"/>
        <v>Yes</v>
      </c>
    </row>
    <row r="24" spans="1:11" x14ac:dyDescent="0.25">
      <c r="A24" s="130" t="s">
        <v>860</v>
      </c>
      <c r="B24" s="22" t="s">
        <v>243</v>
      </c>
      <c r="C24" s="59" t="s">
        <v>1748</v>
      </c>
      <c r="D24" s="5" t="str">
        <f>IF($B24="N/A","N/A",IF(C24&gt;300,"No",IF(C24&lt;75,"No","Yes")))</f>
        <v>No</v>
      </c>
      <c r="E24" s="24" t="s">
        <v>1748</v>
      </c>
      <c r="F24" s="5" t="str">
        <f>IF($B24="N/A","N/A",IF(E24&gt;300,"No",IF(E24&lt;75,"No","Yes")))</f>
        <v>No</v>
      </c>
      <c r="G24" s="24" t="s">
        <v>1748</v>
      </c>
      <c r="H24" s="5" t="str">
        <f>IF($B24="N/A","N/A",IF(G24&gt;300,"No",IF(G24&lt;75,"No","Yes")))</f>
        <v>No</v>
      </c>
      <c r="I24" s="6" t="s">
        <v>1748</v>
      </c>
      <c r="J24" s="6" t="s">
        <v>1748</v>
      </c>
      <c r="K24" s="111" t="str">
        <f t="shared" si="0"/>
        <v>N/A</v>
      </c>
    </row>
    <row r="25" spans="1:11" x14ac:dyDescent="0.25">
      <c r="A25" s="130" t="s">
        <v>861</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11" t="str">
        <f t="shared" si="0"/>
        <v>N/A</v>
      </c>
    </row>
    <row r="26" spans="1:11" x14ac:dyDescent="0.25">
      <c r="A26" s="130" t="s">
        <v>862</v>
      </c>
      <c r="B26" s="22" t="s">
        <v>245</v>
      </c>
      <c r="C26" s="59">
        <v>3</v>
      </c>
      <c r="D26" s="5" t="str">
        <f>IF($B26="N/A","N/A",IF(C26&gt;5,"No",IF(C26&lt;3,"No","Yes")))</f>
        <v>Yes</v>
      </c>
      <c r="E26" s="24">
        <v>3</v>
      </c>
      <c r="F26" s="5" t="str">
        <f>IF($B26="N/A","N/A",IF(E26&gt;5,"No",IF(E26&lt;3,"No","Yes")))</f>
        <v>Yes</v>
      </c>
      <c r="G26" s="24">
        <v>3</v>
      </c>
      <c r="H26" s="5" t="str">
        <f>IF($B26="N/A","N/A",IF(G26&gt;5,"No",IF(G26&lt;3,"No","Yes")))</f>
        <v>Yes</v>
      </c>
      <c r="I26" s="6">
        <v>0</v>
      </c>
      <c r="J26" s="6">
        <v>0</v>
      </c>
      <c r="K26" s="111" t="str">
        <f t="shared" si="0"/>
        <v>Yes</v>
      </c>
    </row>
    <row r="27" spans="1:11" x14ac:dyDescent="0.25">
      <c r="A27" s="130" t="s">
        <v>131</v>
      </c>
      <c r="B27" s="22" t="s">
        <v>213</v>
      </c>
      <c r="C27" s="56">
        <v>183</v>
      </c>
      <c r="D27" s="22" t="s">
        <v>213</v>
      </c>
      <c r="E27" s="23">
        <v>5082</v>
      </c>
      <c r="F27" s="22" t="s">
        <v>213</v>
      </c>
      <c r="G27" s="23">
        <v>1198</v>
      </c>
      <c r="H27" s="5" t="str">
        <f>IF($B27="N/A","N/A",IF(G27&gt;15,"No",IF(G27&lt;-15,"No","Yes")))</f>
        <v>N/A</v>
      </c>
      <c r="I27" s="6">
        <v>2677</v>
      </c>
      <c r="J27" s="6">
        <v>-76.400000000000006</v>
      </c>
      <c r="K27" s="111" t="str">
        <f t="shared" si="0"/>
        <v>No</v>
      </c>
    </row>
    <row r="28" spans="1:11" x14ac:dyDescent="0.25">
      <c r="A28" s="130" t="s">
        <v>346</v>
      </c>
      <c r="B28" s="22" t="s">
        <v>213</v>
      </c>
      <c r="C28" s="57">
        <v>2.9726829999999998E-3</v>
      </c>
      <c r="D28" s="22" t="s">
        <v>213</v>
      </c>
      <c r="E28" s="4">
        <v>7.9011353699999995E-2</v>
      </c>
      <c r="F28" s="22" t="s">
        <v>213</v>
      </c>
      <c r="G28" s="4">
        <v>1.98251022E-2</v>
      </c>
      <c r="H28" s="5" t="str">
        <f>IF($B28="N/A","N/A",IF(G28&gt;15,"No",IF(G28&lt;-15,"No","Yes")))</f>
        <v>N/A</v>
      </c>
      <c r="I28" s="6">
        <v>2558</v>
      </c>
      <c r="J28" s="6">
        <v>-74.900000000000006</v>
      </c>
      <c r="K28" s="111" t="str">
        <f t="shared" si="0"/>
        <v>No</v>
      </c>
    </row>
    <row r="29" spans="1:11" ht="25" x14ac:dyDescent="0.25">
      <c r="A29" s="130" t="s">
        <v>838</v>
      </c>
      <c r="B29" s="22" t="s">
        <v>213</v>
      </c>
      <c r="C29" s="24">
        <v>131.79234973000001</v>
      </c>
      <c r="D29" s="22" t="s">
        <v>213</v>
      </c>
      <c r="E29" s="24">
        <v>171.31267217999999</v>
      </c>
      <c r="F29" s="22" t="s">
        <v>213</v>
      </c>
      <c r="G29" s="24">
        <v>233.90400668000001</v>
      </c>
      <c r="H29" s="22" t="s">
        <v>213</v>
      </c>
      <c r="I29" s="6">
        <v>29.99</v>
      </c>
      <c r="J29" s="6">
        <v>36.54</v>
      </c>
      <c r="K29" s="111" t="str">
        <f t="shared" si="0"/>
        <v>No</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0</v>
      </c>
      <c r="D31" s="5" t="str">
        <f t="shared" ref="D31:F50" si="4">IF($B31="N/A","N/A",IF(C31&lt;0,"No","Yes"))</f>
        <v>N/A</v>
      </c>
      <c r="E31" s="56">
        <v>0</v>
      </c>
      <c r="F31" s="5" t="str">
        <f t="shared" si="4"/>
        <v>N/A</v>
      </c>
      <c r="G31" s="56">
        <v>0</v>
      </c>
      <c r="H31" s="5" t="str">
        <f t="shared" ref="H31:H50" si="5">IF($B31="N/A","N/A",IF(G31&lt;0,"No","Yes"))</f>
        <v>N/A</v>
      </c>
      <c r="I31" s="6" t="s">
        <v>1748</v>
      </c>
      <c r="J31" s="6" t="s">
        <v>1748</v>
      </c>
      <c r="K31" s="111" t="str">
        <f t="shared" si="0"/>
        <v>N/A</v>
      </c>
    </row>
    <row r="32" spans="1:11" x14ac:dyDescent="0.25">
      <c r="A32" s="134" t="s">
        <v>656</v>
      </c>
      <c r="B32" s="72" t="s">
        <v>213</v>
      </c>
      <c r="C32" s="57" t="s">
        <v>1748</v>
      </c>
      <c r="D32" s="5" t="str">
        <f t="shared" si="4"/>
        <v>N/A</v>
      </c>
      <c r="E32" s="57" t="s">
        <v>1748</v>
      </c>
      <c r="F32" s="5" t="str">
        <f t="shared" si="4"/>
        <v>N/A</v>
      </c>
      <c r="G32" s="57" t="s">
        <v>1748</v>
      </c>
      <c r="H32" s="5" t="str">
        <f t="shared" si="5"/>
        <v>N/A</v>
      </c>
      <c r="I32" s="6" t="s">
        <v>1748</v>
      </c>
      <c r="J32" s="6" t="s">
        <v>1748</v>
      </c>
      <c r="K32" s="111" t="str">
        <f t="shared" si="0"/>
        <v>N/A</v>
      </c>
    </row>
    <row r="33" spans="1:11" x14ac:dyDescent="0.25">
      <c r="A33" s="134" t="s">
        <v>657</v>
      </c>
      <c r="B33" s="72" t="s">
        <v>213</v>
      </c>
      <c r="C33" s="57" t="s">
        <v>1748</v>
      </c>
      <c r="D33" s="5" t="str">
        <f t="shared" si="4"/>
        <v>N/A</v>
      </c>
      <c r="E33" s="57" t="s">
        <v>1748</v>
      </c>
      <c r="F33" s="5" t="str">
        <f t="shared" si="4"/>
        <v>N/A</v>
      </c>
      <c r="G33" s="57" t="s">
        <v>1748</v>
      </c>
      <c r="H33" s="5" t="str">
        <f t="shared" si="5"/>
        <v>N/A</v>
      </c>
      <c r="I33" s="6" t="s">
        <v>1748</v>
      </c>
      <c r="J33" s="6" t="s">
        <v>1748</v>
      </c>
      <c r="K33" s="111" t="str">
        <f t="shared" si="0"/>
        <v>N/A</v>
      </c>
    </row>
    <row r="34" spans="1:11" x14ac:dyDescent="0.25">
      <c r="A34" s="134" t="s">
        <v>658</v>
      </c>
      <c r="B34" s="72" t="s">
        <v>213</v>
      </c>
      <c r="C34" s="57" t="s">
        <v>1748</v>
      </c>
      <c r="D34" s="5" t="str">
        <f t="shared" si="4"/>
        <v>N/A</v>
      </c>
      <c r="E34" s="57" t="s">
        <v>1748</v>
      </c>
      <c r="F34" s="5" t="str">
        <f t="shared" si="4"/>
        <v>N/A</v>
      </c>
      <c r="G34" s="57" t="s">
        <v>1748</v>
      </c>
      <c r="H34" s="5" t="str">
        <f t="shared" si="5"/>
        <v>N/A</v>
      </c>
      <c r="I34" s="6" t="s">
        <v>1748</v>
      </c>
      <c r="J34" s="6" t="s">
        <v>1748</v>
      </c>
      <c r="K34" s="111" t="str">
        <f t="shared" si="0"/>
        <v>N/A</v>
      </c>
    </row>
    <row r="35" spans="1:11" x14ac:dyDescent="0.25">
      <c r="A35" s="134" t="s">
        <v>659</v>
      </c>
      <c r="B35" s="72" t="s">
        <v>213</v>
      </c>
      <c r="C35" s="57" t="s">
        <v>1748</v>
      </c>
      <c r="D35" s="5" t="str">
        <f t="shared" si="4"/>
        <v>N/A</v>
      </c>
      <c r="E35" s="57" t="s">
        <v>1748</v>
      </c>
      <c r="F35" s="5" t="str">
        <f t="shared" si="4"/>
        <v>N/A</v>
      </c>
      <c r="G35" s="57" t="s">
        <v>1748</v>
      </c>
      <c r="H35" s="5" t="str">
        <f t="shared" si="5"/>
        <v>N/A</v>
      </c>
      <c r="I35" s="6" t="s">
        <v>1748</v>
      </c>
      <c r="J35" s="6" t="s">
        <v>1748</v>
      </c>
      <c r="K35" s="111" t="str">
        <f t="shared" si="0"/>
        <v>N/A</v>
      </c>
    </row>
    <row r="36" spans="1:11" x14ac:dyDescent="0.25">
      <c r="A36" s="134" t="s">
        <v>349</v>
      </c>
      <c r="B36" s="72" t="s">
        <v>213</v>
      </c>
      <c r="C36" s="56">
        <v>0</v>
      </c>
      <c r="D36" s="5" t="str">
        <f t="shared" si="4"/>
        <v>N/A</v>
      </c>
      <c r="E36" s="56">
        <v>0</v>
      </c>
      <c r="F36" s="5" t="str">
        <f t="shared" si="4"/>
        <v>N/A</v>
      </c>
      <c r="G36" s="56">
        <v>0</v>
      </c>
      <c r="H36" s="5" t="str">
        <f t="shared" si="5"/>
        <v>N/A</v>
      </c>
      <c r="I36" s="6" t="s">
        <v>1748</v>
      </c>
      <c r="J36" s="6" t="s">
        <v>1748</v>
      </c>
      <c r="K36" s="111" t="str">
        <f t="shared" si="0"/>
        <v>N/A</v>
      </c>
    </row>
    <row r="37" spans="1:11" x14ac:dyDescent="0.25">
      <c r="A37" s="134" t="s">
        <v>660</v>
      </c>
      <c r="B37" s="72" t="s">
        <v>213</v>
      </c>
      <c r="C37" s="57" t="s">
        <v>1748</v>
      </c>
      <c r="D37" s="5" t="str">
        <f t="shared" si="4"/>
        <v>N/A</v>
      </c>
      <c r="E37" s="57" t="s">
        <v>1748</v>
      </c>
      <c r="F37" s="5" t="str">
        <f t="shared" si="4"/>
        <v>N/A</v>
      </c>
      <c r="G37" s="57" t="s">
        <v>1748</v>
      </c>
      <c r="H37" s="5" t="str">
        <f t="shared" si="5"/>
        <v>N/A</v>
      </c>
      <c r="I37" s="6" t="s">
        <v>1748</v>
      </c>
      <c r="J37" s="6" t="s">
        <v>1748</v>
      </c>
      <c r="K37" s="111" t="str">
        <f t="shared" si="0"/>
        <v>N/A</v>
      </c>
    </row>
    <row r="38" spans="1:11" x14ac:dyDescent="0.25">
      <c r="A38" s="134" t="s">
        <v>661</v>
      </c>
      <c r="B38" s="72" t="s">
        <v>213</v>
      </c>
      <c r="C38" s="57" t="s">
        <v>1748</v>
      </c>
      <c r="D38" s="5" t="str">
        <f t="shared" si="4"/>
        <v>N/A</v>
      </c>
      <c r="E38" s="57" t="s">
        <v>1748</v>
      </c>
      <c r="F38" s="5" t="str">
        <f t="shared" si="4"/>
        <v>N/A</v>
      </c>
      <c r="G38" s="57" t="s">
        <v>1748</v>
      </c>
      <c r="H38" s="5" t="str">
        <f t="shared" si="5"/>
        <v>N/A</v>
      </c>
      <c r="I38" s="6" t="s">
        <v>1748</v>
      </c>
      <c r="J38" s="6" t="s">
        <v>1748</v>
      </c>
      <c r="K38" s="111" t="str">
        <f t="shared" si="0"/>
        <v>N/A</v>
      </c>
    </row>
    <row r="39" spans="1:11" x14ac:dyDescent="0.25">
      <c r="A39" s="134" t="s">
        <v>662</v>
      </c>
      <c r="B39" s="72" t="s">
        <v>213</v>
      </c>
      <c r="C39" s="57" t="s">
        <v>1748</v>
      </c>
      <c r="D39" s="5" t="str">
        <f t="shared" si="4"/>
        <v>N/A</v>
      </c>
      <c r="E39" s="57" t="s">
        <v>1748</v>
      </c>
      <c r="F39" s="5" t="str">
        <f t="shared" si="4"/>
        <v>N/A</v>
      </c>
      <c r="G39" s="57" t="s">
        <v>1748</v>
      </c>
      <c r="H39" s="5" t="str">
        <f t="shared" si="5"/>
        <v>N/A</v>
      </c>
      <c r="I39" s="6" t="s">
        <v>1748</v>
      </c>
      <c r="J39" s="6" t="s">
        <v>1748</v>
      </c>
      <c r="K39" s="111" t="str">
        <f t="shared" si="0"/>
        <v>N/A</v>
      </c>
    </row>
    <row r="40" spans="1:11" x14ac:dyDescent="0.25">
      <c r="A40" s="134" t="s">
        <v>663</v>
      </c>
      <c r="B40" s="72" t="s">
        <v>213</v>
      </c>
      <c r="C40" s="57" t="s">
        <v>1748</v>
      </c>
      <c r="D40" s="5" t="str">
        <f t="shared" si="4"/>
        <v>N/A</v>
      </c>
      <c r="E40" s="57" t="s">
        <v>1748</v>
      </c>
      <c r="F40" s="5" t="str">
        <f t="shared" si="4"/>
        <v>N/A</v>
      </c>
      <c r="G40" s="57" t="s">
        <v>1748</v>
      </c>
      <c r="H40" s="5" t="str">
        <f t="shared" si="5"/>
        <v>N/A</v>
      </c>
      <c r="I40" s="6" t="s">
        <v>1748</v>
      </c>
      <c r="J40" s="6" t="s">
        <v>1748</v>
      </c>
      <c r="K40" s="111" t="str">
        <f t="shared" si="0"/>
        <v>N/A</v>
      </c>
    </row>
    <row r="41" spans="1:11" x14ac:dyDescent="0.25">
      <c r="A41" s="134" t="s">
        <v>664</v>
      </c>
      <c r="B41" s="72" t="s">
        <v>213</v>
      </c>
      <c r="C41" s="57" t="s">
        <v>1748</v>
      </c>
      <c r="D41" s="5" t="str">
        <f t="shared" si="4"/>
        <v>N/A</v>
      </c>
      <c r="E41" s="57" t="s">
        <v>1748</v>
      </c>
      <c r="F41" s="5" t="str">
        <f t="shared" si="4"/>
        <v>N/A</v>
      </c>
      <c r="G41" s="57" t="s">
        <v>1748</v>
      </c>
      <c r="H41" s="5" t="str">
        <f t="shared" si="5"/>
        <v>N/A</v>
      </c>
      <c r="I41" s="6" t="s">
        <v>1748</v>
      </c>
      <c r="J41" s="6" t="s">
        <v>1748</v>
      </c>
      <c r="K41" s="111" t="str">
        <f t="shared" si="0"/>
        <v>N/A</v>
      </c>
    </row>
    <row r="42" spans="1:11" x14ac:dyDescent="0.25">
      <c r="A42" s="134" t="s">
        <v>665</v>
      </c>
      <c r="B42" s="72" t="s">
        <v>213</v>
      </c>
      <c r="C42" s="57" t="s">
        <v>1748</v>
      </c>
      <c r="D42" s="5" t="str">
        <f t="shared" si="4"/>
        <v>N/A</v>
      </c>
      <c r="E42" s="57" t="s">
        <v>1748</v>
      </c>
      <c r="F42" s="5" t="str">
        <f t="shared" si="4"/>
        <v>N/A</v>
      </c>
      <c r="G42" s="57" t="s">
        <v>1748</v>
      </c>
      <c r="H42" s="5" t="str">
        <f t="shared" si="5"/>
        <v>N/A</v>
      </c>
      <c r="I42" s="6" t="s">
        <v>1748</v>
      </c>
      <c r="J42" s="6" t="s">
        <v>1748</v>
      </c>
      <c r="K42" s="111" t="str">
        <f t="shared" si="0"/>
        <v>N/A</v>
      </c>
    </row>
    <row r="43" spans="1:11" x14ac:dyDescent="0.25">
      <c r="A43" s="134" t="s">
        <v>666</v>
      </c>
      <c r="B43" s="72" t="s">
        <v>213</v>
      </c>
      <c r="C43" s="57" t="s">
        <v>1748</v>
      </c>
      <c r="D43" s="5" t="str">
        <f t="shared" si="4"/>
        <v>N/A</v>
      </c>
      <c r="E43" s="57" t="s">
        <v>1748</v>
      </c>
      <c r="F43" s="5" t="str">
        <f t="shared" si="4"/>
        <v>N/A</v>
      </c>
      <c r="G43" s="57" t="s">
        <v>1748</v>
      </c>
      <c r="H43" s="5" t="str">
        <f t="shared" si="5"/>
        <v>N/A</v>
      </c>
      <c r="I43" s="6" t="s">
        <v>1748</v>
      </c>
      <c r="J43" s="6" t="s">
        <v>1748</v>
      </c>
      <c r="K43" s="111" t="str">
        <f t="shared" si="0"/>
        <v>N/A</v>
      </c>
    </row>
    <row r="44" spans="1:11" x14ac:dyDescent="0.25">
      <c r="A44" s="134" t="s">
        <v>667</v>
      </c>
      <c r="B44" s="72" t="s">
        <v>213</v>
      </c>
      <c r="C44" s="57" t="s">
        <v>1748</v>
      </c>
      <c r="D44" s="5" t="str">
        <f t="shared" si="4"/>
        <v>N/A</v>
      </c>
      <c r="E44" s="57" t="s">
        <v>1748</v>
      </c>
      <c r="F44" s="5" t="str">
        <f t="shared" si="4"/>
        <v>N/A</v>
      </c>
      <c r="G44" s="57" t="s">
        <v>1748</v>
      </c>
      <c r="H44" s="5" t="str">
        <f t="shared" si="5"/>
        <v>N/A</v>
      </c>
      <c r="I44" s="6" t="s">
        <v>1748</v>
      </c>
      <c r="J44" s="6" t="s">
        <v>1748</v>
      </c>
      <c r="K44" s="111" t="str">
        <f t="shared" si="0"/>
        <v>N/A</v>
      </c>
    </row>
    <row r="45" spans="1:11" x14ac:dyDescent="0.25">
      <c r="A45" s="134" t="s">
        <v>668</v>
      </c>
      <c r="B45" s="72" t="s">
        <v>213</v>
      </c>
      <c r="C45" s="57" t="s">
        <v>1748</v>
      </c>
      <c r="D45" s="5" t="str">
        <f t="shared" si="4"/>
        <v>N/A</v>
      </c>
      <c r="E45" s="57" t="s">
        <v>1748</v>
      </c>
      <c r="F45" s="5" t="str">
        <f t="shared" si="4"/>
        <v>N/A</v>
      </c>
      <c r="G45" s="57" t="s">
        <v>1748</v>
      </c>
      <c r="H45" s="5" t="str">
        <f t="shared" si="5"/>
        <v>N/A</v>
      </c>
      <c r="I45" s="6" t="s">
        <v>1748</v>
      </c>
      <c r="J45" s="6" t="s">
        <v>1748</v>
      </c>
      <c r="K45" s="111" t="str">
        <f t="shared" si="0"/>
        <v>N/A</v>
      </c>
    </row>
    <row r="46" spans="1:11" x14ac:dyDescent="0.25">
      <c r="A46" s="134" t="s">
        <v>350</v>
      </c>
      <c r="B46" s="72" t="s">
        <v>213</v>
      </c>
      <c r="C46" s="56">
        <v>860533</v>
      </c>
      <c r="D46" s="5" t="str">
        <f t="shared" si="4"/>
        <v>N/A</v>
      </c>
      <c r="E46" s="56">
        <v>888689</v>
      </c>
      <c r="F46" s="5" t="str">
        <f t="shared" si="4"/>
        <v>N/A</v>
      </c>
      <c r="G46" s="56">
        <v>911992</v>
      </c>
      <c r="H46" s="5" t="str">
        <f t="shared" si="5"/>
        <v>N/A</v>
      </c>
      <c r="I46" s="6">
        <v>3.2719999999999998</v>
      </c>
      <c r="J46" s="6">
        <v>2.6219999999999999</v>
      </c>
      <c r="K46" s="111" t="str">
        <f t="shared" si="0"/>
        <v>Yes</v>
      </c>
    </row>
    <row r="47" spans="1:11" x14ac:dyDescent="0.25">
      <c r="A47" s="134" t="s">
        <v>669</v>
      </c>
      <c r="B47" s="72" t="s">
        <v>213</v>
      </c>
      <c r="C47" s="57">
        <v>0</v>
      </c>
      <c r="D47" s="5" t="str">
        <f t="shared" si="4"/>
        <v>N/A</v>
      </c>
      <c r="E47" s="57">
        <v>0</v>
      </c>
      <c r="F47" s="5" t="str">
        <f t="shared" si="4"/>
        <v>N/A</v>
      </c>
      <c r="G47" s="57">
        <v>0</v>
      </c>
      <c r="H47" s="5" t="str">
        <f t="shared" si="5"/>
        <v>N/A</v>
      </c>
      <c r="I47" s="6" t="s">
        <v>1748</v>
      </c>
      <c r="J47" s="6" t="s">
        <v>1748</v>
      </c>
      <c r="K47" s="111" t="str">
        <f t="shared" si="0"/>
        <v>N/A</v>
      </c>
    </row>
    <row r="48" spans="1:11" x14ac:dyDescent="0.25">
      <c r="A48" s="134" t="s">
        <v>670</v>
      </c>
      <c r="B48" s="72" t="s">
        <v>213</v>
      </c>
      <c r="C48" s="57">
        <v>0</v>
      </c>
      <c r="D48" s="5" t="str">
        <f t="shared" si="4"/>
        <v>N/A</v>
      </c>
      <c r="E48" s="57">
        <v>0</v>
      </c>
      <c r="F48" s="5" t="str">
        <f t="shared" si="4"/>
        <v>N/A</v>
      </c>
      <c r="G48" s="57">
        <v>0</v>
      </c>
      <c r="H48" s="5" t="str">
        <f t="shared" si="5"/>
        <v>N/A</v>
      </c>
      <c r="I48" s="6" t="s">
        <v>1748</v>
      </c>
      <c r="J48" s="6" t="s">
        <v>1748</v>
      </c>
      <c r="K48" s="111" t="str">
        <f t="shared" si="0"/>
        <v>N/A</v>
      </c>
    </row>
    <row r="49" spans="1:11" x14ac:dyDescent="0.25">
      <c r="A49" s="134" t="s">
        <v>671</v>
      </c>
      <c r="B49" s="72" t="s">
        <v>213</v>
      </c>
      <c r="C49" s="57">
        <v>0</v>
      </c>
      <c r="D49" s="5" t="str">
        <f t="shared" si="4"/>
        <v>N/A</v>
      </c>
      <c r="E49" s="57">
        <v>0</v>
      </c>
      <c r="F49" s="5" t="str">
        <f t="shared" si="4"/>
        <v>N/A</v>
      </c>
      <c r="G49" s="57">
        <v>0</v>
      </c>
      <c r="H49" s="5" t="str">
        <f t="shared" si="5"/>
        <v>N/A</v>
      </c>
      <c r="I49" s="6" t="s">
        <v>1748</v>
      </c>
      <c r="J49" s="6" t="s">
        <v>1748</v>
      </c>
      <c r="K49" s="111" t="str">
        <f t="shared" si="0"/>
        <v>N/A</v>
      </c>
    </row>
    <row r="50" spans="1:11" x14ac:dyDescent="0.25">
      <c r="A50" s="134" t="s">
        <v>672</v>
      </c>
      <c r="B50" s="72" t="s">
        <v>213</v>
      </c>
      <c r="C50" s="57">
        <v>100</v>
      </c>
      <c r="D50" s="5" t="str">
        <f t="shared" si="4"/>
        <v>N/A</v>
      </c>
      <c r="E50" s="57">
        <v>100</v>
      </c>
      <c r="F50" s="5" t="str">
        <f t="shared" si="4"/>
        <v>N/A</v>
      </c>
      <c r="G50" s="57">
        <v>100</v>
      </c>
      <c r="H50" s="5" t="str">
        <f t="shared" si="5"/>
        <v>N/A</v>
      </c>
      <c r="I50" s="6">
        <v>0</v>
      </c>
      <c r="J50" s="6">
        <v>0</v>
      </c>
      <c r="K50" s="111" t="str">
        <f t="shared" si="0"/>
        <v>Yes</v>
      </c>
    </row>
    <row r="51" spans="1:11" x14ac:dyDescent="0.25">
      <c r="A51" s="134" t="s">
        <v>351</v>
      </c>
      <c r="B51" s="22" t="s">
        <v>213</v>
      </c>
      <c r="C51" s="56">
        <v>0</v>
      </c>
      <c r="D51" s="22" t="s">
        <v>213</v>
      </c>
      <c r="E51" s="23">
        <v>28</v>
      </c>
      <c r="F51" s="22" t="s">
        <v>213</v>
      </c>
      <c r="G51" s="23">
        <v>262</v>
      </c>
      <c r="H51" s="22" t="s">
        <v>213</v>
      </c>
      <c r="I51" s="6" t="s">
        <v>1748</v>
      </c>
      <c r="J51" s="6">
        <v>835.7</v>
      </c>
      <c r="K51" s="111" t="str">
        <f t="shared" si="0"/>
        <v>No</v>
      </c>
    </row>
    <row r="52" spans="1:11" x14ac:dyDescent="0.25">
      <c r="A52" s="134" t="s">
        <v>352</v>
      </c>
      <c r="B52" s="22" t="s">
        <v>213</v>
      </c>
      <c r="C52" s="57" t="s">
        <v>1748</v>
      </c>
      <c r="D52" s="5" t="str">
        <f t="shared" ref="D52:D54" si="6">IF($B52="N/A","N/A",IF(C52&gt;15,"No",IF(C52&lt;-15,"No","Yes")))</f>
        <v>N/A</v>
      </c>
      <c r="E52" s="4">
        <v>0</v>
      </c>
      <c r="F52" s="5" t="str">
        <f t="shared" ref="F52:F54" si="7">IF($B52="N/A","N/A",IF(E52&gt;15,"No",IF(E52&lt;-15,"No","Yes")))</f>
        <v>N/A</v>
      </c>
      <c r="G52" s="4">
        <v>0</v>
      </c>
      <c r="H52" s="5" t="str">
        <f t="shared" ref="H52:H54" si="8">IF($B52="N/A","N/A",IF(G52&gt;15,"No",IF(G52&lt;-15,"No","Yes")))</f>
        <v>N/A</v>
      </c>
      <c r="I52" s="6" t="s">
        <v>1748</v>
      </c>
      <c r="J52" s="6" t="s">
        <v>1748</v>
      </c>
      <c r="K52" s="111" t="str">
        <f t="shared" si="0"/>
        <v>N/A</v>
      </c>
    </row>
    <row r="53" spans="1:11" x14ac:dyDescent="0.25">
      <c r="A53" s="134" t="s">
        <v>353</v>
      </c>
      <c r="B53" s="22" t="s">
        <v>213</v>
      </c>
      <c r="C53" s="57" t="s">
        <v>1748</v>
      </c>
      <c r="D53" s="5" t="str">
        <f t="shared" si="6"/>
        <v>N/A</v>
      </c>
      <c r="E53" s="4">
        <v>0</v>
      </c>
      <c r="F53" s="5" t="str">
        <f t="shared" si="7"/>
        <v>N/A</v>
      </c>
      <c r="G53" s="4">
        <v>0</v>
      </c>
      <c r="H53" s="5" t="str">
        <f t="shared" si="8"/>
        <v>N/A</v>
      </c>
      <c r="I53" s="6" t="s">
        <v>1748</v>
      </c>
      <c r="J53" s="6" t="s">
        <v>1748</v>
      </c>
      <c r="K53" s="111" t="str">
        <f t="shared" si="0"/>
        <v>N/A</v>
      </c>
    </row>
    <row r="54" spans="1:11" x14ac:dyDescent="0.25">
      <c r="A54" s="135" t="s">
        <v>354</v>
      </c>
      <c r="B54" s="119" t="s">
        <v>213</v>
      </c>
      <c r="C54" s="136" t="s">
        <v>1748</v>
      </c>
      <c r="D54" s="120" t="str">
        <f t="shared" si="6"/>
        <v>N/A</v>
      </c>
      <c r="E54" s="124">
        <v>100</v>
      </c>
      <c r="F54" s="120" t="str">
        <f t="shared" si="7"/>
        <v>N/A</v>
      </c>
      <c r="G54" s="124">
        <v>100</v>
      </c>
      <c r="H54" s="120" t="str">
        <f t="shared" si="8"/>
        <v>N/A</v>
      </c>
      <c r="I54" s="121" t="s">
        <v>1748</v>
      </c>
      <c r="J54" s="121">
        <v>0</v>
      </c>
      <c r="K54" s="122" t="str">
        <f t="shared" si="0"/>
        <v>Yes</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4450957</v>
      </c>
      <c r="D6" s="5" t="str">
        <f>IF($B6="N/A","N/A",IF(C6&gt;15,"No",IF(C6&lt;-15,"No","Yes")))</f>
        <v>N/A</v>
      </c>
      <c r="E6" s="23">
        <v>4667425</v>
      </c>
      <c r="F6" s="5" t="str">
        <f>IF($B6="N/A","N/A",IF(E6&gt;15,"No",IF(E6&lt;-15,"No","Yes")))</f>
        <v>N/A</v>
      </c>
      <c r="G6" s="23">
        <v>4276598</v>
      </c>
      <c r="H6" s="5" t="str">
        <f>IF($B6="N/A","N/A",IF(G6&gt;15,"No",IF(G6&lt;-15,"No","Yes")))</f>
        <v>N/A</v>
      </c>
      <c r="I6" s="6">
        <v>4.8630000000000004</v>
      </c>
      <c r="J6" s="6">
        <v>-8.3699999999999992</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5.4435933666</v>
      </c>
      <c r="D9" s="5" t="str">
        <f t="shared" ref="D9:D15" si="1">IF($B9="N/A","N/A",IF(C9&gt;15,"No",IF(C9&lt;-15,"No","Yes")))</f>
        <v>N/A</v>
      </c>
      <c r="E9" s="4">
        <v>5.4943357418999996</v>
      </c>
      <c r="F9" s="5" t="str">
        <f t="shared" ref="F9:F15" si="2">IF($B9="N/A","N/A",IF(E9&gt;15,"No",IF(E9&lt;-15,"No","Yes")))</f>
        <v>N/A</v>
      </c>
      <c r="G9" s="4">
        <v>5.6825074510000002</v>
      </c>
      <c r="H9" s="5" t="str">
        <f t="shared" ref="H9:H15" si="3">IF($B9="N/A","N/A",IF(G9&gt;15,"No",IF(G9&lt;-15,"No","Yes")))</f>
        <v>N/A</v>
      </c>
      <c r="I9" s="6">
        <v>0.93210000000000004</v>
      </c>
      <c r="J9" s="6">
        <v>3.4249999999999998</v>
      </c>
      <c r="K9" s="111" t="str">
        <f t="shared" si="0"/>
        <v>Yes</v>
      </c>
    </row>
    <row r="10" spans="1:11" x14ac:dyDescent="0.25">
      <c r="A10" s="130" t="s">
        <v>36</v>
      </c>
      <c r="B10" s="22" t="s">
        <v>213</v>
      </c>
      <c r="C10" s="57">
        <v>7.4455520385999998</v>
      </c>
      <c r="D10" s="5" t="str">
        <f t="shared" si="1"/>
        <v>N/A</v>
      </c>
      <c r="E10" s="4">
        <v>7.3068707283999998</v>
      </c>
      <c r="F10" s="5" t="str">
        <f t="shared" si="2"/>
        <v>N/A</v>
      </c>
      <c r="G10" s="4">
        <v>8.3812629350000005</v>
      </c>
      <c r="H10" s="5" t="str">
        <f t="shared" si="3"/>
        <v>N/A</v>
      </c>
      <c r="I10" s="6">
        <v>-1.86</v>
      </c>
      <c r="J10" s="6">
        <v>14.7</v>
      </c>
      <c r="K10" s="111" t="str">
        <f t="shared" si="0"/>
        <v>Yes</v>
      </c>
    </row>
    <row r="11" spans="1:11" x14ac:dyDescent="0.25">
      <c r="A11" s="130" t="s">
        <v>37</v>
      </c>
      <c r="B11" s="22" t="s">
        <v>213</v>
      </c>
      <c r="C11" s="57">
        <v>82.283464566999996</v>
      </c>
      <c r="D11" s="5" t="str">
        <f t="shared" si="1"/>
        <v>N/A</v>
      </c>
      <c r="E11" s="4">
        <v>84.234577303999998</v>
      </c>
      <c r="F11" s="5" t="str">
        <f t="shared" si="2"/>
        <v>N/A</v>
      </c>
      <c r="G11" s="4">
        <v>86.538461538000007</v>
      </c>
      <c r="H11" s="5" t="str">
        <f t="shared" si="3"/>
        <v>N/A</v>
      </c>
      <c r="I11" s="6">
        <v>2.371</v>
      </c>
      <c r="J11" s="6">
        <v>2.7349999999999999</v>
      </c>
      <c r="K11" s="111" t="str">
        <f t="shared" si="0"/>
        <v>Yes</v>
      </c>
    </row>
    <row r="12" spans="1:11" x14ac:dyDescent="0.25">
      <c r="A12" s="130" t="s">
        <v>38</v>
      </c>
      <c r="B12" s="22" t="s">
        <v>213</v>
      </c>
      <c r="C12" s="57">
        <v>5.3357273893999997</v>
      </c>
      <c r="D12" s="5" t="str">
        <f t="shared" si="1"/>
        <v>N/A</v>
      </c>
      <c r="E12" s="4">
        <v>5.3892588449999996</v>
      </c>
      <c r="F12" s="5" t="str">
        <f t="shared" si="2"/>
        <v>N/A</v>
      </c>
      <c r="G12" s="4">
        <v>5.5549336820999997</v>
      </c>
      <c r="H12" s="5" t="str">
        <f t="shared" si="3"/>
        <v>N/A</v>
      </c>
      <c r="I12" s="6">
        <v>1.0029999999999999</v>
      </c>
      <c r="J12" s="6">
        <v>3.0739999999999998</v>
      </c>
      <c r="K12" s="111" t="str">
        <f t="shared" si="0"/>
        <v>Yes</v>
      </c>
    </row>
    <row r="13" spans="1:11" x14ac:dyDescent="0.25">
      <c r="A13" s="130" t="s">
        <v>863</v>
      </c>
      <c r="B13" s="22" t="s">
        <v>213</v>
      </c>
      <c r="C13" s="57">
        <v>34.896264322999997</v>
      </c>
      <c r="D13" s="5" t="str">
        <f t="shared" si="1"/>
        <v>N/A</v>
      </c>
      <c r="E13" s="4">
        <v>34.16516421</v>
      </c>
      <c r="F13" s="5" t="str">
        <f t="shared" si="2"/>
        <v>N/A</v>
      </c>
      <c r="G13" s="4">
        <v>36.763302783999997</v>
      </c>
      <c r="H13" s="5" t="str">
        <f t="shared" si="3"/>
        <v>N/A</v>
      </c>
      <c r="I13" s="6">
        <v>-2.1</v>
      </c>
      <c r="J13" s="6">
        <v>7.6050000000000004</v>
      </c>
      <c r="K13" s="111" t="str">
        <f t="shared" si="0"/>
        <v>Yes</v>
      </c>
    </row>
    <row r="14" spans="1:11" x14ac:dyDescent="0.25">
      <c r="A14" s="130" t="s">
        <v>864</v>
      </c>
      <c r="B14" s="22" t="s">
        <v>213</v>
      </c>
      <c r="C14" s="57">
        <v>23.273414098</v>
      </c>
      <c r="D14" s="5" t="str">
        <f t="shared" si="1"/>
        <v>N/A</v>
      </c>
      <c r="E14" s="4">
        <v>23.442604851999999</v>
      </c>
      <c r="F14" s="5" t="str">
        <f t="shared" si="2"/>
        <v>N/A</v>
      </c>
      <c r="G14" s="4">
        <v>28.085295170999999</v>
      </c>
      <c r="H14" s="5" t="str">
        <f t="shared" si="3"/>
        <v>N/A</v>
      </c>
      <c r="I14" s="6">
        <v>0.72699999999999998</v>
      </c>
      <c r="J14" s="6">
        <v>19.8</v>
      </c>
      <c r="K14" s="111" t="str">
        <f t="shared" si="0"/>
        <v>Yes</v>
      </c>
    </row>
    <row r="15" spans="1:11" x14ac:dyDescent="0.25">
      <c r="A15" s="130" t="s">
        <v>161</v>
      </c>
      <c r="B15" s="22" t="s">
        <v>213</v>
      </c>
      <c r="C15" s="57">
        <v>72.181061286000002</v>
      </c>
      <c r="D15" s="5" t="str">
        <f t="shared" si="1"/>
        <v>N/A</v>
      </c>
      <c r="E15" s="4">
        <v>81.787688071999995</v>
      </c>
      <c r="F15" s="5" t="str">
        <f t="shared" si="2"/>
        <v>N/A</v>
      </c>
      <c r="G15" s="4">
        <v>79.934307597</v>
      </c>
      <c r="H15" s="5" t="str">
        <f t="shared" si="3"/>
        <v>N/A</v>
      </c>
      <c r="I15" s="6">
        <v>13.31</v>
      </c>
      <c r="J15" s="6">
        <v>-2.27</v>
      </c>
      <c r="K15" s="111" t="str">
        <f t="shared" si="0"/>
        <v>Yes</v>
      </c>
    </row>
    <row r="16" spans="1:11" x14ac:dyDescent="0.25">
      <c r="A16" s="130" t="s">
        <v>162</v>
      </c>
      <c r="B16" s="22" t="s">
        <v>246</v>
      </c>
      <c r="C16" s="57">
        <v>98.796169004000006</v>
      </c>
      <c r="D16" s="5" t="str">
        <f>IF($B16="N/A","N/A",IF(C16&gt;95,"Yes","No"))</f>
        <v>Yes</v>
      </c>
      <c r="E16" s="4">
        <v>98.780933813000004</v>
      </c>
      <c r="F16" s="5" t="str">
        <f>IF($B16="N/A","N/A",IF(E16&gt;95,"Yes","No"))</f>
        <v>Yes</v>
      </c>
      <c r="G16" s="4">
        <v>97.741873330000004</v>
      </c>
      <c r="H16" s="5" t="str">
        <f>IF($B16="N/A","N/A",IF(G16&gt;95,"Yes","No"))</f>
        <v>Yes</v>
      </c>
      <c r="I16" s="6">
        <v>-1.4999999999999999E-2</v>
      </c>
      <c r="J16" s="6">
        <v>-1.05</v>
      </c>
      <c r="K16" s="111" t="str">
        <f t="shared" ref="K16:K26" si="4">IF(J16="Div by 0", "N/A", IF(J16="N/A","N/A", IF(J16&gt;30, "No", IF(J16&lt;-30, "No", "Yes"))))</f>
        <v>Yes</v>
      </c>
    </row>
    <row r="17" spans="1:11" x14ac:dyDescent="0.25">
      <c r="A17" s="130" t="s">
        <v>865</v>
      </c>
      <c r="B17" s="38" t="s">
        <v>247</v>
      </c>
      <c r="C17" s="57">
        <v>41.335245430999997</v>
      </c>
      <c r="D17" s="5" t="str">
        <f>IF($B17="N/A","N/A",IF(C17&gt;90,"No",IF(C17&lt;50,"No","Yes")))</f>
        <v>No</v>
      </c>
      <c r="E17" s="4">
        <v>40.691494775000002</v>
      </c>
      <c r="F17" s="5" t="str">
        <f>IF($B17="N/A","N/A",IF(E17&gt;90,"No",IF(E17&lt;50,"No","Yes")))</f>
        <v>No</v>
      </c>
      <c r="G17" s="4">
        <v>42.570239242</v>
      </c>
      <c r="H17" s="5" t="str">
        <f>IF($B17="N/A","N/A",IF(G17&gt;90,"No",IF(G17&lt;50,"No","Yes")))</f>
        <v>No</v>
      </c>
      <c r="I17" s="6">
        <v>-1.56</v>
      </c>
      <c r="J17" s="6">
        <v>4.617</v>
      </c>
      <c r="K17" s="111" t="str">
        <f t="shared" si="4"/>
        <v>Yes</v>
      </c>
    </row>
    <row r="18" spans="1:11" x14ac:dyDescent="0.25">
      <c r="A18" s="130" t="s">
        <v>866</v>
      </c>
      <c r="B18" s="38" t="s">
        <v>224</v>
      </c>
      <c r="C18" s="57">
        <v>18.136728798</v>
      </c>
      <c r="D18" s="5" t="str">
        <f t="shared" ref="D18:D23" si="5">IF($B18="N/A","N/A",IF(C18&gt;5,"No",IF(C18&lt;=0,"No","Yes")))</f>
        <v>No</v>
      </c>
      <c r="E18" s="4">
        <v>18.255654884999998</v>
      </c>
      <c r="F18" s="5" t="str">
        <f t="shared" ref="F18:F23" si="6">IF($B18="N/A","N/A",IF(E18&gt;5,"No",IF(E18&lt;=0,"No","Yes")))</f>
        <v>No</v>
      </c>
      <c r="G18" s="4">
        <v>16.021449759999999</v>
      </c>
      <c r="H18" s="5" t="str">
        <f t="shared" ref="H18:H23" si="7">IF($B18="N/A","N/A",IF(G18&gt;5,"No",IF(G18&lt;=0,"No","Yes")))</f>
        <v>No</v>
      </c>
      <c r="I18" s="6">
        <v>0.65569999999999995</v>
      </c>
      <c r="J18" s="6">
        <v>-12.2</v>
      </c>
      <c r="K18" s="111" t="str">
        <f t="shared" si="4"/>
        <v>Yes</v>
      </c>
    </row>
    <row r="19" spans="1:11" x14ac:dyDescent="0.25">
      <c r="A19" s="130" t="s">
        <v>867</v>
      </c>
      <c r="B19" s="38" t="s">
        <v>224</v>
      </c>
      <c r="C19" s="57">
        <v>2.3179509485000001</v>
      </c>
      <c r="D19" s="5" t="str">
        <f t="shared" si="5"/>
        <v>Yes</v>
      </c>
      <c r="E19" s="4">
        <v>2.2220174936000001</v>
      </c>
      <c r="F19" s="5" t="str">
        <f t="shared" si="6"/>
        <v>Yes</v>
      </c>
      <c r="G19" s="4">
        <v>2.0007491935999999</v>
      </c>
      <c r="H19" s="5" t="str">
        <f t="shared" si="7"/>
        <v>Yes</v>
      </c>
      <c r="I19" s="6">
        <v>-4.1399999999999997</v>
      </c>
      <c r="J19" s="6">
        <v>-9.9600000000000009</v>
      </c>
      <c r="K19" s="111" t="str">
        <f t="shared" si="4"/>
        <v>Yes</v>
      </c>
    </row>
    <row r="20" spans="1:11" x14ac:dyDescent="0.25">
      <c r="A20" s="130" t="s">
        <v>868</v>
      </c>
      <c r="B20" s="38" t="s">
        <v>224</v>
      </c>
      <c r="C20" s="57">
        <v>0.21903154759999999</v>
      </c>
      <c r="D20" s="5" t="str">
        <f t="shared" si="5"/>
        <v>Yes</v>
      </c>
      <c r="E20" s="4">
        <v>0.1856912537</v>
      </c>
      <c r="F20" s="5" t="str">
        <f t="shared" si="6"/>
        <v>Yes</v>
      </c>
      <c r="G20" s="4">
        <v>0.18519393219999999</v>
      </c>
      <c r="H20" s="5" t="str">
        <f t="shared" si="7"/>
        <v>Yes</v>
      </c>
      <c r="I20" s="6">
        <v>-15.2</v>
      </c>
      <c r="J20" s="6">
        <v>-0.26800000000000002</v>
      </c>
      <c r="K20" s="111" t="str">
        <f t="shared" si="4"/>
        <v>Yes</v>
      </c>
    </row>
    <row r="21" spans="1:11" x14ac:dyDescent="0.25">
      <c r="A21" s="130" t="s">
        <v>869</v>
      </c>
      <c r="B21" s="22" t="s">
        <v>213</v>
      </c>
      <c r="C21" s="57">
        <v>0.19236312550000001</v>
      </c>
      <c r="D21" s="5" t="str">
        <f t="shared" si="5"/>
        <v>N/A</v>
      </c>
      <c r="E21" s="4">
        <v>0.1456049106</v>
      </c>
      <c r="F21" s="5" t="str">
        <f t="shared" si="6"/>
        <v>N/A</v>
      </c>
      <c r="G21" s="4">
        <v>0.17081334279999999</v>
      </c>
      <c r="H21" s="5" t="str">
        <f t="shared" si="7"/>
        <v>N/A</v>
      </c>
      <c r="I21" s="6">
        <v>-24.3</v>
      </c>
      <c r="J21" s="6">
        <v>17.309999999999999</v>
      </c>
      <c r="K21" s="111" t="str">
        <f t="shared" si="4"/>
        <v>Yes</v>
      </c>
    </row>
    <row r="22" spans="1:11" x14ac:dyDescent="0.25">
      <c r="A22" s="130" t="s">
        <v>1717</v>
      </c>
      <c r="B22" s="22" t="s">
        <v>213</v>
      </c>
      <c r="C22" s="57">
        <v>6.3806503000000004E-3</v>
      </c>
      <c r="D22" s="5" t="str">
        <f t="shared" si="5"/>
        <v>N/A</v>
      </c>
      <c r="E22" s="4">
        <v>2.4210351999999998E-3</v>
      </c>
      <c r="F22" s="5" t="str">
        <f t="shared" si="6"/>
        <v>N/A</v>
      </c>
      <c r="G22" s="4">
        <v>2.2447749E-3</v>
      </c>
      <c r="H22" s="5" t="str">
        <f t="shared" si="7"/>
        <v>N/A</v>
      </c>
      <c r="I22" s="6">
        <v>-62.1</v>
      </c>
      <c r="J22" s="6">
        <v>-7.28</v>
      </c>
      <c r="K22" s="111" t="str">
        <f t="shared" si="4"/>
        <v>Yes</v>
      </c>
    </row>
    <row r="23" spans="1:11" x14ac:dyDescent="0.25">
      <c r="A23" s="130" t="s">
        <v>870</v>
      </c>
      <c r="B23" s="22" t="s">
        <v>213</v>
      </c>
      <c r="C23" s="57">
        <v>5.1449609600000001E-2</v>
      </c>
      <c r="D23" s="5" t="str">
        <f t="shared" si="5"/>
        <v>N/A</v>
      </c>
      <c r="E23" s="4">
        <v>5.3262773399999998E-2</v>
      </c>
      <c r="F23" s="5" t="str">
        <f t="shared" si="6"/>
        <v>N/A</v>
      </c>
      <c r="G23" s="4">
        <v>6.8185038700000006E-2</v>
      </c>
      <c r="H23" s="5" t="str">
        <f t="shared" si="7"/>
        <v>N/A</v>
      </c>
      <c r="I23" s="6">
        <v>3.524</v>
      </c>
      <c r="J23" s="6">
        <v>28.02</v>
      </c>
      <c r="K23" s="111" t="str">
        <f t="shared" si="4"/>
        <v>Yes</v>
      </c>
    </row>
    <row r="24" spans="1:11" x14ac:dyDescent="0.25">
      <c r="A24" s="130" t="s">
        <v>871</v>
      </c>
      <c r="B24" s="22" t="s">
        <v>232</v>
      </c>
      <c r="C24" s="57">
        <v>1.9735306362</v>
      </c>
      <c r="D24" s="5" t="str">
        <f>IF($B24="N/A","N/A",IF(C24&gt;10,"No",IF(C24&lt;1,"No","Yes")))</f>
        <v>Yes</v>
      </c>
      <c r="E24" s="4">
        <v>1.9099182097</v>
      </c>
      <c r="F24" s="5" t="str">
        <f>IF($B24="N/A","N/A",IF(E24&gt;10,"No",IF(E24&lt;1,"No","Yes")))</f>
        <v>Yes</v>
      </c>
      <c r="G24" s="4">
        <v>1.9076144169</v>
      </c>
      <c r="H24" s="5" t="str">
        <f>IF($B24="N/A","N/A",IF(G24&gt;10,"No",IF(G24&lt;1,"No","Yes")))</f>
        <v>Yes</v>
      </c>
      <c r="I24" s="6">
        <v>-3.22</v>
      </c>
      <c r="J24" s="6">
        <v>-0.121</v>
      </c>
      <c r="K24" s="111" t="str">
        <f t="shared" si="4"/>
        <v>Yes</v>
      </c>
    </row>
    <row r="25" spans="1:11" x14ac:dyDescent="0.25">
      <c r="A25" s="130" t="s">
        <v>872</v>
      </c>
      <c r="B25" s="60" t="s">
        <v>239</v>
      </c>
      <c r="C25" s="57">
        <v>14.072995987000001</v>
      </c>
      <c r="D25" s="5" t="str">
        <f>IF($B25="N/A","N/A",IF(C25&gt;10,"No",IF(C25&lt;=0,"No","Yes")))</f>
        <v>No</v>
      </c>
      <c r="E25" s="4">
        <v>13.895713375</v>
      </c>
      <c r="F25" s="5" t="str">
        <f>IF($B25="N/A","N/A",IF(E25&gt;10,"No",IF(E25&lt;=0,"No","Yes")))</f>
        <v>No</v>
      </c>
      <c r="G25" s="4">
        <v>13.032602082</v>
      </c>
      <c r="H25" s="5" t="str">
        <f>IF($B25="N/A","N/A",IF(G25&gt;10,"No",IF(G25&lt;=0,"No","Yes")))</f>
        <v>No</v>
      </c>
      <c r="I25" s="6">
        <v>-1.26</v>
      </c>
      <c r="J25" s="6">
        <v>-6.21</v>
      </c>
      <c r="K25" s="111" t="str">
        <f t="shared" si="4"/>
        <v>Yes</v>
      </c>
    </row>
    <row r="26" spans="1:11" x14ac:dyDescent="0.25">
      <c r="A26" s="130" t="s">
        <v>873</v>
      </c>
      <c r="B26" s="38" t="s">
        <v>248</v>
      </c>
      <c r="C26" s="57">
        <v>1.2038309963</v>
      </c>
      <c r="D26" s="5" t="str">
        <f>IF($B26="N/A","N/A",IF(C26&gt;=5,"No",IF(C26&lt;0,"No","Yes")))</f>
        <v>Yes</v>
      </c>
      <c r="E26" s="4">
        <v>1.2190661875</v>
      </c>
      <c r="F26" s="5" t="str">
        <f>IF($B26="N/A","N/A",IF(E26&gt;=5,"No",IF(E26&lt;0,"No","Yes")))</f>
        <v>Yes</v>
      </c>
      <c r="G26" s="4">
        <v>2.2581266698000002</v>
      </c>
      <c r="H26" s="5" t="str">
        <f>IF($B26="N/A","N/A",IF(G26&gt;=5,"No",IF(G26&lt;0,"No","Yes")))</f>
        <v>Yes</v>
      </c>
      <c r="I26" s="6">
        <v>1.266</v>
      </c>
      <c r="J26" s="6">
        <v>85.23</v>
      </c>
      <c r="K26" s="111" t="str">
        <f t="shared" si="4"/>
        <v>No</v>
      </c>
    </row>
    <row r="27" spans="1:11" x14ac:dyDescent="0.25">
      <c r="A27" s="130" t="s">
        <v>14</v>
      </c>
      <c r="B27" s="38" t="s">
        <v>249</v>
      </c>
      <c r="C27" s="57">
        <v>9.0946733500000002E-2</v>
      </c>
      <c r="D27" s="5" t="str">
        <f>IF($B27="N/A","N/A",IF(C27&gt;15,"No",IF(C27&lt;=0,"No","Yes")))</f>
        <v>Yes</v>
      </c>
      <c r="E27" s="4">
        <v>8.1822418100000002E-2</v>
      </c>
      <c r="F27" s="5" t="str">
        <f>IF($B27="N/A","N/A",IF(E27&gt;15,"No",IF(E27&lt;=0,"No","Yes")))</f>
        <v>Yes</v>
      </c>
      <c r="G27" s="4">
        <v>6.2269121400000002E-2</v>
      </c>
      <c r="H27" s="5" t="str">
        <f>IF($B27="N/A","N/A",IF(G27&gt;15,"No",IF(G27&lt;=0,"No","Yes")))</f>
        <v>Yes</v>
      </c>
      <c r="I27" s="6">
        <v>-10</v>
      </c>
      <c r="J27" s="6">
        <v>-23.9</v>
      </c>
      <c r="K27" s="111" t="str">
        <f>IF(J27="Div by 0", "N/A", IF(J27="N/A","N/A", IF(J27&gt;30, "No", IF(J27&lt;-30, "No", "Yes"))))</f>
        <v>Yes</v>
      </c>
    </row>
    <row r="28" spans="1:11" x14ac:dyDescent="0.25">
      <c r="A28" s="130" t="s">
        <v>874</v>
      </c>
      <c r="B28" s="22" t="s">
        <v>213</v>
      </c>
      <c r="C28" s="59">
        <v>159.04051383000001</v>
      </c>
      <c r="D28" s="5" t="str">
        <f>IF($B28="N/A","N/A",IF(C28&gt;15,"No",IF(C28&lt;-15,"No","Yes")))</f>
        <v>N/A</v>
      </c>
      <c r="E28" s="24">
        <v>129.74365017</v>
      </c>
      <c r="F28" s="5" t="str">
        <f>IF($B28="N/A","N/A",IF(E28&gt;15,"No",IF(E28&lt;-15,"No","Yes")))</f>
        <v>N/A</v>
      </c>
      <c r="G28" s="24">
        <v>137.43747653</v>
      </c>
      <c r="H28" s="5" t="str">
        <f>IF($B28="N/A","N/A",IF(G28&gt;15,"No",IF(G28&lt;-15,"No","Yes")))</f>
        <v>N/A</v>
      </c>
      <c r="I28" s="6">
        <v>-18.399999999999999</v>
      </c>
      <c r="J28" s="6">
        <v>5.93</v>
      </c>
      <c r="K28" s="111" t="str">
        <f>IF(J28="Div by 0", "N/A", IF(J28="N/A","N/A", IF(J28&gt;30, "No", IF(J28&lt;-30, "No", "Yes"))))</f>
        <v>Yes</v>
      </c>
    </row>
    <row r="29" spans="1:11" x14ac:dyDescent="0.25">
      <c r="A29" s="130" t="s">
        <v>376</v>
      </c>
      <c r="B29" s="22" t="s">
        <v>250</v>
      </c>
      <c r="C29" s="57">
        <v>10.810371792</v>
      </c>
      <c r="D29" s="5" t="str">
        <f>IF($B29="N/A","N/A",IF(C29&gt;35,"No",IF(C29&lt;10,"No","Yes")))</f>
        <v>Yes</v>
      </c>
      <c r="E29" s="4">
        <v>10.02214283</v>
      </c>
      <c r="F29" s="5" t="str">
        <f>IF($B29="N/A","N/A",IF(E29&gt;35,"No",IF(E29&lt;10,"No","Yes")))</f>
        <v>Yes</v>
      </c>
      <c r="G29" s="4">
        <v>9.8344291419999994</v>
      </c>
      <c r="H29" s="5" t="str">
        <f>IF($B29="N/A","N/A",IF(G29&gt;35,"No",IF(G29&lt;10,"No","Yes")))</f>
        <v>No</v>
      </c>
      <c r="I29" s="6">
        <v>-7.29</v>
      </c>
      <c r="J29" s="6">
        <v>-1.87</v>
      </c>
      <c r="K29" s="111" t="str">
        <f t="shared" ref="K29:K54" si="8">IF(J29="Div by 0", "N/A", IF(J29="N/A","N/A", IF(J29&gt;30, "No", IF(J29&lt;-30, "No", "Yes"))))</f>
        <v>Yes</v>
      </c>
    </row>
    <row r="30" spans="1:11" x14ac:dyDescent="0.25">
      <c r="A30" s="130" t="s">
        <v>377</v>
      </c>
      <c r="B30" s="22" t="s">
        <v>251</v>
      </c>
      <c r="C30" s="57">
        <v>8.1376432080000001</v>
      </c>
      <c r="D30" s="5" t="str">
        <f>IF($B30="N/A","N/A",IF(C30&gt;20,"No",IF(C30&lt;2,"No","Yes")))</f>
        <v>Yes</v>
      </c>
      <c r="E30" s="4">
        <v>8.3318103664999992</v>
      </c>
      <c r="F30" s="5" t="str">
        <f>IF($B30="N/A","N/A",IF(E30&gt;20,"No",IF(E30&lt;2,"No","Yes")))</f>
        <v>Yes</v>
      </c>
      <c r="G30" s="4">
        <v>9.6924237442999992</v>
      </c>
      <c r="H30" s="5" t="str">
        <f>IF($B30="N/A","N/A",IF(G30&gt;20,"No",IF(G30&lt;2,"No","Yes")))</f>
        <v>Yes</v>
      </c>
      <c r="I30" s="6">
        <v>2.3860000000000001</v>
      </c>
      <c r="J30" s="6">
        <v>16.329999999999998</v>
      </c>
      <c r="K30" s="111" t="str">
        <f t="shared" si="8"/>
        <v>Yes</v>
      </c>
    </row>
    <row r="31" spans="1:11" x14ac:dyDescent="0.25">
      <c r="A31" s="130" t="s">
        <v>378</v>
      </c>
      <c r="B31" s="22" t="s">
        <v>252</v>
      </c>
      <c r="C31" s="57">
        <v>3.4417991457000001</v>
      </c>
      <c r="D31" s="5" t="str">
        <f>IF($B31="N/A","N/A",IF(C31&gt;8,"No",IF(C31&lt;0.5,"No","Yes")))</f>
        <v>Yes</v>
      </c>
      <c r="E31" s="4">
        <v>3.4391982731000001</v>
      </c>
      <c r="F31" s="5" t="str">
        <f>IF($B31="N/A","N/A",IF(E31&gt;8,"No",IF(E31&lt;0.5,"No","Yes")))</f>
        <v>Yes</v>
      </c>
      <c r="G31" s="4">
        <v>3.4620275275000001</v>
      </c>
      <c r="H31" s="5" t="str">
        <f>IF($B31="N/A","N/A",IF(G31&gt;8,"No",IF(G31&lt;0.5,"No","Yes")))</f>
        <v>Yes</v>
      </c>
      <c r="I31" s="6">
        <v>-7.5999999999999998E-2</v>
      </c>
      <c r="J31" s="6">
        <v>0.66379999999999995</v>
      </c>
      <c r="K31" s="111" t="str">
        <f t="shared" si="8"/>
        <v>Yes</v>
      </c>
    </row>
    <row r="32" spans="1:11" x14ac:dyDescent="0.25">
      <c r="A32" s="130" t="s">
        <v>379</v>
      </c>
      <c r="B32" s="22" t="s">
        <v>253</v>
      </c>
      <c r="C32" s="57">
        <v>4.2800458417999998</v>
      </c>
      <c r="D32" s="5" t="str">
        <f>IF($B32="N/A","N/A",IF(C32&gt;25,"No",IF(C32&lt;3,"No","Yes")))</f>
        <v>Yes</v>
      </c>
      <c r="E32" s="4">
        <v>4.3229189542000004</v>
      </c>
      <c r="F32" s="5" t="str">
        <f>IF($B32="N/A","N/A",IF(E32&gt;25,"No",IF(E32&lt;3,"No","Yes")))</f>
        <v>Yes</v>
      </c>
      <c r="G32" s="4">
        <v>3.8866407364</v>
      </c>
      <c r="H32" s="5" t="str">
        <f>IF($B32="N/A","N/A",IF(G32&gt;25,"No",IF(G32&lt;3,"No","Yes")))</f>
        <v>Yes</v>
      </c>
      <c r="I32" s="6">
        <v>1.002</v>
      </c>
      <c r="J32" s="6">
        <v>-10.1</v>
      </c>
      <c r="K32" s="111" t="str">
        <f t="shared" si="8"/>
        <v>Yes</v>
      </c>
    </row>
    <row r="33" spans="1:11" x14ac:dyDescent="0.25">
      <c r="A33" s="130" t="s">
        <v>380</v>
      </c>
      <c r="B33" s="22" t="s">
        <v>254</v>
      </c>
      <c r="C33" s="57">
        <v>2.1443253663999999</v>
      </c>
      <c r="D33" s="5" t="str">
        <f>IF($B33="N/A","N/A",IF(C33&gt;25,"No",IF(C33&lt;2,"No","Yes")))</f>
        <v>Yes</v>
      </c>
      <c r="E33" s="4">
        <v>1.8692748143</v>
      </c>
      <c r="F33" s="5" t="str">
        <f>IF($B33="N/A","N/A",IF(E33&gt;25,"No",IF(E33&lt;2,"No","Yes")))</f>
        <v>No</v>
      </c>
      <c r="G33" s="4">
        <v>1.7417816685</v>
      </c>
      <c r="H33" s="5" t="str">
        <f>IF($B33="N/A","N/A",IF(G33&gt;25,"No",IF(G33&lt;2,"No","Yes")))</f>
        <v>No</v>
      </c>
      <c r="I33" s="6">
        <v>-12.8</v>
      </c>
      <c r="J33" s="6">
        <v>-6.82</v>
      </c>
      <c r="K33" s="111" t="str">
        <f t="shared" si="8"/>
        <v>Yes</v>
      </c>
    </row>
    <row r="34" spans="1:11" x14ac:dyDescent="0.25">
      <c r="A34" s="130" t="s">
        <v>381</v>
      </c>
      <c r="B34" s="22" t="s">
        <v>255</v>
      </c>
      <c r="C34" s="57">
        <v>2.2826551699999999E-2</v>
      </c>
      <c r="D34" s="5" t="str">
        <f>IF($B34="N/A","N/A",IF(C34&gt;25,"No",IF(C34&lt;=0,"No","Yes")))</f>
        <v>Yes</v>
      </c>
      <c r="E34" s="4">
        <v>2.8131143000000001E-2</v>
      </c>
      <c r="F34" s="5" t="str">
        <f>IF($B34="N/A","N/A",IF(E34&gt;25,"No",IF(E34&lt;=0,"No","Yes")))</f>
        <v>Yes</v>
      </c>
      <c r="G34" s="4">
        <v>2.18865556E-2</v>
      </c>
      <c r="H34" s="5" t="str">
        <f>IF($B34="N/A","N/A",IF(G34&gt;25,"No",IF(G34&lt;=0,"No","Yes")))</f>
        <v>Yes</v>
      </c>
      <c r="I34" s="6">
        <v>23.24</v>
      </c>
      <c r="J34" s="6">
        <v>-22.2</v>
      </c>
      <c r="K34" s="111" t="str">
        <f t="shared" si="8"/>
        <v>Yes</v>
      </c>
    </row>
    <row r="35" spans="1:11" x14ac:dyDescent="0.25">
      <c r="A35" s="130" t="s">
        <v>382</v>
      </c>
      <c r="B35" s="22" t="s">
        <v>256</v>
      </c>
      <c r="C35" s="57">
        <v>7.0675362624</v>
      </c>
      <c r="D35" s="5" t="str">
        <f>IF($B35="N/A","N/A",IF(C35&gt;20,"No",IF(C35&lt;4,"No","Yes")))</f>
        <v>Yes</v>
      </c>
      <c r="E35" s="4">
        <v>6.6674022614000004</v>
      </c>
      <c r="F35" s="5" t="str">
        <f>IF($B35="N/A","N/A",IF(E35&gt;20,"No",IF(E35&lt;4,"No","Yes")))</f>
        <v>Yes</v>
      </c>
      <c r="G35" s="4">
        <v>6.1924688736000002</v>
      </c>
      <c r="H35" s="5" t="str">
        <f>IF($B35="N/A","N/A",IF(G35&gt;20,"No",IF(G35&lt;4,"No","Yes")))</f>
        <v>Yes</v>
      </c>
      <c r="I35" s="6">
        <v>-5.66</v>
      </c>
      <c r="J35" s="6">
        <v>-7.12</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21.237949501999999</v>
      </c>
      <c r="D37" s="5" t="str">
        <f>IF($B37="N/A","N/A",IF(C37&gt;=25,"No",IF(C37&lt;0,"No","Yes")))</f>
        <v>Yes</v>
      </c>
      <c r="E37" s="4">
        <v>20.824758834000001</v>
      </c>
      <c r="F37" s="5" t="str">
        <f>IF($B37="N/A","N/A",IF(E37&gt;=25,"No",IF(E37&lt;0,"No","Yes")))</f>
        <v>Yes</v>
      </c>
      <c r="G37" s="4">
        <v>20.394060886999998</v>
      </c>
      <c r="H37" s="5" t="str">
        <f>IF($B37="N/A","N/A",IF(G37&gt;=25,"No",IF(G37&lt;0,"No","Yes")))</f>
        <v>Yes</v>
      </c>
      <c r="I37" s="6">
        <v>-1.95</v>
      </c>
      <c r="J37" s="6">
        <v>-2.0699999999999998</v>
      </c>
      <c r="K37" s="111" t="str">
        <f t="shared" si="8"/>
        <v>Yes</v>
      </c>
    </row>
    <row r="38" spans="1:11" x14ac:dyDescent="0.25">
      <c r="A38" s="130" t="s">
        <v>385</v>
      </c>
      <c r="B38" s="22" t="s">
        <v>221</v>
      </c>
      <c r="C38" s="57">
        <v>4.0036783100999997</v>
      </c>
      <c r="D38" s="5" t="str">
        <f>IF($B38="N/A","N/A",IF(C38&gt;3,"Yes","No"))</f>
        <v>Yes</v>
      </c>
      <c r="E38" s="4">
        <v>3.9644129258</v>
      </c>
      <c r="F38" s="5" t="str">
        <f>IF($B38="N/A","N/A",IF(E38&gt;3,"Yes","No"))</f>
        <v>Yes</v>
      </c>
      <c r="G38" s="4">
        <v>4.0578048251999999</v>
      </c>
      <c r="H38" s="5" t="str">
        <f>IF($B38="N/A","N/A",IF(G38&gt;3,"Yes","No"))</f>
        <v>Yes</v>
      </c>
      <c r="I38" s="6">
        <v>-0.98099999999999998</v>
      </c>
      <c r="J38" s="6">
        <v>2.3559999999999999</v>
      </c>
      <c r="K38" s="111" t="str">
        <f t="shared" si="8"/>
        <v>Yes</v>
      </c>
    </row>
    <row r="39" spans="1:11" x14ac:dyDescent="0.25">
      <c r="A39" s="130" t="s">
        <v>386</v>
      </c>
      <c r="B39" s="22" t="s">
        <v>220</v>
      </c>
      <c r="C39" s="57">
        <v>0.6431875212</v>
      </c>
      <c r="D39" s="5" t="str">
        <f>IF($B39="N/A","N/A",IF(C39&gt;1,"Yes","No"))</f>
        <v>No</v>
      </c>
      <c r="E39" s="4">
        <v>0.59051832650000002</v>
      </c>
      <c r="F39" s="5" t="str">
        <f>IF($B39="N/A","N/A",IF(E39&gt;1,"Yes","No"))</f>
        <v>No</v>
      </c>
      <c r="G39" s="4">
        <v>1.6505876868</v>
      </c>
      <c r="H39" s="5" t="str">
        <f>IF($B39="N/A","N/A",IF(G39&gt;1,"Yes","No"))</f>
        <v>Yes</v>
      </c>
      <c r="I39" s="6">
        <v>-8.19</v>
      </c>
      <c r="J39" s="6">
        <v>179.5</v>
      </c>
      <c r="K39" s="111" t="str">
        <f t="shared" si="8"/>
        <v>No</v>
      </c>
    </row>
    <row r="40" spans="1:11" x14ac:dyDescent="0.25">
      <c r="A40" s="130" t="s">
        <v>387</v>
      </c>
      <c r="B40" s="22" t="s">
        <v>213</v>
      </c>
      <c r="C40" s="57">
        <v>7.414136E-4</v>
      </c>
      <c r="D40" s="5" t="str">
        <f>IF($B40="N/A","N/A",IF(C40&gt;15,"No",IF(C40&lt;-15,"No","Yes")))</f>
        <v>N/A</v>
      </c>
      <c r="E40" s="4">
        <v>5.9990249999999998E-4</v>
      </c>
      <c r="F40" s="5" t="str">
        <f>IF($B40="N/A","N/A",IF(E40&gt;15,"No",IF(E40&lt;-15,"No","Yes")))</f>
        <v>N/A</v>
      </c>
      <c r="G40" s="4">
        <v>6.0795990000000002E-4</v>
      </c>
      <c r="H40" s="5" t="str">
        <f>IF($B40="N/A","N/A",IF(G40&gt;15,"No",IF(G40&lt;-15,"No","Yes")))</f>
        <v>N/A</v>
      </c>
      <c r="I40" s="6">
        <v>-19.100000000000001</v>
      </c>
      <c r="J40" s="6">
        <v>1.343</v>
      </c>
      <c r="K40" s="111" t="str">
        <f t="shared" si="8"/>
        <v>Yes</v>
      </c>
    </row>
    <row r="41" spans="1:11" x14ac:dyDescent="0.25">
      <c r="A41" s="130" t="s">
        <v>388</v>
      </c>
      <c r="B41" s="22" t="s">
        <v>213</v>
      </c>
      <c r="C41" s="57">
        <v>1.123354E-4</v>
      </c>
      <c r="D41" s="5" t="str">
        <f>IF($B41="N/A","N/A",IF(C41&gt;15,"No",IF(C41&lt;-15,"No","Yes")))</f>
        <v>N/A</v>
      </c>
      <c r="E41" s="4">
        <v>1.071254E-4</v>
      </c>
      <c r="F41" s="5" t="str">
        <f>IF($B41="N/A","N/A",IF(E41&gt;15,"No",IF(E41&lt;-15,"No","Yes")))</f>
        <v>N/A</v>
      </c>
      <c r="G41" s="4">
        <v>4.6766099999999999E-5</v>
      </c>
      <c r="H41" s="5" t="str">
        <f>IF($B41="N/A","N/A",IF(G41&gt;15,"No",IF(G41&lt;-15,"No","Yes")))</f>
        <v>N/A</v>
      </c>
      <c r="I41" s="6">
        <v>-4.6399999999999997</v>
      </c>
      <c r="J41" s="6">
        <v>-56.3</v>
      </c>
      <c r="K41" s="111" t="str">
        <f t="shared" si="8"/>
        <v>No</v>
      </c>
    </row>
    <row r="42" spans="1:11" x14ac:dyDescent="0.25">
      <c r="A42" s="130" t="s">
        <v>389</v>
      </c>
      <c r="B42" s="22" t="s">
        <v>259</v>
      </c>
      <c r="C42" s="57">
        <v>8.9204411546000006</v>
      </c>
      <c r="D42" s="5" t="str">
        <f>IF($B42="N/A","N/A",IF(C42&gt;0,"Yes","No"))</f>
        <v>Yes</v>
      </c>
      <c r="E42" s="4">
        <v>8.8661521073999996</v>
      </c>
      <c r="F42" s="5" t="str">
        <f>IF($B42="N/A","N/A",IF(E42&gt;0,"Yes","No"))</f>
        <v>Yes</v>
      </c>
      <c r="G42" s="4">
        <v>6.9652326452000004</v>
      </c>
      <c r="H42" s="5" t="str">
        <f>IF($B42="N/A","N/A",IF(G42&gt;0,"Yes","No"))</f>
        <v>Yes</v>
      </c>
      <c r="I42" s="6">
        <v>-0.60899999999999999</v>
      </c>
      <c r="J42" s="6">
        <v>-21.4</v>
      </c>
      <c r="K42" s="111" t="str">
        <f t="shared" si="8"/>
        <v>Yes</v>
      </c>
    </row>
    <row r="43" spans="1:11" x14ac:dyDescent="0.25">
      <c r="A43" s="130" t="s">
        <v>390</v>
      </c>
      <c r="B43" s="22" t="s">
        <v>259</v>
      </c>
      <c r="C43" s="57">
        <v>7.6156655748000004</v>
      </c>
      <c r="D43" s="5" t="str">
        <f>IF($B43="N/A","N/A",IF(C43&gt;0,"Yes","No"))</f>
        <v>Yes</v>
      </c>
      <c r="E43" s="4">
        <v>7.8171154329999997</v>
      </c>
      <c r="F43" s="5" t="str">
        <f>IF($B43="N/A","N/A",IF(E43&gt;0,"Yes","No"))</f>
        <v>Yes</v>
      </c>
      <c r="G43" s="4">
        <v>6.8353630618999999</v>
      </c>
      <c r="H43" s="5" t="str">
        <f>IF($B43="N/A","N/A",IF(G43&gt;0,"Yes","No"))</f>
        <v>Yes</v>
      </c>
      <c r="I43" s="6">
        <v>2.645</v>
      </c>
      <c r="J43" s="6">
        <v>-12.6</v>
      </c>
      <c r="K43" s="111" t="str">
        <f t="shared" si="8"/>
        <v>Yes</v>
      </c>
    </row>
    <row r="44" spans="1:11" x14ac:dyDescent="0.25">
      <c r="A44" s="130" t="s">
        <v>391</v>
      </c>
      <c r="B44" s="22" t="s">
        <v>259</v>
      </c>
      <c r="C44" s="57">
        <v>9.2519429E-2</v>
      </c>
      <c r="D44" s="5" t="str">
        <f>IF($B44="N/A","N/A",IF(C44&gt;0,"Yes","No"))</f>
        <v>Yes</v>
      </c>
      <c r="E44" s="4">
        <v>7.8458679000000003E-2</v>
      </c>
      <c r="F44" s="5" t="str">
        <f>IF($B44="N/A","N/A",IF(E44&gt;0,"Yes","No"))</f>
        <v>Yes</v>
      </c>
      <c r="G44" s="4">
        <v>6.5823348399999995E-2</v>
      </c>
      <c r="H44" s="5" t="str">
        <f>IF($B44="N/A","N/A",IF(G44&gt;0,"Yes","No"))</f>
        <v>Yes</v>
      </c>
      <c r="I44" s="6">
        <v>-15.2</v>
      </c>
      <c r="J44" s="6">
        <v>-16.100000000000001</v>
      </c>
      <c r="K44" s="111" t="str">
        <f t="shared" si="8"/>
        <v>Yes</v>
      </c>
    </row>
    <row r="45" spans="1:11" x14ac:dyDescent="0.25">
      <c r="A45" s="130" t="s">
        <v>392</v>
      </c>
      <c r="B45" s="22" t="s">
        <v>220</v>
      </c>
      <c r="C45" s="57">
        <v>0</v>
      </c>
      <c r="D45" s="5" t="str">
        <f>IF($B45="N/A","N/A",IF(C45&gt;1,"Yes","No"))</f>
        <v>No</v>
      </c>
      <c r="E45" s="4">
        <v>0</v>
      </c>
      <c r="F45" s="5" t="str">
        <f>IF($B45="N/A","N/A",IF(E45&gt;1,"Yes","No"))</f>
        <v>No</v>
      </c>
      <c r="G45" s="4">
        <v>0</v>
      </c>
      <c r="H45" s="5" t="str">
        <f>IF($B45="N/A","N/A",IF(G45&gt;1,"Yes","No"))</f>
        <v>No</v>
      </c>
      <c r="I45" s="6" t="s">
        <v>1748</v>
      </c>
      <c r="J45" s="6" t="s">
        <v>1748</v>
      </c>
      <c r="K45" s="111" t="str">
        <f t="shared" si="8"/>
        <v>N/A</v>
      </c>
    </row>
    <row r="46" spans="1:11" x14ac:dyDescent="0.25">
      <c r="A46" s="130" t="s">
        <v>393</v>
      </c>
      <c r="B46" s="22" t="s">
        <v>259</v>
      </c>
      <c r="C46" s="57">
        <v>2.8645525000000002E-2</v>
      </c>
      <c r="D46" s="5" t="str">
        <f>IF($B46="N/A","N/A",IF(C46&gt;0,"Yes","No"))</f>
        <v>Yes</v>
      </c>
      <c r="E46" s="4">
        <v>2.6888487799999999E-2</v>
      </c>
      <c r="F46" s="5" t="str">
        <f>IF($B46="N/A","N/A",IF(E46&gt;0,"Yes","No"))</f>
        <v>Yes</v>
      </c>
      <c r="G46" s="4">
        <v>1.8729840899999999E-2</v>
      </c>
      <c r="H46" s="5" t="str">
        <f>IF($B46="N/A","N/A",IF(G46&gt;0,"Yes","No"))</f>
        <v>Yes</v>
      </c>
      <c r="I46" s="6">
        <v>-6.13</v>
      </c>
      <c r="J46" s="6">
        <v>-30.3</v>
      </c>
      <c r="K46" s="111" t="str">
        <f t="shared" si="8"/>
        <v>No</v>
      </c>
    </row>
    <row r="47" spans="1:11" x14ac:dyDescent="0.25">
      <c r="A47" s="130"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11" t="str">
        <f t="shared" si="8"/>
        <v>N/A</v>
      </c>
    </row>
    <row r="48" spans="1:11" x14ac:dyDescent="0.25">
      <c r="A48" s="130" t="s">
        <v>395</v>
      </c>
      <c r="B48" s="22" t="s">
        <v>213</v>
      </c>
      <c r="C48" s="57">
        <v>2.3495396608000001</v>
      </c>
      <c r="D48" s="5" t="str">
        <f>IF($B48="N/A","N/A",IF(C48&gt;15,"No",IF(C48&lt;-15,"No","Yes")))</f>
        <v>N/A</v>
      </c>
      <c r="E48" s="4">
        <v>2.3283287894</v>
      </c>
      <c r="F48" s="5" t="str">
        <f>IF($B48="N/A","N/A",IF(E48&gt;15,"No",IF(E48&lt;-15,"No","Yes")))</f>
        <v>N/A</v>
      </c>
      <c r="G48" s="4">
        <v>2.6493488516000001</v>
      </c>
      <c r="H48" s="5" t="str">
        <f>IF($B48="N/A","N/A",IF(G48&gt;15,"No",IF(G48&lt;-15,"No","Yes")))</f>
        <v>N/A</v>
      </c>
      <c r="I48" s="6">
        <v>-0.90300000000000002</v>
      </c>
      <c r="J48" s="6">
        <v>13.79</v>
      </c>
      <c r="K48" s="111" t="str">
        <f t="shared" si="8"/>
        <v>Yes</v>
      </c>
    </row>
    <row r="49" spans="1:11" x14ac:dyDescent="0.25">
      <c r="A49" s="130"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11" t="str">
        <f t="shared" si="8"/>
        <v>N/A</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6.9243535699999997E-2</v>
      </c>
      <c r="D51" s="5" t="str">
        <f>IF($B51="N/A","N/A",IF(C51&gt;15,"No",IF(C51&lt;-15,"No","Yes")))</f>
        <v>N/A</v>
      </c>
      <c r="E51" s="4">
        <v>0.36587625940000001</v>
      </c>
      <c r="F51" s="5" t="str">
        <f>IF($B51="N/A","N/A",IF(E51&gt;15,"No",IF(E51&lt;-15,"No","Yes")))</f>
        <v>N/A</v>
      </c>
      <c r="G51" s="4">
        <v>0.35549284739999998</v>
      </c>
      <c r="H51" s="5" t="str">
        <f>IF($B51="N/A","N/A",IF(G51&gt;15,"No",IF(G51&lt;-15,"No","Yes")))</f>
        <v>N/A</v>
      </c>
      <c r="I51" s="6">
        <v>428.4</v>
      </c>
      <c r="J51" s="6">
        <v>-2.84</v>
      </c>
      <c r="K51" s="111" t="str">
        <f t="shared" si="8"/>
        <v>Yes</v>
      </c>
    </row>
    <row r="52" spans="1:11" x14ac:dyDescent="0.25">
      <c r="A52" s="130" t="s">
        <v>399</v>
      </c>
      <c r="B52" s="22" t="s">
        <v>220</v>
      </c>
      <c r="C52" s="57">
        <v>18.527521159999999</v>
      </c>
      <c r="D52" s="5" t="str">
        <f>IF($B52="N/A","N/A",IF(C52&gt;1,"Yes","No"))</f>
        <v>Yes</v>
      </c>
      <c r="E52" s="4">
        <v>19.683529998000001</v>
      </c>
      <c r="F52" s="5" t="str">
        <f>IF($B52="N/A","N/A",IF(E52&gt;1,"Yes","No"))</f>
        <v>Yes</v>
      </c>
      <c r="G52" s="4">
        <v>21.374980767</v>
      </c>
      <c r="H52" s="5" t="str">
        <f>IF($B52="N/A","N/A",IF(G52&gt;1,"Yes","No"))</f>
        <v>Yes</v>
      </c>
      <c r="I52" s="6">
        <v>6.2389999999999999</v>
      </c>
      <c r="J52" s="6">
        <v>8.593</v>
      </c>
      <c r="K52" s="111" t="str">
        <f t="shared" si="8"/>
        <v>Yes</v>
      </c>
    </row>
    <row r="53" spans="1:11" x14ac:dyDescent="0.25">
      <c r="A53" s="130" t="s">
        <v>400</v>
      </c>
      <c r="B53" s="22" t="s">
        <v>259</v>
      </c>
      <c r="C53" s="57">
        <v>0.60593710519999999</v>
      </c>
      <c r="D53" s="5" t="str">
        <f>IF($B53="N/A","N/A",IF(C53&gt;0,"Yes","No"))</f>
        <v>Yes</v>
      </c>
      <c r="E53" s="4">
        <v>0.77235306410000004</v>
      </c>
      <c r="F53" s="5" t="str">
        <f>IF($B53="N/A","N/A",IF(E53&gt;0,"Yes","No"))</f>
        <v>Yes</v>
      </c>
      <c r="G53" s="4">
        <v>0.80026226450000004</v>
      </c>
      <c r="H53" s="5" t="str">
        <f>IF($B53="N/A","N/A",IF(G53&gt;0,"Yes","No"))</f>
        <v>Yes</v>
      </c>
      <c r="I53" s="6">
        <v>27.46</v>
      </c>
      <c r="J53" s="6">
        <v>3.6139999999999999</v>
      </c>
      <c r="K53" s="111" t="str">
        <f t="shared" si="8"/>
        <v>Yes</v>
      </c>
    </row>
    <row r="54" spans="1:11" x14ac:dyDescent="0.25">
      <c r="A54" s="130" t="s">
        <v>401</v>
      </c>
      <c r="B54" s="22" t="s">
        <v>260</v>
      </c>
      <c r="C54" s="57">
        <v>2.6960489999999998E-4</v>
      </c>
      <c r="D54" s="5" t="str">
        <f>IF($B54="N/A","N/A",IF(C54&gt;=1,"No",IF(C54&lt;0,"No","Yes")))</f>
        <v>Yes</v>
      </c>
      <c r="E54" s="4">
        <v>2.1425099999999999E-5</v>
      </c>
      <c r="F54" s="5" t="str">
        <f>IF($B54="N/A","N/A",IF(E54&gt;=1,"No",IF(E54&lt;0,"No","Yes")))</f>
        <v>Yes</v>
      </c>
      <c r="G54" s="4">
        <v>0</v>
      </c>
      <c r="H54" s="5" t="str">
        <f>IF($B54="N/A","N/A",IF(G54&gt;=1,"No",IF(G54&lt;0,"No","Yes")))</f>
        <v>Yes</v>
      </c>
      <c r="I54" s="6">
        <v>-92.1</v>
      </c>
      <c r="J54" s="6">
        <v>-100</v>
      </c>
      <c r="K54" s="111" t="str">
        <f t="shared" si="8"/>
        <v>No</v>
      </c>
    </row>
    <row r="55" spans="1:11" x14ac:dyDescent="0.25">
      <c r="A55" s="130" t="s">
        <v>875</v>
      </c>
      <c r="B55" s="22" t="s">
        <v>213</v>
      </c>
      <c r="C55" s="59">
        <v>94.457953200000006</v>
      </c>
      <c r="D55" s="5" t="str">
        <f>IF($B55="N/A","N/A",IF(C55&gt;15,"No",IF(C55&lt;-15,"No","Yes")))</f>
        <v>N/A</v>
      </c>
      <c r="E55" s="24">
        <v>93.991733986</v>
      </c>
      <c r="F55" s="5" t="str">
        <f>IF($B55="N/A","N/A",IF(E55&gt;15,"No",IF(E55&lt;-15,"No","Yes")))</f>
        <v>N/A</v>
      </c>
      <c r="G55" s="24">
        <v>96.237559153000007</v>
      </c>
      <c r="H55" s="5" t="str">
        <f>IF($B55="N/A","N/A",IF(G55&gt;15,"No",IF(G55&lt;-15,"No","Yes")))</f>
        <v>N/A</v>
      </c>
      <c r="I55" s="6">
        <v>-0.49399999999999999</v>
      </c>
      <c r="J55" s="6">
        <v>2.3889999999999998</v>
      </c>
      <c r="K55" s="111" t="str">
        <f t="shared" ref="K55:K74" si="9">IF(J55="Div by 0", "N/A", IF(J55="N/A","N/A", IF(J55&gt;30, "No", IF(J55&lt;-30, "No", "Yes"))))</f>
        <v>Yes</v>
      </c>
    </row>
    <row r="56" spans="1:11" x14ac:dyDescent="0.25">
      <c r="A56" s="130" t="s">
        <v>876</v>
      </c>
      <c r="B56" s="22" t="s">
        <v>261</v>
      </c>
      <c r="C56" s="59">
        <v>102.87062858</v>
      </c>
      <c r="D56" s="5" t="str">
        <f>IF($B56="N/A","N/A",IF(C56&gt;90,"No",IF(C56&lt;20,"No","Yes")))</f>
        <v>No</v>
      </c>
      <c r="E56" s="24">
        <v>104.80978075</v>
      </c>
      <c r="F56" s="5" t="str">
        <f>IF($B56="N/A","N/A",IF(E56&gt;90,"No",IF(E56&lt;20,"No","Yes")))</f>
        <v>No</v>
      </c>
      <c r="G56" s="24">
        <v>107.38894001</v>
      </c>
      <c r="H56" s="5" t="str">
        <f>IF($B56="N/A","N/A",IF(G56&gt;90,"No",IF(G56&lt;20,"No","Yes")))</f>
        <v>No</v>
      </c>
      <c r="I56" s="6">
        <v>1.885</v>
      </c>
      <c r="J56" s="6">
        <v>2.4609999999999999</v>
      </c>
      <c r="K56" s="111" t="str">
        <f t="shared" si="9"/>
        <v>Yes</v>
      </c>
    </row>
    <row r="57" spans="1:11" x14ac:dyDescent="0.25">
      <c r="A57" s="130" t="s">
        <v>877</v>
      </c>
      <c r="B57" s="22" t="s">
        <v>262</v>
      </c>
      <c r="C57" s="59">
        <v>70.054585411999994</v>
      </c>
      <c r="D57" s="5" t="str">
        <f>IF($B57="N/A","N/A",IF(C57&gt;60,"No",IF(C57&lt;10,"No","Yes")))</f>
        <v>No</v>
      </c>
      <c r="E57" s="24">
        <v>68.947485220000004</v>
      </c>
      <c r="F57" s="5" t="str">
        <f>IF($B57="N/A","N/A",IF(E57&gt;60,"No",IF(E57&lt;10,"No","Yes")))</f>
        <v>No</v>
      </c>
      <c r="G57" s="24">
        <v>68.695635285999998</v>
      </c>
      <c r="H57" s="5" t="str">
        <f>IF($B57="N/A","N/A",IF(G57&gt;60,"No",IF(G57&lt;10,"No","Yes")))</f>
        <v>No</v>
      </c>
      <c r="I57" s="6">
        <v>-1.58</v>
      </c>
      <c r="J57" s="6">
        <v>-0.36499999999999999</v>
      </c>
      <c r="K57" s="111" t="str">
        <f t="shared" si="9"/>
        <v>Yes</v>
      </c>
    </row>
    <row r="58" spans="1:11" ht="25" x14ac:dyDescent="0.25">
      <c r="A58" s="130" t="s">
        <v>878</v>
      </c>
      <c r="B58" s="22" t="s">
        <v>263</v>
      </c>
      <c r="C58" s="59">
        <v>80.866671453999999</v>
      </c>
      <c r="D58" s="5" t="str">
        <f>IF($B58="N/A","N/A",IF(C58&gt;100,"No",IF(C58&lt;10,"No","Yes")))</f>
        <v>Yes</v>
      </c>
      <c r="E58" s="24">
        <v>78.165198540000006</v>
      </c>
      <c r="F58" s="5" t="str">
        <f>IF($B58="N/A","N/A",IF(E58&gt;100,"No",IF(E58&lt;10,"No","Yes")))</f>
        <v>Yes</v>
      </c>
      <c r="G58" s="24">
        <v>78.816300479000006</v>
      </c>
      <c r="H58" s="5" t="str">
        <f>IF($B58="N/A","N/A",IF(G58&gt;100,"No",IF(G58&lt;10,"No","Yes")))</f>
        <v>Yes</v>
      </c>
      <c r="I58" s="6">
        <v>-3.34</v>
      </c>
      <c r="J58" s="6">
        <v>0.83299999999999996</v>
      </c>
      <c r="K58" s="111" t="str">
        <f t="shared" si="9"/>
        <v>Yes</v>
      </c>
    </row>
    <row r="59" spans="1:11" x14ac:dyDescent="0.25">
      <c r="A59" s="130" t="s">
        <v>879</v>
      </c>
      <c r="B59" s="22" t="s">
        <v>264</v>
      </c>
      <c r="C59" s="59">
        <v>196.93585927999999</v>
      </c>
      <c r="D59" s="5" t="str">
        <f>IF($B59="N/A","N/A",IF(C59&gt;100,"No",IF(C59&lt;20,"No","Yes")))</f>
        <v>No</v>
      </c>
      <c r="E59" s="24">
        <v>195.4265125</v>
      </c>
      <c r="F59" s="5" t="str">
        <f>IF($B59="N/A","N/A",IF(E59&gt;100,"No",IF(E59&lt;20,"No","Yes")))</f>
        <v>No</v>
      </c>
      <c r="G59" s="24">
        <v>217.91464721</v>
      </c>
      <c r="H59" s="5" t="str">
        <f>IF($B59="N/A","N/A",IF(G59&gt;100,"No",IF(G59&lt;20,"No","Yes")))</f>
        <v>No</v>
      </c>
      <c r="I59" s="6">
        <v>-0.76600000000000001</v>
      </c>
      <c r="J59" s="6">
        <v>11.51</v>
      </c>
      <c r="K59" s="111" t="str">
        <f t="shared" si="9"/>
        <v>Yes</v>
      </c>
    </row>
    <row r="60" spans="1:11" x14ac:dyDescent="0.25">
      <c r="A60" s="130" t="s">
        <v>880</v>
      </c>
      <c r="B60" s="22" t="s">
        <v>264</v>
      </c>
      <c r="C60" s="59">
        <v>132.71364059999999</v>
      </c>
      <c r="D60" s="5" t="str">
        <f>IF($B60="N/A","N/A",IF(C60&gt;100,"No",IF(C60&lt;20,"No","Yes")))</f>
        <v>No</v>
      </c>
      <c r="E60" s="24">
        <v>145.44341926000001</v>
      </c>
      <c r="F60" s="5" t="str">
        <f>IF($B60="N/A","N/A",IF(E60&gt;100,"No",IF(E60&lt;20,"No","Yes")))</f>
        <v>No</v>
      </c>
      <c r="G60" s="24">
        <v>157.35577065000001</v>
      </c>
      <c r="H60" s="5" t="str">
        <f>IF($B60="N/A","N/A",IF(G60&gt;100,"No",IF(G60&lt;20,"No","Yes")))</f>
        <v>No</v>
      </c>
      <c r="I60" s="6">
        <v>9.5920000000000005</v>
      </c>
      <c r="J60" s="6">
        <v>8.19</v>
      </c>
      <c r="K60" s="111" t="str">
        <f t="shared" si="9"/>
        <v>Yes</v>
      </c>
    </row>
    <row r="61" spans="1:11" x14ac:dyDescent="0.25">
      <c r="A61" s="130" t="s">
        <v>881</v>
      </c>
      <c r="B61" s="22" t="s">
        <v>213</v>
      </c>
      <c r="C61" s="59">
        <v>365.81200787</v>
      </c>
      <c r="D61" s="5" t="str">
        <f>IF($B61="N/A","N/A",IF(C61&gt;15,"No",IF(C61&lt;-15,"No","Yes")))</f>
        <v>N/A</v>
      </c>
      <c r="E61" s="24">
        <v>437.50723534000002</v>
      </c>
      <c r="F61" s="5" t="str">
        <f>IF($B61="N/A","N/A",IF(E61&gt;15,"No",IF(E61&lt;-15,"No","Yes")))</f>
        <v>N/A</v>
      </c>
      <c r="G61" s="24">
        <v>457.24786325000002</v>
      </c>
      <c r="H61" s="5" t="str">
        <f>IF($B61="N/A","N/A",IF(G61&gt;15,"No",IF(G61&lt;-15,"No","Yes")))</f>
        <v>N/A</v>
      </c>
      <c r="I61" s="6">
        <v>19.600000000000001</v>
      </c>
      <c r="J61" s="6">
        <v>4.5119999999999996</v>
      </c>
      <c r="K61" s="111" t="str">
        <f t="shared" si="9"/>
        <v>Yes</v>
      </c>
    </row>
    <row r="62" spans="1:11" x14ac:dyDescent="0.25">
      <c r="A62" s="130" t="s">
        <v>882</v>
      </c>
      <c r="B62" s="22" t="s">
        <v>265</v>
      </c>
      <c r="C62" s="59">
        <v>74.465821923999997</v>
      </c>
      <c r="D62" s="5" t="str">
        <f>IF($B62="N/A","N/A",IF(C62&gt;60,"No",IF(C62&lt;10,"No","Yes")))</f>
        <v>No</v>
      </c>
      <c r="E62" s="24">
        <v>72.421718145</v>
      </c>
      <c r="F62" s="5" t="str">
        <f>IF($B62="N/A","N/A",IF(E62&gt;60,"No",IF(E62&lt;10,"No","Yes")))</f>
        <v>No</v>
      </c>
      <c r="G62" s="24">
        <v>74.583558323000005</v>
      </c>
      <c r="H62" s="5" t="str">
        <f>IF($B62="N/A","N/A",IF(G62&gt;60,"No",IF(G62&lt;10,"No","Yes")))</f>
        <v>No</v>
      </c>
      <c r="I62" s="6">
        <v>-2.75</v>
      </c>
      <c r="J62" s="6">
        <v>2.9849999999999999</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75.607074850999993</v>
      </c>
      <c r="D64" s="5" t="str">
        <f t="shared" ref="D64:D74" si="10">IF($B64="N/A","N/A",IF(C64&gt;15,"No",IF(C64&lt;-15,"No","Yes")))</f>
        <v>N/A</v>
      </c>
      <c r="E64" s="24">
        <v>64.146316796999997</v>
      </c>
      <c r="F64" s="5" t="str">
        <f>IF($B64="N/A","N/A",IF(E64&gt;15,"No",IF(E64&lt;-15,"No","Yes")))</f>
        <v>N/A</v>
      </c>
      <c r="G64" s="24">
        <v>64.851053461999996</v>
      </c>
      <c r="H64" s="5" t="str">
        <f>IF($B64="N/A","N/A",IF(G64&gt;15,"No",IF(G64&lt;-15,"No","Yes")))</f>
        <v>N/A</v>
      </c>
      <c r="I64" s="6">
        <v>-15.2</v>
      </c>
      <c r="J64" s="6">
        <v>1.099</v>
      </c>
      <c r="K64" s="111" t="str">
        <f t="shared" si="9"/>
        <v>Yes</v>
      </c>
    </row>
    <row r="65" spans="1:11" ht="25" customHeight="1" x14ac:dyDescent="0.25">
      <c r="A65" s="130" t="s">
        <v>885</v>
      </c>
      <c r="B65" s="22" t="s">
        <v>213</v>
      </c>
      <c r="C65" s="59">
        <v>133.59471834999999</v>
      </c>
      <c r="D65" s="5" t="str">
        <f t="shared" si="10"/>
        <v>N/A</v>
      </c>
      <c r="E65" s="24">
        <v>141.03361508</v>
      </c>
      <c r="F65" s="5" t="str">
        <f t="shared" ref="F65:F73" si="11">IF($B65="N/A","N/A",IF(E65&gt;15,"No",IF(E65&lt;-15,"No","Yes")))</f>
        <v>N/A</v>
      </c>
      <c r="G65" s="24">
        <v>138.57431310999999</v>
      </c>
      <c r="H65" s="5" t="str">
        <f t="shared" ref="H65:H86" si="12">IF($B65="N/A","N/A",IF(G65&gt;15,"No",IF(G65&lt;-15,"No","Yes")))</f>
        <v>N/A</v>
      </c>
      <c r="I65" s="6">
        <v>5.5679999999999996</v>
      </c>
      <c r="J65" s="6">
        <v>-1.74</v>
      </c>
      <c r="K65" s="111" t="str">
        <f t="shared" si="9"/>
        <v>Yes</v>
      </c>
    </row>
    <row r="66" spans="1:11" x14ac:dyDescent="0.25">
      <c r="A66" s="130" t="s">
        <v>886</v>
      </c>
      <c r="B66" s="22" t="s">
        <v>213</v>
      </c>
      <c r="C66" s="59">
        <v>127.65118065999999</v>
      </c>
      <c r="D66" s="5" t="str">
        <f t="shared" si="10"/>
        <v>N/A</v>
      </c>
      <c r="E66" s="24">
        <v>136.14726798000001</v>
      </c>
      <c r="F66" s="5" t="str">
        <f t="shared" si="11"/>
        <v>N/A</v>
      </c>
      <c r="G66" s="24">
        <v>72.776013259999999</v>
      </c>
      <c r="H66" s="5" t="str">
        <f t="shared" si="12"/>
        <v>N/A</v>
      </c>
      <c r="I66" s="6">
        <v>6.6559999999999997</v>
      </c>
      <c r="J66" s="6">
        <v>-46.5</v>
      </c>
      <c r="K66" s="111" t="str">
        <f t="shared" si="9"/>
        <v>No</v>
      </c>
    </row>
    <row r="67" spans="1:11" x14ac:dyDescent="0.25">
      <c r="A67" s="130" t="s">
        <v>887</v>
      </c>
      <c r="B67" s="22" t="s">
        <v>213</v>
      </c>
      <c r="C67" s="59">
        <v>95.195594958000001</v>
      </c>
      <c r="D67" s="5" t="str">
        <f t="shared" si="10"/>
        <v>N/A</v>
      </c>
      <c r="E67" s="24">
        <v>95.240393792999996</v>
      </c>
      <c r="F67" s="5" t="str">
        <f t="shared" si="11"/>
        <v>N/A</v>
      </c>
      <c r="G67" s="24">
        <v>111.55976836000001</v>
      </c>
      <c r="H67" s="5" t="str">
        <f t="shared" si="12"/>
        <v>N/A</v>
      </c>
      <c r="I67" s="6">
        <v>4.7100000000000003E-2</v>
      </c>
      <c r="J67" s="6">
        <v>17.13</v>
      </c>
      <c r="K67" s="111" t="str">
        <f t="shared" si="9"/>
        <v>Yes</v>
      </c>
    </row>
    <row r="68" spans="1:11" ht="25" x14ac:dyDescent="0.25">
      <c r="A68" s="130" t="s">
        <v>888</v>
      </c>
      <c r="B68" s="22" t="s">
        <v>213</v>
      </c>
      <c r="C68" s="59">
        <v>46.122122902000001</v>
      </c>
      <c r="D68" s="5" t="str">
        <f t="shared" si="10"/>
        <v>N/A</v>
      </c>
      <c r="E68" s="24">
        <v>46.689465491</v>
      </c>
      <c r="F68" s="5" t="str">
        <f t="shared" si="11"/>
        <v>N/A</v>
      </c>
      <c r="G68" s="24">
        <v>53.23334964</v>
      </c>
      <c r="H68" s="5" t="str">
        <f t="shared" si="12"/>
        <v>N/A</v>
      </c>
      <c r="I68" s="6">
        <v>1.23</v>
      </c>
      <c r="J68" s="6">
        <v>14.02</v>
      </c>
      <c r="K68" s="111" t="str">
        <f t="shared" si="9"/>
        <v>Yes</v>
      </c>
    </row>
    <row r="69" spans="1:11" x14ac:dyDescent="0.25">
      <c r="A69" s="130" t="s">
        <v>889</v>
      </c>
      <c r="B69" s="22" t="s">
        <v>213</v>
      </c>
      <c r="C69" s="59">
        <v>38.795288974999998</v>
      </c>
      <c r="D69" s="5" t="str">
        <f t="shared" si="10"/>
        <v>N/A</v>
      </c>
      <c r="E69" s="24">
        <v>39.778809394</v>
      </c>
      <c r="F69" s="5" t="str">
        <f t="shared" si="11"/>
        <v>N/A</v>
      </c>
      <c r="G69" s="24">
        <v>45.191119004999997</v>
      </c>
      <c r="H69" s="5" t="str">
        <f t="shared" si="12"/>
        <v>N/A</v>
      </c>
      <c r="I69" s="6">
        <v>2.5350000000000001</v>
      </c>
      <c r="J69" s="6">
        <v>13.61</v>
      </c>
      <c r="K69" s="111" t="str">
        <f t="shared" si="9"/>
        <v>Yes</v>
      </c>
    </row>
    <row r="70" spans="1:11" ht="25" x14ac:dyDescent="0.25">
      <c r="A70" s="130" t="s">
        <v>890</v>
      </c>
      <c r="B70" s="22" t="s">
        <v>213</v>
      </c>
      <c r="C70" s="59" t="s">
        <v>1748</v>
      </c>
      <c r="D70" s="5" t="str">
        <f t="shared" si="10"/>
        <v>N/A</v>
      </c>
      <c r="E70" s="24" t="s">
        <v>1748</v>
      </c>
      <c r="F70" s="5" t="str">
        <f t="shared" si="11"/>
        <v>N/A</v>
      </c>
      <c r="G70" s="24" t="s">
        <v>1748</v>
      </c>
      <c r="H70" s="5" t="str">
        <f t="shared" si="12"/>
        <v>N/A</v>
      </c>
      <c r="I70" s="6" t="s">
        <v>1748</v>
      </c>
      <c r="J70" s="6" t="s">
        <v>1748</v>
      </c>
      <c r="K70" s="111" t="str">
        <f t="shared" si="9"/>
        <v>N/A</v>
      </c>
    </row>
    <row r="71" spans="1:11" x14ac:dyDescent="0.25">
      <c r="A71" s="130" t="s">
        <v>891</v>
      </c>
      <c r="B71" s="22" t="s">
        <v>213</v>
      </c>
      <c r="C71" s="59">
        <v>3246.9050980000002</v>
      </c>
      <c r="D71" s="5" t="str">
        <f t="shared" si="10"/>
        <v>N/A</v>
      </c>
      <c r="E71" s="24">
        <v>3248.8988048000001</v>
      </c>
      <c r="F71" s="5" t="str">
        <f t="shared" si="11"/>
        <v>N/A</v>
      </c>
      <c r="G71" s="24">
        <v>3240.1323345999999</v>
      </c>
      <c r="H71" s="5" t="str">
        <f t="shared" si="12"/>
        <v>N/A</v>
      </c>
      <c r="I71" s="6">
        <v>6.1400000000000003E-2</v>
      </c>
      <c r="J71" s="6">
        <v>-0.27</v>
      </c>
      <c r="K71" s="111" t="str">
        <f t="shared" si="9"/>
        <v>Yes</v>
      </c>
    </row>
    <row r="72" spans="1:11" ht="25" x14ac:dyDescent="0.25">
      <c r="A72" s="130" t="s">
        <v>892</v>
      </c>
      <c r="B72" s="22" t="s">
        <v>213</v>
      </c>
      <c r="C72" s="59">
        <v>1107.100584</v>
      </c>
      <c r="D72" s="5" t="str">
        <f t="shared" si="10"/>
        <v>N/A</v>
      </c>
      <c r="E72" s="24">
        <v>969.09580137</v>
      </c>
      <c r="F72" s="5" t="str">
        <f t="shared" si="11"/>
        <v>N/A</v>
      </c>
      <c r="G72" s="24">
        <v>964.15062817</v>
      </c>
      <c r="H72" s="5" t="str">
        <f t="shared" si="12"/>
        <v>N/A</v>
      </c>
      <c r="I72" s="6">
        <v>-12.5</v>
      </c>
      <c r="J72" s="6">
        <v>-0.51</v>
      </c>
      <c r="K72" s="111" t="str">
        <f t="shared" si="9"/>
        <v>Yes</v>
      </c>
    </row>
    <row r="73" spans="1:11" x14ac:dyDescent="0.25">
      <c r="A73" s="130" t="s">
        <v>893</v>
      </c>
      <c r="B73" s="22" t="s">
        <v>213</v>
      </c>
      <c r="C73" s="59">
        <v>102.52059534999999</v>
      </c>
      <c r="D73" s="5" t="str">
        <f t="shared" si="10"/>
        <v>N/A</v>
      </c>
      <c r="E73" s="24">
        <v>97.843235218000004</v>
      </c>
      <c r="F73" s="5" t="str">
        <f t="shared" si="11"/>
        <v>N/A</v>
      </c>
      <c r="G73" s="24">
        <v>98.803272430000007</v>
      </c>
      <c r="H73" s="5" t="str">
        <f t="shared" si="12"/>
        <v>N/A</v>
      </c>
      <c r="I73" s="6">
        <v>-4.5599999999999996</v>
      </c>
      <c r="J73" s="6">
        <v>0.98119999999999996</v>
      </c>
      <c r="K73" s="111" t="str">
        <f t="shared" si="9"/>
        <v>Yes</v>
      </c>
    </row>
    <row r="74" spans="1:11" x14ac:dyDescent="0.25">
      <c r="A74" s="130" t="s">
        <v>894</v>
      </c>
      <c r="B74" s="22" t="s">
        <v>213</v>
      </c>
      <c r="C74" s="59">
        <v>242.11297737999999</v>
      </c>
      <c r="D74" s="5" t="str">
        <f t="shared" si="10"/>
        <v>N/A</v>
      </c>
      <c r="E74" s="24">
        <v>208.891592</v>
      </c>
      <c r="F74" s="5" t="str">
        <f>IF($B74="N/A","N/A",IF(E74&gt;15,"No",IF(E74&lt;-15,"No","Yes")))</f>
        <v>N/A</v>
      </c>
      <c r="G74" s="24">
        <v>199.35174147000001</v>
      </c>
      <c r="H74" s="5" t="str">
        <f t="shared" si="12"/>
        <v>N/A</v>
      </c>
      <c r="I74" s="6">
        <v>-13.7</v>
      </c>
      <c r="J74" s="6">
        <v>-4.57</v>
      </c>
      <c r="K74" s="111" t="str">
        <f t="shared" si="9"/>
        <v>Yes</v>
      </c>
    </row>
    <row r="75" spans="1:11" x14ac:dyDescent="0.25">
      <c r="A75" s="130" t="s">
        <v>895</v>
      </c>
      <c r="B75" s="22" t="s">
        <v>213</v>
      </c>
      <c r="C75" s="57">
        <v>0.34659961890000002</v>
      </c>
      <c r="D75" s="5" t="str">
        <f t="shared" ref="D75:D80" si="13">IF($B75="N/A","N/A",IF(C75&gt;15,"No",IF(C75&lt;-15,"No","Yes")))</f>
        <v>N/A</v>
      </c>
      <c r="E75" s="4">
        <v>0.47428721400000001</v>
      </c>
      <c r="F75" s="5" t="str">
        <f>IF($B75="N/A","N/A",IF(E75&gt;15,"No",IF(E75&lt;-15,"No","Yes")))</f>
        <v>N/A</v>
      </c>
      <c r="G75" s="4">
        <v>0.63293299950000004</v>
      </c>
      <c r="H75" s="5" t="str">
        <f t="shared" si="12"/>
        <v>N/A</v>
      </c>
      <c r="I75" s="6">
        <v>36.840000000000003</v>
      </c>
      <c r="J75" s="6">
        <v>33.450000000000003</v>
      </c>
      <c r="K75" s="111" t="str">
        <f t="shared" ref="K75:K80" si="14">IF(J75="Div by 0", "N/A", IF(J75="N/A","N/A", IF(J75&gt;30, "No", IF(J75&lt;-30, "No", "Yes"))))</f>
        <v>No</v>
      </c>
    </row>
    <row r="76" spans="1:11" x14ac:dyDescent="0.25">
      <c r="A76" s="130" t="s">
        <v>896</v>
      </c>
      <c r="B76" s="22" t="s">
        <v>213</v>
      </c>
      <c r="C76" s="57">
        <v>1.1313746683999999</v>
      </c>
      <c r="D76" s="5" t="str">
        <f t="shared" si="13"/>
        <v>N/A</v>
      </c>
      <c r="E76" s="4">
        <v>1.0849879752</v>
      </c>
      <c r="F76" s="5" t="str">
        <f t="shared" ref="F76:F86" si="15">IF($B76="N/A","N/A",IF(E76&gt;15,"No",IF(E76&lt;-15,"No","Yes")))</f>
        <v>N/A</v>
      </c>
      <c r="G76" s="4">
        <v>1.0562367563999999</v>
      </c>
      <c r="H76" s="5" t="str">
        <f t="shared" si="12"/>
        <v>N/A</v>
      </c>
      <c r="I76" s="6">
        <v>-4.0999999999999996</v>
      </c>
      <c r="J76" s="6">
        <v>-2.65</v>
      </c>
      <c r="K76" s="111" t="str">
        <f t="shared" si="14"/>
        <v>Yes</v>
      </c>
    </row>
    <row r="77" spans="1:11" x14ac:dyDescent="0.25">
      <c r="A77" s="130" t="s">
        <v>897</v>
      </c>
      <c r="B77" s="22" t="s">
        <v>213</v>
      </c>
      <c r="C77" s="57">
        <v>1.593320268</v>
      </c>
      <c r="D77" s="5" t="str">
        <f t="shared" si="13"/>
        <v>N/A</v>
      </c>
      <c r="E77" s="4">
        <v>1.5523548852</v>
      </c>
      <c r="F77" s="5" t="str">
        <f t="shared" si="15"/>
        <v>N/A</v>
      </c>
      <c r="G77" s="4">
        <v>1.5242957135999999</v>
      </c>
      <c r="H77" s="5" t="str">
        <f t="shared" si="12"/>
        <v>N/A</v>
      </c>
      <c r="I77" s="6">
        <v>-2.57</v>
      </c>
      <c r="J77" s="6">
        <v>-1.81</v>
      </c>
      <c r="K77" s="111" t="str">
        <f t="shared" si="14"/>
        <v>Yes</v>
      </c>
    </row>
    <row r="78" spans="1:11" x14ac:dyDescent="0.25">
      <c r="A78" s="130" t="s">
        <v>898</v>
      </c>
      <c r="B78" s="22" t="s">
        <v>213</v>
      </c>
      <c r="C78" s="57">
        <v>1.6917934726999999</v>
      </c>
      <c r="D78" s="5" t="str">
        <f t="shared" si="13"/>
        <v>N/A</v>
      </c>
      <c r="E78" s="4">
        <v>1.7149498920999999</v>
      </c>
      <c r="F78" s="5" t="str">
        <f t="shared" si="15"/>
        <v>N/A</v>
      </c>
      <c r="G78" s="4">
        <v>1.5324564058000001</v>
      </c>
      <c r="H78" s="5" t="str">
        <f t="shared" si="12"/>
        <v>N/A</v>
      </c>
      <c r="I78" s="6">
        <v>1.369</v>
      </c>
      <c r="J78" s="6">
        <v>-10.6</v>
      </c>
      <c r="K78" s="111" t="str">
        <f t="shared" si="14"/>
        <v>Yes</v>
      </c>
    </row>
    <row r="79" spans="1:11" x14ac:dyDescent="0.25">
      <c r="A79" s="130" t="s">
        <v>899</v>
      </c>
      <c r="B79" s="22" t="s">
        <v>213</v>
      </c>
      <c r="C79" s="57">
        <v>6.0274228666000003</v>
      </c>
      <c r="D79" s="5" t="str">
        <f t="shared" si="13"/>
        <v>N/A</v>
      </c>
      <c r="E79" s="4">
        <v>6.0605151663000001</v>
      </c>
      <c r="F79" s="5" t="str">
        <f t="shared" si="15"/>
        <v>N/A</v>
      </c>
      <c r="G79" s="4">
        <v>5.3427046451000004</v>
      </c>
      <c r="H79" s="5" t="str">
        <f t="shared" si="12"/>
        <v>N/A</v>
      </c>
      <c r="I79" s="6">
        <v>0.54900000000000004</v>
      </c>
      <c r="J79" s="6">
        <v>-11.8</v>
      </c>
      <c r="K79" s="111" t="str">
        <f t="shared" si="14"/>
        <v>Yes</v>
      </c>
    </row>
    <row r="80" spans="1:11" ht="25" x14ac:dyDescent="0.25">
      <c r="A80" s="130" t="s">
        <v>900</v>
      </c>
      <c r="B80" s="22" t="s">
        <v>213</v>
      </c>
      <c r="C80" s="61">
        <v>5.9930482366</v>
      </c>
      <c r="D80" s="5" t="str">
        <f t="shared" si="13"/>
        <v>N/A</v>
      </c>
      <c r="E80" s="61">
        <v>6.0370761179999999</v>
      </c>
      <c r="F80" s="5" t="str">
        <f t="shared" si="15"/>
        <v>N/A</v>
      </c>
      <c r="G80" s="61">
        <v>5.3062270523999997</v>
      </c>
      <c r="H80" s="5" t="str">
        <f t="shared" si="12"/>
        <v>N/A</v>
      </c>
      <c r="I80" s="6">
        <v>0.73460000000000003</v>
      </c>
      <c r="J80" s="62">
        <v>-12.1</v>
      </c>
      <c r="K80" s="111" t="str">
        <f t="shared" si="14"/>
        <v>Yes</v>
      </c>
    </row>
    <row r="81" spans="1:11" x14ac:dyDescent="0.25">
      <c r="A81" s="130" t="s">
        <v>901</v>
      </c>
      <c r="B81" s="22" t="s">
        <v>213</v>
      </c>
      <c r="C81" s="63">
        <v>276.17041551</v>
      </c>
      <c r="D81" s="5" t="str">
        <f t="shared" ref="D81:D86" si="16">IF($B81="N/A","N/A",IF(C81&gt;15,"No",IF(C81&lt;-15,"No","Yes")))</f>
        <v>N/A</v>
      </c>
      <c r="E81" s="64">
        <v>252.61792474000001</v>
      </c>
      <c r="F81" s="5" t="str">
        <f t="shared" si="15"/>
        <v>N/A</v>
      </c>
      <c r="G81" s="64">
        <v>247.24371952000001</v>
      </c>
      <c r="H81" s="5" t="str">
        <f>IF($B81="N/A","N/A",IF(G81&gt;15,"No",IF(G81&lt;-15,"No","Yes")))</f>
        <v>N/A</v>
      </c>
      <c r="I81" s="6">
        <v>-8.5299999999999994</v>
      </c>
      <c r="J81" s="6">
        <v>-2.13</v>
      </c>
      <c r="K81" s="111" t="str">
        <f t="shared" ref="K81:K86" si="17">IF(J81="Div by 0", "N/A", IF(J81="N/A","N/A", IF(J81&gt;30, "No", IF(J81&lt;-30, "No", "Yes"))))</f>
        <v>Yes</v>
      </c>
    </row>
    <row r="82" spans="1:11" x14ac:dyDescent="0.25">
      <c r="A82" s="130" t="s">
        <v>902</v>
      </c>
      <c r="B82" s="22" t="s">
        <v>213</v>
      </c>
      <c r="C82" s="63">
        <v>124.64483586999999</v>
      </c>
      <c r="D82" s="5" t="str">
        <f t="shared" si="16"/>
        <v>N/A</v>
      </c>
      <c r="E82" s="64">
        <v>124.8194151</v>
      </c>
      <c r="F82" s="5" t="str">
        <f t="shared" si="15"/>
        <v>N/A</v>
      </c>
      <c r="G82" s="64">
        <v>122.95114122</v>
      </c>
      <c r="H82" s="5" t="str">
        <f t="shared" si="12"/>
        <v>N/A</v>
      </c>
      <c r="I82" s="6">
        <v>0.1401</v>
      </c>
      <c r="J82" s="6">
        <v>-1.5</v>
      </c>
      <c r="K82" s="111" t="str">
        <f t="shared" si="17"/>
        <v>Yes</v>
      </c>
    </row>
    <row r="83" spans="1:11" x14ac:dyDescent="0.25">
      <c r="A83" s="130" t="s">
        <v>903</v>
      </c>
      <c r="B83" s="22" t="s">
        <v>213</v>
      </c>
      <c r="C83" s="63">
        <v>119.64910178</v>
      </c>
      <c r="D83" s="5" t="str">
        <f t="shared" si="16"/>
        <v>N/A</v>
      </c>
      <c r="E83" s="64">
        <v>120.77430129</v>
      </c>
      <c r="F83" s="5" t="str">
        <f t="shared" si="15"/>
        <v>N/A</v>
      </c>
      <c r="G83" s="64">
        <v>125.79151071</v>
      </c>
      <c r="H83" s="5" t="str">
        <f t="shared" si="12"/>
        <v>N/A</v>
      </c>
      <c r="I83" s="6">
        <v>0.94040000000000001</v>
      </c>
      <c r="J83" s="6">
        <v>4.1539999999999999</v>
      </c>
      <c r="K83" s="111" t="str">
        <f t="shared" si="17"/>
        <v>Yes</v>
      </c>
    </row>
    <row r="84" spans="1:11" x14ac:dyDescent="0.25">
      <c r="A84" s="130" t="s">
        <v>904</v>
      </c>
      <c r="B84" s="22" t="s">
        <v>213</v>
      </c>
      <c r="C84" s="63">
        <v>302.50699193999998</v>
      </c>
      <c r="D84" s="5" t="str">
        <f t="shared" si="16"/>
        <v>N/A</v>
      </c>
      <c r="E84" s="64">
        <v>315.81696317000001</v>
      </c>
      <c r="F84" s="5" t="str">
        <f t="shared" si="15"/>
        <v>N/A</v>
      </c>
      <c r="G84" s="64">
        <v>375.71060621999999</v>
      </c>
      <c r="H84" s="5" t="str">
        <f t="shared" si="12"/>
        <v>N/A</v>
      </c>
      <c r="I84" s="6">
        <v>4.4000000000000004</v>
      </c>
      <c r="J84" s="6">
        <v>18.96</v>
      </c>
      <c r="K84" s="111" t="str">
        <f t="shared" si="17"/>
        <v>Yes</v>
      </c>
    </row>
    <row r="85" spans="1:11" x14ac:dyDescent="0.25">
      <c r="A85" s="130" t="s">
        <v>905</v>
      </c>
      <c r="B85" s="22" t="s">
        <v>213</v>
      </c>
      <c r="C85" s="63">
        <v>150.12919434</v>
      </c>
      <c r="D85" s="5" t="str">
        <f t="shared" si="16"/>
        <v>N/A</v>
      </c>
      <c r="E85" s="64">
        <v>154.06756813999999</v>
      </c>
      <c r="F85" s="5" t="str">
        <f t="shared" si="15"/>
        <v>N/A</v>
      </c>
      <c r="G85" s="64">
        <v>158.16567316999999</v>
      </c>
      <c r="H85" s="5" t="str">
        <f t="shared" si="12"/>
        <v>N/A</v>
      </c>
      <c r="I85" s="6">
        <v>2.6230000000000002</v>
      </c>
      <c r="J85" s="6">
        <v>2.66</v>
      </c>
      <c r="K85" s="111" t="str">
        <f t="shared" si="17"/>
        <v>Yes</v>
      </c>
    </row>
    <row r="86" spans="1:11" ht="25" x14ac:dyDescent="0.25">
      <c r="A86" s="130" t="s">
        <v>906</v>
      </c>
      <c r="B86" s="22" t="s">
        <v>213</v>
      </c>
      <c r="C86" s="65">
        <v>149.40393180000001</v>
      </c>
      <c r="D86" s="5" t="str">
        <f t="shared" si="16"/>
        <v>N/A</v>
      </c>
      <c r="E86" s="65">
        <v>154.31218770000001</v>
      </c>
      <c r="F86" s="5" t="str">
        <f t="shared" si="15"/>
        <v>N/A</v>
      </c>
      <c r="G86" s="65">
        <v>158.73684373</v>
      </c>
      <c r="H86" s="5" t="str">
        <f t="shared" si="12"/>
        <v>N/A</v>
      </c>
      <c r="I86" s="6">
        <v>3.2850000000000001</v>
      </c>
      <c r="J86" s="6">
        <v>2.867</v>
      </c>
      <c r="K86" s="111" t="str">
        <f t="shared" si="17"/>
        <v>Yes</v>
      </c>
    </row>
    <row r="87" spans="1:11" x14ac:dyDescent="0.25">
      <c r="A87" s="130" t="s">
        <v>32</v>
      </c>
      <c r="B87" s="22" t="s">
        <v>266</v>
      </c>
      <c r="C87" s="57">
        <v>91.864940505999996</v>
      </c>
      <c r="D87" s="5" t="str">
        <f>IF($B87="N/A","N/A",IF(C87&gt;60,"Yes","No"))</f>
        <v>Yes</v>
      </c>
      <c r="E87" s="4">
        <v>91.671210571000003</v>
      </c>
      <c r="F87" s="5" t="str">
        <f>IF($B87="N/A","N/A",IF(E87&gt;60,"Yes","No"))</f>
        <v>Yes</v>
      </c>
      <c r="G87" s="4">
        <v>90.310686204000007</v>
      </c>
      <c r="H87" s="5" t="str">
        <f>IF($B87="N/A","N/A",IF(G87&gt;60,"Yes","No"))</f>
        <v>Yes</v>
      </c>
      <c r="I87" s="6">
        <v>-0.21099999999999999</v>
      </c>
      <c r="J87" s="6">
        <v>-1.48</v>
      </c>
      <c r="K87" s="111" t="str">
        <f t="shared" ref="K87:K105" si="18">IF(J87="Div by 0", "N/A", IF(J87="N/A","N/A", IF(J87&gt;30, "No", IF(J87&lt;-30, "No", "Yes"))))</f>
        <v>Yes</v>
      </c>
    </row>
    <row r="88" spans="1:11" x14ac:dyDescent="0.25">
      <c r="A88" s="130" t="s">
        <v>39</v>
      </c>
      <c r="B88" s="22" t="s">
        <v>267</v>
      </c>
      <c r="C88" s="57">
        <v>100</v>
      </c>
      <c r="D88" s="5" t="str">
        <f>IF($B88="N/A","N/A",IF(C88&gt;100,"No",IF(C88&lt;85,"No","Yes")))</f>
        <v>Yes</v>
      </c>
      <c r="E88" s="4">
        <v>99.999867863000006</v>
      </c>
      <c r="F88" s="5" t="str">
        <f>IF($B88="N/A","N/A",IF(E88&gt;100,"No",IF(E88&lt;85,"No","Yes")))</f>
        <v>Yes</v>
      </c>
      <c r="G88" s="4">
        <v>100</v>
      </c>
      <c r="H88" s="5" t="str">
        <f>IF($B88="N/A","N/A",IF(G88&gt;100,"No",IF(G88&lt;85,"No","Yes")))</f>
        <v>Yes</v>
      </c>
      <c r="I88" s="6">
        <v>0</v>
      </c>
      <c r="J88" s="6">
        <v>1E-4</v>
      </c>
      <c r="K88" s="111" t="str">
        <f t="shared" si="18"/>
        <v>Yes</v>
      </c>
    </row>
    <row r="89" spans="1:11" x14ac:dyDescent="0.25">
      <c r="A89" s="130" t="s">
        <v>907</v>
      </c>
      <c r="B89" s="22" t="s">
        <v>213</v>
      </c>
      <c r="C89" s="57">
        <v>25.987504124000001</v>
      </c>
      <c r="D89" s="5" t="str">
        <f>IF($B89="N/A","N/A",IF(C89&gt;15,"No",IF(C89&lt;-15,"No","Yes")))</f>
        <v>N/A</v>
      </c>
      <c r="E89" s="4">
        <v>25.121924143000001</v>
      </c>
      <c r="F89" s="5" t="str">
        <f>IF($B89="N/A","N/A",IF(E89&gt;15,"No",IF(E89&lt;-15,"No","Yes")))</f>
        <v>N/A</v>
      </c>
      <c r="G89" s="4">
        <v>25.322657277000001</v>
      </c>
      <c r="H89" s="5" t="str">
        <f>IF($B89="N/A","N/A",IF(G89&gt;15,"No",IF(G89&lt;-15,"No","Yes")))</f>
        <v>N/A</v>
      </c>
      <c r="I89" s="6">
        <v>-3.33</v>
      </c>
      <c r="J89" s="6">
        <v>0.79900000000000004</v>
      </c>
      <c r="K89" s="111" t="str">
        <f t="shared" si="18"/>
        <v>Yes</v>
      </c>
    </row>
    <row r="90" spans="1:11" x14ac:dyDescent="0.25">
      <c r="A90" s="130" t="s">
        <v>848</v>
      </c>
      <c r="B90" s="22" t="s">
        <v>268</v>
      </c>
      <c r="C90" s="57">
        <v>4.5480791877</v>
      </c>
      <c r="D90" s="5" t="str">
        <f>IF($B90="N/A","N/A",IF(C90&gt;25,"No",IF(C90&lt;5,"No","Yes")))</f>
        <v>No</v>
      </c>
      <c r="E90" s="4">
        <v>4.2363015739999996</v>
      </c>
      <c r="F90" s="5" t="str">
        <f>IF($B90="N/A","N/A",IF(E90&gt;25,"No",IF(E90&lt;5,"No","Yes")))</f>
        <v>No</v>
      </c>
      <c r="G90" s="4">
        <v>3.6898161034000001</v>
      </c>
      <c r="H90" s="5" t="str">
        <f>IF($B90="N/A","N/A",IF(G90&gt;25,"No",IF(G90&lt;5,"No","Yes")))</f>
        <v>No</v>
      </c>
      <c r="I90" s="6">
        <v>-6.86</v>
      </c>
      <c r="J90" s="6">
        <v>-12.9</v>
      </c>
      <c r="K90" s="111" t="str">
        <f t="shared" si="18"/>
        <v>Yes</v>
      </c>
    </row>
    <row r="91" spans="1:11" x14ac:dyDescent="0.25">
      <c r="A91" s="130" t="s">
        <v>849</v>
      </c>
      <c r="B91" s="22" t="s">
        <v>269</v>
      </c>
      <c r="C91" s="57">
        <v>42.335080923</v>
      </c>
      <c r="D91" s="5" t="str">
        <f>IF($B91="N/A","N/A",IF(C91&gt;70,"No",IF(C91&lt;40,"No","Yes")))</f>
        <v>Yes</v>
      </c>
      <c r="E91" s="4">
        <v>40.77472401</v>
      </c>
      <c r="F91" s="5" t="str">
        <f>IF($B91="N/A","N/A",IF(E91&gt;70,"No",IF(E91&lt;40,"No","Yes")))</f>
        <v>Yes</v>
      </c>
      <c r="G91" s="4">
        <v>40.923017172999998</v>
      </c>
      <c r="H91" s="5" t="str">
        <f>IF($B91="N/A","N/A",IF(G91&gt;70,"No",IF(G91&lt;40,"No","Yes")))</f>
        <v>Yes</v>
      </c>
      <c r="I91" s="6">
        <v>-3.69</v>
      </c>
      <c r="J91" s="6">
        <v>0.36370000000000002</v>
      </c>
      <c r="K91" s="111" t="str">
        <f t="shared" si="18"/>
        <v>Yes</v>
      </c>
    </row>
    <row r="92" spans="1:11" x14ac:dyDescent="0.25">
      <c r="A92" s="130" t="s">
        <v>850</v>
      </c>
      <c r="B92" s="22" t="s">
        <v>270</v>
      </c>
      <c r="C92" s="57">
        <v>53.116839888999998</v>
      </c>
      <c r="D92" s="5" t="str">
        <f>IF($B92="N/A","N/A",IF(C92&gt;55,"No",IF(C92&lt;20,"No","Yes")))</f>
        <v>Yes</v>
      </c>
      <c r="E92" s="4">
        <v>54.988974415999998</v>
      </c>
      <c r="F92" s="5" t="str">
        <f>IF($B92="N/A","N/A",IF(E92&gt;55,"No",IF(E92&lt;20,"No","Yes")))</f>
        <v>Yes</v>
      </c>
      <c r="G92" s="4">
        <v>55.387166723999997</v>
      </c>
      <c r="H92" s="5" t="str">
        <f>IF($B92="N/A","N/A",IF(G92&gt;55,"No",IF(G92&lt;20,"No","Yes")))</f>
        <v>No</v>
      </c>
      <c r="I92" s="6">
        <v>3.5249999999999999</v>
      </c>
      <c r="J92" s="6">
        <v>0.72409999999999997</v>
      </c>
      <c r="K92" s="111" t="str">
        <f t="shared" si="18"/>
        <v>Yes</v>
      </c>
    </row>
    <row r="93" spans="1:11" x14ac:dyDescent="0.25">
      <c r="A93" s="130" t="s">
        <v>163</v>
      </c>
      <c r="B93" s="22" t="s">
        <v>246</v>
      </c>
      <c r="C93" s="57">
        <v>94.356876510000006</v>
      </c>
      <c r="D93" s="5" t="str">
        <f>IF($B93="N/A","N/A",IF(C93&gt;95,"Yes","No"))</f>
        <v>No</v>
      </c>
      <c r="E93" s="4">
        <v>94.664231348000001</v>
      </c>
      <c r="F93" s="5" t="str">
        <f>IF($B93="N/A","N/A",IF(E93&gt;95,"Yes","No"))</f>
        <v>No</v>
      </c>
      <c r="G93" s="4">
        <v>94.789760458999993</v>
      </c>
      <c r="H93" s="5" t="str">
        <f>IF($B93="N/A","N/A",IF(G93&gt;95,"Yes","No"))</f>
        <v>No</v>
      </c>
      <c r="I93" s="6">
        <v>0.32569999999999999</v>
      </c>
      <c r="J93" s="6">
        <v>0.1326</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1" t="str">
        <f t="shared" si="18"/>
        <v>Yes</v>
      </c>
    </row>
    <row r="97" spans="1:11" x14ac:dyDescent="0.25">
      <c r="A97" s="130" t="s">
        <v>909</v>
      </c>
      <c r="B97" s="22" t="s">
        <v>213</v>
      </c>
      <c r="C97" s="57">
        <v>99.857873381999994</v>
      </c>
      <c r="D97" s="5" t="str">
        <f>IF($B97="N/A","N/A",IF(C97&gt;15,"No",IF(C97&lt;-15,"No","Yes")))</f>
        <v>N/A</v>
      </c>
      <c r="E97" s="4">
        <v>99.823355508999995</v>
      </c>
      <c r="F97" s="5" t="str">
        <f>IF($B97="N/A","N/A",IF(E97&gt;15,"No",IF(E97&lt;-15,"No","Yes")))</f>
        <v>N/A</v>
      </c>
      <c r="G97" s="4">
        <v>99.835367777000002</v>
      </c>
      <c r="H97" s="5" t="str">
        <f>IF($B97="N/A","N/A",IF(G97&gt;15,"No",IF(G97&lt;-15,"No","Yes")))</f>
        <v>N/A</v>
      </c>
      <c r="I97" s="6">
        <v>-3.5000000000000003E-2</v>
      </c>
      <c r="J97" s="6">
        <v>1.2E-2</v>
      </c>
      <c r="K97" s="111" t="str">
        <f t="shared" si="18"/>
        <v>Yes</v>
      </c>
    </row>
    <row r="98" spans="1:11" x14ac:dyDescent="0.25">
      <c r="A98" s="130" t="s">
        <v>43</v>
      </c>
      <c r="B98" s="22" t="s">
        <v>223</v>
      </c>
      <c r="C98" s="57">
        <v>95.811184479999994</v>
      </c>
      <c r="D98" s="5" t="str">
        <f>IF($B98="N/A","N/A",IF(C98&gt;100,"No",IF(C98&lt;98,"No","Yes")))</f>
        <v>No</v>
      </c>
      <c r="E98" s="4">
        <v>96.066879270000001</v>
      </c>
      <c r="F98" s="5" t="str">
        <f>IF($B98="N/A","N/A",IF(E98&gt;100,"No",IF(E98&lt;98,"No","Yes")))</f>
        <v>No</v>
      </c>
      <c r="G98" s="4">
        <v>96.187077285000001</v>
      </c>
      <c r="H98" s="5" t="str">
        <f>IF($B98="N/A","N/A",IF(G98&gt;100,"No",IF(G98&lt;98,"No","Yes")))</f>
        <v>No</v>
      </c>
      <c r="I98" s="6">
        <v>0.26690000000000003</v>
      </c>
      <c r="J98" s="6">
        <v>0.12509999999999999</v>
      </c>
      <c r="K98" s="111" t="str">
        <f t="shared" si="18"/>
        <v>Yes</v>
      </c>
    </row>
    <row r="99" spans="1:11" x14ac:dyDescent="0.25">
      <c r="A99" s="130" t="s">
        <v>44</v>
      </c>
      <c r="B99" s="22" t="s">
        <v>213</v>
      </c>
      <c r="C99" s="57">
        <v>34.468677436999997</v>
      </c>
      <c r="D99" s="5" t="str">
        <f>IF($B99="N/A","N/A",IF(C99&gt;15,"No",IF(C99&lt;-15,"No","Yes")))</f>
        <v>N/A</v>
      </c>
      <c r="E99" s="4">
        <v>33.383736399</v>
      </c>
      <c r="F99" s="5" t="str">
        <f>IF($B99="N/A","N/A",IF(E99&gt;15,"No",IF(E99&lt;-15,"No","Yes")))</f>
        <v>N/A</v>
      </c>
      <c r="G99" s="4">
        <v>32.422380412000003</v>
      </c>
      <c r="H99" s="5" t="str">
        <f>IF($B99="N/A","N/A",IF(G99&gt;15,"No",IF(G99&lt;-15,"No","Yes")))</f>
        <v>N/A</v>
      </c>
      <c r="I99" s="6">
        <v>-3.15</v>
      </c>
      <c r="J99" s="6">
        <v>-2.88</v>
      </c>
      <c r="K99" s="111" t="str">
        <f t="shared" si="18"/>
        <v>Yes</v>
      </c>
    </row>
    <row r="100" spans="1:11" x14ac:dyDescent="0.25">
      <c r="A100" s="130" t="s">
        <v>45</v>
      </c>
      <c r="B100" s="22" t="s">
        <v>213</v>
      </c>
      <c r="C100" s="57">
        <v>65.515512225999998</v>
      </c>
      <c r="D100" s="5" t="str">
        <f>IF($B100="N/A","N/A",IF(C100&gt;15,"No",IF(C100&lt;-15,"No","Yes")))</f>
        <v>N/A</v>
      </c>
      <c r="E100" s="4">
        <v>66.590190707999994</v>
      </c>
      <c r="F100" s="5" t="str">
        <f>IF($B100="N/A","N/A",IF(E100&gt;15,"No",IF(E100&lt;-15,"No","Yes")))</f>
        <v>N/A</v>
      </c>
      <c r="G100" s="4">
        <v>67.555862101000002</v>
      </c>
      <c r="H100" s="5" t="str">
        <f>IF($B100="N/A","N/A",IF(G100&gt;15,"No",IF(G100&lt;-15,"No","Yes")))</f>
        <v>N/A</v>
      </c>
      <c r="I100" s="6">
        <v>1.64</v>
      </c>
      <c r="J100" s="6">
        <v>1.45</v>
      </c>
      <c r="K100" s="111" t="str">
        <f t="shared" si="18"/>
        <v>Yes</v>
      </c>
    </row>
    <row r="101" spans="1:11" x14ac:dyDescent="0.25">
      <c r="A101" s="130" t="s">
        <v>355</v>
      </c>
      <c r="B101" s="22" t="s">
        <v>213</v>
      </c>
      <c r="C101" s="57">
        <v>99.984189662999995</v>
      </c>
      <c r="D101" s="5" t="str">
        <f>IF($B101="N/A","N/A",IF(C101&gt;15,"No",IF(C101&lt;-15,"No","Yes")))</f>
        <v>N/A</v>
      </c>
      <c r="E101" s="4">
        <v>99.973927106999994</v>
      </c>
      <c r="F101" s="5" t="str">
        <f>IF($B101="N/A","N/A",IF(E101&gt;15,"No",IF(E101&lt;-15,"No","Yes")))</f>
        <v>N/A</v>
      </c>
      <c r="G101" s="4">
        <v>99.978242512999998</v>
      </c>
      <c r="H101" s="5" t="str">
        <f>IF($B101="N/A","N/A",IF(G101&gt;15,"No",IF(G101&lt;-15,"No","Yes")))</f>
        <v>N/A</v>
      </c>
      <c r="I101" s="6">
        <v>-0.01</v>
      </c>
      <c r="J101" s="6">
        <v>4.3E-3</v>
      </c>
      <c r="K101" s="111" t="str">
        <f t="shared" si="18"/>
        <v>Yes</v>
      </c>
    </row>
    <row r="102" spans="1:11" x14ac:dyDescent="0.25">
      <c r="A102" s="130" t="s">
        <v>46</v>
      </c>
      <c r="B102" s="22" t="s">
        <v>213</v>
      </c>
      <c r="C102" s="57">
        <v>1.5810336899999999E-2</v>
      </c>
      <c r="D102" s="5" t="str">
        <f>IF($B102="N/A","N/A",IF(C102&gt;15,"No",IF(C102&lt;-15,"No","Yes")))</f>
        <v>N/A</v>
      </c>
      <c r="E102" s="4">
        <v>2.6072892699999999E-2</v>
      </c>
      <c r="F102" s="5" t="str">
        <f>IF($B102="N/A","N/A",IF(E102&gt;15,"No",IF(E102&lt;-15,"No","Yes")))</f>
        <v>N/A</v>
      </c>
      <c r="G102" s="4">
        <v>2.1757486900000001E-2</v>
      </c>
      <c r="H102" s="5" t="str">
        <f>IF($B102="N/A","N/A",IF(G102&gt;15,"No",IF(G102&lt;-15,"No","Yes")))</f>
        <v>N/A</v>
      </c>
      <c r="I102" s="6">
        <v>64.91</v>
      </c>
      <c r="J102" s="6">
        <v>-16.600000000000001</v>
      </c>
      <c r="K102" s="111" t="str">
        <f t="shared" si="18"/>
        <v>Yes</v>
      </c>
    </row>
    <row r="103" spans="1:11" x14ac:dyDescent="0.25">
      <c r="A103" s="130"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11" t="str">
        <f t="shared" si="18"/>
        <v>N/A</v>
      </c>
    </row>
    <row r="104" spans="1:11" x14ac:dyDescent="0.25">
      <c r="A104" s="130"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11" t="str">
        <f t="shared" si="18"/>
        <v>Yes</v>
      </c>
    </row>
    <row r="105" spans="1:11" ht="25" x14ac:dyDescent="0.25">
      <c r="A105" s="130" t="s">
        <v>48</v>
      </c>
      <c r="B105" s="38" t="s">
        <v>223</v>
      </c>
      <c r="C105" s="57">
        <v>99.999418500999994</v>
      </c>
      <c r="D105" s="5" t="str">
        <f>IF($B105="N/A","N/A",IF(C105&gt;100,"No",IF(C105&lt;98,"No","Yes")))</f>
        <v>Yes</v>
      </c>
      <c r="E105" s="4">
        <v>99.999966012000002</v>
      </c>
      <c r="F105" s="5" t="str">
        <f>IF($B105="N/A","N/A",IF(E105&gt;100,"No",IF(E105&lt;98,"No","Yes")))</f>
        <v>Yes</v>
      </c>
      <c r="G105" s="4">
        <v>100</v>
      </c>
      <c r="H105" s="5" t="str">
        <f>IF($B105="N/A","N/A",IF(G105&gt;100,"No",IF(G105&lt;98,"No","Yes")))</f>
        <v>Yes</v>
      </c>
      <c r="I105" s="6">
        <v>5.0000000000000001E-4</v>
      </c>
      <c r="J105" s="6">
        <v>0</v>
      </c>
      <c r="K105" s="111" t="str">
        <f t="shared" si="18"/>
        <v>Yes</v>
      </c>
    </row>
    <row r="106" spans="1:11" x14ac:dyDescent="0.25">
      <c r="A106" s="130" t="s">
        <v>49</v>
      </c>
      <c r="B106" s="38" t="s">
        <v>213</v>
      </c>
      <c r="C106" s="57">
        <v>99.846622260999993</v>
      </c>
      <c r="D106" s="5" t="str">
        <f>IF($B106="N/A","N/A",IF(C106&gt;15,"No",IF(C106&lt;-15,"No","Yes")))</f>
        <v>N/A</v>
      </c>
      <c r="E106" s="4">
        <v>99.847362840000002</v>
      </c>
      <c r="F106" s="5" t="str">
        <f>IF($B106="N/A","N/A",IF(E106&gt;15,"No",IF(E106&lt;-15,"No","Yes")))</f>
        <v>N/A</v>
      </c>
      <c r="G106" s="4">
        <v>99.720861004</v>
      </c>
      <c r="H106" s="5" t="str">
        <f>IF($B106="N/A","N/A",IF(G106&gt;15,"No",IF(G106&lt;-15,"No","Yes")))</f>
        <v>N/A</v>
      </c>
      <c r="I106" s="6">
        <v>6.9999999999999999E-4</v>
      </c>
      <c r="J106" s="6">
        <v>-0.127</v>
      </c>
      <c r="K106" s="111" t="str">
        <f>IF(J106="Div by 0", "N/A", IF(J106="N/A","N/A", IF(J106&gt;30, "No", IF(J106&lt;-30, "No", "Yes"))))</f>
        <v>Yes</v>
      </c>
    </row>
    <row r="107" spans="1:11" x14ac:dyDescent="0.25">
      <c r="A107" s="130" t="s">
        <v>910</v>
      </c>
      <c r="B107" s="22" t="s">
        <v>213</v>
      </c>
      <c r="C107" s="66">
        <v>77.770533392999994</v>
      </c>
      <c r="D107" s="5" t="str">
        <f t="shared" ref="D107:D130" si="19">IF($B107="N/A","N/A",IF(C107&gt;15,"No",IF(C107&lt;-15,"No","Yes")))</f>
        <v>N/A</v>
      </c>
      <c r="E107" s="5">
        <v>77.611231032000006</v>
      </c>
      <c r="F107" s="5" t="str">
        <f t="shared" ref="F107:F130" si="20">IF($B107="N/A","N/A",IF(E107&gt;15,"No",IF(E107&lt;-15,"No","Yes")))</f>
        <v>N/A</v>
      </c>
      <c r="G107" s="4">
        <v>79.938002122</v>
      </c>
      <c r="H107" s="5" t="str">
        <f t="shared" ref="H107:H130" si="21">IF($B107="N/A","N/A",IF(G107&gt;15,"No",IF(G107&lt;-15,"No","Yes")))</f>
        <v>N/A</v>
      </c>
      <c r="I107" s="6">
        <v>-0.20499999999999999</v>
      </c>
      <c r="J107" s="6">
        <v>2.9980000000000002</v>
      </c>
      <c r="K107" s="111" t="str">
        <f t="shared" ref="K107:K130" si="22">IF(J107="Div by 0", "N/A", IF(J107="N/A","N/A", IF(J107&gt;30, "No", IF(J107&lt;-30, "No", "Yes"))))</f>
        <v>Yes</v>
      </c>
    </row>
    <row r="108" spans="1:11" x14ac:dyDescent="0.25">
      <c r="A108" s="130" t="s">
        <v>911</v>
      </c>
      <c r="B108" s="22" t="s">
        <v>213</v>
      </c>
      <c r="C108" s="66">
        <v>16.202043740000001</v>
      </c>
      <c r="D108" s="22" t="s">
        <v>213</v>
      </c>
      <c r="E108" s="5">
        <v>16.328296651999999</v>
      </c>
      <c r="F108" s="22" t="s">
        <v>213</v>
      </c>
      <c r="G108" s="4">
        <v>14.719293233</v>
      </c>
      <c r="H108" s="22" t="s">
        <v>213</v>
      </c>
      <c r="I108" s="6">
        <v>0.7792</v>
      </c>
      <c r="J108" s="6">
        <v>-9.85</v>
      </c>
      <c r="K108" s="111" t="str">
        <f t="shared" si="22"/>
        <v>Yes</v>
      </c>
    </row>
    <row r="109" spans="1:11" x14ac:dyDescent="0.25">
      <c r="A109" s="130" t="s">
        <v>912</v>
      </c>
      <c r="B109" s="22" t="s">
        <v>213</v>
      </c>
      <c r="C109" s="66">
        <v>8.9204411546000006</v>
      </c>
      <c r="D109" s="5" t="str">
        <f t="shared" si="19"/>
        <v>N/A</v>
      </c>
      <c r="E109" s="5">
        <v>8.8661521073999996</v>
      </c>
      <c r="F109" s="5" t="str">
        <f t="shared" si="20"/>
        <v>N/A</v>
      </c>
      <c r="G109" s="4">
        <v>6.9652326452000004</v>
      </c>
      <c r="H109" s="5" t="str">
        <f t="shared" si="21"/>
        <v>N/A</v>
      </c>
      <c r="I109" s="6">
        <v>-0.60899999999999999</v>
      </c>
      <c r="J109" s="6">
        <v>-21.4</v>
      </c>
      <c r="K109" s="111" t="str">
        <f t="shared" si="22"/>
        <v>Yes</v>
      </c>
    </row>
    <row r="110" spans="1:11" x14ac:dyDescent="0.25">
      <c r="A110" s="130" t="s">
        <v>913</v>
      </c>
      <c r="B110" s="22" t="s">
        <v>213</v>
      </c>
      <c r="C110" s="66">
        <v>0</v>
      </c>
      <c r="D110" s="5" t="str">
        <f t="shared" si="19"/>
        <v>N/A</v>
      </c>
      <c r="E110" s="5">
        <v>0</v>
      </c>
      <c r="F110" s="5" t="str">
        <f t="shared" si="20"/>
        <v>N/A</v>
      </c>
      <c r="G110" s="4">
        <v>0</v>
      </c>
      <c r="H110" s="5" t="str">
        <f t="shared" si="21"/>
        <v>N/A</v>
      </c>
      <c r="I110" s="6" t="s">
        <v>1748</v>
      </c>
      <c r="J110" s="6" t="s">
        <v>1748</v>
      </c>
      <c r="K110" s="111" t="str">
        <f t="shared" si="22"/>
        <v>N/A</v>
      </c>
    </row>
    <row r="111" spans="1:11" x14ac:dyDescent="0.25">
      <c r="A111" s="130" t="s">
        <v>914</v>
      </c>
      <c r="B111" s="22" t="s">
        <v>213</v>
      </c>
      <c r="C111" s="66">
        <v>0.59998332939999999</v>
      </c>
      <c r="D111" s="5" t="str">
        <f t="shared" si="19"/>
        <v>N/A</v>
      </c>
      <c r="E111" s="5">
        <v>0.76434008050000002</v>
      </c>
      <c r="F111" s="5" t="str">
        <f t="shared" si="20"/>
        <v>N/A</v>
      </c>
      <c r="G111" s="4">
        <v>0.79394883500000002</v>
      </c>
      <c r="H111" s="5" t="str">
        <f t="shared" si="21"/>
        <v>N/A</v>
      </c>
      <c r="I111" s="6">
        <v>27.39</v>
      </c>
      <c r="J111" s="6">
        <v>3.8740000000000001</v>
      </c>
      <c r="K111" s="111" t="str">
        <f t="shared" si="22"/>
        <v>Yes</v>
      </c>
    </row>
    <row r="112" spans="1:11" x14ac:dyDescent="0.25">
      <c r="A112" s="130" t="s">
        <v>915</v>
      </c>
      <c r="B112" s="22" t="s">
        <v>213</v>
      </c>
      <c r="C112" s="66">
        <v>2.2826551699999999E-2</v>
      </c>
      <c r="D112" s="5" t="str">
        <f t="shared" si="19"/>
        <v>N/A</v>
      </c>
      <c r="E112" s="5">
        <v>2.8131143000000001E-2</v>
      </c>
      <c r="F112" s="5" t="str">
        <f t="shared" si="20"/>
        <v>N/A</v>
      </c>
      <c r="G112" s="4">
        <v>2.18865556E-2</v>
      </c>
      <c r="H112" s="5" t="str">
        <f t="shared" si="21"/>
        <v>N/A</v>
      </c>
      <c r="I112" s="6">
        <v>23.24</v>
      </c>
      <c r="J112" s="6">
        <v>-22.2</v>
      </c>
      <c r="K112" s="111" t="str">
        <f t="shared" si="22"/>
        <v>Yes</v>
      </c>
    </row>
    <row r="113" spans="1:11" x14ac:dyDescent="0.25">
      <c r="A113" s="130" t="s">
        <v>916</v>
      </c>
      <c r="B113" s="22" t="s">
        <v>213</v>
      </c>
      <c r="C113" s="66">
        <v>0</v>
      </c>
      <c r="D113" s="5" t="str">
        <f t="shared" si="19"/>
        <v>N/A</v>
      </c>
      <c r="E113" s="5">
        <v>0</v>
      </c>
      <c r="F113" s="5" t="str">
        <f t="shared" si="20"/>
        <v>N/A</v>
      </c>
      <c r="G113" s="4">
        <v>0</v>
      </c>
      <c r="H113" s="5" t="str">
        <f t="shared" si="21"/>
        <v>N/A</v>
      </c>
      <c r="I113" s="6" t="s">
        <v>1748</v>
      </c>
      <c r="J113" s="6" t="s">
        <v>1748</v>
      </c>
      <c r="K113" s="111" t="str">
        <f t="shared" si="22"/>
        <v>N/A</v>
      </c>
    </row>
    <row r="114" spans="1:11" x14ac:dyDescent="0.25">
      <c r="A114" s="130" t="s">
        <v>917</v>
      </c>
      <c r="B114" s="22" t="s">
        <v>213</v>
      </c>
      <c r="C114" s="66">
        <v>1.8333136E-2</v>
      </c>
      <c r="D114" s="5" t="str">
        <f t="shared" si="19"/>
        <v>N/A</v>
      </c>
      <c r="E114" s="5">
        <v>2.2839145799999998E-2</v>
      </c>
      <c r="F114" s="5" t="str">
        <f t="shared" si="20"/>
        <v>N/A</v>
      </c>
      <c r="G114" s="4">
        <v>1.3608947999999999E-2</v>
      </c>
      <c r="H114" s="5" t="str">
        <f t="shared" si="21"/>
        <v>N/A</v>
      </c>
      <c r="I114" s="6">
        <v>24.58</v>
      </c>
      <c r="J114" s="6">
        <v>-40.4</v>
      </c>
      <c r="K114" s="111" t="str">
        <f t="shared" si="22"/>
        <v>No</v>
      </c>
    </row>
    <row r="115" spans="1:11" x14ac:dyDescent="0.25">
      <c r="A115" s="130" t="s">
        <v>918</v>
      </c>
      <c r="B115" s="22" t="s">
        <v>213</v>
      </c>
      <c r="C115" s="66">
        <v>4.0552627222000002</v>
      </c>
      <c r="D115" s="5" t="str">
        <f t="shared" si="19"/>
        <v>N/A</v>
      </c>
      <c r="E115" s="5">
        <v>4.1499970541</v>
      </c>
      <c r="F115" s="5" t="str">
        <f t="shared" si="20"/>
        <v>N/A</v>
      </c>
      <c r="G115" s="4">
        <v>3.9716615870999998</v>
      </c>
      <c r="H115" s="5" t="str">
        <f t="shared" si="21"/>
        <v>N/A</v>
      </c>
      <c r="I115" s="6">
        <v>2.3359999999999999</v>
      </c>
      <c r="J115" s="6">
        <v>-4.3</v>
      </c>
      <c r="K115" s="111" t="str">
        <f t="shared" si="22"/>
        <v>Yes</v>
      </c>
    </row>
    <row r="116" spans="1:11" x14ac:dyDescent="0.25">
      <c r="A116" s="130" t="s">
        <v>919</v>
      </c>
      <c r="B116" s="22" t="s">
        <v>213</v>
      </c>
      <c r="C116" s="66">
        <v>0.45765438759999999</v>
      </c>
      <c r="D116" s="5" t="str">
        <f t="shared" si="19"/>
        <v>N/A</v>
      </c>
      <c r="E116" s="5">
        <v>0.40561980110000001</v>
      </c>
      <c r="F116" s="5" t="str">
        <f t="shared" si="20"/>
        <v>N/A</v>
      </c>
      <c r="G116" s="4">
        <v>0.87352142990000003</v>
      </c>
      <c r="H116" s="5" t="str">
        <f t="shared" si="21"/>
        <v>N/A</v>
      </c>
      <c r="I116" s="6">
        <v>-11.4</v>
      </c>
      <c r="J116" s="6">
        <v>115.4</v>
      </c>
      <c r="K116" s="111" t="str">
        <f t="shared" si="22"/>
        <v>No</v>
      </c>
    </row>
    <row r="117" spans="1:11" x14ac:dyDescent="0.25">
      <c r="A117" s="130" t="s">
        <v>920</v>
      </c>
      <c r="B117" s="22" t="s">
        <v>213</v>
      </c>
      <c r="C117" s="66">
        <v>2.7881644300000001E-2</v>
      </c>
      <c r="D117" s="5" t="str">
        <f t="shared" si="19"/>
        <v>N/A</v>
      </c>
      <c r="E117" s="5">
        <v>2.59672089E-2</v>
      </c>
      <c r="F117" s="5" t="str">
        <f t="shared" si="20"/>
        <v>N/A</v>
      </c>
      <c r="G117" s="4">
        <v>1.76308365E-2</v>
      </c>
      <c r="H117" s="5" t="str">
        <f t="shared" si="21"/>
        <v>N/A</v>
      </c>
      <c r="I117" s="6">
        <v>-6.87</v>
      </c>
      <c r="J117" s="6">
        <v>-32.1</v>
      </c>
      <c r="K117" s="111" t="str">
        <f t="shared" si="22"/>
        <v>No</v>
      </c>
    </row>
    <row r="118" spans="1:11" x14ac:dyDescent="0.25">
      <c r="A118" s="130" t="s">
        <v>921</v>
      </c>
      <c r="B118" s="22" t="s">
        <v>213</v>
      </c>
      <c r="C118" s="66">
        <v>2.0996608145</v>
      </c>
      <c r="D118" s="5" t="str">
        <f t="shared" si="19"/>
        <v>N/A</v>
      </c>
      <c r="E118" s="5">
        <v>2.0652501111000001</v>
      </c>
      <c r="F118" s="5" t="str">
        <f t="shared" si="20"/>
        <v>N/A</v>
      </c>
      <c r="G118" s="4">
        <v>2.0618023953</v>
      </c>
      <c r="H118" s="5" t="str">
        <f t="shared" si="21"/>
        <v>N/A</v>
      </c>
      <c r="I118" s="6">
        <v>-1.64</v>
      </c>
      <c r="J118" s="6">
        <v>-0.16700000000000001</v>
      </c>
      <c r="K118" s="111" t="str">
        <f t="shared" si="22"/>
        <v>Yes</v>
      </c>
    </row>
    <row r="119" spans="1:11" x14ac:dyDescent="0.25">
      <c r="A119" s="130" t="s">
        <v>922</v>
      </c>
      <c r="B119" s="22" t="s">
        <v>213</v>
      </c>
      <c r="C119" s="66">
        <v>6.0274228666000003</v>
      </c>
      <c r="D119" s="5" t="str">
        <f t="shared" si="19"/>
        <v>N/A</v>
      </c>
      <c r="E119" s="5">
        <v>6.0604723161000003</v>
      </c>
      <c r="F119" s="5" t="str">
        <f t="shared" si="20"/>
        <v>N/A</v>
      </c>
      <c r="G119" s="4">
        <v>5.3427046451000004</v>
      </c>
      <c r="H119" s="5" t="str">
        <f t="shared" si="21"/>
        <v>N/A</v>
      </c>
      <c r="I119" s="6">
        <v>0.54830000000000001</v>
      </c>
      <c r="J119" s="6">
        <v>-11.8</v>
      </c>
      <c r="K119" s="111" t="str">
        <f t="shared" si="22"/>
        <v>Yes</v>
      </c>
    </row>
    <row r="120" spans="1:11" x14ac:dyDescent="0.25">
      <c r="A120" s="130" t="s">
        <v>923</v>
      </c>
      <c r="B120" s="22" t="s">
        <v>213</v>
      </c>
      <c r="C120" s="66">
        <v>5.4796305603000004</v>
      </c>
      <c r="D120" s="5" t="str">
        <f t="shared" si="19"/>
        <v>N/A</v>
      </c>
      <c r="E120" s="5">
        <v>5.2267149445000003</v>
      </c>
      <c r="F120" s="5" t="str">
        <f t="shared" si="20"/>
        <v>N/A</v>
      </c>
      <c r="G120" s="4">
        <v>4.0888107790000001</v>
      </c>
      <c r="H120" s="5" t="str">
        <f t="shared" si="21"/>
        <v>N/A</v>
      </c>
      <c r="I120" s="6">
        <v>-4.62</v>
      </c>
      <c r="J120" s="6">
        <v>-21.8</v>
      </c>
      <c r="K120" s="111" t="str">
        <f t="shared" si="22"/>
        <v>Yes</v>
      </c>
    </row>
    <row r="121" spans="1:11" x14ac:dyDescent="0.25">
      <c r="A121" s="130" t="s">
        <v>924</v>
      </c>
      <c r="B121" s="22" t="s">
        <v>213</v>
      </c>
      <c r="C121" s="66">
        <v>0</v>
      </c>
      <c r="D121" s="5" t="str">
        <f t="shared" si="19"/>
        <v>N/A</v>
      </c>
      <c r="E121" s="5">
        <v>0</v>
      </c>
      <c r="F121" s="5" t="str">
        <f t="shared" si="20"/>
        <v>N/A</v>
      </c>
      <c r="G121" s="4">
        <v>0</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5.9537758E-3</v>
      </c>
      <c r="D123" s="5" t="str">
        <f t="shared" si="19"/>
        <v>N/A</v>
      </c>
      <c r="E123" s="5">
        <v>5.3991226000000003E-3</v>
      </c>
      <c r="F123" s="5" t="str">
        <f t="shared" si="20"/>
        <v>N/A</v>
      </c>
      <c r="G123" s="4">
        <v>6.3134295000000003E-3</v>
      </c>
      <c r="H123" s="5" t="str">
        <f t="shared" si="21"/>
        <v>N/A</v>
      </c>
      <c r="I123" s="6">
        <v>-9.32</v>
      </c>
      <c r="J123" s="6">
        <v>16.93</v>
      </c>
      <c r="K123" s="111" t="str">
        <f t="shared" si="22"/>
        <v>Yes</v>
      </c>
    </row>
    <row r="124" spans="1:11" x14ac:dyDescent="0.25">
      <c r="A124" s="130" t="s">
        <v>927</v>
      </c>
      <c r="B124" s="22" t="s">
        <v>213</v>
      </c>
      <c r="C124" s="66">
        <v>0</v>
      </c>
      <c r="D124" s="5" t="str">
        <f t="shared" si="19"/>
        <v>N/A</v>
      </c>
      <c r="E124" s="5">
        <v>0</v>
      </c>
      <c r="F124" s="5" t="str">
        <f t="shared" si="20"/>
        <v>N/A</v>
      </c>
      <c r="G124" s="4">
        <v>0</v>
      </c>
      <c r="H124" s="5" t="str">
        <f t="shared" si="21"/>
        <v>N/A</v>
      </c>
      <c r="I124" s="6" t="s">
        <v>1748</v>
      </c>
      <c r="J124" s="6" t="s">
        <v>1748</v>
      </c>
      <c r="K124" s="111" t="str">
        <f t="shared" si="22"/>
        <v>N/A</v>
      </c>
    </row>
    <row r="125" spans="1:11" x14ac:dyDescent="0.25">
      <c r="A125" s="130" t="s">
        <v>928</v>
      </c>
      <c r="B125" s="22" t="s">
        <v>213</v>
      </c>
      <c r="C125" s="66">
        <v>6.9243535699999997E-2</v>
      </c>
      <c r="D125" s="5" t="str">
        <f t="shared" si="19"/>
        <v>N/A</v>
      </c>
      <c r="E125" s="5">
        <v>0.36585483429999999</v>
      </c>
      <c r="F125" s="5" t="str">
        <f t="shared" si="20"/>
        <v>N/A</v>
      </c>
      <c r="G125" s="4">
        <v>0.35549284739999998</v>
      </c>
      <c r="H125" s="5" t="str">
        <f t="shared" si="21"/>
        <v>N/A</v>
      </c>
      <c r="I125" s="6">
        <v>428.4</v>
      </c>
      <c r="J125" s="6">
        <v>-2.83</v>
      </c>
      <c r="K125" s="111" t="str">
        <f t="shared" si="22"/>
        <v>Yes</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0.2386003729</v>
      </c>
      <c r="D127" s="5" t="str">
        <f t="shared" si="19"/>
        <v>N/A</v>
      </c>
      <c r="E127" s="5">
        <v>0.21011585620000001</v>
      </c>
      <c r="F127" s="5" t="str">
        <f t="shared" si="20"/>
        <v>N/A</v>
      </c>
      <c r="G127" s="4">
        <v>0.1471496736</v>
      </c>
      <c r="H127" s="5" t="str">
        <f t="shared" si="21"/>
        <v>N/A</v>
      </c>
      <c r="I127" s="6">
        <v>-11.9</v>
      </c>
      <c r="J127" s="6">
        <v>-30</v>
      </c>
      <c r="K127" s="111" t="str">
        <f t="shared" si="22"/>
        <v>Yes</v>
      </c>
    </row>
    <row r="128" spans="1:11" x14ac:dyDescent="0.25">
      <c r="A128" s="130" t="s">
        <v>931</v>
      </c>
      <c r="B128" s="22" t="s">
        <v>213</v>
      </c>
      <c r="C128" s="66">
        <v>0</v>
      </c>
      <c r="D128" s="5" t="str">
        <f t="shared" si="19"/>
        <v>N/A</v>
      </c>
      <c r="E128" s="5">
        <v>0</v>
      </c>
      <c r="F128" s="5" t="str">
        <f t="shared" si="20"/>
        <v>N/A</v>
      </c>
      <c r="G128" s="4">
        <v>0.51690619510000002</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0.2339946218</v>
      </c>
      <c r="D130" s="120" t="str">
        <f t="shared" si="19"/>
        <v>N/A</v>
      </c>
      <c r="E130" s="120">
        <v>0.2523875585</v>
      </c>
      <c r="F130" s="120" t="str">
        <f t="shared" si="20"/>
        <v>N/A</v>
      </c>
      <c r="G130" s="124">
        <v>0.22803172050000001</v>
      </c>
      <c r="H130" s="120" t="str">
        <f t="shared" si="21"/>
        <v>N/A</v>
      </c>
      <c r="I130" s="121">
        <v>7.86</v>
      </c>
      <c r="J130" s="121">
        <v>-9.65</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346533</v>
      </c>
      <c r="D6" s="5" t="str">
        <f>IF($B6="N/A","N/A",IF(C6&gt;15,"No",IF(C6&lt;-15,"No","Yes")))</f>
        <v>N/A</v>
      </c>
      <c r="E6" s="23">
        <v>362188</v>
      </c>
      <c r="F6" s="5" t="str">
        <f>IF($B6="N/A","N/A",IF(E6&gt;15,"No",IF(E6&lt;-15,"No","Yes")))</f>
        <v>N/A</v>
      </c>
      <c r="G6" s="23">
        <v>308779</v>
      </c>
      <c r="H6" s="5" t="str">
        <f>IF($B6="N/A","N/A",IF(G6&gt;15,"No",IF(G6&lt;-15,"No","Yes")))</f>
        <v>N/A</v>
      </c>
      <c r="I6" s="6">
        <v>4.5179999999999998</v>
      </c>
      <c r="J6" s="6">
        <v>-14.7</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50.570430522000002</v>
      </c>
      <c r="D9" s="5" t="str">
        <f t="shared" ref="D9:D17" si="1">IF($B9="N/A","N/A",IF(C9&gt;15,"No",IF(C9&lt;-15,"No","Yes")))</f>
        <v>N/A</v>
      </c>
      <c r="E9" s="24">
        <v>49.488428661</v>
      </c>
      <c r="F9" s="5" t="str">
        <f>IF($B9="N/A","N/A",IF(E9&gt;15,"No",IF(E9&lt;-15,"No","Yes")))</f>
        <v>N/A</v>
      </c>
      <c r="G9" s="24">
        <v>53.33363344</v>
      </c>
      <c r="H9" s="5" t="str">
        <f>IF($B9="N/A","N/A",IF(G9&gt;15,"No",IF(G9&lt;-15,"No","Yes")))</f>
        <v>N/A</v>
      </c>
      <c r="I9" s="6">
        <v>-2.14</v>
      </c>
      <c r="J9" s="6">
        <v>7.77</v>
      </c>
      <c r="K9" s="111" t="str">
        <f t="shared" si="0"/>
        <v>Yes</v>
      </c>
    </row>
    <row r="10" spans="1:11" x14ac:dyDescent="0.25">
      <c r="A10" s="130" t="s">
        <v>16</v>
      </c>
      <c r="B10" s="22" t="s">
        <v>213</v>
      </c>
      <c r="C10" s="57">
        <v>8.0633013305999999</v>
      </c>
      <c r="D10" s="5" t="str">
        <f t="shared" si="1"/>
        <v>N/A</v>
      </c>
      <c r="E10" s="4">
        <v>7.7951229747999999</v>
      </c>
      <c r="F10" s="5" t="str">
        <f>IF($B10="N/A","N/A",IF(E10&gt;15,"No",IF(E10&lt;-15,"No","Yes")))</f>
        <v>N/A</v>
      </c>
      <c r="G10" s="4">
        <v>7.2576179080000003</v>
      </c>
      <c r="H10" s="5" t="str">
        <f>IF($B10="N/A","N/A",IF(G10&gt;15,"No",IF(G10&lt;-15,"No","Yes")))</f>
        <v>N/A</v>
      </c>
      <c r="I10" s="6">
        <v>-3.33</v>
      </c>
      <c r="J10" s="6">
        <v>-6.9</v>
      </c>
      <c r="K10" s="111" t="str">
        <f t="shared" si="0"/>
        <v>Yes</v>
      </c>
    </row>
    <row r="11" spans="1:11" x14ac:dyDescent="0.25">
      <c r="A11" s="130" t="s">
        <v>36</v>
      </c>
      <c r="B11" s="22" t="s">
        <v>213</v>
      </c>
      <c r="C11" s="57">
        <v>12.530297052</v>
      </c>
      <c r="D11" s="5" t="str">
        <f t="shared" si="1"/>
        <v>N/A</v>
      </c>
      <c r="E11" s="4">
        <v>11.361878326999999</v>
      </c>
      <c r="F11" s="5" t="str">
        <f>IF($B11="N/A","N/A",IF(E11&gt;15,"No",IF(E11&lt;-15,"No","Yes")))</f>
        <v>N/A</v>
      </c>
      <c r="G11" s="4">
        <v>10.265477784</v>
      </c>
      <c r="H11" s="5" t="str">
        <f>IF($B11="N/A","N/A",IF(G11&gt;15,"No",IF(G11&lt;-15,"No","Yes")))</f>
        <v>N/A</v>
      </c>
      <c r="I11" s="6">
        <v>-9.32</v>
      </c>
      <c r="J11" s="6">
        <v>-9.65</v>
      </c>
      <c r="K11" s="111" t="str">
        <f t="shared" si="0"/>
        <v>Yes</v>
      </c>
    </row>
    <row r="12" spans="1:11" x14ac:dyDescent="0.25">
      <c r="A12" s="130" t="s">
        <v>37</v>
      </c>
      <c r="B12" s="22" t="s">
        <v>213</v>
      </c>
      <c r="C12" s="57">
        <v>7.6923076923</v>
      </c>
      <c r="D12" s="5" t="str">
        <f t="shared" si="1"/>
        <v>N/A</v>
      </c>
      <c r="E12" s="4">
        <v>9.0909090909000003</v>
      </c>
      <c r="F12" s="5" t="str">
        <f>IF($B12="N/A","N/A",IF(E12&gt;15,"No",IF(E12&lt;-15,"No","Yes")))</f>
        <v>N/A</v>
      </c>
      <c r="G12" s="4" t="s">
        <v>1748</v>
      </c>
      <c r="H12" s="5" t="str">
        <f>IF($B12="N/A","N/A",IF(G12&gt;15,"No",IF(G12&lt;-15,"No","Yes")))</f>
        <v>N/A</v>
      </c>
      <c r="I12" s="6">
        <v>18.18</v>
      </c>
      <c r="J12" s="6" t="s">
        <v>1748</v>
      </c>
      <c r="K12" s="111" t="str">
        <f t="shared" si="0"/>
        <v>N/A</v>
      </c>
    </row>
    <row r="13" spans="1:11" x14ac:dyDescent="0.25">
      <c r="A13" s="130" t="s">
        <v>38</v>
      </c>
      <c r="B13" s="22" t="s">
        <v>213</v>
      </c>
      <c r="C13" s="57">
        <v>7.5537394144999999</v>
      </c>
      <c r="D13" s="5" t="str">
        <f t="shared" si="1"/>
        <v>N/A</v>
      </c>
      <c r="E13" s="4">
        <v>7.3024262860000002</v>
      </c>
      <c r="F13" s="5" t="str">
        <f>IF($B13="N/A","N/A",IF(E13&gt;15,"No",IF(E13&lt;-15,"No","Yes")))</f>
        <v>N/A</v>
      </c>
      <c r="G13" s="4">
        <v>6.8152605965999999</v>
      </c>
      <c r="H13" s="5" t="str">
        <f>IF($B13="N/A","N/A",IF(G13&gt;15,"No",IF(G13&lt;-15,"No","Yes")))</f>
        <v>N/A</v>
      </c>
      <c r="I13" s="6">
        <v>-3.33</v>
      </c>
      <c r="J13" s="6">
        <v>-6.67</v>
      </c>
      <c r="K13" s="111" t="str">
        <f t="shared" si="0"/>
        <v>Yes</v>
      </c>
    </row>
    <row r="14" spans="1:11" x14ac:dyDescent="0.25">
      <c r="A14" s="130" t="s">
        <v>673</v>
      </c>
      <c r="B14" s="22" t="s">
        <v>213</v>
      </c>
      <c r="C14" s="57">
        <v>48.365090770999998</v>
      </c>
      <c r="D14" s="5" t="str">
        <f t="shared" si="1"/>
        <v>N/A</v>
      </c>
      <c r="E14" s="4">
        <v>46.594034037999997</v>
      </c>
      <c r="F14" s="5" t="str">
        <f t="shared" ref="F14:F33" si="2">IF($B14="N/A","N/A",IF(E14&gt;15,"No",IF(E14&lt;-15,"No","Yes")))</f>
        <v>N/A</v>
      </c>
      <c r="G14" s="4">
        <v>43.847541444999997</v>
      </c>
      <c r="H14" s="5" t="str">
        <f t="shared" ref="H14:H33" si="3">IF($B14="N/A","N/A",IF(G14&gt;15,"No",IF(G14&lt;-15,"No","Yes")))</f>
        <v>N/A</v>
      </c>
      <c r="I14" s="6">
        <v>-3.66</v>
      </c>
      <c r="J14" s="6">
        <v>-5.89</v>
      </c>
      <c r="K14" s="111" t="str">
        <f t="shared" ref="K14:K30" si="4">IF(J14="Div by 0", "N/A", IF(J14="N/A","N/A", IF(J14&gt;30, "No", IF(J14&lt;-30, "No", "Yes"))))</f>
        <v>Yes</v>
      </c>
    </row>
    <row r="15" spans="1:11" x14ac:dyDescent="0.25">
      <c r="A15" s="130" t="s">
        <v>674</v>
      </c>
      <c r="B15" s="22" t="s">
        <v>213</v>
      </c>
      <c r="C15" s="57">
        <v>7.0639737051999996</v>
      </c>
      <c r="D15" s="5" t="str">
        <f t="shared" si="1"/>
        <v>N/A</v>
      </c>
      <c r="E15" s="4">
        <v>6.8533468806000002</v>
      </c>
      <c r="F15" s="5" t="str">
        <f t="shared" si="2"/>
        <v>N/A</v>
      </c>
      <c r="G15" s="4">
        <v>8.3244002992000006</v>
      </c>
      <c r="H15" s="5" t="str">
        <f t="shared" si="3"/>
        <v>N/A</v>
      </c>
      <c r="I15" s="6">
        <v>-2.98</v>
      </c>
      <c r="J15" s="6">
        <v>21.46</v>
      </c>
      <c r="K15" s="111" t="str">
        <f t="shared" si="4"/>
        <v>Yes</v>
      </c>
    </row>
    <row r="16" spans="1:11" x14ac:dyDescent="0.25">
      <c r="A16" s="130" t="s">
        <v>379</v>
      </c>
      <c r="B16" s="22" t="s">
        <v>213</v>
      </c>
      <c r="C16" s="57">
        <v>10.239140283999999</v>
      </c>
      <c r="D16" s="5" t="str">
        <f t="shared" si="1"/>
        <v>N/A</v>
      </c>
      <c r="E16" s="4">
        <v>12.135686439000001</v>
      </c>
      <c r="F16" s="5" t="str">
        <f t="shared" si="2"/>
        <v>N/A</v>
      </c>
      <c r="G16" s="4">
        <v>12.821143924999999</v>
      </c>
      <c r="H16" s="5" t="str">
        <f t="shared" si="3"/>
        <v>N/A</v>
      </c>
      <c r="I16" s="6">
        <v>18.52</v>
      </c>
      <c r="J16" s="6">
        <v>5.6479999999999997</v>
      </c>
      <c r="K16" s="111" t="str">
        <f t="shared" si="4"/>
        <v>Yes</v>
      </c>
    </row>
    <row r="17" spans="1:11" x14ac:dyDescent="0.25">
      <c r="A17" s="130" t="s">
        <v>380</v>
      </c>
      <c r="B17" s="22" t="s">
        <v>213</v>
      </c>
      <c r="C17" s="57">
        <v>5.7838647402000003</v>
      </c>
      <c r="D17" s="5" t="str">
        <f t="shared" si="1"/>
        <v>N/A</v>
      </c>
      <c r="E17" s="4">
        <v>5.6338144831000001</v>
      </c>
      <c r="F17" s="5" t="str">
        <f t="shared" si="2"/>
        <v>N/A</v>
      </c>
      <c r="G17" s="4">
        <v>5.5997979136999998</v>
      </c>
      <c r="H17" s="5" t="str">
        <f t="shared" si="3"/>
        <v>N/A</v>
      </c>
      <c r="I17" s="6">
        <v>-2.59</v>
      </c>
      <c r="J17" s="6">
        <v>-0.60399999999999998</v>
      </c>
      <c r="K17" s="111" t="str">
        <f t="shared" si="4"/>
        <v>Yes</v>
      </c>
    </row>
    <row r="18" spans="1:11" x14ac:dyDescent="0.25">
      <c r="A18" s="130" t="s">
        <v>381</v>
      </c>
      <c r="B18" s="22" t="s">
        <v>213</v>
      </c>
      <c r="C18" s="57">
        <v>3.7514465E-3</v>
      </c>
      <c r="D18" s="5" t="str">
        <f t="shared" ref="D18:D33" si="5">IF($B18="N/A","N/A",IF(C18&gt;15,"No",IF(C18&lt;-15,"No","Yes")))</f>
        <v>N/A</v>
      </c>
      <c r="E18" s="4">
        <v>3.0370967999999998E-3</v>
      </c>
      <c r="F18" s="5" t="str">
        <f t="shared" si="2"/>
        <v>N/A</v>
      </c>
      <c r="G18" s="4">
        <v>0</v>
      </c>
      <c r="H18" s="5" t="str">
        <f t="shared" si="3"/>
        <v>N/A</v>
      </c>
      <c r="I18" s="6">
        <v>-19</v>
      </c>
      <c r="J18" s="6">
        <v>-100</v>
      </c>
      <c r="K18" s="111" t="str">
        <f t="shared" si="4"/>
        <v>No</v>
      </c>
    </row>
    <row r="19" spans="1:11" x14ac:dyDescent="0.25">
      <c r="A19" s="130" t="s">
        <v>382</v>
      </c>
      <c r="B19" s="22" t="s">
        <v>213</v>
      </c>
      <c r="C19" s="57">
        <v>6.8899643035000002</v>
      </c>
      <c r="D19" s="5" t="str">
        <f t="shared" si="5"/>
        <v>N/A</v>
      </c>
      <c r="E19" s="4">
        <v>7.0615260583000001</v>
      </c>
      <c r="F19" s="5" t="str">
        <f t="shared" si="2"/>
        <v>N/A</v>
      </c>
      <c r="G19" s="4">
        <v>8.4717548797000006</v>
      </c>
      <c r="H19" s="5" t="str">
        <f t="shared" si="3"/>
        <v>N/A</v>
      </c>
      <c r="I19" s="6">
        <v>2.4900000000000002</v>
      </c>
      <c r="J19" s="6">
        <v>19.97</v>
      </c>
      <c r="K19" s="111" t="str">
        <f t="shared" si="4"/>
        <v>Yes</v>
      </c>
    </row>
    <row r="20" spans="1:11" x14ac:dyDescent="0.25">
      <c r="A20" s="130" t="s">
        <v>384</v>
      </c>
      <c r="B20" s="22" t="s">
        <v>213</v>
      </c>
      <c r="C20" s="57">
        <v>11.556186567999999</v>
      </c>
      <c r="D20" s="5" t="str">
        <f t="shared" si="5"/>
        <v>N/A</v>
      </c>
      <c r="E20" s="4">
        <v>10.941555213999999</v>
      </c>
      <c r="F20" s="5" t="str">
        <f t="shared" si="2"/>
        <v>N/A</v>
      </c>
      <c r="G20" s="4">
        <v>10.632523584999999</v>
      </c>
      <c r="H20" s="5" t="str">
        <f t="shared" si="3"/>
        <v>N/A</v>
      </c>
      <c r="I20" s="6">
        <v>-5.32</v>
      </c>
      <c r="J20" s="6">
        <v>-2.82</v>
      </c>
      <c r="K20" s="111" t="str">
        <f t="shared" si="4"/>
        <v>Yes</v>
      </c>
    </row>
    <row r="21" spans="1:11" x14ac:dyDescent="0.25">
      <c r="A21" s="130" t="s">
        <v>385</v>
      </c>
      <c r="B21" s="22" t="s">
        <v>213</v>
      </c>
      <c r="C21" s="57">
        <v>1.7628912687</v>
      </c>
      <c r="D21" s="5" t="str">
        <f t="shared" si="5"/>
        <v>N/A</v>
      </c>
      <c r="E21" s="4">
        <v>1.7167879665000001</v>
      </c>
      <c r="F21" s="5" t="str">
        <f t="shared" si="2"/>
        <v>N/A</v>
      </c>
      <c r="G21" s="4">
        <v>1.765987972</v>
      </c>
      <c r="H21" s="5" t="str">
        <f t="shared" si="3"/>
        <v>N/A</v>
      </c>
      <c r="I21" s="6">
        <v>-2.62</v>
      </c>
      <c r="J21" s="6">
        <v>2.8660000000000001</v>
      </c>
      <c r="K21" s="111" t="str">
        <f t="shared" si="4"/>
        <v>Yes</v>
      </c>
    </row>
    <row r="22" spans="1:11" x14ac:dyDescent="0.25">
      <c r="A22" s="130" t="s">
        <v>386</v>
      </c>
      <c r="B22" s="22" t="s">
        <v>213</v>
      </c>
      <c r="C22" s="57">
        <v>0.1044633556</v>
      </c>
      <c r="D22" s="5" t="str">
        <f t="shared" si="5"/>
        <v>N/A</v>
      </c>
      <c r="E22" s="4">
        <v>0.13225175880000001</v>
      </c>
      <c r="F22" s="5" t="str">
        <f t="shared" si="2"/>
        <v>N/A</v>
      </c>
      <c r="G22" s="4">
        <v>0.12112222659999999</v>
      </c>
      <c r="H22" s="5" t="str">
        <f t="shared" si="3"/>
        <v>N/A</v>
      </c>
      <c r="I22" s="6">
        <v>26.6</v>
      </c>
      <c r="J22" s="6">
        <v>-8.42</v>
      </c>
      <c r="K22" s="111" t="str">
        <f t="shared" si="4"/>
        <v>Yes</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3.2385619999999998E-4</v>
      </c>
      <c r="H24" s="5" t="str">
        <f t="shared" si="3"/>
        <v>N/A</v>
      </c>
      <c r="I24" s="6" t="s">
        <v>1748</v>
      </c>
      <c r="J24" s="6" t="s">
        <v>1748</v>
      </c>
      <c r="K24" s="111" t="str">
        <f t="shared" si="4"/>
        <v>N/A</v>
      </c>
    </row>
    <row r="25" spans="1:11" x14ac:dyDescent="0.25">
      <c r="A25" s="130" t="s">
        <v>391</v>
      </c>
      <c r="B25" s="22" t="s">
        <v>213</v>
      </c>
      <c r="C25" s="57">
        <v>3.3185872599999999E-2</v>
      </c>
      <c r="D25" s="5" t="str">
        <f t="shared" si="5"/>
        <v>N/A</v>
      </c>
      <c r="E25" s="4">
        <v>5.3011143400000002E-2</v>
      </c>
      <c r="F25" s="5" t="str">
        <f t="shared" si="2"/>
        <v>N/A</v>
      </c>
      <c r="G25" s="4">
        <v>2.7203922500000002E-2</v>
      </c>
      <c r="H25" s="5" t="str">
        <f t="shared" si="3"/>
        <v>N/A</v>
      </c>
      <c r="I25" s="6">
        <v>59.74</v>
      </c>
      <c r="J25" s="6">
        <v>-48.7</v>
      </c>
      <c r="K25" s="111" t="str">
        <f t="shared" si="4"/>
        <v>No</v>
      </c>
    </row>
    <row r="26" spans="1:11" x14ac:dyDescent="0.25">
      <c r="A26" s="130" t="s">
        <v>392</v>
      </c>
      <c r="B26" s="22" t="s">
        <v>213</v>
      </c>
      <c r="C26" s="57">
        <v>2.0200095999999999E-3</v>
      </c>
      <c r="D26" s="5" t="str">
        <f t="shared" si="5"/>
        <v>N/A</v>
      </c>
      <c r="E26" s="4">
        <v>1.3804984999999999E-3</v>
      </c>
      <c r="F26" s="5" t="str">
        <f t="shared" si="2"/>
        <v>N/A</v>
      </c>
      <c r="G26" s="4">
        <v>2.914706E-3</v>
      </c>
      <c r="H26" s="5" t="str">
        <f t="shared" si="3"/>
        <v>N/A</v>
      </c>
      <c r="I26" s="6">
        <v>-31.7</v>
      </c>
      <c r="J26" s="6">
        <v>111.1</v>
      </c>
      <c r="K26" s="111" t="str">
        <f t="shared" si="4"/>
        <v>No</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0.26202410739999998</v>
      </c>
      <c r="D29" s="5" t="str">
        <f t="shared" si="5"/>
        <v>N/A</v>
      </c>
      <c r="E29" s="4">
        <v>0.28962859070000002</v>
      </c>
      <c r="F29" s="5" t="str">
        <f t="shared" si="2"/>
        <v>N/A</v>
      </c>
      <c r="G29" s="4">
        <v>0.22540392970000001</v>
      </c>
      <c r="H29" s="5" t="str">
        <f t="shared" si="3"/>
        <v>N/A</v>
      </c>
      <c r="I29" s="6">
        <v>10.54</v>
      </c>
      <c r="J29" s="6">
        <v>-22.2</v>
      </c>
      <c r="K29" s="111" t="str">
        <f t="shared" si="4"/>
        <v>Yes</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100</v>
      </c>
      <c r="D31" s="5" t="str">
        <f t="shared" si="5"/>
        <v>N/A</v>
      </c>
      <c r="E31" s="4">
        <v>100</v>
      </c>
      <c r="F31" s="5" t="str">
        <f t="shared" si="2"/>
        <v>N/A</v>
      </c>
      <c r="G31" s="4">
        <v>100</v>
      </c>
      <c r="H31" s="5" t="str">
        <f t="shared" si="3"/>
        <v>N/A</v>
      </c>
      <c r="I31" s="6">
        <v>0</v>
      </c>
      <c r="J31" s="6">
        <v>0</v>
      </c>
      <c r="K31" s="111" t="str">
        <f t="shared" ref="K31:K43" si="6">IF(J31="Div by 0", "N/A", IF(J31="N/A","N/A", IF(J31&gt;30, "No", IF(J31&lt;-30, "No", "Yes"))))</f>
        <v>Yes</v>
      </c>
    </row>
    <row r="32" spans="1:11" x14ac:dyDescent="0.25">
      <c r="A32" s="130"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11" t="str">
        <f t="shared" si="6"/>
        <v>Yes</v>
      </c>
    </row>
    <row r="33" spans="1:11" x14ac:dyDescent="0.25">
      <c r="A33" s="130" t="s">
        <v>907</v>
      </c>
      <c r="B33" s="22" t="s">
        <v>213</v>
      </c>
      <c r="C33" s="57">
        <v>56.869042774999997</v>
      </c>
      <c r="D33" s="5" t="str">
        <f t="shared" si="5"/>
        <v>N/A</v>
      </c>
      <c r="E33" s="4">
        <v>58.001369455000003</v>
      </c>
      <c r="F33" s="5" t="str">
        <f t="shared" si="2"/>
        <v>N/A</v>
      </c>
      <c r="G33" s="4">
        <v>60.341862626999998</v>
      </c>
      <c r="H33" s="5" t="str">
        <f t="shared" si="3"/>
        <v>N/A</v>
      </c>
      <c r="I33" s="6">
        <v>1.9910000000000001</v>
      </c>
      <c r="J33" s="6">
        <v>4.0350000000000001</v>
      </c>
      <c r="K33" s="111" t="str">
        <f t="shared" si="6"/>
        <v>Yes</v>
      </c>
    </row>
    <row r="34" spans="1:11" x14ac:dyDescent="0.25">
      <c r="A34" s="130" t="s">
        <v>848</v>
      </c>
      <c r="B34" s="22" t="s">
        <v>268</v>
      </c>
      <c r="C34" s="57">
        <v>7.8188801644000003</v>
      </c>
      <c r="D34" s="5" t="str">
        <f>IF($B34="N/A","N/A",IF(C34&gt;25,"No",IF(C34&lt;5,"No","Yes")))</f>
        <v>Yes</v>
      </c>
      <c r="E34" s="4">
        <v>7.5651319203999998</v>
      </c>
      <c r="F34" s="5" t="str">
        <f>IF($B34="N/A","N/A",IF(E34&gt;25,"No",IF(E34&lt;5,"No","Yes")))</f>
        <v>Yes</v>
      </c>
      <c r="G34" s="4">
        <v>7.5445545196000001</v>
      </c>
      <c r="H34" s="5" t="str">
        <f>IF($B34="N/A","N/A",IF(G34&gt;25,"No",IF(G34&lt;5,"No","Yes")))</f>
        <v>Yes</v>
      </c>
      <c r="I34" s="6">
        <v>-3.25</v>
      </c>
      <c r="J34" s="6">
        <v>-0.27200000000000002</v>
      </c>
      <c r="K34" s="111" t="str">
        <f t="shared" si="6"/>
        <v>Yes</v>
      </c>
    </row>
    <row r="35" spans="1:11" x14ac:dyDescent="0.25">
      <c r="A35" s="130" t="s">
        <v>849</v>
      </c>
      <c r="B35" s="22" t="s">
        <v>269</v>
      </c>
      <c r="C35" s="57">
        <v>39.915679025999999</v>
      </c>
      <c r="D35" s="5" t="str">
        <f>IF($B35="N/A","N/A",IF(C35&gt;70,"No",IF(C35&lt;40,"No","Yes")))</f>
        <v>No</v>
      </c>
      <c r="E35" s="4">
        <v>39.085502556999998</v>
      </c>
      <c r="F35" s="5" t="str">
        <f>IF($B35="N/A","N/A",IF(E35&gt;70,"No",IF(E35&lt;40,"No","Yes")))</f>
        <v>No</v>
      </c>
      <c r="G35" s="4">
        <v>39.661052079000001</v>
      </c>
      <c r="H35" s="5" t="str">
        <f>IF($B35="N/A","N/A",IF(G35&gt;70,"No",IF(G35&lt;40,"No","Yes")))</f>
        <v>No</v>
      </c>
      <c r="I35" s="6">
        <v>-2.08</v>
      </c>
      <c r="J35" s="6">
        <v>1.4730000000000001</v>
      </c>
      <c r="K35" s="111" t="str">
        <f t="shared" si="6"/>
        <v>Yes</v>
      </c>
    </row>
    <row r="36" spans="1:11" x14ac:dyDescent="0.25">
      <c r="A36" s="130" t="s">
        <v>850</v>
      </c>
      <c r="B36" s="22" t="s">
        <v>270</v>
      </c>
      <c r="C36" s="57">
        <v>52.265440808999998</v>
      </c>
      <c r="D36" s="5" t="str">
        <f>IF($B36="N/A","N/A",IF(C36&gt;55,"No",IF(C36&lt;20,"No","Yes")))</f>
        <v>Yes</v>
      </c>
      <c r="E36" s="4">
        <v>53.349365523000003</v>
      </c>
      <c r="F36" s="5" t="str">
        <f>IF($B36="N/A","N/A",IF(E36&gt;55,"No",IF(E36&lt;20,"No","Yes")))</f>
        <v>Yes</v>
      </c>
      <c r="G36" s="4">
        <v>52.794393401000001</v>
      </c>
      <c r="H36" s="5" t="str">
        <f>IF($B36="N/A","N/A",IF(G36&gt;55,"No",IF(G36&lt;20,"No","Yes")))</f>
        <v>Yes</v>
      </c>
      <c r="I36" s="6">
        <v>2.0739999999999998</v>
      </c>
      <c r="J36" s="6">
        <v>-1.04</v>
      </c>
      <c r="K36" s="111" t="str">
        <f t="shared" si="6"/>
        <v>Yes</v>
      </c>
    </row>
    <row r="37" spans="1:11" x14ac:dyDescent="0.25">
      <c r="A37" s="130" t="s">
        <v>163</v>
      </c>
      <c r="B37" s="22" t="s">
        <v>246</v>
      </c>
      <c r="C37" s="57">
        <v>75.978911099000001</v>
      </c>
      <c r="D37" s="5" t="str">
        <f>IF($B37="N/A","N/A",IF(C37&gt;95,"Yes","No"))</f>
        <v>No</v>
      </c>
      <c r="E37" s="4">
        <v>74.070924492000003</v>
      </c>
      <c r="F37" s="5" t="str">
        <f>IF($B37="N/A","N/A",IF(E37&gt;95,"Yes","No"))</f>
        <v>No</v>
      </c>
      <c r="G37" s="4">
        <v>71.992266313000002</v>
      </c>
      <c r="H37" s="5" t="str">
        <f>IF($B37="N/A","N/A",IF(G37&gt;95,"Yes","No"))</f>
        <v>No</v>
      </c>
      <c r="I37" s="6">
        <v>-2.5099999999999998</v>
      </c>
      <c r="J37" s="6">
        <v>-2.81</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v>100</v>
      </c>
      <c r="D39" s="5" t="str">
        <f t="shared" si="7"/>
        <v>N/A</v>
      </c>
      <c r="E39" s="4">
        <v>100</v>
      </c>
      <c r="F39" s="5" t="str">
        <f>IF($B39="N/A","N/A",IF(E39&gt;15,"No",IF(E39&lt;-15,"No","Yes")))</f>
        <v>N/A</v>
      </c>
      <c r="G39" s="4" t="s">
        <v>1748</v>
      </c>
      <c r="H39" s="5" t="str">
        <f>IF($B39="N/A","N/A",IF(G39&gt;15,"No",IF(G39&lt;-15,"No","Yes")))</f>
        <v>N/A</v>
      </c>
      <c r="I39" s="6">
        <v>0</v>
      </c>
      <c r="J39" s="6" t="s">
        <v>1748</v>
      </c>
      <c r="K39" s="111" t="str">
        <f t="shared" si="6"/>
        <v>N/A</v>
      </c>
    </row>
    <row r="40" spans="1:11" x14ac:dyDescent="0.25">
      <c r="A40" s="130" t="s">
        <v>43</v>
      </c>
      <c r="B40" s="22" t="s">
        <v>223</v>
      </c>
      <c r="C40" s="57">
        <v>84.235688244000002</v>
      </c>
      <c r="D40" s="5" t="str">
        <f>IF($B40="N/A","N/A",IF(C40&gt;100,"No",IF(C40&lt;98,"No","Yes")))</f>
        <v>No</v>
      </c>
      <c r="E40" s="4">
        <v>83.849690312000007</v>
      </c>
      <c r="F40" s="5" t="str">
        <f>IF($B40="N/A","N/A",IF(E40&gt;100,"No",IF(E40&lt;98,"No","Yes")))</f>
        <v>No</v>
      </c>
      <c r="G40" s="4">
        <v>82.308778185999998</v>
      </c>
      <c r="H40" s="5" t="str">
        <f>IF($B40="N/A","N/A",IF(G40&gt;100,"No",IF(G40&lt;98,"No","Yes")))</f>
        <v>No</v>
      </c>
      <c r="I40" s="6">
        <v>-0.45800000000000002</v>
      </c>
      <c r="J40" s="6">
        <v>-1.84</v>
      </c>
      <c r="K40" s="111" t="str">
        <f t="shared" si="6"/>
        <v>Yes</v>
      </c>
    </row>
    <row r="41" spans="1:11" x14ac:dyDescent="0.25">
      <c r="A41" s="130" t="s">
        <v>44</v>
      </c>
      <c r="B41" s="22" t="s">
        <v>213</v>
      </c>
      <c r="C41" s="57">
        <v>0</v>
      </c>
      <c r="D41" s="5" t="str">
        <f t="shared" si="7"/>
        <v>N/A</v>
      </c>
      <c r="E41" s="4">
        <v>0</v>
      </c>
      <c r="F41" s="5" t="str">
        <f t="shared" ref="F41:F47" si="8">IF($B41="N/A","N/A",IF(E41&gt;15,"No",IF(E41&lt;-15,"No","Yes")))</f>
        <v>N/A</v>
      </c>
      <c r="G41" s="4">
        <v>0</v>
      </c>
      <c r="H41" s="5" t="str">
        <f t="shared" ref="H41:H47" si="9">IF($B41="N/A","N/A",IF(G41&gt;15,"No",IF(G41&lt;-15,"No","Yes")))</f>
        <v>N/A</v>
      </c>
      <c r="I41" s="6" t="s">
        <v>1748</v>
      </c>
      <c r="J41" s="6" t="s">
        <v>1748</v>
      </c>
      <c r="K41" s="111" t="str">
        <f t="shared" si="6"/>
        <v>N/A</v>
      </c>
    </row>
    <row r="42" spans="1:11" x14ac:dyDescent="0.25">
      <c r="A42" s="130" t="s">
        <v>45</v>
      </c>
      <c r="B42" s="22" t="s">
        <v>213</v>
      </c>
      <c r="C42" s="57">
        <v>0</v>
      </c>
      <c r="D42" s="5" t="str">
        <f t="shared" si="7"/>
        <v>N/A</v>
      </c>
      <c r="E42" s="4">
        <v>0</v>
      </c>
      <c r="F42" s="5" t="str">
        <f t="shared" si="8"/>
        <v>N/A</v>
      </c>
      <c r="G42" s="4">
        <v>0</v>
      </c>
      <c r="H42" s="5" t="str">
        <f t="shared" si="9"/>
        <v>N/A</v>
      </c>
      <c r="I42" s="6" t="s">
        <v>1748</v>
      </c>
      <c r="J42" s="6" t="s">
        <v>1748</v>
      </c>
      <c r="K42" s="111" t="str">
        <f t="shared" si="6"/>
        <v>N/A</v>
      </c>
    </row>
    <row r="43" spans="1:11" x14ac:dyDescent="0.25">
      <c r="A43" s="130" t="s">
        <v>50</v>
      </c>
      <c r="B43" s="22" t="s">
        <v>213</v>
      </c>
      <c r="C43" s="57">
        <v>0.64567096609999997</v>
      </c>
      <c r="D43" s="5" t="str">
        <f t="shared" si="7"/>
        <v>N/A</v>
      </c>
      <c r="E43" s="4">
        <v>0.62845726040000005</v>
      </c>
      <c r="F43" s="5" t="str">
        <f t="shared" si="8"/>
        <v>N/A</v>
      </c>
      <c r="G43" s="4">
        <v>0.38731966690000003</v>
      </c>
      <c r="H43" s="5" t="str">
        <f t="shared" si="9"/>
        <v>N/A</v>
      </c>
      <c r="I43" s="6">
        <v>-2.67</v>
      </c>
      <c r="J43" s="6">
        <v>-38.4</v>
      </c>
      <c r="K43" s="111" t="str">
        <f t="shared" si="6"/>
        <v>No</v>
      </c>
    </row>
    <row r="44" spans="1:11" x14ac:dyDescent="0.25">
      <c r="A44" s="130" t="s">
        <v>910</v>
      </c>
      <c r="B44" s="22" t="s">
        <v>213</v>
      </c>
      <c r="C44" s="57">
        <v>98.186608489999998</v>
      </c>
      <c r="D44" s="5" t="str">
        <f t="shared" si="7"/>
        <v>N/A</v>
      </c>
      <c r="E44" s="4">
        <v>98.165593559000001</v>
      </c>
      <c r="F44" s="5" t="str">
        <f t="shared" si="8"/>
        <v>N/A</v>
      </c>
      <c r="G44" s="4">
        <v>98.120014638000001</v>
      </c>
      <c r="H44" s="5" t="str">
        <f t="shared" si="9"/>
        <v>N/A</v>
      </c>
      <c r="I44" s="6">
        <v>-2.1000000000000001E-2</v>
      </c>
      <c r="J44" s="6">
        <v>-4.5999999999999999E-2</v>
      </c>
      <c r="K44" s="111" t="str">
        <f>IF(J44="Div by 0", "N/A", IF(J44="N/A","N/A", IF(J44&gt;30, "No", IF(J44&lt;-30, "No", "Yes"))))</f>
        <v>Yes</v>
      </c>
    </row>
    <row r="45" spans="1:11" x14ac:dyDescent="0.25">
      <c r="A45" s="130" t="s">
        <v>911</v>
      </c>
      <c r="B45" s="22" t="s">
        <v>213</v>
      </c>
      <c r="C45" s="57">
        <v>1.8125257911999999</v>
      </c>
      <c r="D45" s="5" t="str">
        <f t="shared" si="7"/>
        <v>N/A</v>
      </c>
      <c r="E45" s="4">
        <v>1.8338542414000001</v>
      </c>
      <c r="F45" s="5" t="str">
        <f t="shared" si="8"/>
        <v>N/A</v>
      </c>
      <c r="G45" s="4">
        <v>1.8398271903000001</v>
      </c>
      <c r="H45" s="5" t="str">
        <f t="shared" si="9"/>
        <v>N/A</v>
      </c>
      <c r="I45" s="6">
        <v>1.177</v>
      </c>
      <c r="J45" s="6">
        <v>0.32569999999999999</v>
      </c>
      <c r="K45" s="111" t="str">
        <f>IF(J45="Div by 0", "N/A", IF(J45="N/A","N/A", IF(J45&gt;30, "No", IF(J45&lt;-30, "No", "Yes"))))</f>
        <v>Yes</v>
      </c>
    </row>
    <row r="46" spans="1:11" x14ac:dyDescent="0.25">
      <c r="A46" s="130" t="s">
        <v>934</v>
      </c>
      <c r="B46" s="22" t="s">
        <v>213</v>
      </c>
      <c r="C46" s="57">
        <v>3.7514465E-3</v>
      </c>
      <c r="D46" s="5" t="str">
        <f t="shared" si="7"/>
        <v>N/A</v>
      </c>
      <c r="E46" s="4">
        <v>3.0370967999999998E-3</v>
      </c>
      <c r="F46" s="5" t="str">
        <f t="shared" si="8"/>
        <v>N/A</v>
      </c>
      <c r="G46" s="4">
        <v>0</v>
      </c>
      <c r="H46" s="5" t="str">
        <f t="shared" si="9"/>
        <v>N/A</v>
      </c>
      <c r="I46" s="6">
        <v>-19</v>
      </c>
      <c r="J46" s="6">
        <v>-100</v>
      </c>
      <c r="K46" s="111" t="str">
        <f>IF(J46="Div by 0", "N/A", IF(J46="N/A","N/A", IF(J46&gt;30, "No", IF(J46&lt;-30, "No", "Yes"))))</f>
        <v>No</v>
      </c>
    </row>
    <row r="47" spans="1:11" x14ac:dyDescent="0.25">
      <c r="A47" s="137" t="s">
        <v>922</v>
      </c>
      <c r="B47" s="119" t="s">
        <v>213</v>
      </c>
      <c r="C47" s="136">
        <v>8.6571840000000005E-4</v>
      </c>
      <c r="D47" s="120" t="str">
        <f t="shared" si="7"/>
        <v>N/A</v>
      </c>
      <c r="E47" s="124">
        <v>5.5219939999999999E-4</v>
      </c>
      <c r="F47" s="120" t="str">
        <f t="shared" si="8"/>
        <v>N/A</v>
      </c>
      <c r="G47" s="124">
        <v>4.0158171399999998E-2</v>
      </c>
      <c r="H47" s="120" t="str">
        <f t="shared" si="9"/>
        <v>N/A</v>
      </c>
      <c r="I47" s="121">
        <v>-36.200000000000003</v>
      </c>
      <c r="J47" s="121">
        <v>7172</v>
      </c>
      <c r="K47" s="122" t="str">
        <f>IF(J47="Div by 0", "N/A", IF(J47="N/A","N/A", IF(J47&gt;30, "No", IF(J47&lt;-30, "No", "Yes"))))</f>
        <v>No</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0</v>
      </c>
      <c r="D6" s="5" t="str">
        <f t="shared" ref="D6:D15" si="0">IF($B6="N/A","N/A",IF(C6&lt;0,"No","Yes"))</f>
        <v>N/A</v>
      </c>
      <c r="E6" s="56">
        <v>28</v>
      </c>
      <c r="F6" s="5" t="str">
        <f t="shared" ref="F6:F15" si="1">IF($B6="N/A","N/A",IF(E6&lt;0,"No","Yes"))</f>
        <v>N/A</v>
      </c>
      <c r="G6" s="56">
        <v>262</v>
      </c>
      <c r="H6" s="5" t="str">
        <f t="shared" ref="H6:H15" si="2">IF($B6="N/A","N/A",IF(G6&lt;0,"No","Yes"))</f>
        <v>N/A</v>
      </c>
      <c r="I6" s="6" t="s">
        <v>1748</v>
      </c>
      <c r="J6" s="6">
        <v>835.7</v>
      </c>
      <c r="K6" s="111" t="str">
        <f t="shared" ref="K6:K15" si="3">IF(J6="Div by 0", "N/A", IF(J6="N/A","N/A", IF(J6&gt;30, "No", IF(J6&lt;-30, "No", "Yes"))))</f>
        <v>No</v>
      </c>
    </row>
    <row r="7" spans="1:11" x14ac:dyDescent="0.25">
      <c r="A7" s="131" t="s">
        <v>443</v>
      </c>
      <c r="B7" s="3" t="s">
        <v>213</v>
      </c>
      <c r="C7" s="57" t="s">
        <v>1748</v>
      </c>
      <c r="D7" s="5" t="str">
        <f t="shared" si="0"/>
        <v>N/A</v>
      </c>
      <c r="E7" s="57">
        <v>0</v>
      </c>
      <c r="F7" s="5" t="str">
        <f t="shared" si="1"/>
        <v>N/A</v>
      </c>
      <c r="G7" s="57">
        <v>2.2900763358999998</v>
      </c>
      <c r="H7" s="5" t="str">
        <f t="shared" si="2"/>
        <v>N/A</v>
      </c>
      <c r="I7" s="6" t="s">
        <v>1748</v>
      </c>
      <c r="J7" s="6" t="s">
        <v>1748</v>
      </c>
      <c r="K7" s="111" t="str">
        <f t="shared" si="3"/>
        <v>N/A</v>
      </c>
    </row>
    <row r="8" spans="1:11" x14ac:dyDescent="0.25">
      <c r="A8" s="131" t="s">
        <v>444</v>
      </c>
      <c r="B8" s="3" t="s">
        <v>213</v>
      </c>
      <c r="C8" s="57" t="s">
        <v>1748</v>
      </c>
      <c r="D8" s="5" t="str">
        <f t="shared" si="0"/>
        <v>N/A</v>
      </c>
      <c r="E8" s="57">
        <v>3.5714285713999998</v>
      </c>
      <c r="F8" s="5" t="str">
        <f t="shared" si="1"/>
        <v>N/A</v>
      </c>
      <c r="G8" s="57">
        <v>43.511450382</v>
      </c>
      <c r="H8" s="5" t="str">
        <f t="shared" si="2"/>
        <v>N/A</v>
      </c>
      <c r="I8" s="6" t="s">
        <v>1748</v>
      </c>
      <c r="J8" s="6">
        <v>1118</v>
      </c>
      <c r="K8" s="111" t="str">
        <f t="shared" si="3"/>
        <v>No</v>
      </c>
    </row>
    <row r="9" spans="1:11" x14ac:dyDescent="0.25">
      <c r="A9" s="131" t="s">
        <v>445</v>
      </c>
      <c r="B9" s="3" t="s">
        <v>213</v>
      </c>
      <c r="C9" s="57" t="s">
        <v>1748</v>
      </c>
      <c r="D9" s="5" t="str">
        <f t="shared" si="0"/>
        <v>N/A</v>
      </c>
      <c r="E9" s="57">
        <v>0</v>
      </c>
      <c r="F9" s="5" t="str">
        <f t="shared" si="1"/>
        <v>N/A</v>
      </c>
      <c r="G9" s="57">
        <v>0.3816793893</v>
      </c>
      <c r="H9" s="5" t="str">
        <f t="shared" si="2"/>
        <v>N/A</v>
      </c>
      <c r="I9" s="6" t="s">
        <v>1748</v>
      </c>
      <c r="J9" s="6" t="s">
        <v>1748</v>
      </c>
      <c r="K9" s="111" t="str">
        <f t="shared" si="3"/>
        <v>N/A</v>
      </c>
    </row>
    <row r="10" spans="1:11" x14ac:dyDescent="0.25">
      <c r="A10" s="131" t="s">
        <v>446</v>
      </c>
      <c r="B10" s="3" t="s">
        <v>213</v>
      </c>
      <c r="C10" s="57" t="s">
        <v>1748</v>
      </c>
      <c r="D10" s="5" t="str">
        <f t="shared" si="0"/>
        <v>N/A</v>
      </c>
      <c r="E10" s="57">
        <v>17.857142856999999</v>
      </c>
      <c r="F10" s="5" t="str">
        <f t="shared" si="1"/>
        <v>N/A</v>
      </c>
      <c r="G10" s="57">
        <v>12.213740458</v>
      </c>
      <c r="H10" s="5" t="str">
        <f t="shared" si="2"/>
        <v>N/A</v>
      </c>
      <c r="I10" s="6" t="s">
        <v>1748</v>
      </c>
      <c r="J10" s="6">
        <v>-31.6</v>
      </c>
      <c r="K10" s="111" t="str">
        <f t="shared" si="3"/>
        <v>No</v>
      </c>
    </row>
    <row r="11" spans="1:11" ht="13" x14ac:dyDescent="0.3">
      <c r="A11" s="131" t="s">
        <v>1628</v>
      </c>
      <c r="B11" s="3" t="s">
        <v>213</v>
      </c>
      <c r="C11" s="57" t="s">
        <v>1748</v>
      </c>
      <c r="D11" s="5" t="str">
        <f t="shared" si="0"/>
        <v>N/A</v>
      </c>
      <c r="E11" s="57">
        <v>0</v>
      </c>
      <c r="F11" s="5" t="str">
        <f t="shared" si="1"/>
        <v>N/A</v>
      </c>
      <c r="G11" s="57">
        <v>0</v>
      </c>
      <c r="H11" s="5" t="str">
        <f t="shared" si="2"/>
        <v>N/A</v>
      </c>
      <c r="I11" s="6" t="s">
        <v>1748</v>
      </c>
      <c r="J11" s="6" t="s">
        <v>1748</v>
      </c>
      <c r="K11" s="111" t="str">
        <f t="shared" si="3"/>
        <v>N/A</v>
      </c>
    </row>
    <row r="12" spans="1:11" x14ac:dyDescent="0.25">
      <c r="A12" s="131" t="s">
        <v>16</v>
      </c>
      <c r="B12" s="3" t="s">
        <v>213</v>
      </c>
      <c r="C12" s="57" t="s">
        <v>1748</v>
      </c>
      <c r="D12" s="5" t="str">
        <f t="shared" si="0"/>
        <v>N/A</v>
      </c>
      <c r="E12" s="57">
        <v>3.5714285713999998</v>
      </c>
      <c r="F12" s="5" t="str">
        <f t="shared" si="1"/>
        <v>N/A</v>
      </c>
      <c r="G12" s="57">
        <v>4.1984732824000002</v>
      </c>
      <c r="H12" s="5" t="str">
        <f t="shared" si="2"/>
        <v>N/A</v>
      </c>
      <c r="I12" s="6" t="s">
        <v>1748</v>
      </c>
      <c r="J12" s="6">
        <v>17.559999999999999</v>
      </c>
      <c r="K12" s="111" t="str">
        <f t="shared" si="3"/>
        <v>Yes</v>
      </c>
    </row>
    <row r="13" spans="1:11" x14ac:dyDescent="0.25">
      <c r="A13" s="131" t="s">
        <v>36</v>
      </c>
      <c r="B13" s="3" t="s">
        <v>213</v>
      </c>
      <c r="C13" s="57" t="s">
        <v>1748</v>
      </c>
      <c r="D13" s="5" t="str">
        <f t="shared" si="0"/>
        <v>N/A</v>
      </c>
      <c r="E13" s="57" t="s">
        <v>1748</v>
      </c>
      <c r="F13" s="5" t="str">
        <f t="shared" si="1"/>
        <v>N/A</v>
      </c>
      <c r="G13" s="57" t="s">
        <v>1748</v>
      </c>
      <c r="H13" s="5" t="str">
        <f t="shared" si="2"/>
        <v>N/A</v>
      </c>
      <c r="I13" s="6" t="s">
        <v>1748</v>
      </c>
      <c r="J13" s="6" t="s">
        <v>1748</v>
      </c>
      <c r="K13" s="111" t="str">
        <f t="shared" si="3"/>
        <v>N/A</v>
      </c>
    </row>
    <row r="14" spans="1:11" x14ac:dyDescent="0.25">
      <c r="A14" s="131" t="s">
        <v>37</v>
      </c>
      <c r="B14" s="3" t="s">
        <v>213</v>
      </c>
      <c r="C14" s="57" t="s">
        <v>1748</v>
      </c>
      <c r="D14" s="5" t="str">
        <f t="shared" si="0"/>
        <v>N/A</v>
      </c>
      <c r="E14" s="57" t="s">
        <v>1748</v>
      </c>
      <c r="F14" s="5" t="str">
        <f t="shared" si="1"/>
        <v>N/A</v>
      </c>
      <c r="G14" s="57" t="s">
        <v>1748</v>
      </c>
      <c r="H14" s="5" t="str">
        <f t="shared" si="2"/>
        <v>N/A</v>
      </c>
      <c r="I14" s="6" t="s">
        <v>1748</v>
      </c>
      <c r="J14" s="6" t="s">
        <v>1748</v>
      </c>
      <c r="K14" s="111" t="str">
        <f t="shared" si="3"/>
        <v>N/A</v>
      </c>
    </row>
    <row r="15" spans="1:11" x14ac:dyDescent="0.25">
      <c r="A15" s="131" t="s">
        <v>38</v>
      </c>
      <c r="B15" s="3" t="s">
        <v>213</v>
      </c>
      <c r="C15" s="57" t="s">
        <v>1748</v>
      </c>
      <c r="D15" s="5" t="str">
        <f t="shared" si="0"/>
        <v>N/A</v>
      </c>
      <c r="E15" s="57">
        <v>3.5714285713999998</v>
      </c>
      <c r="F15" s="5" t="str">
        <f t="shared" si="1"/>
        <v>N/A</v>
      </c>
      <c r="G15" s="57">
        <v>4.1984732824000002</v>
      </c>
      <c r="H15" s="5" t="str">
        <f t="shared" si="2"/>
        <v>N/A</v>
      </c>
      <c r="I15" s="6" t="s">
        <v>1748</v>
      </c>
      <c r="J15" s="6">
        <v>17.559999999999999</v>
      </c>
      <c r="K15" s="111" t="str">
        <f t="shared" si="3"/>
        <v>Yes</v>
      </c>
    </row>
    <row r="16" spans="1:11" x14ac:dyDescent="0.25">
      <c r="A16" s="131" t="s">
        <v>376</v>
      </c>
      <c r="B16" s="3" t="s">
        <v>213</v>
      </c>
      <c r="C16" s="4" t="s">
        <v>1748</v>
      </c>
      <c r="D16" s="5" t="str">
        <f t="shared" ref="D16:D41" si="4">IF($B16="N/A","N/A",IF(C16&lt;0,"No","Yes"))</f>
        <v>N/A</v>
      </c>
      <c r="E16" s="4">
        <v>0</v>
      </c>
      <c r="F16" s="5" t="str">
        <f t="shared" ref="F16:F41" si="5">IF($B16="N/A","N/A",IF(E16&lt;0,"No","Yes"))</f>
        <v>N/A</v>
      </c>
      <c r="G16" s="4">
        <v>0</v>
      </c>
      <c r="H16" s="5" t="str">
        <f t="shared" ref="H16:H41" si="6">IF($B16="N/A","N/A",IF(G16&lt;0,"No","Yes"))</f>
        <v>N/A</v>
      </c>
      <c r="I16" s="6" t="s">
        <v>1748</v>
      </c>
      <c r="J16" s="6" t="s">
        <v>1748</v>
      </c>
      <c r="K16" s="111" t="str">
        <f t="shared" ref="K16:K41" si="7">IF(J16="Div by 0", "N/A", IF(J16="N/A","N/A", IF(J16&gt;30, "No", IF(J16&lt;-30, "No", "Yes"))))</f>
        <v>N/A</v>
      </c>
    </row>
    <row r="17" spans="1:11" x14ac:dyDescent="0.25">
      <c r="A17" s="131" t="s">
        <v>377</v>
      </c>
      <c r="B17" s="3" t="s">
        <v>213</v>
      </c>
      <c r="C17" s="4" t="s">
        <v>1748</v>
      </c>
      <c r="D17" s="5" t="str">
        <f t="shared" si="4"/>
        <v>N/A</v>
      </c>
      <c r="E17" s="4">
        <v>0</v>
      </c>
      <c r="F17" s="5" t="str">
        <f t="shared" si="5"/>
        <v>N/A</v>
      </c>
      <c r="G17" s="4">
        <v>0</v>
      </c>
      <c r="H17" s="5" t="str">
        <f t="shared" si="6"/>
        <v>N/A</v>
      </c>
      <c r="I17" s="6" t="s">
        <v>1748</v>
      </c>
      <c r="J17" s="6" t="s">
        <v>1748</v>
      </c>
      <c r="K17" s="111" t="str">
        <f t="shared" si="7"/>
        <v>N/A</v>
      </c>
    </row>
    <row r="18" spans="1:11" x14ac:dyDescent="0.25">
      <c r="A18" s="131" t="s">
        <v>378</v>
      </c>
      <c r="B18" s="3" t="s">
        <v>213</v>
      </c>
      <c r="C18" s="4" t="s">
        <v>1748</v>
      </c>
      <c r="D18" s="5" t="str">
        <f t="shared" si="4"/>
        <v>N/A</v>
      </c>
      <c r="E18" s="4">
        <v>0</v>
      </c>
      <c r="F18" s="5" t="str">
        <f t="shared" si="5"/>
        <v>N/A</v>
      </c>
      <c r="G18" s="4">
        <v>0</v>
      </c>
      <c r="H18" s="5" t="str">
        <f t="shared" si="6"/>
        <v>N/A</v>
      </c>
      <c r="I18" s="6" t="s">
        <v>1748</v>
      </c>
      <c r="J18" s="6" t="s">
        <v>1748</v>
      </c>
      <c r="K18" s="111" t="str">
        <f t="shared" si="7"/>
        <v>N/A</v>
      </c>
    </row>
    <row r="19" spans="1:11" x14ac:dyDescent="0.25">
      <c r="A19" s="131" t="s">
        <v>379</v>
      </c>
      <c r="B19" s="3" t="s">
        <v>213</v>
      </c>
      <c r="C19" s="4" t="s">
        <v>1748</v>
      </c>
      <c r="D19" s="5" t="str">
        <f t="shared" si="4"/>
        <v>N/A</v>
      </c>
      <c r="E19" s="4">
        <v>0</v>
      </c>
      <c r="F19" s="5" t="str">
        <f t="shared" si="5"/>
        <v>N/A</v>
      </c>
      <c r="G19" s="4">
        <v>0</v>
      </c>
      <c r="H19" s="5" t="str">
        <f t="shared" si="6"/>
        <v>N/A</v>
      </c>
      <c r="I19" s="6" t="s">
        <v>1748</v>
      </c>
      <c r="J19" s="6" t="s">
        <v>1748</v>
      </c>
      <c r="K19" s="111" t="str">
        <f t="shared" si="7"/>
        <v>N/A</v>
      </c>
    </row>
    <row r="20" spans="1:11" x14ac:dyDescent="0.25">
      <c r="A20" s="131" t="s">
        <v>380</v>
      </c>
      <c r="B20" s="3" t="s">
        <v>213</v>
      </c>
      <c r="C20" s="4" t="s">
        <v>1748</v>
      </c>
      <c r="D20" s="5" t="str">
        <f t="shared" si="4"/>
        <v>N/A</v>
      </c>
      <c r="E20" s="4">
        <v>0</v>
      </c>
      <c r="F20" s="5" t="str">
        <f t="shared" si="5"/>
        <v>N/A</v>
      </c>
      <c r="G20" s="4">
        <v>0</v>
      </c>
      <c r="H20" s="5" t="str">
        <f t="shared" si="6"/>
        <v>N/A</v>
      </c>
      <c r="I20" s="6" t="s">
        <v>1748</v>
      </c>
      <c r="J20" s="6" t="s">
        <v>1748</v>
      </c>
      <c r="K20" s="111" t="str">
        <f t="shared" si="7"/>
        <v>N/A</v>
      </c>
    </row>
    <row r="21" spans="1:11" x14ac:dyDescent="0.25">
      <c r="A21" s="131" t="s">
        <v>381</v>
      </c>
      <c r="B21" s="3" t="s">
        <v>213</v>
      </c>
      <c r="C21" s="4" t="s">
        <v>1748</v>
      </c>
      <c r="D21" s="5" t="str">
        <f t="shared" si="4"/>
        <v>N/A</v>
      </c>
      <c r="E21" s="4">
        <v>0</v>
      </c>
      <c r="F21" s="5" t="str">
        <f t="shared" si="5"/>
        <v>N/A</v>
      </c>
      <c r="G21" s="4">
        <v>0</v>
      </c>
      <c r="H21" s="5" t="str">
        <f t="shared" si="6"/>
        <v>N/A</v>
      </c>
      <c r="I21" s="6" t="s">
        <v>1748</v>
      </c>
      <c r="J21" s="6" t="s">
        <v>1748</v>
      </c>
      <c r="K21" s="111" t="str">
        <f t="shared" si="7"/>
        <v>N/A</v>
      </c>
    </row>
    <row r="22" spans="1:11" x14ac:dyDescent="0.25">
      <c r="A22" s="131" t="s">
        <v>382</v>
      </c>
      <c r="B22" s="3" t="s">
        <v>213</v>
      </c>
      <c r="C22" s="4" t="s">
        <v>1748</v>
      </c>
      <c r="D22" s="5" t="str">
        <f t="shared" si="4"/>
        <v>N/A</v>
      </c>
      <c r="E22" s="4">
        <v>0</v>
      </c>
      <c r="F22" s="5" t="str">
        <f t="shared" si="5"/>
        <v>N/A</v>
      </c>
      <c r="G22" s="4">
        <v>0</v>
      </c>
      <c r="H22" s="5" t="str">
        <f t="shared" si="6"/>
        <v>N/A</v>
      </c>
      <c r="I22" s="6" t="s">
        <v>1748</v>
      </c>
      <c r="J22" s="6" t="s">
        <v>1748</v>
      </c>
      <c r="K22" s="111" t="str">
        <f t="shared" si="7"/>
        <v>N/A</v>
      </c>
    </row>
    <row r="23" spans="1:11" x14ac:dyDescent="0.25">
      <c r="A23" s="131" t="s">
        <v>383</v>
      </c>
      <c r="B23" s="3" t="s">
        <v>213</v>
      </c>
      <c r="C23" s="4" t="s">
        <v>1748</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t="s">
        <v>1748</v>
      </c>
      <c r="D24" s="5" t="str">
        <f t="shared" si="4"/>
        <v>N/A</v>
      </c>
      <c r="E24" s="4">
        <v>0</v>
      </c>
      <c r="F24" s="5" t="str">
        <f t="shared" si="5"/>
        <v>N/A</v>
      </c>
      <c r="G24" s="4">
        <v>0</v>
      </c>
      <c r="H24" s="5" t="str">
        <f t="shared" si="6"/>
        <v>N/A</v>
      </c>
      <c r="I24" s="6" t="s">
        <v>1748</v>
      </c>
      <c r="J24" s="6" t="s">
        <v>1748</v>
      </c>
      <c r="K24" s="111" t="str">
        <f t="shared" si="7"/>
        <v>N/A</v>
      </c>
    </row>
    <row r="25" spans="1:11" x14ac:dyDescent="0.25">
      <c r="A25" s="131" t="s">
        <v>385</v>
      </c>
      <c r="B25" s="3" t="s">
        <v>213</v>
      </c>
      <c r="C25" s="4" t="s">
        <v>1748</v>
      </c>
      <c r="D25" s="5" t="str">
        <f t="shared" si="4"/>
        <v>N/A</v>
      </c>
      <c r="E25" s="4">
        <v>0</v>
      </c>
      <c r="F25" s="5" t="str">
        <f t="shared" si="5"/>
        <v>N/A</v>
      </c>
      <c r="G25" s="4">
        <v>0</v>
      </c>
      <c r="H25" s="5" t="str">
        <f t="shared" si="6"/>
        <v>N/A</v>
      </c>
      <c r="I25" s="6" t="s">
        <v>1748</v>
      </c>
      <c r="J25" s="6" t="s">
        <v>1748</v>
      </c>
      <c r="K25" s="111" t="str">
        <f t="shared" si="7"/>
        <v>N/A</v>
      </c>
    </row>
    <row r="26" spans="1:11" x14ac:dyDescent="0.25">
      <c r="A26" s="131" t="s">
        <v>386</v>
      </c>
      <c r="B26" s="3" t="s">
        <v>213</v>
      </c>
      <c r="C26" s="4" t="s">
        <v>1748</v>
      </c>
      <c r="D26" s="5" t="str">
        <f t="shared" si="4"/>
        <v>N/A</v>
      </c>
      <c r="E26" s="4">
        <v>0</v>
      </c>
      <c r="F26" s="5" t="str">
        <f t="shared" si="5"/>
        <v>N/A</v>
      </c>
      <c r="G26" s="4">
        <v>0</v>
      </c>
      <c r="H26" s="5" t="str">
        <f t="shared" si="6"/>
        <v>N/A</v>
      </c>
      <c r="I26" s="6" t="s">
        <v>1748</v>
      </c>
      <c r="J26" s="6" t="s">
        <v>1748</v>
      </c>
      <c r="K26" s="111" t="str">
        <f t="shared" si="7"/>
        <v>N/A</v>
      </c>
    </row>
    <row r="27" spans="1:11" x14ac:dyDescent="0.25">
      <c r="A27" s="131" t="s">
        <v>387</v>
      </c>
      <c r="B27" s="3" t="s">
        <v>213</v>
      </c>
      <c r="C27" s="4" t="s">
        <v>1748</v>
      </c>
      <c r="D27" s="5" t="str">
        <f t="shared" si="4"/>
        <v>N/A</v>
      </c>
      <c r="E27" s="4">
        <v>0</v>
      </c>
      <c r="F27" s="5" t="str">
        <f t="shared" si="5"/>
        <v>N/A</v>
      </c>
      <c r="G27" s="4">
        <v>0</v>
      </c>
      <c r="H27" s="5" t="str">
        <f t="shared" si="6"/>
        <v>N/A</v>
      </c>
      <c r="I27" s="6" t="s">
        <v>1748</v>
      </c>
      <c r="J27" s="6" t="s">
        <v>1748</v>
      </c>
      <c r="K27" s="111" t="str">
        <f t="shared" si="7"/>
        <v>N/A</v>
      </c>
    </row>
    <row r="28" spans="1:11" x14ac:dyDescent="0.25">
      <c r="A28" s="131" t="s">
        <v>388</v>
      </c>
      <c r="B28" s="3" t="s">
        <v>213</v>
      </c>
      <c r="C28" s="4" t="s">
        <v>1748</v>
      </c>
      <c r="D28" s="5" t="str">
        <f t="shared" si="4"/>
        <v>N/A</v>
      </c>
      <c r="E28" s="4">
        <v>0</v>
      </c>
      <c r="F28" s="5" t="str">
        <f t="shared" si="5"/>
        <v>N/A</v>
      </c>
      <c r="G28" s="4">
        <v>0</v>
      </c>
      <c r="H28" s="5" t="str">
        <f t="shared" si="6"/>
        <v>N/A</v>
      </c>
      <c r="I28" s="6" t="s">
        <v>1748</v>
      </c>
      <c r="J28" s="6" t="s">
        <v>1748</v>
      </c>
      <c r="K28" s="111" t="str">
        <f t="shared" si="7"/>
        <v>N/A</v>
      </c>
    </row>
    <row r="29" spans="1:11" x14ac:dyDescent="0.25">
      <c r="A29" s="131" t="s">
        <v>389</v>
      </c>
      <c r="B29" s="3" t="s">
        <v>213</v>
      </c>
      <c r="C29" s="4" t="s">
        <v>1748</v>
      </c>
      <c r="D29" s="5" t="str">
        <f t="shared" si="4"/>
        <v>N/A</v>
      </c>
      <c r="E29" s="4">
        <v>0</v>
      </c>
      <c r="F29" s="5" t="str">
        <f t="shared" si="5"/>
        <v>N/A</v>
      </c>
      <c r="G29" s="4">
        <v>0</v>
      </c>
      <c r="H29" s="5" t="str">
        <f t="shared" si="6"/>
        <v>N/A</v>
      </c>
      <c r="I29" s="6" t="s">
        <v>1748</v>
      </c>
      <c r="J29" s="6" t="s">
        <v>1748</v>
      </c>
      <c r="K29" s="111" t="str">
        <f t="shared" si="7"/>
        <v>N/A</v>
      </c>
    </row>
    <row r="30" spans="1:11" x14ac:dyDescent="0.25">
      <c r="A30" s="131" t="s">
        <v>390</v>
      </c>
      <c r="B30" s="3" t="s">
        <v>213</v>
      </c>
      <c r="C30" s="4" t="s">
        <v>1748</v>
      </c>
      <c r="D30" s="5" t="str">
        <f t="shared" si="4"/>
        <v>N/A</v>
      </c>
      <c r="E30" s="4">
        <v>78.571428570999998</v>
      </c>
      <c r="F30" s="5" t="str">
        <f t="shared" si="5"/>
        <v>N/A</v>
      </c>
      <c r="G30" s="4">
        <v>47.709923664000002</v>
      </c>
      <c r="H30" s="5" t="str">
        <f t="shared" si="6"/>
        <v>N/A</v>
      </c>
      <c r="I30" s="6" t="s">
        <v>1748</v>
      </c>
      <c r="J30" s="6">
        <v>-39.299999999999997</v>
      </c>
      <c r="K30" s="111" t="str">
        <f t="shared" si="7"/>
        <v>No</v>
      </c>
    </row>
    <row r="31" spans="1:11" x14ac:dyDescent="0.25">
      <c r="A31" s="131" t="s">
        <v>391</v>
      </c>
      <c r="B31" s="3" t="s">
        <v>213</v>
      </c>
      <c r="C31" s="4" t="s">
        <v>1748</v>
      </c>
      <c r="D31" s="5" t="str">
        <f t="shared" si="4"/>
        <v>N/A</v>
      </c>
      <c r="E31" s="4">
        <v>0</v>
      </c>
      <c r="F31" s="5" t="str">
        <f t="shared" si="5"/>
        <v>N/A</v>
      </c>
      <c r="G31" s="4">
        <v>0</v>
      </c>
      <c r="H31" s="5" t="str">
        <f t="shared" si="6"/>
        <v>N/A</v>
      </c>
      <c r="I31" s="6" t="s">
        <v>1748</v>
      </c>
      <c r="J31" s="6" t="s">
        <v>1748</v>
      </c>
      <c r="K31" s="111" t="str">
        <f t="shared" si="7"/>
        <v>N/A</v>
      </c>
    </row>
    <row r="32" spans="1:11" x14ac:dyDescent="0.25">
      <c r="A32" s="131" t="s">
        <v>392</v>
      </c>
      <c r="B32" s="3" t="s">
        <v>213</v>
      </c>
      <c r="C32" s="4" t="s">
        <v>1748</v>
      </c>
      <c r="D32" s="5" t="str">
        <f t="shared" si="4"/>
        <v>N/A</v>
      </c>
      <c r="E32" s="4">
        <v>0</v>
      </c>
      <c r="F32" s="5" t="str">
        <f t="shared" si="5"/>
        <v>N/A</v>
      </c>
      <c r="G32" s="4">
        <v>0</v>
      </c>
      <c r="H32" s="5" t="str">
        <f t="shared" si="6"/>
        <v>N/A</v>
      </c>
      <c r="I32" s="6" t="s">
        <v>1748</v>
      </c>
      <c r="J32" s="6" t="s">
        <v>1748</v>
      </c>
      <c r="K32" s="111" t="str">
        <f t="shared" si="7"/>
        <v>N/A</v>
      </c>
    </row>
    <row r="33" spans="1:11" x14ac:dyDescent="0.25">
      <c r="A33" s="131" t="s">
        <v>393</v>
      </c>
      <c r="B33" s="3" t="s">
        <v>213</v>
      </c>
      <c r="C33" s="4" t="s">
        <v>1748</v>
      </c>
      <c r="D33" s="5" t="str">
        <f t="shared" si="4"/>
        <v>N/A</v>
      </c>
      <c r="E33" s="4">
        <v>0</v>
      </c>
      <c r="F33" s="5" t="str">
        <f t="shared" si="5"/>
        <v>N/A</v>
      </c>
      <c r="G33" s="4">
        <v>0</v>
      </c>
      <c r="H33" s="5" t="str">
        <f t="shared" si="6"/>
        <v>N/A</v>
      </c>
      <c r="I33" s="6" t="s">
        <v>1748</v>
      </c>
      <c r="J33" s="6" t="s">
        <v>1748</v>
      </c>
      <c r="K33" s="111" t="str">
        <f t="shared" si="7"/>
        <v>N/A</v>
      </c>
    </row>
    <row r="34" spans="1:11" x14ac:dyDescent="0.25">
      <c r="A34" s="131" t="s">
        <v>394</v>
      </c>
      <c r="B34" s="3" t="s">
        <v>213</v>
      </c>
      <c r="C34" s="4" t="s">
        <v>1748</v>
      </c>
      <c r="D34" s="5" t="str">
        <f t="shared" si="4"/>
        <v>N/A</v>
      </c>
      <c r="E34" s="4">
        <v>0</v>
      </c>
      <c r="F34" s="5" t="str">
        <f t="shared" si="5"/>
        <v>N/A</v>
      </c>
      <c r="G34" s="4">
        <v>0</v>
      </c>
      <c r="H34" s="5" t="str">
        <f t="shared" si="6"/>
        <v>N/A</v>
      </c>
      <c r="I34" s="6" t="s">
        <v>1748</v>
      </c>
      <c r="J34" s="6" t="s">
        <v>1748</v>
      </c>
      <c r="K34" s="111" t="str">
        <f t="shared" si="7"/>
        <v>N/A</v>
      </c>
    </row>
    <row r="35" spans="1:11" x14ac:dyDescent="0.25">
      <c r="A35" s="131" t="s">
        <v>395</v>
      </c>
      <c r="B35" s="3" t="s">
        <v>213</v>
      </c>
      <c r="C35" s="4" t="s">
        <v>1748</v>
      </c>
      <c r="D35" s="5" t="str">
        <f t="shared" si="4"/>
        <v>N/A</v>
      </c>
      <c r="E35" s="4">
        <v>0</v>
      </c>
      <c r="F35" s="5" t="str">
        <f t="shared" si="5"/>
        <v>N/A</v>
      </c>
      <c r="G35" s="4">
        <v>0</v>
      </c>
      <c r="H35" s="5" t="str">
        <f t="shared" si="6"/>
        <v>N/A</v>
      </c>
      <c r="I35" s="6" t="s">
        <v>1748</v>
      </c>
      <c r="J35" s="6" t="s">
        <v>1748</v>
      </c>
      <c r="K35" s="111" t="str">
        <f t="shared" si="7"/>
        <v>N/A</v>
      </c>
    </row>
    <row r="36" spans="1:11" x14ac:dyDescent="0.25">
      <c r="A36" s="131" t="s">
        <v>396</v>
      </c>
      <c r="B36" s="3" t="s">
        <v>213</v>
      </c>
      <c r="C36" s="4" t="s">
        <v>1748</v>
      </c>
      <c r="D36" s="5" t="str">
        <f t="shared" si="4"/>
        <v>N/A</v>
      </c>
      <c r="E36" s="4">
        <v>0</v>
      </c>
      <c r="F36" s="5" t="str">
        <f t="shared" si="5"/>
        <v>N/A</v>
      </c>
      <c r="G36" s="4">
        <v>0</v>
      </c>
      <c r="H36" s="5" t="str">
        <f t="shared" si="6"/>
        <v>N/A</v>
      </c>
      <c r="I36" s="6" t="s">
        <v>1748</v>
      </c>
      <c r="J36" s="6" t="s">
        <v>1748</v>
      </c>
      <c r="K36" s="111" t="str">
        <f t="shared" si="7"/>
        <v>N/A</v>
      </c>
    </row>
    <row r="37" spans="1:11" x14ac:dyDescent="0.25">
      <c r="A37" s="131" t="s">
        <v>397</v>
      </c>
      <c r="B37" s="3" t="s">
        <v>213</v>
      </c>
      <c r="C37" s="4" t="s">
        <v>1748</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t="s">
        <v>1748</v>
      </c>
      <c r="D38" s="5" t="str">
        <f t="shared" si="4"/>
        <v>N/A</v>
      </c>
      <c r="E38" s="4">
        <v>0</v>
      </c>
      <c r="F38" s="5" t="str">
        <f t="shared" si="5"/>
        <v>N/A</v>
      </c>
      <c r="G38" s="4">
        <v>0</v>
      </c>
      <c r="H38" s="5" t="str">
        <f t="shared" si="6"/>
        <v>N/A</v>
      </c>
      <c r="I38" s="6" t="s">
        <v>1748</v>
      </c>
      <c r="J38" s="6" t="s">
        <v>1748</v>
      </c>
      <c r="K38" s="111" t="str">
        <f t="shared" si="7"/>
        <v>N/A</v>
      </c>
    </row>
    <row r="39" spans="1:11" x14ac:dyDescent="0.25">
      <c r="A39" s="131" t="s">
        <v>399</v>
      </c>
      <c r="B39" s="3" t="s">
        <v>213</v>
      </c>
      <c r="C39" s="4" t="s">
        <v>1748</v>
      </c>
      <c r="D39" s="5" t="str">
        <f t="shared" si="4"/>
        <v>N/A</v>
      </c>
      <c r="E39" s="4">
        <v>21.428571429000002</v>
      </c>
      <c r="F39" s="5" t="str">
        <f t="shared" si="5"/>
        <v>N/A</v>
      </c>
      <c r="G39" s="4">
        <v>52.290076335999998</v>
      </c>
      <c r="H39" s="5" t="str">
        <f t="shared" si="6"/>
        <v>N/A</v>
      </c>
      <c r="I39" s="6" t="s">
        <v>1748</v>
      </c>
      <c r="J39" s="6">
        <v>144</v>
      </c>
      <c r="K39" s="111" t="str">
        <f t="shared" si="7"/>
        <v>No</v>
      </c>
    </row>
    <row r="40" spans="1:11" x14ac:dyDescent="0.25">
      <c r="A40" s="131" t="s">
        <v>400</v>
      </c>
      <c r="B40" s="3" t="s">
        <v>213</v>
      </c>
      <c r="C40" s="4" t="s">
        <v>1748</v>
      </c>
      <c r="D40" s="5" t="str">
        <f t="shared" si="4"/>
        <v>N/A</v>
      </c>
      <c r="E40" s="4">
        <v>0</v>
      </c>
      <c r="F40" s="5" t="str">
        <f t="shared" si="5"/>
        <v>N/A</v>
      </c>
      <c r="G40" s="4">
        <v>0</v>
      </c>
      <c r="H40" s="5" t="str">
        <f t="shared" si="6"/>
        <v>N/A</v>
      </c>
      <c r="I40" s="6" t="s">
        <v>1748</v>
      </c>
      <c r="J40" s="6" t="s">
        <v>1748</v>
      </c>
      <c r="K40" s="111" t="str">
        <f t="shared" si="7"/>
        <v>N/A</v>
      </c>
    </row>
    <row r="41" spans="1:11" x14ac:dyDescent="0.25">
      <c r="A41" s="131" t="s">
        <v>401</v>
      </c>
      <c r="B41" s="3" t="s">
        <v>213</v>
      </c>
      <c r="C41" s="4" t="s">
        <v>1748</v>
      </c>
      <c r="D41" s="5" t="str">
        <f t="shared" si="4"/>
        <v>N/A</v>
      </c>
      <c r="E41" s="4">
        <v>0</v>
      </c>
      <c r="F41" s="5" t="str">
        <f t="shared" si="5"/>
        <v>N/A</v>
      </c>
      <c r="G41" s="4">
        <v>0</v>
      </c>
      <c r="H41" s="5" t="str">
        <f t="shared" si="6"/>
        <v>N/A</v>
      </c>
      <c r="I41" s="6" t="s">
        <v>1748</v>
      </c>
      <c r="J41" s="6" t="s">
        <v>1748</v>
      </c>
      <c r="K41" s="111" t="str">
        <f t="shared" si="7"/>
        <v>N/A</v>
      </c>
    </row>
    <row r="42" spans="1:11" x14ac:dyDescent="0.25">
      <c r="A42" s="131" t="s">
        <v>32</v>
      </c>
      <c r="B42" s="3" t="s">
        <v>213</v>
      </c>
      <c r="C42" s="4" t="s">
        <v>1748</v>
      </c>
      <c r="D42" s="5" t="str">
        <f t="shared" ref="D42:D51" si="8">IF($B42="N/A","N/A",IF(C42&lt;0,"No","Yes"))</f>
        <v>N/A</v>
      </c>
      <c r="E42" s="4">
        <v>100</v>
      </c>
      <c r="F42" s="5" t="str">
        <f t="shared" ref="F42:F51" si="9">IF($B42="N/A","N/A",IF(E42&lt;0,"No","Yes"))</f>
        <v>N/A</v>
      </c>
      <c r="G42" s="4">
        <v>100</v>
      </c>
      <c r="H42" s="5" t="str">
        <f t="shared" ref="H42:H51" si="10">IF($B42="N/A","N/A",IF(G42&lt;0,"No","Yes"))</f>
        <v>N/A</v>
      </c>
      <c r="I42" s="6" t="s">
        <v>1748</v>
      </c>
      <c r="J42" s="6">
        <v>0</v>
      </c>
      <c r="K42" s="111" t="str">
        <f t="shared" ref="K42:K51" si="11">IF(J42="Div by 0", "N/A", IF(J42="N/A","N/A", IF(J42&gt;30, "No", IF(J42&lt;-30, "No", "Yes"))))</f>
        <v>Yes</v>
      </c>
    </row>
    <row r="43" spans="1:11" x14ac:dyDescent="0.25">
      <c r="A43" s="131" t="s">
        <v>39</v>
      </c>
      <c r="B43" s="3" t="s">
        <v>213</v>
      </c>
      <c r="C43" s="4" t="s">
        <v>1748</v>
      </c>
      <c r="D43" s="5" t="str">
        <f t="shared" si="8"/>
        <v>N/A</v>
      </c>
      <c r="E43" s="4" t="s">
        <v>1748</v>
      </c>
      <c r="F43" s="5" t="str">
        <f t="shared" si="9"/>
        <v>N/A</v>
      </c>
      <c r="G43" s="4" t="s">
        <v>1748</v>
      </c>
      <c r="H43" s="5" t="str">
        <f t="shared" si="10"/>
        <v>N/A</v>
      </c>
      <c r="I43" s="6" t="s">
        <v>1748</v>
      </c>
      <c r="J43" s="6" t="s">
        <v>1748</v>
      </c>
      <c r="K43" s="111" t="str">
        <f t="shared" si="11"/>
        <v>N/A</v>
      </c>
    </row>
    <row r="44" spans="1:11" x14ac:dyDescent="0.25">
      <c r="A44" s="131" t="s">
        <v>40</v>
      </c>
      <c r="B44" s="3" t="s">
        <v>213</v>
      </c>
      <c r="C44" s="4" t="s">
        <v>1748</v>
      </c>
      <c r="D44" s="5" t="str">
        <f t="shared" si="8"/>
        <v>N/A</v>
      </c>
      <c r="E44" s="4">
        <v>0</v>
      </c>
      <c r="F44" s="5" t="str">
        <f t="shared" si="9"/>
        <v>N/A</v>
      </c>
      <c r="G44" s="4">
        <v>8.7786259542000007</v>
      </c>
      <c r="H44" s="5" t="str">
        <f t="shared" si="10"/>
        <v>N/A</v>
      </c>
      <c r="I44" s="6" t="s">
        <v>1748</v>
      </c>
      <c r="J44" s="6" t="s">
        <v>1748</v>
      </c>
      <c r="K44" s="111" t="str">
        <f t="shared" si="11"/>
        <v>N/A</v>
      </c>
    </row>
    <row r="45" spans="1:11" x14ac:dyDescent="0.25">
      <c r="A45" s="131" t="s">
        <v>163</v>
      </c>
      <c r="B45" s="3" t="s">
        <v>213</v>
      </c>
      <c r="C45" s="4" t="s">
        <v>1748</v>
      </c>
      <c r="D45" s="5" t="str">
        <f t="shared" si="8"/>
        <v>N/A</v>
      </c>
      <c r="E45" s="4">
        <v>100</v>
      </c>
      <c r="F45" s="5" t="str">
        <f t="shared" si="9"/>
        <v>N/A</v>
      </c>
      <c r="G45" s="4">
        <v>100</v>
      </c>
      <c r="H45" s="5" t="str">
        <f t="shared" si="10"/>
        <v>N/A</v>
      </c>
      <c r="I45" s="6" t="s">
        <v>1748</v>
      </c>
      <c r="J45" s="6">
        <v>0</v>
      </c>
      <c r="K45" s="111" t="str">
        <f t="shared" si="11"/>
        <v>Yes</v>
      </c>
    </row>
    <row r="46" spans="1:11" x14ac:dyDescent="0.25">
      <c r="A46" s="131" t="s">
        <v>41</v>
      </c>
      <c r="B46" s="3" t="s">
        <v>213</v>
      </c>
      <c r="C46" s="4" t="s">
        <v>1748</v>
      </c>
      <c r="D46" s="5" t="str">
        <f t="shared" si="8"/>
        <v>N/A</v>
      </c>
      <c r="E46" s="4" t="s">
        <v>1748</v>
      </c>
      <c r="F46" s="5" t="str">
        <f t="shared" si="9"/>
        <v>N/A</v>
      </c>
      <c r="G46" s="4" t="s">
        <v>1748</v>
      </c>
      <c r="H46" s="5" t="str">
        <f t="shared" si="10"/>
        <v>N/A</v>
      </c>
      <c r="I46" s="6" t="s">
        <v>1748</v>
      </c>
      <c r="J46" s="6" t="s">
        <v>1748</v>
      </c>
      <c r="K46" s="111" t="str">
        <f t="shared" si="11"/>
        <v>N/A</v>
      </c>
    </row>
    <row r="47" spans="1:11" x14ac:dyDescent="0.25">
      <c r="A47" s="131" t="s">
        <v>42</v>
      </c>
      <c r="B47" s="3" t="s">
        <v>213</v>
      </c>
      <c r="C47" s="4" t="s">
        <v>1748</v>
      </c>
      <c r="D47" s="5" t="str">
        <f t="shared" si="8"/>
        <v>N/A</v>
      </c>
      <c r="E47" s="4" t="s">
        <v>1748</v>
      </c>
      <c r="F47" s="5" t="str">
        <f t="shared" si="9"/>
        <v>N/A</v>
      </c>
      <c r="G47" s="4" t="s">
        <v>1748</v>
      </c>
      <c r="H47" s="5" t="str">
        <f t="shared" si="10"/>
        <v>N/A</v>
      </c>
      <c r="I47" s="6" t="s">
        <v>1748</v>
      </c>
      <c r="J47" s="6" t="s">
        <v>1748</v>
      </c>
      <c r="K47" s="111" t="str">
        <f t="shared" si="11"/>
        <v>N/A</v>
      </c>
    </row>
    <row r="48" spans="1:11" x14ac:dyDescent="0.25">
      <c r="A48" s="131" t="s">
        <v>43</v>
      </c>
      <c r="B48" s="3" t="s">
        <v>213</v>
      </c>
      <c r="C48" s="4" t="s">
        <v>1748</v>
      </c>
      <c r="D48" s="5" t="str">
        <f t="shared" si="8"/>
        <v>N/A</v>
      </c>
      <c r="E48" s="4">
        <v>100</v>
      </c>
      <c r="F48" s="5" t="str">
        <f t="shared" si="9"/>
        <v>N/A</v>
      </c>
      <c r="G48" s="4">
        <v>100</v>
      </c>
      <c r="H48" s="5" t="str">
        <f t="shared" si="10"/>
        <v>N/A</v>
      </c>
      <c r="I48" s="6" t="s">
        <v>1748</v>
      </c>
      <c r="J48" s="6">
        <v>0</v>
      </c>
      <c r="K48" s="111" t="str">
        <f t="shared" si="11"/>
        <v>Yes</v>
      </c>
    </row>
    <row r="49" spans="1:12" x14ac:dyDescent="0.25">
      <c r="A49" s="131" t="s">
        <v>44</v>
      </c>
      <c r="B49" s="3" t="s">
        <v>213</v>
      </c>
      <c r="C49" s="4" t="s">
        <v>1748</v>
      </c>
      <c r="D49" s="5" t="str">
        <f t="shared" si="8"/>
        <v>N/A</v>
      </c>
      <c r="E49" s="4">
        <v>17.857142856999999</v>
      </c>
      <c r="F49" s="5" t="str">
        <f t="shared" si="9"/>
        <v>N/A</v>
      </c>
      <c r="G49" s="4">
        <v>33.969465649</v>
      </c>
      <c r="H49" s="5" t="str">
        <f t="shared" si="10"/>
        <v>N/A</v>
      </c>
      <c r="I49" s="6" t="s">
        <v>1748</v>
      </c>
      <c r="J49" s="6">
        <v>90.23</v>
      </c>
      <c r="K49" s="111" t="str">
        <f t="shared" si="11"/>
        <v>No</v>
      </c>
    </row>
    <row r="50" spans="1:12" x14ac:dyDescent="0.25">
      <c r="A50" s="131" t="s">
        <v>45</v>
      </c>
      <c r="B50" s="3" t="s">
        <v>213</v>
      </c>
      <c r="C50" s="4" t="s">
        <v>1748</v>
      </c>
      <c r="D50" s="5" t="str">
        <f t="shared" si="8"/>
        <v>N/A</v>
      </c>
      <c r="E50" s="4">
        <v>82.142857143000001</v>
      </c>
      <c r="F50" s="5" t="str">
        <f t="shared" si="9"/>
        <v>N/A</v>
      </c>
      <c r="G50" s="4">
        <v>66.030534351</v>
      </c>
      <c r="H50" s="5" t="str">
        <f t="shared" si="10"/>
        <v>N/A</v>
      </c>
      <c r="I50" s="6" t="s">
        <v>1748</v>
      </c>
      <c r="J50" s="6">
        <v>-19.600000000000001</v>
      </c>
      <c r="K50" s="111" t="str">
        <f t="shared" si="11"/>
        <v>Yes</v>
      </c>
    </row>
    <row r="51" spans="1:12" x14ac:dyDescent="0.25">
      <c r="A51" s="131" t="s">
        <v>50</v>
      </c>
      <c r="B51" s="3" t="s">
        <v>213</v>
      </c>
      <c r="C51" s="4" t="s">
        <v>1748</v>
      </c>
      <c r="D51" s="5" t="str">
        <f t="shared" si="8"/>
        <v>N/A</v>
      </c>
      <c r="E51" s="4">
        <v>0</v>
      </c>
      <c r="F51" s="5" t="str">
        <f t="shared" si="9"/>
        <v>N/A</v>
      </c>
      <c r="G51" s="4">
        <v>0</v>
      </c>
      <c r="H51" s="5" t="str">
        <f t="shared" si="10"/>
        <v>N/A</v>
      </c>
      <c r="I51" s="6" t="s">
        <v>1748</v>
      </c>
      <c r="J51" s="6" t="s">
        <v>1748</v>
      </c>
      <c r="K51" s="111" t="str">
        <f t="shared" si="11"/>
        <v>N/A</v>
      </c>
      <c r="L51" s="38"/>
    </row>
    <row r="52" spans="1:12" s="38" customFormat="1" x14ac:dyDescent="0.25">
      <c r="A52" s="130" t="s">
        <v>895</v>
      </c>
      <c r="B52" s="3" t="s">
        <v>213</v>
      </c>
      <c r="C52" s="4" t="s">
        <v>1748</v>
      </c>
      <c r="D52" s="5" t="str">
        <f t="shared" ref="D52:D57" si="12">IF($B52="N/A","N/A",IF(C52&lt;0,"No","Yes"))</f>
        <v>N/A</v>
      </c>
      <c r="E52" s="4">
        <v>0</v>
      </c>
      <c r="F52" s="5" t="str">
        <f t="shared" ref="F52:F57" si="13">IF($B52="N/A","N/A",IF(E52&lt;0,"No","Yes"))</f>
        <v>N/A</v>
      </c>
      <c r="G52" s="4">
        <v>0</v>
      </c>
      <c r="H52" s="5" t="str">
        <f t="shared" ref="H52:H57" si="14">IF($B52="N/A","N/A",IF(G52&lt;0,"No","Yes"))</f>
        <v>N/A</v>
      </c>
      <c r="I52" s="6" t="s">
        <v>1748</v>
      </c>
      <c r="J52" s="6" t="s">
        <v>1748</v>
      </c>
      <c r="K52" s="111" t="str">
        <f t="shared" ref="K52:K57" si="15">IF(J52="Div by 0", "N/A", IF(J52="N/A","N/A", IF(J52&gt;30, "No", IF(J52&lt;-30, "No", "Yes"))))</f>
        <v>N/A</v>
      </c>
    </row>
    <row r="53" spans="1:12" s="38" customFormat="1" x14ac:dyDescent="0.25">
      <c r="A53" s="130" t="s">
        <v>896</v>
      </c>
      <c r="B53" s="3" t="s">
        <v>213</v>
      </c>
      <c r="C53" s="4" t="s">
        <v>1748</v>
      </c>
      <c r="D53" s="5" t="str">
        <f t="shared" si="12"/>
        <v>N/A</v>
      </c>
      <c r="E53" s="4">
        <v>0</v>
      </c>
      <c r="F53" s="5" t="str">
        <f t="shared" si="13"/>
        <v>N/A</v>
      </c>
      <c r="G53" s="4">
        <v>0</v>
      </c>
      <c r="H53" s="5" t="str">
        <f t="shared" si="14"/>
        <v>N/A</v>
      </c>
      <c r="I53" s="6" t="s">
        <v>1748</v>
      </c>
      <c r="J53" s="6" t="s">
        <v>1748</v>
      </c>
      <c r="K53" s="111" t="str">
        <f t="shared" si="15"/>
        <v>N/A</v>
      </c>
    </row>
    <row r="54" spans="1:12" s="38" customFormat="1" x14ac:dyDescent="0.25">
      <c r="A54" s="130" t="s">
        <v>897</v>
      </c>
      <c r="B54" s="3" t="s">
        <v>213</v>
      </c>
      <c r="C54" s="4" t="s">
        <v>1748</v>
      </c>
      <c r="D54" s="5" t="str">
        <f t="shared" si="12"/>
        <v>N/A</v>
      </c>
      <c r="E54" s="4">
        <v>0</v>
      </c>
      <c r="F54" s="5" t="str">
        <f t="shared" si="13"/>
        <v>N/A</v>
      </c>
      <c r="G54" s="4">
        <v>0</v>
      </c>
      <c r="H54" s="5" t="str">
        <f t="shared" si="14"/>
        <v>N/A</v>
      </c>
      <c r="I54" s="6" t="s">
        <v>1748</v>
      </c>
      <c r="J54" s="6" t="s">
        <v>1748</v>
      </c>
      <c r="K54" s="111" t="str">
        <f t="shared" si="15"/>
        <v>N/A</v>
      </c>
    </row>
    <row r="55" spans="1:12" s="38" customFormat="1" x14ac:dyDescent="0.25">
      <c r="A55" s="130" t="s">
        <v>898</v>
      </c>
      <c r="B55" s="3" t="s">
        <v>213</v>
      </c>
      <c r="C55" s="4" t="s">
        <v>1748</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t="s">
        <v>1748</v>
      </c>
      <c r="D56" s="5" t="str">
        <f t="shared" si="12"/>
        <v>N/A</v>
      </c>
      <c r="E56" s="4">
        <v>0</v>
      </c>
      <c r="F56" s="5" t="str">
        <f t="shared" si="13"/>
        <v>N/A</v>
      </c>
      <c r="G56" s="4">
        <v>0</v>
      </c>
      <c r="H56" s="5" t="str">
        <f t="shared" si="14"/>
        <v>N/A</v>
      </c>
      <c r="I56" s="6" t="s">
        <v>1748</v>
      </c>
      <c r="J56" s="6" t="s">
        <v>1748</v>
      </c>
      <c r="K56" s="111" t="str">
        <f t="shared" si="15"/>
        <v>N/A</v>
      </c>
    </row>
    <row r="57" spans="1:12" s="38" customFormat="1" ht="25" x14ac:dyDescent="0.25">
      <c r="A57" s="137" t="s">
        <v>935</v>
      </c>
      <c r="B57" s="139" t="s">
        <v>213</v>
      </c>
      <c r="C57" s="124" t="s">
        <v>1748</v>
      </c>
      <c r="D57" s="120" t="str">
        <f t="shared" si="12"/>
        <v>N/A</v>
      </c>
      <c r="E57" s="124">
        <v>0</v>
      </c>
      <c r="F57" s="120" t="str">
        <f t="shared" si="13"/>
        <v>N/A</v>
      </c>
      <c r="G57" s="124">
        <v>0</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999582</v>
      </c>
      <c r="D7" s="19" t="str">
        <f>IF($B7="N/A","N/A",IF(C7&gt;15,"No",IF(C7&lt;-15,"No","Yes")))</f>
        <v>N/A</v>
      </c>
      <c r="E7" s="18">
        <v>1049103</v>
      </c>
      <c r="F7" s="19" t="str">
        <f>IF($B7="N/A","N/A",IF(E7&gt;15,"No",IF(E7&lt;-15,"No","Yes")))</f>
        <v>N/A</v>
      </c>
      <c r="G7" s="18">
        <v>1004515</v>
      </c>
      <c r="H7" s="19" t="str">
        <f>IF($B7="N/A","N/A",IF(G7&gt;15,"No",IF(G7&lt;-15,"No","Yes")))</f>
        <v>N/A</v>
      </c>
      <c r="I7" s="20">
        <v>4.9539999999999997</v>
      </c>
      <c r="J7" s="20">
        <v>-4.25</v>
      </c>
      <c r="K7" s="112" t="str">
        <f t="shared" ref="K7:K22" si="0">IF(J7="Div by 0", "N/A", IF(J7="N/A","N/A", IF(J7&gt;30, "No", IF(J7&lt;-30, "No", "Yes"))))</f>
        <v>Yes</v>
      </c>
    </row>
    <row r="8" spans="1:11" x14ac:dyDescent="0.25">
      <c r="A8" s="110"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10"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0</v>
      </c>
      <c r="D13" s="5" t="str">
        <f t="shared" si="1"/>
        <v>No</v>
      </c>
      <c r="E13" s="5">
        <v>1.3872803719</v>
      </c>
      <c r="F13" s="5" t="str">
        <f t="shared" si="2"/>
        <v>No</v>
      </c>
      <c r="G13" s="5">
        <v>76.861171808999998</v>
      </c>
      <c r="H13" s="5" t="str">
        <f t="shared" si="3"/>
        <v>No</v>
      </c>
      <c r="I13" s="6" t="s">
        <v>1748</v>
      </c>
      <c r="J13" s="6">
        <v>5440</v>
      </c>
      <c r="K13" s="111" t="str">
        <f t="shared" si="0"/>
        <v>No</v>
      </c>
    </row>
    <row r="14" spans="1:11" x14ac:dyDescent="0.25">
      <c r="A14" s="110" t="s">
        <v>13</v>
      </c>
      <c r="B14" s="22" t="s">
        <v>213</v>
      </c>
      <c r="C14" s="23">
        <v>999582</v>
      </c>
      <c r="D14" s="5" t="str">
        <f>IF($B14="N/A","N/A",IF(C14&gt;15,"No",IF(C14&lt;-15,"No","Yes")))</f>
        <v>N/A</v>
      </c>
      <c r="E14" s="23">
        <v>1049103</v>
      </c>
      <c r="F14" s="5" t="str">
        <f>IF($B14="N/A","N/A",IF(E14&gt;15,"No",IF(E14&lt;-15,"No","Yes")))</f>
        <v>N/A</v>
      </c>
      <c r="G14" s="23">
        <v>1004515</v>
      </c>
      <c r="H14" s="5" t="str">
        <f>IF($B14="N/A","N/A",IF(G14&gt;15,"No",IF(G14&lt;-15,"No","Yes")))</f>
        <v>N/A</v>
      </c>
      <c r="I14" s="6">
        <v>4.9539999999999997</v>
      </c>
      <c r="J14" s="6">
        <v>-4.25</v>
      </c>
      <c r="K14" s="111" t="str">
        <f t="shared" si="0"/>
        <v>Yes</v>
      </c>
    </row>
    <row r="15" spans="1:11" ht="14.25" customHeight="1" x14ac:dyDescent="0.25">
      <c r="A15" s="110" t="s">
        <v>442</v>
      </c>
      <c r="B15" s="22" t="s">
        <v>213</v>
      </c>
      <c r="C15" s="5">
        <v>4.7220738269</v>
      </c>
      <c r="D15" s="5" t="str">
        <f>IF($B15="N/A","N/A",IF(C15&gt;15,"No",IF(C15&lt;-15,"No","Yes")))</f>
        <v>N/A</v>
      </c>
      <c r="E15" s="5">
        <v>5.7440499168999999</v>
      </c>
      <c r="F15" s="5" t="str">
        <f>IF($B15="N/A","N/A",IF(E15&gt;15,"No",IF(E15&lt;-15,"No","Yes")))</f>
        <v>N/A</v>
      </c>
      <c r="G15" s="5">
        <v>4.6575710666000001</v>
      </c>
      <c r="H15" s="5" t="str">
        <f>IF($B15="N/A","N/A",IF(G15&gt;15,"No",IF(G15&lt;-15,"No","Yes")))</f>
        <v>N/A</v>
      </c>
      <c r="I15" s="6">
        <v>21.64</v>
      </c>
      <c r="J15" s="6">
        <v>-18.899999999999999</v>
      </c>
      <c r="K15" s="111" t="str">
        <f t="shared" si="0"/>
        <v>Yes</v>
      </c>
    </row>
    <row r="16" spans="1:11" ht="12.75" customHeight="1" x14ac:dyDescent="0.25">
      <c r="A16" s="110" t="s">
        <v>859</v>
      </c>
      <c r="B16" s="22" t="s">
        <v>213</v>
      </c>
      <c r="C16" s="24">
        <v>117.41982161</v>
      </c>
      <c r="D16" s="5" t="str">
        <f>IF($B16="N/A","N/A",IF(C16&gt;15,"No",IF(C16&lt;-15,"No","Yes")))</f>
        <v>N/A</v>
      </c>
      <c r="E16" s="24">
        <v>102.62001958</v>
      </c>
      <c r="F16" s="5" t="str">
        <f>IF($B16="N/A","N/A",IF(E16&gt;15,"No",IF(E16&lt;-15,"No","Yes")))</f>
        <v>N/A</v>
      </c>
      <c r="G16" s="24">
        <v>115.06807592</v>
      </c>
      <c r="H16" s="5" t="str">
        <f>IF($B16="N/A","N/A",IF(G16&gt;15,"No",IF(G16&lt;-15,"No","Yes")))</f>
        <v>N/A</v>
      </c>
      <c r="I16" s="6">
        <v>-12.6</v>
      </c>
      <c r="J16" s="6">
        <v>12.13</v>
      </c>
      <c r="K16" s="111" t="str">
        <f t="shared" si="0"/>
        <v>Yes</v>
      </c>
    </row>
    <row r="17" spans="1:11" x14ac:dyDescent="0.25">
      <c r="A17" s="110" t="s">
        <v>131</v>
      </c>
      <c r="B17" s="22" t="s">
        <v>213</v>
      </c>
      <c r="C17" s="23">
        <v>123</v>
      </c>
      <c r="D17" s="5" t="str">
        <f>IF($B17="N/A","N/A",IF(C17&gt;15,"No",IF(C17&lt;-15,"No","Yes")))</f>
        <v>N/A</v>
      </c>
      <c r="E17" s="23">
        <v>570</v>
      </c>
      <c r="F17" s="5" t="str">
        <f>IF($B17="N/A","N/A",IF(E17&gt;15,"No",IF(E17&lt;-15,"No","Yes")))</f>
        <v>N/A</v>
      </c>
      <c r="G17" s="23">
        <v>79</v>
      </c>
      <c r="H17" s="5" t="str">
        <f>IF($B17="N/A","N/A",IF(G17&gt;15,"No",IF(G17&lt;-15,"No","Yes")))</f>
        <v>N/A</v>
      </c>
      <c r="I17" s="6">
        <v>363.4</v>
      </c>
      <c r="J17" s="6">
        <v>-86.1</v>
      </c>
      <c r="K17" s="111" t="str">
        <f t="shared" si="0"/>
        <v>No</v>
      </c>
    </row>
    <row r="18" spans="1:11" x14ac:dyDescent="0.25">
      <c r="A18" s="110" t="s">
        <v>346</v>
      </c>
      <c r="B18" s="22" t="s">
        <v>213</v>
      </c>
      <c r="C18" s="4">
        <v>1.23051436E-2</v>
      </c>
      <c r="D18" s="5" t="str">
        <f>IF($B18="N/A","N/A",IF(C18&gt;15,"No",IF(C18&lt;-15,"No","Yes")))</f>
        <v>N/A</v>
      </c>
      <c r="E18" s="4">
        <v>5.4332129399999998E-2</v>
      </c>
      <c r="F18" s="5" t="str">
        <f>IF($B18="N/A","N/A",IF(E18&gt;15,"No",IF(E18&lt;-15,"No","Yes")))</f>
        <v>N/A</v>
      </c>
      <c r="G18" s="4">
        <v>7.8644917999999998E-3</v>
      </c>
      <c r="H18" s="5" t="str">
        <f>IF($B18="N/A","N/A",IF(G18&gt;15,"No",IF(G18&lt;-15,"No","Yes")))</f>
        <v>N/A</v>
      </c>
      <c r="I18" s="6">
        <v>341.5</v>
      </c>
      <c r="J18" s="6">
        <v>-85.5</v>
      </c>
      <c r="K18" s="111" t="str">
        <f t="shared" si="0"/>
        <v>No</v>
      </c>
    </row>
    <row r="19" spans="1:11" ht="27.75" customHeight="1" x14ac:dyDescent="0.25">
      <c r="A19" s="110" t="s">
        <v>838</v>
      </c>
      <c r="B19" s="22" t="s">
        <v>213</v>
      </c>
      <c r="C19" s="24">
        <v>39.325203252000001</v>
      </c>
      <c r="D19" s="5" t="str">
        <f>IF($B19="N/A","N/A",IF(C19&gt;60,"No",IF(C19&lt;15,"No","Yes")))</f>
        <v>N/A</v>
      </c>
      <c r="E19" s="24">
        <v>40.508771930000002</v>
      </c>
      <c r="F19" s="5" t="str">
        <f>IF($B19="N/A","N/A",IF(E19&gt;60,"No",IF(E19&lt;15,"No","Yes")))</f>
        <v>N/A</v>
      </c>
      <c r="G19" s="24">
        <v>22.037974684000002</v>
      </c>
      <c r="H19" s="5" t="str">
        <f>IF($B19="N/A","N/A",IF(G19&gt;60,"No",IF(G19&lt;15,"No","Yes")))</f>
        <v>N/A</v>
      </c>
      <c r="I19" s="6">
        <v>3.01</v>
      </c>
      <c r="J19" s="6">
        <v>-45.6</v>
      </c>
      <c r="K19" s="111" t="str">
        <f t="shared" si="0"/>
        <v>No</v>
      </c>
    </row>
    <row r="20" spans="1:11" x14ac:dyDescent="0.25">
      <c r="A20" s="110" t="s">
        <v>27</v>
      </c>
      <c r="B20" s="22" t="s">
        <v>217</v>
      </c>
      <c r="C20" s="23">
        <v>11</v>
      </c>
      <c r="D20" s="5" t="str">
        <f>IF($B20="N/A","N/A",IF(C20="N/A","N/A",IF(C20=0,"Yes","No")))</f>
        <v>No</v>
      </c>
      <c r="E20" s="23">
        <v>11</v>
      </c>
      <c r="F20" s="5" t="str">
        <f>IF($B20="N/A","N/A",IF(E20="N/A","N/A",IF(E20=0,"Yes","No")))</f>
        <v>No</v>
      </c>
      <c r="G20" s="23">
        <v>0</v>
      </c>
      <c r="H20" s="5" t="str">
        <f>IF($B20="N/A","N/A",IF(G20=0,"Yes","No"))</f>
        <v>Yes</v>
      </c>
      <c r="I20" s="6">
        <v>300</v>
      </c>
      <c r="J20" s="6">
        <v>-100</v>
      </c>
      <c r="K20" s="111" t="str">
        <f t="shared" si="0"/>
        <v>No</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999582</v>
      </c>
      <c r="D6" s="5" t="str">
        <f>IF($B6="N/A","N/A",IF(C6&gt;15,"No",IF(C6&lt;-15,"No","Yes")))</f>
        <v>N/A</v>
      </c>
      <c r="E6" s="23">
        <v>1049103</v>
      </c>
      <c r="F6" s="5" t="str">
        <f>IF($B6="N/A","N/A",IF(E6&gt;15,"No",IF(E6&lt;-15,"No","Yes")))</f>
        <v>N/A</v>
      </c>
      <c r="G6" s="23">
        <v>1004515</v>
      </c>
      <c r="H6" s="5" t="str">
        <f>IF($B6="N/A","N/A",IF(G6&gt;15,"No",IF(G6&lt;-15,"No","Yes")))</f>
        <v>N/A</v>
      </c>
      <c r="I6" s="6">
        <v>4.9539999999999997</v>
      </c>
      <c r="J6" s="6">
        <v>-4.25</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74.030898915999998</v>
      </c>
      <c r="D9" s="5" t="str">
        <f>IF($B9="N/A","N/A",IF(C9&gt;60,"No",IF(C9&lt;15,"No","Yes")))</f>
        <v>No</v>
      </c>
      <c r="E9" s="24">
        <v>76.174759770999998</v>
      </c>
      <c r="F9" s="5" t="str">
        <f>IF($B9="N/A","N/A",IF(E9&gt;60,"No",IF(E9&lt;15,"No","Yes")))</f>
        <v>No</v>
      </c>
      <c r="G9" s="24">
        <v>81.388349602000005</v>
      </c>
      <c r="H9" s="5" t="str">
        <f>IF($B9="N/A","N/A",IF(G9&gt;60,"No",IF(G9&lt;15,"No","Yes")))</f>
        <v>No</v>
      </c>
      <c r="I9" s="6">
        <v>2.8959999999999999</v>
      </c>
      <c r="J9" s="6">
        <v>6.8440000000000003</v>
      </c>
      <c r="K9" s="111" t="str">
        <f t="shared" si="0"/>
        <v>Yes</v>
      </c>
    </row>
    <row r="10" spans="1:11" x14ac:dyDescent="0.25">
      <c r="A10" s="110" t="s">
        <v>14</v>
      </c>
      <c r="B10" s="22" t="s">
        <v>272</v>
      </c>
      <c r="C10" s="5">
        <v>2.3397780271999999</v>
      </c>
      <c r="D10" s="5" t="str">
        <f>IF($B10="N/A","N/A",IF(C10&gt;15,"No",IF(C10&lt;=0,"No","Yes")))</f>
        <v>Yes</v>
      </c>
      <c r="E10" s="5">
        <v>2.0294480142000002</v>
      </c>
      <c r="F10" s="5" t="str">
        <f>IF($B10="N/A","N/A",IF(E10&gt;15,"No",IF(E10&lt;=0,"No","Yes")))</f>
        <v>Yes</v>
      </c>
      <c r="G10" s="5">
        <v>2.0694564042999999</v>
      </c>
      <c r="H10" s="5" t="str">
        <f>IF($B10="N/A","N/A",IF(G10&gt;15,"No",IF(G10&lt;=0,"No","Yes")))</f>
        <v>Yes</v>
      </c>
      <c r="I10" s="6">
        <v>-13.3</v>
      </c>
      <c r="J10" s="6">
        <v>1.9710000000000001</v>
      </c>
      <c r="K10" s="111" t="str">
        <f t="shared" si="0"/>
        <v>Yes</v>
      </c>
    </row>
    <row r="11" spans="1:11" x14ac:dyDescent="0.25">
      <c r="A11" s="110" t="s">
        <v>874</v>
      </c>
      <c r="B11" s="22" t="s">
        <v>213</v>
      </c>
      <c r="C11" s="24">
        <v>96.042372157000003</v>
      </c>
      <c r="D11" s="5" t="str">
        <f>IF($B11="N/A","N/A",IF(C11&gt;15,"No",IF(C11&lt;-15,"No","Yes")))</f>
        <v>N/A</v>
      </c>
      <c r="E11" s="24">
        <v>100.14804377</v>
      </c>
      <c r="F11" s="5" t="str">
        <f>IF($B11="N/A","N/A",IF(E11&gt;15,"No",IF(E11&lt;-15,"No","Yes")))</f>
        <v>N/A</v>
      </c>
      <c r="G11" s="24">
        <v>106.42144506</v>
      </c>
      <c r="H11" s="5" t="str">
        <f>IF($B11="N/A","N/A",IF(G11&gt;15,"No",IF(G11&lt;-15,"No","Yes")))</f>
        <v>N/A</v>
      </c>
      <c r="I11" s="6">
        <v>4.2750000000000004</v>
      </c>
      <c r="J11" s="6">
        <v>6.2640000000000002</v>
      </c>
      <c r="K11" s="111" t="str">
        <f t="shared" si="0"/>
        <v>Yes</v>
      </c>
    </row>
    <row r="12" spans="1:11" x14ac:dyDescent="0.25">
      <c r="A12" s="110" t="s">
        <v>936</v>
      </c>
      <c r="B12" s="22" t="s">
        <v>213</v>
      </c>
      <c r="C12" s="5">
        <v>2.8311834300000002E-2</v>
      </c>
      <c r="D12" s="5" t="str">
        <f>IF($B12="N/A","N/A",IF(C12&gt;15,"No",IF(C12&lt;-15,"No","Yes")))</f>
        <v>N/A</v>
      </c>
      <c r="E12" s="5">
        <v>3.4791626800000003E-2</v>
      </c>
      <c r="F12" s="5" t="str">
        <f>IF($B12="N/A","N/A",IF(E12&gt;15,"No",IF(E12&lt;-15,"No","Yes")))</f>
        <v>N/A</v>
      </c>
      <c r="G12" s="5">
        <v>3.1955719899999999E-2</v>
      </c>
      <c r="H12" s="5" t="str">
        <f>IF($B12="N/A","N/A",IF(G12&gt;15,"No",IF(G12&lt;-15,"No","Yes")))</f>
        <v>N/A</v>
      </c>
      <c r="I12" s="6">
        <v>22.89</v>
      </c>
      <c r="J12" s="6">
        <v>-8.15</v>
      </c>
      <c r="K12" s="111" t="str">
        <f t="shared" si="0"/>
        <v>Yes</v>
      </c>
    </row>
    <row r="13" spans="1:11" x14ac:dyDescent="0.25">
      <c r="A13" s="110"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11" t="str">
        <f t="shared" si="0"/>
        <v>N/A</v>
      </c>
    </row>
    <row r="15" spans="1:11" x14ac:dyDescent="0.25">
      <c r="A15" s="110" t="s">
        <v>164</v>
      </c>
      <c r="B15" s="22" t="s">
        <v>213</v>
      </c>
      <c r="C15" s="5">
        <v>89.477101427999997</v>
      </c>
      <c r="D15" s="5" t="str">
        <f>IF($B15="N/A","N/A",IF(C15&gt;15,"No",IF(C15&lt;-15,"No","Yes")))</f>
        <v>N/A</v>
      </c>
      <c r="E15" s="5">
        <v>88.616846964000004</v>
      </c>
      <c r="F15" s="5" t="str">
        <f>IF($B15="N/A","N/A",IF(E15&gt;15,"No",IF(E15&lt;-15,"No","Yes")))</f>
        <v>N/A</v>
      </c>
      <c r="G15" s="5">
        <v>90.181729490999999</v>
      </c>
      <c r="H15" s="5" t="str">
        <f>IF($B15="N/A","N/A",IF(G15&gt;15,"No",IF(G15&lt;-15,"No","Yes")))</f>
        <v>N/A</v>
      </c>
      <c r="I15" s="6">
        <v>-0.96099999999999997</v>
      </c>
      <c r="J15" s="6">
        <v>1.766</v>
      </c>
      <c r="K15" s="111" t="str">
        <f t="shared" si="0"/>
        <v>Yes</v>
      </c>
    </row>
    <row r="16" spans="1:11" x14ac:dyDescent="0.25">
      <c r="A16" s="110" t="s">
        <v>165</v>
      </c>
      <c r="B16" s="22" t="s">
        <v>275</v>
      </c>
      <c r="C16" s="5">
        <v>99.983893266999999</v>
      </c>
      <c r="D16" s="5" t="str">
        <f>IF($B16="N/A","N/A",IF(C16&gt;98,"Yes","No"))</f>
        <v>Yes</v>
      </c>
      <c r="E16" s="5">
        <v>99.979982899999996</v>
      </c>
      <c r="F16" s="5" t="str">
        <f>IF($B16="N/A","N/A",IF(E16&gt;98,"Yes","No"))</f>
        <v>Yes</v>
      </c>
      <c r="G16" s="5">
        <v>99.989547193999996</v>
      </c>
      <c r="H16" s="5" t="str">
        <f>IF($B16="N/A","N/A",IF(G16&gt;98,"Yes","No"))</f>
        <v>Yes</v>
      </c>
      <c r="I16" s="6">
        <v>-4.0000000000000001E-3</v>
      </c>
      <c r="J16" s="6">
        <v>9.5999999999999992E-3</v>
      </c>
      <c r="K16" s="111" t="str">
        <f t="shared" si="0"/>
        <v>Yes</v>
      </c>
    </row>
    <row r="17" spans="1:11" x14ac:dyDescent="0.25">
      <c r="A17" s="110" t="s">
        <v>21</v>
      </c>
      <c r="B17" s="22" t="s">
        <v>275</v>
      </c>
      <c r="C17" s="5">
        <v>99.883251199</v>
      </c>
      <c r="D17" s="5" t="str">
        <f>IF($B17="N/A","N/A",IF(C17&gt;98,"Yes","No"))</f>
        <v>Yes</v>
      </c>
      <c r="E17" s="5">
        <v>99.901058332999995</v>
      </c>
      <c r="F17" s="5" t="str">
        <f>IF($B17="N/A","N/A",IF(E17&gt;98,"Yes","No"))</f>
        <v>Yes</v>
      </c>
      <c r="G17" s="5">
        <v>99.887906103999995</v>
      </c>
      <c r="H17" s="5" t="str">
        <f>IF($B17="N/A","N/A",IF(G17&gt;98,"Yes","No"))</f>
        <v>Yes</v>
      </c>
      <c r="I17" s="6">
        <v>1.78E-2</v>
      </c>
      <c r="J17" s="6">
        <v>-1.2999999999999999E-2</v>
      </c>
      <c r="K17" s="111" t="str">
        <f t="shared" si="0"/>
        <v>Yes</v>
      </c>
    </row>
    <row r="18" spans="1:11" x14ac:dyDescent="0.25">
      <c r="A18" s="110" t="s">
        <v>53</v>
      </c>
      <c r="B18" s="22" t="s">
        <v>275</v>
      </c>
      <c r="C18" s="5">
        <v>100</v>
      </c>
      <c r="D18" s="5" t="str">
        <f>IF($B18="N/A","N/A",IF(C18&gt;98,"Yes","No"))</f>
        <v>Yes</v>
      </c>
      <c r="E18" s="5">
        <v>100</v>
      </c>
      <c r="F18" s="5" t="str">
        <f>IF($B18="N/A","N/A",IF(E18&gt;98,"Yes","No"))</f>
        <v>Yes</v>
      </c>
      <c r="G18" s="5">
        <v>100</v>
      </c>
      <c r="H18" s="5" t="str">
        <f>IF($B18="N/A","N/A",IF(G18&gt;98,"Yes","No"))</f>
        <v>Yes</v>
      </c>
      <c r="I18" s="6">
        <v>0</v>
      </c>
      <c r="J18" s="6">
        <v>0</v>
      </c>
      <c r="K18" s="111" t="str">
        <f t="shared" si="0"/>
        <v>Yes</v>
      </c>
    </row>
    <row r="19" spans="1:11" ht="12.75" customHeight="1" x14ac:dyDescent="0.25">
      <c r="A19" s="110" t="s">
        <v>675</v>
      </c>
      <c r="B19" s="22" t="s">
        <v>223</v>
      </c>
      <c r="C19" s="5">
        <v>99.809520379999995</v>
      </c>
      <c r="D19" s="5" t="str">
        <f>IF($B19="N/A","N/A",IF(C19&gt;100,"No",IF(C19&lt;98,"No","Yes")))</f>
        <v>Yes</v>
      </c>
      <c r="E19" s="5">
        <v>99.531695171999999</v>
      </c>
      <c r="F19" s="5" t="str">
        <f>IF($B19="N/A","N/A",IF(E19&gt;100,"No",IF(E19&lt;98,"No","Yes")))</f>
        <v>Yes</v>
      </c>
      <c r="G19" s="5">
        <v>99.608169115999999</v>
      </c>
      <c r="H19" s="5" t="str">
        <f>IF($B19="N/A","N/A",IF(G19&gt;100,"No",IF(G19&lt;98,"No","Yes")))</f>
        <v>Yes</v>
      </c>
      <c r="I19" s="6">
        <v>-0.27800000000000002</v>
      </c>
      <c r="J19" s="6">
        <v>7.6799999999999993E-2</v>
      </c>
      <c r="K19" s="111" t="str">
        <f>IF(J19="Div by 0", "N/A", IF(J19="N/A","N/A", IF(J19&gt;30, "No", IF(J19&lt;-30, "No", "Yes"))))</f>
        <v>Yes</v>
      </c>
    </row>
    <row r="20" spans="1:11" x14ac:dyDescent="0.25">
      <c r="A20" s="110" t="s">
        <v>676</v>
      </c>
      <c r="B20" s="22" t="s">
        <v>223</v>
      </c>
      <c r="C20" s="5">
        <v>99.993297197999993</v>
      </c>
      <c r="D20" s="5" t="str">
        <f>IF($B20="N/A","N/A",IF(C20&gt;100,"No",IF(C20&lt;98,"No","Yes")))</f>
        <v>Yes</v>
      </c>
      <c r="E20" s="5">
        <v>99.992946355000001</v>
      </c>
      <c r="F20" s="5" t="str">
        <f>IF($B20="N/A","N/A",IF(E20&gt;100,"No",IF(E20&lt;98,"No","Yes")))</f>
        <v>Yes</v>
      </c>
      <c r="G20" s="5">
        <v>99.995321125000004</v>
      </c>
      <c r="H20" s="5" t="str">
        <f>IF($B20="N/A","N/A",IF(G20&gt;100,"No",IF(G20&lt;98,"No","Yes")))</f>
        <v>Yes</v>
      </c>
      <c r="I20" s="6">
        <v>0</v>
      </c>
      <c r="J20" s="6">
        <v>2.3999999999999998E-3</v>
      </c>
      <c r="K20" s="111" t="str">
        <f>IF(J20="Div by 0", "N/A", IF(J20="N/A","N/A", IF(J20&gt;30, "No", IF(J20&lt;-30, "No", "Yes"))))</f>
        <v>Yes</v>
      </c>
    </row>
    <row r="21" spans="1:11" x14ac:dyDescent="0.25">
      <c r="A21" s="110" t="s">
        <v>677</v>
      </c>
      <c r="B21" s="22" t="s">
        <v>223</v>
      </c>
      <c r="C21" s="5">
        <v>99.993297197999993</v>
      </c>
      <c r="D21" s="5" t="str">
        <f>IF($B21="N/A","N/A",IF(C21&gt;100,"No",IF(C21&lt;98,"No","Yes")))</f>
        <v>Yes</v>
      </c>
      <c r="E21" s="5">
        <v>99.992946355000001</v>
      </c>
      <c r="F21" s="5" t="str">
        <f>IF($B21="N/A","N/A",IF(E21&gt;100,"No",IF(E21&lt;98,"No","Yes")))</f>
        <v>Yes</v>
      </c>
      <c r="G21" s="5">
        <v>99.995321125000004</v>
      </c>
      <c r="H21" s="5" t="str">
        <f>IF($B21="N/A","N/A",IF(G21&gt;100,"No",IF(G21&lt;98,"No","Yes")))</f>
        <v>Yes</v>
      </c>
      <c r="I21" s="6">
        <v>0</v>
      </c>
      <c r="J21" s="6">
        <v>2.3999999999999998E-3</v>
      </c>
      <c r="K21" s="111" t="str">
        <f>IF(J21="Div by 0", "N/A", IF(J21="N/A","N/A", IF(J21&gt;30, "No", IF(J21&lt;-30, "No", "Yes"))))</f>
        <v>Yes</v>
      </c>
    </row>
    <row r="22" spans="1:11" ht="15" customHeight="1" x14ac:dyDescent="0.25">
      <c r="A22" s="110" t="s">
        <v>1701</v>
      </c>
      <c r="B22" s="22" t="s">
        <v>213</v>
      </c>
      <c r="C22" s="5">
        <v>68.842176030000005</v>
      </c>
      <c r="D22" s="5" t="str">
        <f>IF($B22="N/A","N/A",IF(C22&gt;15,"No",IF(C22&lt;-15,"No","Yes")))</f>
        <v>N/A</v>
      </c>
      <c r="E22" s="5">
        <v>65.988372924000004</v>
      </c>
      <c r="F22" s="5" t="str">
        <f>IF($B22="N/A","N/A",IF(E22&gt;15,"No",IF(E22&lt;-15,"No","Yes")))</f>
        <v>N/A</v>
      </c>
      <c r="G22" s="5">
        <v>60.790829404999997</v>
      </c>
      <c r="H22" s="5" t="str">
        <f>IF($B22="N/A","N/A",IF(G22&gt;15,"No",IF(G22&lt;-15,"No","Yes")))</f>
        <v>N/A</v>
      </c>
      <c r="I22" s="6">
        <v>-4.1500000000000004</v>
      </c>
      <c r="J22" s="6">
        <v>-7.88</v>
      </c>
      <c r="K22" s="111" t="str">
        <f t="shared" ref="K22:K31" si="1">IF(J22="Div by 0", "N/A", IF(J22="N/A","N/A", IF(J22&gt;30, "No", IF(J22&lt;-30, "No", "Yes"))))</f>
        <v>Yes</v>
      </c>
    </row>
    <row r="23" spans="1:11" x14ac:dyDescent="0.25">
      <c r="A23" s="110" t="s">
        <v>937</v>
      </c>
      <c r="B23" s="22" t="s">
        <v>213</v>
      </c>
      <c r="C23" s="5">
        <v>31.150721001000001</v>
      </c>
      <c r="D23" s="5" t="str">
        <f>IF($B23="N/A","N/A",IF(C23&gt;15,"No",IF(C23&lt;-15,"No","Yes")))</f>
        <v>N/A</v>
      </c>
      <c r="E23" s="5">
        <v>33.943854893000001</v>
      </c>
      <c r="F23" s="5" t="str">
        <f>IF($B23="N/A","N/A",IF(E23&gt;15,"No",IF(E23&lt;-15,"No","Yes")))</f>
        <v>N/A</v>
      </c>
      <c r="G23" s="5">
        <v>39.044414469000003</v>
      </c>
      <c r="H23" s="5" t="str">
        <f>IF($B23="N/A","N/A",IF(G23&gt;15,"No",IF(G23&lt;-15,"No","Yes")))</f>
        <v>N/A</v>
      </c>
      <c r="I23" s="6">
        <v>8.9670000000000005</v>
      </c>
      <c r="J23" s="6">
        <v>15.03</v>
      </c>
      <c r="K23" s="111" t="str">
        <f t="shared" si="1"/>
        <v>Yes</v>
      </c>
    </row>
    <row r="24" spans="1:11" ht="25" x14ac:dyDescent="0.25">
      <c r="A24" s="110" t="s">
        <v>938</v>
      </c>
      <c r="B24" s="22" t="s">
        <v>213</v>
      </c>
      <c r="C24" s="5">
        <v>1.7007108999999999E-3</v>
      </c>
      <c r="D24" s="5" t="str">
        <f>IF($B24="N/A","N/A",IF(C24&gt;15,"No",IF(C24&lt;-15,"No","Yes")))</f>
        <v>N/A</v>
      </c>
      <c r="E24" s="5">
        <v>5.6905756600000003E-2</v>
      </c>
      <c r="F24" s="5" t="str">
        <f>IF($B24="N/A","N/A",IF(E24&gt;15,"No",IF(E24&lt;-15,"No","Yes")))</f>
        <v>N/A</v>
      </c>
      <c r="G24" s="5">
        <v>0.15709073530000001</v>
      </c>
      <c r="H24" s="5" t="str">
        <f>IF($B24="N/A","N/A",IF(G24&gt;15,"No",IF(G24&lt;-15,"No","Yes")))</f>
        <v>N/A</v>
      </c>
      <c r="I24" s="6">
        <v>3246</v>
      </c>
      <c r="J24" s="6">
        <v>176.1</v>
      </c>
      <c r="K24" s="111" t="str">
        <f t="shared" si="1"/>
        <v>No</v>
      </c>
    </row>
    <row r="25" spans="1:11" x14ac:dyDescent="0.25">
      <c r="A25" s="110" t="s">
        <v>166</v>
      </c>
      <c r="B25" s="22" t="s">
        <v>213</v>
      </c>
      <c r="C25" s="5">
        <v>99.993297197999993</v>
      </c>
      <c r="D25" s="5" t="str">
        <f t="shared" ref="D25:D27" si="2">IF($B25="N/A","N/A",IF(C25&gt;15,"No",IF(C25&lt;-15,"No","Yes")))</f>
        <v>N/A</v>
      </c>
      <c r="E25" s="5">
        <v>99.992946355000001</v>
      </c>
      <c r="F25" s="5" t="str">
        <f t="shared" ref="F25:F27" si="3">IF($B25="N/A","N/A",IF(E25&gt;15,"No",IF(E25&lt;-15,"No","Yes")))</f>
        <v>N/A</v>
      </c>
      <c r="G25" s="5">
        <v>99.995321125000004</v>
      </c>
      <c r="H25" s="5" t="str">
        <f t="shared" ref="H25:H27" si="4">IF($B25="N/A","N/A",IF(G25&gt;15,"No",IF(G25&lt;-15,"No","Yes")))</f>
        <v>N/A</v>
      </c>
      <c r="I25" s="6">
        <v>0</v>
      </c>
      <c r="J25" s="6">
        <v>2.3999999999999998E-3</v>
      </c>
      <c r="K25" s="111" t="str">
        <f t="shared" si="1"/>
        <v>Yes</v>
      </c>
    </row>
    <row r="26" spans="1:11" x14ac:dyDescent="0.25">
      <c r="A26" s="110" t="s">
        <v>167</v>
      </c>
      <c r="B26" s="22" t="s">
        <v>213</v>
      </c>
      <c r="C26" s="5">
        <v>99.993297197999993</v>
      </c>
      <c r="D26" s="5" t="str">
        <f t="shared" si="2"/>
        <v>N/A</v>
      </c>
      <c r="E26" s="5">
        <v>99.992946355000001</v>
      </c>
      <c r="F26" s="5" t="str">
        <f t="shared" si="3"/>
        <v>N/A</v>
      </c>
      <c r="G26" s="5">
        <v>99.995321125000004</v>
      </c>
      <c r="H26" s="5" t="str">
        <f t="shared" si="4"/>
        <v>N/A</v>
      </c>
      <c r="I26" s="6">
        <v>0</v>
      </c>
      <c r="J26" s="6">
        <v>2.3999999999999998E-3</v>
      </c>
      <c r="K26" s="111" t="str">
        <f t="shared" si="1"/>
        <v>Yes</v>
      </c>
    </row>
    <row r="27" spans="1:11" x14ac:dyDescent="0.25">
      <c r="A27" s="110" t="s">
        <v>168</v>
      </c>
      <c r="B27" s="22" t="s">
        <v>213</v>
      </c>
      <c r="C27" s="5">
        <v>99.993297197999993</v>
      </c>
      <c r="D27" s="5" t="str">
        <f t="shared" si="2"/>
        <v>N/A</v>
      </c>
      <c r="E27" s="5">
        <v>99.992946355000001</v>
      </c>
      <c r="F27" s="5" t="str">
        <f t="shared" si="3"/>
        <v>N/A</v>
      </c>
      <c r="G27" s="5">
        <v>99.995321125000004</v>
      </c>
      <c r="H27" s="5" t="str">
        <f t="shared" si="4"/>
        <v>N/A</v>
      </c>
      <c r="I27" s="6">
        <v>0</v>
      </c>
      <c r="J27" s="6">
        <v>2.3999999999999998E-3</v>
      </c>
      <c r="K27" s="111" t="str">
        <f t="shared" si="1"/>
        <v>Yes</v>
      </c>
    </row>
    <row r="28" spans="1:11" x14ac:dyDescent="0.25">
      <c r="A28" s="110" t="s">
        <v>54</v>
      </c>
      <c r="B28" s="22" t="s">
        <v>213</v>
      </c>
      <c r="C28" s="5">
        <v>5.2318869286999998</v>
      </c>
      <c r="D28" s="5" t="str">
        <f>IF($B28="N/A","N/A",IF(C28&gt;15,"No",IF(C28&lt;-15,"No","Yes")))</f>
        <v>N/A</v>
      </c>
      <c r="E28" s="5">
        <v>4.9928367377000002</v>
      </c>
      <c r="F28" s="5" t="str">
        <f>IF($B28="N/A","N/A",IF(E28&gt;15,"No",IF(E28&lt;-15,"No","Yes")))</f>
        <v>N/A</v>
      </c>
      <c r="G28" s="5">
        <v>4.1869957143000001</v>
      </c>
      <c r="H28" s="5" t="str">
        <f>IF($B28="N/A","N/A",IF(G28&gt;15,"No",IF(G28&lt;-15,"No","Yes")))</f>
        <v>N/A</v>
      </c>
      <c r="I28" s="6">
        <v>-4.57</v>
      </c>
      <c r="J28" s="6">
        <v>-16.100000000000001</v>
      </c>
      <c r="K28" s="111" t="str">
        <f t="shared" si="1"/>
        <v>Yes</v>
      </c>
    </row>
    <row r="29" spans="1:11" x14ac:dyDescent="0.25">
      <c r="A29" s="110" t="s">
        <v>55</v>
      </c>
      <c r="B29" s="22" t="s">
        <v>213</v>
      </c>
      <c r="C29" s="5">
        <v>94.761410268999995</v>
      </c>
      <c r="D29" s="5" t="str">
        <f>IF($B29="N/A","N/A",IF(C29&gt;15,"No",IF(C29&lt;-15,"No","Yes")))</f>
        <v>N/A</v>
      </c>
      <c r="E29" s="5">
        <v>95.000109617000007</v>
      </c>
      <c r="F29" s="5" t="str">
        <f>IF($B29="N/A","N/A",IF(E29&gt;15,"No",IF(E29&lt;-15,"No","Yes")))</f>
        <v>N/A</v>
      </c>
      <c r="G29" s="5">
        <v>95.808325410999998</v>
      </c>
      <c r="H29" s="5" t="str">
        <f>IF($B29="N/A","N/A",IF(G29&gt;15,"No",IF(G29&lt;-15,"No","Yes")))</f>
        <v>N/A</v>
      </c>
      <c r="I29" s="6">
        <v>0.25190000000000001</v>
      </c>
      <c r="J29" s="6">
        <v>0.8508</v>
      </c>
      <c r="K29" s="111" t="str">
        <f t="shared" si="1"/>
        <v>Yes</v>
      </c>
    </row>
    <row r="30" spans="1:11" x14ac:dyDescent="0.25">
      <c r="A30" s="110" t="s">
        <v>56</v>
      </c>
      <c r="B30" s="22" t="s">
        <v>213</v>
      </c>
      <c r="C30" s="5">
        <v>74.928520121000005</v>
      </c>
      <c r="D30" s="5" t="str">
        <f>IF($B30="N/A","N/A",IF(C30&gt;15,"No",IF(C30&lt;-15,"No","Yes")))</f>
        <v>N/A</v>
      </c>
      <c r="E30" s="5">
        <v>77.377531090999994</v>
      </c>
      <c r="F30" s="5" t="str">
        <f>IF($B30="N/A","N/A",IF(E30&gt;15,"No",IF(E30&lt;-15,"No","Yes")))</f>
        <v>N/A</v>
      </c>
      <c r="G30" s="5">
        <v>79.018431781000004</v>
      </c>
      <c r="H30" s="5" t="str">
        <f>IF($B30="N/A","N/A",IF(G30&gt;15,"No",IF(G30&lt;-15,"No","Yes")))</f>
        <v>N/A</v>
      </c>
      <c r="I30" s="6">
        <v>3.2679999999999998</v>
      </c>
      <c r="J30" s="6">
        <v>2.121</v>
      </c>
      <c r="K30" s="111" t="str">
        <f t="shared" si="1"/>
        <v>Yes</v>
      </c>
    </row>
    <row r="31" spans="1:11" x14ac:dyDescent="0.25">
      <c r="A31" s="118" t="s">
        <v>57</v>
      </c>
      <c r="B31" s="119" t="s">
        <v>213</v>
      </c>
      <c r="C31" s="120">
        <v>17.156071237999999</v>
      </c>
      <c r="D31" s="120" t="str">
        <f>IF($B31="N/A","N/A",IF(C31&gt;15,"No",IF(C31&lt;-15,"No","Yes")))</f>
        <v>N/A</v>
      </c>
      <c r="E31" s="120">
        <v>15.591224122</v>
      </c>
      <c r="F31" s="120" t="str">
        <f>IF($B31="N/A","N/A",IF(E31&gt;15,"No",IF(E31&lt;-15,"No","Yes")))</f>
        <v>N/A</v>
      </c>
      <c r="G31" s="120">
        <v>15.031333528999999</v>
      </c>
      <c r="H31" s="120" t="str">
        <f>IF($B31="N/A","N/A",IF(G31&gt;15,"No",IF(G31&lt;-15,"No","Yes")))</f>
        <v>N/A</v>
      </c>
      <c r="I31" s="121">
        <v>-9.1199999999999992</v>
      </c>
      <c r="J31" s="121">
        <v>-3.59</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11" t="str">
        <f t="shared" ref="K6:K18" si="2">IF(J6="Div by 0", "N/A", IF(J6="N/A","N/A", IF(J6&gt;30, "No", IF(J6&lt;-30, "No", "Yes"))))</f>
        <v>N/A</v>
      </c>
    </row>
    <row r="7" spans="1:11" x14ac:dyDescent="0.25">
      <c r="A7" s="108" t="s">
        <v>443</v>
      </c>
      <c r="B7" s="55" t="s">
        <v>213</v>
      </c>
      <c r="C7" s="5" t="s">
        <v>1748</v>
      </c>
      <c r="D7" s="5" t="str">
        <f t="shared" si="0"/>
        <v>N/A</v>
      </c>
      <c r="E7" s="5" t="s">
        <v>1748</v>
      </c>
      <c r="F7" s="5" t="str">
        <f t="shared" si="0"/>
        <v>N/A</v>
      </c>
      <c r="G7" s="5" t="s">
        <v>1748</v>
      </c>
      <c r="H7" s="5" t="str">
        <f t="shared" si="1"/>
        <v>N/A</v>
      </c>
      <c r="I7" s="6" t="s">
        <v>1748</v>
      </c>
      <c r="J7" s="6" t="s">
        <v>1748</v>
      </c>
      <c r="K7" s="111" t="str">
        <f t="shared" si="2"/>
        <v>N/A</v>
      </c>
    </row>
    <row r="8" spans="1:11" x14ac:dyDescent="0.25">
      <c r="A8" s="108" t="s">
        <v>444</v>
      </c>
      <c r="B8" s="55" t="s">
        <v>213</v>
      </c>
      <c r="C8" s="5" t="s">
        <v>1748</v>
      </c>
      <c r="D8" s="5" t="str">
        <f t="shared" si="0"/>
        <v>N/A</v>
      </c>
      <c r="E8" s="5" t="s">
        <v>1748</v>
      </c>
      <c r="F8" s="5" t="str">
        <f t="shared" si="0"/>
        <v>N/A</v>
      </c>
      <c r="G8" s="5" t="s">
        <v>1748</v>
      </c>
      <c r="H8" s="5" t="str">
        <f t="shared" si="1"/>
        <v>N/A</v>
      </c>
      <c r="I8" s="6" t="s">
        <v>1748</v>
      </c>
      <c r="J8" s="6" t="s">
        <v>1748</v>
      </c>
      <c r="K8" s="111" t="str">
        <f t="shared" si="2"/>
        <v>N/A</v>
      </c>
    </row>
    <row r="9" spans="1:11" x14ac:dyDescent="0.25">
      <c r="A9" s="108" t="s">
        <v>445</v>
      </c>
      <c r="B9" s="55" t="s">
        <v>213</v>
      </c>
      <c r="C9" s="5" t="s">
        <v>1748</v>
      </c>
      <c r="D9" s="5" t="str">
        <f t="shared" si="0"/>
        <v>N/A</v>
      </c>
      <c r="E9" s="5" t="s">
        <v>1748</v>
      </c>
      <c r="F9" s="5" t="str">
        <f t="shared" si="0"/>
        <v>N/A</v>
      </c>
      <c r="G9" s="5" t="s">
        <v>1748</v>
      </c>
      <c r="H9" s="5" t="str">
        <f t="shared" si="1"/>
        <v>N/A</v>
      </c>
      <c r="I9" s="6" t="s">
        <v>1748</v>
      </c>
      <c r="J9" s="6" t="s">
        <v>1748</v>
      </c>
      <c r="K9" s="111" t="str">
        <f t="shared" si="2"/>
        <v>N/A</v>
      </c>
    </row>
    <row r="10" spans="1:11" x14ac:dyDescent="0.25">
      <c r="A10" s="108" t="s">
        <v>446</v>
      </c>
      <c r="B10" s="55" t="s">
        <v>213</v>
      </c>
      <c r="C10" s="5" t="s">
        <v>1748</v>
      </c>
      <c r="D10" s="5" t="str">
        <f t="shared" si="0"/>
        <v>N/A</v>
      </c>
      <c r="E10" s="5" t="s">
        <v>1748</v>
      </c>
      <c r="F10" s="5" t="str">
        <f t="shared" si="0"/>
        <v>N/A</v>
      </c>
      <c r="G10" s="5" t="s">
        <v>1748</v>
      </c>
      <c r="H10" s="5" t="str">
        <f t="shared" si="1"/>
        <v>N/A</v>
      </c>
      <c r="I10" s="6" t="s">
        <v>1748</v>
      </c>
      <c r="J10" s="6" t="s">
        <v>1748</v>
      </c>
      <c r="K10" s="111" t="str">
        <f t="shared" si="2"/>
        <v>N/A</v>
      </c>
    </row>
    <row r="11" spans="1:11" x14ac:dyDescent="0.25">
      <c r="A11" s="134" t="s">
        <v>207</v>
      </c>
      <c r="B11" s="55" t="s">
        <v>213</v>
      </c>
      <c r="C11" s="5" t="s">
        <v>1748</v>
      </c>
      <c r="D11" s="5" t="str">
        <f t="shared" si="0"/>
        <v>N/A</v>
      </c>
      <c r="E11" s="5" t="s">
        <v>1748</v>
      </c>
      <c r="F11" s="5" t="str">
        <f t="shared" si="0"/>
        <v>N/A</v>
      </c>
      <c r="G11" s="5" t="s">
        <v>1748</v>
      </c>
      <c r="H11" s="5" t="str">
        <f t="shared" si="1"/>
        <v>N/A</v>
      </c>
      <c r="I11" s="6" t="s">
        <v>1748</v>
      </c>
      <c r="J11" s="6" t="s">
        <v>1748</v>
      </c>
      <c r="K11" s="111" t="str">
        <f t="shared" si="2"/>
        <v>N/A</v>
      </c>
    </row>
    <row r="12" spans="1:11" x14ac:dyDescent="0.25">
      <c r="A12" s="134" t="s">
        <v>936</v>
      </c>
      <c r="B12" s="55" t="s">
        <v>213</v>
      </c>
      <c r="C12" s="5" t="s">
        <v>1748</v>
      </c>
      <c r="D12" s="5" t="str">
        <f t="shared" si="0"/>
        <v>N/A</v>
      </c>
      <c r="E12" s="5" t="s">
        <v>1748</v>
      </c>
      <c r="F12" s="5" t="str">
        <f t="shared" si="0"/>
        <v>N/A</v>
      </c>
      <c r="G12" s="5" t="s">
        <v>1748</v>
      </c>
      <c r="H12" s="5" t="str">
        <f t="shared" si="1"/>
        <v>N/A</v>
      </c>
      <c r="I12" s="6" t="s">
        <v>1748</v>
      </c>
      <c r="J12" s="6" t="s">
        <v>1748</v>
      </c>
      <c r="K12" s="111" t="str">
        <f t="shared" si="2"/>
        <v>N/A</v>
      </c>
    </row>
    <row r="13" spans="1:11" x14ac:dyDescent="0.25">
      <c r="A13" s="134" t="s">
        <v>51</v>
      </c>
      <c r="B13" s="55" t="s">
        <v>213</v>
      </c>
      <c r="C13" s="5" t="s">
        <v>1748</v>
      </c>
      <c r="D13" s="5" t="str">
        <f t="shared" si="0"/>
        <v>N/A</v>
      </c>
      <c r="E13" s="5" t="s">
        <v>1748</v>
      </c>
      <c r="F13" s="5" t="str">
        <f t="shared" si="0"/>
        <v>N/A</v>
      </c>
      <c r="G13" s="5" t="s">
        <v>1748</v>
      </c>
      <c r="H13" s="5" t="str">
        <f t="shared" si="1"/>
        <v>N/A</v>
      </c>
      <c r="I13" s="6" t="s">
        <v>1748</v>
      </c>
      <c r="J13" s="6" t="s">
        <v>1748</v>
      </c>
      <c r="K13" s="111" t="str">
        <f t="shared" si="2"/>
        <v>N/A</v>
      </c>
    </row>
    <row r="14" spans="1:11" x14ac:dyDescent="0.25">
      <c r="A14" s="134" t="s">
        <v>52</v>
      </c>
      <c r="B14" s="55" t="s">
        <v>213</v>
      </c>
      <c r="C14" s="5" t="s">
        <v>1748</v>
      </c>
      <c r="D14" s="5" t="str">
        <f t="shared" si="0"/>
        <v>N/A</v>
      </c>
      <c r="E14" s="5" t="s">
        <v>1748</v>
      </c>
      <c r="F14" s="5" t="str">
        <f t="shared" si="0"/>
        <v>N/A</v>
      </c>
      <c r="G14" s="5" t="s">
        <v>1748</v>
      </c>
      <c r="H14" s="5" t="str">
        <f t="shared" si="1"/>
        <v>N/A</v>
      </c>
      <c r="I14" s="6" t="s">
        <v>1748</v>
      </c>
      <c r="J14" s="6" t="s">
        <v>1748</v>
      </c>
      <c r="K14" s="111" t="str">
        <f t="shared" si="2"/>
        <v>N/A</v>
      </c>
    </row>
    <row r="15" spans="1:11" x14ac:dyDescent="0.25">
      <c r="A15" s="134" t="s">
        <v>164</v>
      </c>
      <c r="B15" s="55" t="s">
        <v>213</v>
      </c>
      <c r="C15" s="5" t="s">
        <v>1748</v>
      </c>
      <c r="D15" s="5" t="str">
        <f t="shared" si="0"/>
        <v>N/A</v>
      </c>
      <c r="E15" s="5" t="s">
        <v>1748</v>
      </c>
      <c r="F15" s="5" t="str">
        <f t="shared" si="0"/>
        <v>N/A</v>
      </c>
      <c r="G15" s="5" t="s">
        <v>1748</v>
      </c>
      <c r="H15" s="5" t="str">
        <f t="shared" si="1"/>
        <v>N/A</v>
      </c>
      <c r="I15" s="6" t="s">
        <v>1748</v>
      </c>
      <c r="J15" s="6" t="s">
        <v>1748</v>
      </c>
      <c r="K15" s="111" t="str">
        <f t="shared" si="2"/>
        <v>N/A</v>
      </c>
    </row>
    <row r="16" spans="1:11" x14ac:dyDescent="0.25">
      <c r="A16" s="134" t="s">
        <v>165</v>
      </c>
      <c r="B16" s="55" t="s">
        <v>213</v>
      </c>
      <c r="C16" s="5" t="s">
        <v>1748</v>
      </c>
      <c r="D16" s="5" t="str">
        <f t="shared" si="0"/>
        <v>N/A</v>
      </c>
      <c r="E16" s="5" t="s">
        <v>1748</v>
      </c>
      <c r="F16" s="5" t="str">
        <f t="shared" si="0"/>
        <v>N/A</v>
      </c>
      <c r="G16" s="5" t="s">
        <v>1748</v>
      </c>
      <c r="H16" s="5" t="str">
        <f t="shared" si="1"/>
        <v>N/A</v>
      </c>
      <c r="I16" s="6" t="s">
        <v>1748</v>
      </c>
      <c r="J16" s="6" t="s">
        <v>1748</v>
      </c>
      <c r="K16" s="111" t="str">
        <f t="shared" si="2"/>
        <v>N/A</v>
      </c>
    </row>
    <row r="17" spans="1:11" x14ac:dyDescent="0.25">
      <c r="A17" s="134" t="s">
        <v>21</v>
      </c>
      <c r="B17" s="55" t="s">
        <v>213</v>
      </c>
      <c r="C17" s="5" t="s">
        <v>1748</v>
      </c>
      <c r="D17" s="5" t="str">
        <f t="shared" si="0"/>
        <v>N/A</v>
      </c>
      <c r="E17" s="5" t="s">
        <v>1748</v>
      </c>
      <c r="F17" s="5" t="str">
        <f t="shared" si="0"/>
        <v>N/A</v>
      </c>
      <c r="G17" s="5" t="s">
        <v>1748</v>
      </c>
      <c r="H17" s="5" t="str">
        <f t="shared" si="1"/>
        <v>N/A</v>
      </c>
      <c r="I17" s="6" t="s">
        <v>1748</v>
      </c>
      <c r="J17" s="6" t="s">
        <v>1748</v>
      </c>
      <c r="K17" s="111" t="str">
        <f t="shared" si="2"/>
        <v>N/A</v>
      </c>
    </row>
    <row r="18" spans="1:11" x14ac:dyDescent="0.25">
      <c r="A18" s="134" t="s">
        <v>53</v>
      </c>
      <c r="B18" s="55" t="s">
        <v>213</v>
      </c>
      <c r="C18" s="5" t="s">
        <v>1748</v>
      </c>
      <c r="D18" s="5" t="str">
        <f t="shared" si="0"/>
        <v>N/A</v>
      </c>
      <c r="E18" s="5" t="s">
        <v>1748</v>
      </c>
      <c r="F18" s="5" t="str">
        <f t="shared" si="0"/>
        <v>N/A</v>
      </c>
      <c r="G18" s="5" t="s">
        <v>1748</v>
      </c>
      <c r="H18" s="5" t="str">
        <f t="shared" si="1"/>
        <v>N/A</v>
      </c>
      <c r="I18" s="6" t="s">
        <v>1748</v>
      </c>
      <c r="J18" s="6" t="s">
        <v>1748</v>
      </c>
      <c r="K18" s="111" t="str">
        <f t="shared" si="2"/>
        <v>N/A</v>
      </c>
    </row>
    <row r="19" spans="1:11" x14ac:dyDescent="0.25">
      <c r="A19" s="110" t="s">
        <v>675</v>
      </c>
      <c r="B19" s="55" t="s">
        <v>213</v>
      </c>
      <c r="C19" s="5" t="s">
        <v>1748</v>
      </c>
      <c r="D19" s="5" t="str">
        <f t="shared" ref="D19:D21" si="3">IF($B19="N/A","N/A",IF(C19&lt;0,"No","Yes"))</f>
        <v>N/A</v>
      </c>
      <c r="E19" s="5" t="s">
        <v>1748</v>
      </c>
      <c r="F19" s="5" t="str">
        <f t="shared" ref="F19:F21" si="4">IF($B19="N/A","N/A",IF(E19&lt;0,"No","Yes"))</f>
        <v>N/A</v>
      </c>
      <c r="G19" s="5" t="s">
        <v>1748</v>
      </c>
      <c r="H19" s="5" t="str">
        <f t="shared" ref="H19:H22" si="5">IF($B19="N/A","N/A",IF(G19&lt;0,"No","Yes"))</f>
        <v>N/A</v>
      </c>
      <c r="I19" s="6" t="s">
        <v>1748</v>
      </c>
      <c r="J19" s="6" t="s">
        <v>1748</v>
      </c>
      <c r="K19" s="111" t="str">
        <f>IF(J19="Div by 0", "N/A", IF(J19="N/A","N/A", IF(J19&gt;30, "No", IF(J19&lt;-30, "No", "Yes"))))</f>
        <v>N/A</v>
      </c>
    </row>
    <row r="20" spans="1:11" x14ac:dyDescent="0.25">
      <c r="A20" s="110" t="s">
        <v>676</v>
      </c>
      <c r="B20" s="55" t="s">
        <v>213</v>
      </c>
      <c r="C20" s="5" t="s">
        <v>1748</v>
      </c>
      <c r="D20" s="5" t="str">
        <f t="shared" si="3"/>
        <v>N/A</v>
      </c>
      <c r="E20" s="5" t="s">
        <v>1748</v>
      </c>
      <c r="F20" s="5" t="str">
        <f t="shared" si="4"/>
        <v>N/A</v>
      </c>
      <c r="G20" s="5" t="s">
        <v>1748</v>
      </c>
      <c r="H20" s="5" t="str">
        <f t="shared" si="5"/>
        <v>N/A</v>
      </c>
      <c r="I20" s="6" t="s">
        <v>1748</v>
      </c>
      <c r="J20" s="6" t="s">
        <v>1748</v>
      </c>
      <c r="K20" s="111" t="str">
        <f>IF(J20="Div by 0", "N/A", IF(J20="N/A","N/A", IF(J20&gt;30, "No", IF(J20&lt;-30, "No", "Yes"))))</f>
        <v>N/A</v>
      </c>
    </row>
    <row r="21" spans="1:11" x14ac:dyDescent="0.25">
      <c r="A21" s="110" t="s">
        <v>677</v>
      </c>
      <c r="B21" s="55" t="s">
        <v>213</v>
      </c>
      <c r="C21" s="5" t="s">
        <v>1748</v>
      </c>
      <c r="D21" s="5" t="str">
        <f t="shared" si="3"/>
        <v>N/A</v>
      </c>
      <c r="E21" s="5" t="s">
        <v>1748</v>
      </c>
      <c r="F21" s="5" t="str">
        <f t="shared" si="4"/>
        <v>N/A</v>
      </c>
      <c r="G21" s="5" t="s">
        <v>1748</v>
      </c>
      <c r="H21" s="5" t="str">
        <f t="shared" si="5"/>
        <v>N/A</v>
      </c>
      <c r="I21" s="6" t="s">
        <v>1748</v>
      </c>
      <c r="J21" s="6" t="s">
        <v>1748</v>
      </c>
      <c r="K21" s="111" t="str">
        <f>IF(J21="Div by 0", "N/A", IF(J21="N/A","N/A", IF(J21&gt;30, "No", IF(J21&lt;-30, "No", "Yes"))))</f>
        <v>N/A</v>
      </c>
    </row>
    <row r="22" spans="1:11" ht="16.5" customHeight="1" x14ac:dyDescent="0.25">
      <c r="A22" s="110" t="s">
        <v>1701</v>
      </c>
      <c r="B22" s="55" t="s">
        <v>213</v>
      </c>
      <c r="C22" s="5" t="s">
        <v>1748</v>
      </c>
      <c r="D22" s="5" t="str">
        <f t="shared" ref="D22:D31" si="6">IF($B22="N/A","N/A",IF(C22&lt;0,"No","Yes"))</f>
        <v>N/A</v>
      </c>
      <c r="E22" s="5" t="s">
        <v>1748</v>
      </c>
      <c r="F22" s="5" t="str">
        <f t="shared" ref="F22:F31" si="7">IF($B22="N/A","N/A",IF(E22&lt;0,"No","Yes"))</f>
        <v>N/A</v>
      </c>
      <c r="G22" s="5" t="s">
        <v>1748</v>
      </c>
      <c r="H22" s="5" t="str">
        <f t="shared" si="5"/>
        <v>N/A</v>
      </c>
      <c r="I22" s="6" t="s">
        <v>1748</v>
      </c>
      <c r="J22" s="6" t="s">
        <v>1748</v>
      </c>
      <c r="K22" s="111" t="str">
        <f t="shared" ref="K22:K31" si="8">IF(J22="Div by 0", "N/A", IF(J22="N/A","N/A", IF(J22&gt;30, "No", IF(J22&lt;-30, "No", "Yes"))))</f>
        <v>N/A</v>
      </c>
    </row>
    <row r="23" spans="1:11" x14ac:dyDescent="0.25">
      <c r="A23" s="110" t="s">
        <v>939</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11" t="str">
        <f t="shared" si="8"/>
        <v>N/A</v>
      </c>
    </row>
    <row r="24" spans="1:11" x14ac:dyDescent="0.25">
      <c r="A24" s="110" t="s">
        <v>940</v>
      </c>
      <c r="B24" s="55" t="s">
        <v>213</v>
      </c>
      <c r="C24" s="5" t="s">
        <v>1748</v>
      </c>
      <c r="D24" s="5" t="str">
        <f t="shared" si="6"/>
        <v>N/A</v>
      </c>
      <c r="E24" s="5" t="s">
        <v>1748</v>
      </c>
      <c r="F24" s="5" t="str">
        <f t="shared" si="7"/>
        <v>N/A</v>
      </c>
      <c r="G24" s="5" t="s">
        <v>1748</v>
      </c>
      <c r="H24" s="5" t="str">
        <f t="shared" si="9"/>
        <v>N/A</v>
      </c>
      <c r="I24" s="6" t="s">
        <v>1748</v>
      </c>
      <c r="J24" s="6" t="s">
        <v>1748</v>
      </c>
      <c r="K24" s="111" t="str">
        <f t="shared" si="8"/>
        <v>N/A</v>
      </c>
    </row>
    <row r="25" spans="1:11" x14ac:dyDescent="0.25">
      <c r="A25" s="134" t="s">
        <v>166</v>
      </c>
      <c r="B25" s="55" t="s">
        <v>213</v>
      </c>
      <c r="C25" s="5" t="s">
        <v>1748</v>
      </c>
      <c r="D25" s="5" t="str">
        <f t="shared" si="6"/>
        <v>N/A</v>
      </c>
      <c r="E25" s="5" t="s">
        <v>1748</v>
      </c>
      <c r="F25" s="5" t="str">
        <f t="shared" si="7"/>
        <v>N/A</v>
      </c>
      <c r="G25" s="5" t="s">
        <v>1748</v>
      </c>
      <c r="H25" s="5" t="str">
        <f t="shared" si="9"/>
        <v>N/A</v>
      </c>
      <c r="I25" s="6" t="s">
        <v>1748</v>
      </c>
      <c r="J25" s="6" t="s">
        <v>1748</v>
      </c>
      <c r="K25" s="111" t="str">
        <f t="shared" si="8"/>
        <v>N/A</v>
      </c>
    </row>
    <row r="26" spans="1:11" x14ac:dyDescent="0.25">
      <c r="A26" s="134" t="s">
        <v>167</v>
      </c>
      <c r="B26" s="55" t="s">
        <v>213</v>
      </c>
      <c r="C26" s="5" t="s">
        <v>1748</v>
      </c>
      <c r="D26" s="5" t="str">
        <f t="shared" si="6"/>
        <v>N/A</v>
      </c>
      <c r="E26" s="5" t="s">
        <v>1748</v>
      </c>
      <c r="F26" s="5" t="str">
        <f t="shared" si="7"/>
        <v>N/A</v>
      </c>
      <c r="G26" s="5" t="s">
        <v>1748</v>
      </c>
      <c r="H26" s="5" t="str">
        <f t="shared" si="9"/>
        <v>N/A</v>
      </c>
      <c r="I26" s="6" t="s">
        <v>1748</v>
      </c>
      <c r="J26" s="6" t="s">
        <v>1748</v>
      </c>
      <c r="K26" s="111" t="str">
        <f t="shared" si="8"/>
        <v>N/A</v>
      </c>
    </row>
    <row r="27" spans="1:11" x14ac:dyDescent="0.25">
      <c r="A27" s="134" t="s">
        <v>168</v>
      </c>
      <c r="B27" s="55" t="s">
        <v>213</v>
      </c>
      <c r="C27" s="5" t="s">
        <v>1748</v>
      </c>
      <c r="D27" s="5" t="str">
        <f t="shared" si="6"/>
        <v>N/A</v>
      </c>
      <c r="E27" s="5" t="s">
        <v>1748</v>
      </c>
      <c r="F27" s="5" t="str">
        <f t="shared" si="7"/>
        <v>N/A</v>
      </c>
      <c r="G27" s="5" t="s">
        <v>1748</v>
      </c>
      <c r="H27" s="5" t="str">
        <f t="shared" si="9"/>
        <v>N/A</v>
      </c>
      <c r="I27" s="6" t="s">
        <v>1748</v>
      </c>
      <c r="J27" s="6" t="s">
        <v>1748</v>
      </c>
      <c r="K27" s="111" t="str">
        <f t="shared" si="8"/>
        <v>N/A</v>
      </c>
    </row>
    <row r="28" spans="1:11" x14ac:dyDescent="0.25">
      <c r="A28" s="134" t="s">
        <v>54</v>
      </c>
      <c r="B28" s="55" t="s">
        <v>213</v>
      </c>
      <c r="C28" s="5" t="s">
        <v>1748</v>
      </c>
      <c r="D28" s="5" t="str">
        <f t="shared" si="6"/>
        <v>N/A</v>
      </c>
      <c r="E28" s="5" t="s">
        <v>1748</v>
      </c>
      <c r="F28" s="5" t="str">
        <f t="shared" si="7"/>
        <v>N/A</v>
      </c>
      <c r="G28" s="5" t="s">
        <v>1748</v>
      </c>
      <c r="H28" s="5" t="str">
        <f t="shared" si="9"/>
        <v>N/A</v>
      </c>
      <c r="I28" s="6" t="s">
        <v>1748</v>
      </c>
      <c r="J28" s="6" t="s">
        <v>1748</v>
      </c>
      <c r="K28" s="111" t="str">
        <f t="shared" si="8"/>
        <v>N/A</v>
      </c>
    </row>
    <row r="29" spans="1:11" x14ac:dyDescent="0.25">
      <c r="A29" s="134" t="s">
        <v>55</v>
      </c>
      <c r="B29" s="55" t="s">
        <v>213</v>
      </c>
      <c r="C29" s="5" t="s">
        <v>1748</v>
      </c>
      <c r="D29" s="5" t="str">
        <f t="shared" si="6"/>
        <v>N/A</v>
      </c>
      <c r="E29" s="5" t="s">
        <v>1748</v>
      </c>
      <c r="F29" s="5" t="str">
        <f t="shared" si="7"/>
        <v>N/A</v>
      </c>
      <c r="G29" s="5" t="s">
        <v>1748</v>
      </c>
      <c r="H29" s="5" t="str">
        <f t="shared" si="9"/>
        <v>N/A</v>
      </c>
      <c r="I29" s="6" t="s">
        <v>1748</v>
      </c>
      <c r="J29" s="6" t="s">
        <v>1748</v>
      </c>
      <c r="K29" s="111" t="str">
        <f t="shared" si="8"/>
        <v>N/A</v>
      </c>
    </row>
    <row r="30" spans="1:11" x14ac:dyDescent="0.25">
      <c r="A30" s="134" t="s">
        <v>56</v>
      </c>
      <c r="B30" s="55" t="s">
        <v>213</v>
      </c>
      <c r="C30" s="5" t="s">
        <v>1748</v>
      </c>
      <c r="D30" s="5" t="str">
        <f t="shared" si="6"/>
        <v>N/A</v>
      </c>
      <c r="E30" s="5" t="s">
        <v>1748</v>
      </c>
      <c r="F30" s="5" t="str">
        <f t="shared" si="7"/>
        <v>N/A</v>
      </c>
      <c r="G30" s="5" t="s">
        <v>1748</v>
      </c>
      <c r="H30" s="5" t="str">
        <f t="shared" si="9"/>
        <v>N/A</v>
      </c>
      <c r="I30" s="6" t="s">
        <v>1748</v>
      </c>
      <c r="J30" s="6" t="s">
        <v>1748</v>
      </c>
      <c r="K30" s="111" t="str">
        <f t="shared" si="8"/>
        <v>N/A</v>
      </c>
    </row>
    <row r="31" spans="1:11" x14ac:dyDescent="0.25">
      <c r="A31" s="135" t="s">
        <v>57</v>
      </c>
      <c r="B31" s="141" t="s">
        <v>213</v>
      </c>
      <c r="C31" s="120" t="s">
        <v>1748</v>
      </c>
      <c r="D31" s="120" t="str">
        <f t="shared" si="6"/>
        <v>N/A</v>
      </c>
      <c r="E31" s="120" t="s">
        <v>1748</v>
      </c>
      <c r="F31" s="120" t="str">
        <f t="shared" si="7"/>
        <v>N/A</v>
      </c>
      <c r="G31" s="120" t="s">
        <v>1748</v>
      </c>
      <c r="H31" s="120" t="str">
        <f t="shared" si="9"/>
        <v>N/A</v>
      </c>
      <c r="I31" s="121" t="s">
        <v>1748</v>
      </c>
      <c r="J31" s="121" t="s">
        <v>1748</v>
      </c>
      <c r="K31" s="122" t="str">
        <f t="shared" si="8"/>
        <v>N/A</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4</v>
      </c>
      <c r="H6" s="27" t="s">
        <v>213</v>
      </c>
      <c r="I6" s="95" t="s">
        <v>213</v>
      </c>
      <c r="J6" s="95" t="s">
        <v>213</v>
      </c>
      <c r="K6" s="27" t="s">
        <v>213</v>
      </c>
      <c r="L6" s="145" t="s">
        <v>213</v>
      </c>
    </row>
    <row r="7" spans="1:12" x14ac:dyDescent="0.25">
      <c r="A7" s="110" t="s">
        <v>17</v>
      </c>
      <c r="B7" s="17" t="s">
        <v>213</v>
      </c>
      <c r="C7" s="18">
        <v>165317</v>
      </c>
      <c r="D7" s="52" t="str">
        <f>IF($B7="N/A","N/A",IF(C7&gt;10,"No",IF(C7&lt;-10,"No","Yes")))</f>
        <v>N/A</v>
      </c>
      <c r="E7" s="18">
        <v>168217</v>
      </c>
      <c r="F7" s="52" t="str">
        <f>IF($B7="N/A","N/A",IF(E7&gt;10,"No",IF(E7&lt;-10,"No","Yes")))</f>
        <v>N/A</v>
      </c>
      <c r="G7" s="18">
        <v>178090</v>
      </c>
      <c r="H7" s="52" t="str">
        <f>IF($B7="N/A","N/A",IF(G7&gt;10,"No",IF(G7&lt;-10,"No","Yes")))</f>
        <v>N/A</v>
      </c>
      <c r="I7" s="53">
        <v>1.754</v>
      </c>
      <c r="J7" s="53">
        <v>5.8689999999999998</v>
      </c>
      <c r="K7" s="54" t="s">
        <v>736</v>
      </c>
      <c r="L7" s="112" t="str">
        <f>IF(J7="Div by 0", "N/A", IF(K7="N/A","N/A", IF(J7&gt;VALUE(MID(K7,1,2)), "No", IF(J7&lt;-1*VALUE(MID(K7,1,2)), "No", "Yes"))))</f>
        <v>Yes</v>
      </c>
    </row>
    <row r="8" spans="1:12" x14ac:dyDescent="0.25">
      <c r="A8" s="110" t="s">
        <v>58</v>
      </c>
      <c r="B8" s="22" t="s">
        <v>213</v>
      </c>
      <c r="C8" s="29">
        <v>789587631</v>
      </c>
      <c r="D8" s="27" t="str">
        <f>IF($B8="N/A","N/A",IF(C8&gt;10,"No",IF(C8&lt;-10,"No","Yes")))</f>
        <v>N/A</v>
      </c>
      <c r="E8" s="29">
        <v>815634727</v>
      </c>
      <c r="F8" s="27" t="str">
        <f>IF($B8="N/A","N/A",IF(E8&gt;10,"No",IF(E8&lt;-10,"No","Yes")))</f>
        <v>N/A</v>
      </c>
      <c r="G8" s="29">
        <v>768258779</v>
      </c>
      <c r="H8" s="27" t="str">
        <f>IF($B8="N/A","N/A",IF(G8&gt;10,"No",IF(G8&lt;-10,"No","Yes")))</f>
        <v>N/A</v>
      </c>
      <c r="I8" s="8">
        <v>3.2989999999999999</v>
      </c>
      <c r="J8" s="8">
        <v>-5.81</v>
      </c>
      <c r="K8" s="28" t="s">
        <v>736</v>
      </c>
      <c r="L8" s="111" t="str">
        <f>IF(J8="Div by 0", "N/A", IF(K8="N/A","N/A", IF(J8&gt;VALUE(MID(K8,1,2)), "No", IF(J8&lt;-1*VALUE(MID(K8,1,2)), "No", "Yes"))))</f>
        <v>Yes</v>
      </c>
    </row>
    <row r="9" spans="1:12" x14ac:dyDescent="0.25">
      <c r="A9" s="142" t="s">
        <v>941</v>
      </c>
      <c r="B9" s="5" t="s">
        <v>213</v>
      </c>
      <c r="C9" s="4">
        <v>17.823333352999999</v>
      </c>
      <c r="D9" s="27" t="str">
        <f>IF($B9="N/A","N/A",IF(C9&gt;10,"No",IF(C9&lt;-10,"No","Yes")))</f>
        <v>N/A</v>
      </c>
      <c r="E9" s="4">
        <v>18.273420641000001</v>
      </c>
      <c r="F9" s="27" t="str">
        <f>IF($B9="N/A","N/A",IF(E9&gt;10,"No",IF(E9&lt;-10,"No","Yes")))</f>
        <v>N/A</v>
      </c>
      <c r="G9" s="4">
        <v>18.274467966</v>
      </c>
      <c r="H9" s="27" t="str">
        <f>IF($B9="N/A","N/A",IF(G9&gt;10,"No",IF(G9&lt;-10,"No","Yes")))</f>
        <v>N/A</v>
      </c>
      <c r="I9" s="8">
        <v>2.5249999999999999</v>
      </c>
      <c r="J9" s="8">
        <v>5.7000000000000002E-3</v>
      </c>
      <c r="K9" s="5" t="s">
        <v>213</v>
      </c>
      <c r="L9" s="111" t="str">
        <f>IF(J9="Div by 0", "N/A", IF(K9="N/A","N/A", IF(J9&gt;VALUE(MID(K9,1,2)), "No", IF(J9&lt;-1*VALUE(MID(K9,1,2)), "No", "Yes"))))</f>
        <v>N/A</v>
      </c>
    </row>
    <row r="10" spans="1:12" x14ac:dyDescent="0.25">
      <c r="A10" s="142" t="s">
        <v>942</v>
      </c>
      <c r="B10" s="5" t="s">
        <v>213</v>
      </c>
      <c r="C10" s="4">
        <v>17.451320796000001</v>
      </c>
      <c r="D10" s="27" t="str">
        <f t="shared" ref="D10:D20" si="0">IF($B10="N/A","N/A",IF(C10&gt;10,"No",IF(C10&lt;-10,"No","Yes")))</f>
        <v>N/A</v>
      </c>
      <c r="E10" s="4">
        <v>18.247263951000001</v>
      </c>
      <c r="F10" s="27" t="str">
        <f t="shared" ref="F10:F20" si="1">IF($B10="N/A","N/A",IF(E10&gt;10,"No",IF(E10&lt;-10,"No","Yes")))</f>
        <v>N/A</v>
      </c>
      <c r="G10" s="4">
        <v>17.938121174999999</v>
      </c>
      <c r="H10" s="27" t="str">
        <f t="shared" ref="H10:H20" si="2">IF($B10="N/A","N/A",IF(G10&gt;10,"No",IF(G10&lt;-10,"No","Yes")))</f>
        <v>N/A</v>
      </c>
      <c r="I10" s="8">
        <v>4.5609999999999999</v>
      </c>
      <c r="J10" s="8">
        <v>-1.69</v>
      </c>
      <c r="K10" s="5" t="s">
        <v>213</v>
      </c>
      <c r="L10" s="111" t="str">
        <f t="shared" ref="L10:L27" si="3">IF(J10="Div by 0", "N/A", IF(K10="N/A","N/A", IF(J10&gt;VALUE(MID(K10,1,2)), "No", IF(J10&lt;-1*VALUE(MID(K10,1,2)), "No", "Yes"))))</f>
        <v>N/A</v>
      </c>
    </row>
    <row r="11" spans="1:12" x14ac:dyDescent="0.25">
      <c r="A11" s="142" t="s">
        <v>943</v>
      </c>
      <c r="B11" s="5" t="s">
        <v>213</v>
      </c>
      <c r="C11" s="4">
        <v>3.8411052704999999</v>
      </c>
      <c r="D11" s="27" t="str">
        <f t="shared" si="0"/>
        <v>N/A</v>
      </c>
      <c r="E11" s="4">
        <v>3.8373053853000001</v>
      </c>
      <c r="F11" s="27" t="str">
        <f t="shared" si="1"/>
        <v>N/A</v>
      </c>
      <c r="G11" s="4">
        <v>4.7279465438999999</v>
      </c>
      <c r="H11" s="27" t="str">
        <f t="shared" si="2"/>
        <v>N/A</v>
      </c>
      <c r="I11" s="8">
        <v>-9.9000000000000005E-2</v>
      </c>
      <c r="J11" s="8">
        <v>23.21</v>
      </c>
      <c r="K11" s="5" t="s">
        <v>213</v>
      </c>
      <c r="L11" s="111" t="str">
        <f t="shared" si="3"/>
        <v>N/A</v>
      </c>
    </row>
    <row r="12" spans="1:12" x14ac:dyDescent="0.25">
      <c r="A12" s="142" t="s">
        <v>944</v>
      </c>
      <c r="B12" s="5" t="s">
        <v>213</v>
      </c>
      <c r="C12" s="4">
        <v>0</v>
      </c>
      <c r="D12" s="27" t="str">
        <f t="shared" si="0"/>
        <v>N/A</v>
      </c>
      <c r="E12" s="4">
        <v>1.1889405E-3</v>
      </c>
      <c r="F12" s="27" t="str">
        <f t="shared" si="1"/>
        <v>N/A</v>
      </c>
      <c r="G12" s="4">
        <v>1.1230276799999999E-2</v>
      </c>
      <c r="H12" s="27" t="str">
        <f t="shared" si="2"/>
        <v>N/A</v>
      </c>
      <c r="I12" s="8" t="s">
        <v>1748</v>
      </c>
      <c r="J12" s="8">
        <v>844.6</v>
      </c>
      <c r="K12" s="5" t="s">
        <v>213</v>
      </c>
      <c r="L12" s="111" t="str">
        <f t="shared" si="3"/>
        <v>N/A</v>
      </c>
    </row>
    <row r="13" spans="1:12" x14ac:dyDescent="0.25">
      <c r="A13" s="142" t="s">
        <v>945</v>
      </c>
      <c r="B13" s="7" t="s">
        <v>213</v>
      </c>
      <c r="C13" s="4">
        <v>60.884240579999997</v>
      </c>
      <c r="D13" s="27" t="str">
        <f t="shared" si="0"/>
        <v>N/A</v>
      </c>
      <c r="E13" s="4">
        <v>59.639037672000001</v>
      </c>
      <c r="F13" s="27" t="str">
        <f t="shared" si="1"/>
        <v>N/A</v>
      </c>
      <c r="G13" s="4">
        <v>59.028019540999999</v>
      </c>
      <c r="H13" s="27" t="str">
        <f t="shared" si="2"/>
        <v>N/A</v>
      </c>
      <c r="I13" s="8">
        <v>-2.0499999999999998</v>
      </c>
      <c r="J13" s="8">
        <v>-1.02</v>
      </c>
      <c r="K13" s="5" t="s">
        <v>213</v>
      </c>
      <c r="L13" s="111" t="str">
        <f t="shared" si="3"/>
        <v>N/A</v>
      </c>
    </row>
    <row r="14" spans="1:12" ht="12.75" customHeight="1" x14ac:dyDescent="0.25">
      <c r="A14" s="142" t="s">
        <v>946</v>
      </c>
      <c r="B14" s="7" t="s">
        <v>213</v>
      </c>
      <c r="C14" s="4">
        <v>0</v>
      </c>
      <c r="D14" s="27" t="str">
        <f t="shared" si="0"/>
        <v>N/A</v>
      </c>
      <c r="E14" s="4">
        <v>0</v>
      </c>
      <c r="F14" s="27" t="str">
        <f t="shared" si="1"/>
        <v>N/A</v>
      </c>
      <c r="G14" s="4">
        <v>0</v>
      </c>
      <c r="H14" s="27" t="str">
        <f t="shared" si="2"/>
        <v>N/A</v>
      </c>
      <c r="I14" s="8" t="s">
        <v>1748</v>
      </c>
      <c r="J14" s="8" t="s">
        <v>1748</v>
      </c>
      <c r="K14" s="5" t="s">
        <v>213</v>
      </c>
      <c r="L14" s="111" t="str">
        <f t="shared" si="3"/>
        <v>N/A</v>
      </c>
    </row>
    <row r="15" spans="1:12" x14ac:dyDescent="0.25">
      <c r="A15" s="142" t="s">
        <v>947</v>
      </c>
      <c r="B15" s="7" t="s">
        <v>213</v>
      </c>
      <c r="C15" s="4">
        <v>0</v>
      </c>
      <c r="D15" s="27" t="str">
        <f t="shared" si="0"/>
        <v>N/A</v>
      </c>
      <c r="E15" s="4">
        <v>5.9447020000000001E-4</v>
      </c>
      <c r="F15" s="27" t="str">
        <f t="shared" si="1"/>
        <v>N/A</v>
      </c>
      <c r="G15" s="4">
        <v>1.1230276799999999E-2</v>
      </c>
      <c r="H15" s="27" t="str">
        <f t="shared" si="2"/>
        <v>N/A</v>
      </c>
      <c r="I15" s="8" t="s">
        <v>1748</v>
      </c>
      <c r="J15" s="8">
        <v>1789</v>
      </c>
      <c r="K15" s="5" t="s">
        <v>213</v>
      </c>
      <c r="L15" s="111" t="str">
        <f t="shared" si="3"/>
        <v>N/A</v>
      </c>
    </row>
    <row r="16" spans="1:12" ht="12.75" customHeight="1" x14ac:dyDescent="0.25">
      <c r="A16" s="142" t="s">
        <v>948</v>
      </c>
      <c r="B16" s="7" t="s">
        <v>213</v>
      </c>
      <c r="C16" s="4">
        <v>0</v>
      </c>
      <c r="D16" s="27" t="str">
        <f t="shared" si="0"/>
        <v>N/A</v>
      </c>
      <c r="E16" s="4">
        <v>1.1889405E-3</v>
      </c>
      <c r="F16" s="27" t="str">
        <f t="shared" si="1"/>
        <v>N/A</v>
      </c>
      <c r="G16" s="4">
        <v>8.9842215000000003E-3</v>
      </c>
      <c r="H16" s="27" t="str">
        <f t="shared" si="2"/>
        <v>N/A</v>
      </c>
      <c r="I16" s="8" t="s">
        <v>1748</v>
      </c>
      <c r="J16" s="8">
        <v>655.6</v>
      </c>
      <c r="K16" s="5" t="s">
        <v>213</v>
      </c>
      <c r="L16" s="111" t="str">
        <f t="shared" si="3"/>
        <v>N/A</v>
      </c>
    </row>
    <row r="17" spans="1:12" ht="12.75" customHeight="1" x14ac:dyDescent="0.25">
      <c r="A17" s="143" t="s">
        <v>949</v>
      </c>
      <c r="B17" s="7" t="s">
        <v>213</v>
      </c>
      <c r="C17" s="4">
        <v>78.335561376000001</v>
      </c>
      <c r="D17" s="27" t="str">
        <f t="shared" si="0"/>
        <v>N/A</v>
      </c>
      <c r="E17" s="4">
        <v>77.888085032999996</v>
      </c>
      <c r="F17" s="27" t="str">
        <f t="shared" si="1"/>
        <v>N/A</v>
      </c>
      <c r="G17" s="4">
        <v>76.986355214</v>
      </c>
      <c r="H17" s="27" t="str">
        <f t="shared" si="2"/>
        <v>N/A</v>
      </c>
      <c r="I17" s="8">
        <v>-0.57099999999999995</v>
      </c>
      <c r="J17" s="8">
        <v>-1.1599999999999999</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59.048234039</v>
      </c>
      <c r="H18" s="27" t="str">
        <f t="shared" si="2"/>
        <v>N/A</v>
      </c>
      <c r="I18" s="8" t="s">
        <v>213</v>
      </c>
      <c r="J18" s="8" t="s">
        <v>213</v>
      </c>
      <c r="K18" s="5" t="s">
        <v>213</v>
      </c>
      <c r="L18" s="111" t="str">
        <f t="shared" si="3"/>
        <v>N/A</v>
      </c>
    </row>
    <row r="19" spans="1:12" ht="12.75" customHeight="1" x14ac:dyDescent="0.25">
      <c r="A19" s="143" t="s">
        <v>950</v>
      </c>
      <c r="B19" s="7" t="s">
        <v>213</v>
      </c>
      <c r="C19" s="4">
        <v>3.8411052704999999</v>
      </c>
      <c r="D19" s="27" t="str">
        <f t="shared" si="0"/>
        <v>N/A</v>
      </c>
      <c r="E19" s="4">
        <v>3.8384943258000002</v>
      </c>
      <c r="F19" s="27" t="str">
        <f t="shared" si="1"/>
        <v>N/A</v>
      </c>
      <c r="G19" s="4">
        <v>4.7391768207</v>
      </c>
      <c r="H19" s="27" t="str">
        <f t="shared" si="2"/>
        <v>N/A</v>
      </c>
      <c r="I19" s="8">
        <v>-6.8000000000000005E-2</v>
      </c>
      <c r="J19" s="8">
        <v>23.46</v>
      </c>
      <c r="K19" s="5" t="s">
        <v>213</v>
      </c>
      <c r="L19" s="111" t="str">
        <f t="shared" si="3"/>
        <v>N/A</v>
      </c>
    </row>
    <row r="20" spans="1:12" ht="12.75" customHeight="1" x14ac:dyDescent="0.25">
      <c r="A20" s="144" t="s">
        <v>132</v>
      </c>
      <c r="B20" s="1" t="s">
        <v>213</v>
      </c>
      <c r="C20" s="23">
        <v>24</v>
      </c>
      <c r="D20" s="27" t="str">
        <f t="shared" si="0"/>
        <v>N/A</v>
      </c>
      <c r="E20" s="23">
        <v>516</v>
      </c>
      <c r="F20" s="27" t="str">
        <f t="shared" si="1"/>
        <v>N/A</v>
      </c>
      <c r="G20" s="23">
        <v>169</v>
      </c>
      <c r="H20" s="27" t="str">
        <f t="shared" si="2"/>
        <v>N/A</v>
      </c>
      <c r="I20" s="8">
        <v>2050</v>
      </c>
      <c r="J20" s="8">
        <v>-67.2</v>
      </c>
      <c r="K20" s="23" t="s">
        <v>213</v>
      </c>
      <c r="L20" s="111" t="str">
        <f t="shared" si="3"/>
        <v>N/A</v>
      </c>
    </row>
    <row r="21" spans="1:12" ht="12.75" customHeight="1" x14ac:dyDescent="0.25">
      <c r="A21" s="144" t="s">
        <v>133</v>
      </c>
      <c r="B21" s="30" t="s">
        <v>276</v>
      </c>
      <c r="C21" s="4">
        <v>1.45175632E-2</v>
      </c>
      <c r="D21" s="27" t="str">
        <f>IF($B21="N/A","N/A",IF(C21&gt;=2,"No",IF(C21&lt;0,"No","Yes")))</f>
        <v>Yes</v>
      </c>
      <c r="E21" s="4">
        <v>0.30674664270000002</v>
      </c>
      <c r="F21" s="27" t="str">
        <f>IF($B21="N/A","N/A",IF(E21&gt;=2,"No",IF(E21&lt;0,"No","Yes")))</f>
        <v>Yes</v>
      </c>
      <c r="G21" s="4">
        <v>9.4895839199999998E-2</v>
      </c>
      <c r="H21" s="27" t="str">
        <f>IF($B21="N/A","N/A",IF(G21&gt;=2,"No",IF(G21&lt;0,"No","Yes")))</f>
        <v>Yes</v>
      </c>
      <c r="I21" s="8">
        <v>2013</v>
      </c>
      <c r="J21" s="8">
        <v>-69.099999999999994</v>
      </c>
      <c r="K21" s="5" t="s">
        <v>213</v>
      </c>
      <c r="L21" s="111" t="str">
        <f t="shared" si="3"/>
        <v>N/A</v>
      </c>
    </row>
    <row r="22" spans="1:12" x14ac:dyDescent="0.25">
      <c r="A22" s="134" t="s">
        <v>134</v>
      </c>
      <c r="B22" s="30" t="s">
        <v>213</v>
      </c>
      <c r="C22" s="29">
        <v>68206</v>
      </c>
      <c r="D22" s="27" t="str">
        <f t="shared" ref="D22:D27" si="4">IF($B22="N/A","N/A",IF(C22&gt;10,"No",IF(C22&lt;-10,"No","Yes")))</f>
        <v>N/A</v>
      </c>
      <c r="E22" s="29">
        <v>2855934</v>
      </c>
      <c r="F22" s="27" t="str">
        <f t="shared" ref="F22:F27" si="5">IF($B22="N/A","N/A",IF(E22&gt;10,"No",IF(E22&lt;-10,"No","Yes")))</f>
        <v>N/A</v>
      </c>
      <c r="G22" s="29">
        <v>1190300</v>
      </c>
      <c r="H22" s="27" t="str">
        <f t="shared" ref="H22:H27" si="6">IF($B22="N/A","N/A",IF(G22&gt;10,"No",IF(G22&lt;-10,"No","Yes")))</f>
        <v>N/A</v>
      </c>
      <c r="I22" s="8">
        <v>4087</v>
      </c>
      <c r="J22" s="8">
        <v>-58.3</v>
      </c>
      <c r="K22" s="5" t="s">
        <v>213</v>
      </c>
      <c r="L22" s="111" t="str">
        <f t="shared" si="3"/>
        <v>N/A</v>
      </c>
    </row>
    <row r="23" spans="1:12" x14ac:dyDescent="0.25">
      <c r="A23" s="134" t="s">
        <v>1695</v>
      </c>
      <c r="B23" s="30" t="s">
        <v>213</v>
      </c>
      <c r="C23" s="29">
        <v>2841.9166667</v>
      </c>
      <c r="D23" s="27" t="str">
        <f t="shared" si="4"/>
        <v>N/A</v>
      </c>
      <c r="E23" s="29">
        <v>5534.7558140000001</v>
      </c>
      <c r="F23" s="27" t="str">
        <f t="shared" si="5"/>
        <v>N/A</v>
      </c>
      <c r="G23" s="29">
        <v>7043.1952663000002</v>
      </c>
      <c r="H23" s="27" t="str">
        <f t="shared" si="6"/>
        <v>N/A</v>
      </c>
      <c r="I23" s="8">
        <v>94.75</v>
      </c>
      <c r="J23" s="8">
        <v>27.25</v>
      </c>
      <c r="K23" s="5" t="s">
        <v>213</v>
      </c>
      <c r="L23" s="111" t="str">
        <f t="shared" si="3"/>
        <v>N/A</v>
      </c>
    </row>
    <row r="24" spans="1:12" ht="12.75" customHeight="1" x14ac:dyDescent="0.25">
      <c r="A24" s="144" t="s">
        <v>135</v>
      </c>
      <c r="B24" s="22" t="s">
        <v>213</v>
      </c>
      <c r="C24" s="1">
        <v>24</v>
      </c>
      <c r="D24" s="27" t="str">
        <f t="shared" si="4"/>
        <v>N/A</v>
      </c>
      <c r="E24" s="1">
        <v>514</v>
      </c>
      <c r="F24" s="27" t="str">
        <f t="shared" si="5"/>
        <v>N/A</v>
      </c>
      <c r="G24" s="1">
        <v>149</v>
      </c>
      <c r="H24" s="27" t="str">
        <f t="shared" si="6"/>
        <v>N/A</v>
      </c>
      <c r="I24" s="8">
        <v>2042</v>
      </c>
      <c r="J24" s="8">
        <v>-71</v>
      </c>
      <c r="K24" s="23" t="s">
        <v>213</v>
      </c>
      <c r="L24" s="111" t="str">
        <f t="shared" si="3"/>
        <v>N/A</v>
      </c>
    </row>
    <row r="25" spans="1:12" ht="12.75" customHeight="1" x14ac:dyDescent="0.25">
      <c r="A25" s="144" t="s">
        <v>136</v>
      </c>
      <c r="B25" s="22" t="s">
        <v>213</v>
      </c>
      <c r="C25" s="9">
        <v>1.45175632E-2</v>
      </c>
      <c r="D25" s="27" t="str">
        <f t="shared" si="4"/>
        <v>N/A</v>
      </c>
      <c r="E25" s="9">
        <v>0.30555770230000001</v>
      </c>
      <c r="F25" s="27" t="str">
        <f t="shared" si="5"/>
        <v>N/A</v>
      </c>
      <c r="G25" s="9">
        <v>8.3665562400000004E-2</v>
      </c>
      <c r="H25" s="27" t="str">
        <f t="shared" si="6"/>
        <v>N/A</v>
      </c>
      <c r="I25" s="8">
        <v>2005</v>
      </c>
      <c r="J25" s="8">
        <v>-72.599999999999994</v>
      </c>
      <c r="K25" s="5" t="s">
        <v>213</v>
      </c>
      <c r="L25" s="111" t="str">
        <f t="shared" si="3"/>
        <v>N/A</v>
      </c>
    </row>
    <row r="26" spans="1:12" ht="25" x14ac:dyDescent="0.25">
      <c r="A26" s="134" t="s">
        <v>137</v>
      </c>
      <c r="B26" s="22" t="s">
        <v>213</v>
      </c>
      <c r="C26" s="10">
        <v>68206</v>
      </c>
      <c r="D26" s="27" t="str">
        <f t="shared" si="4"/>
        <v>N/A</v>
      </c>
      <c r="E26" s="10">
        <v>2855934</v>
      </c>
      <c r="F26" s="27" t="str">
        <f t="shared" si="5"/>
        <v>N/A</v>
      </c>
      <c r="G26" s="10">
        <v>1190300</v>
      </c>
      <c r="H26" s="27" t="str">
        <f t="shared" si="6"/>
        <v>N/A</v>
      </c>
      <c r="I26" s="8">
        <v>4087</v>
      </c>
      <c r="J26" s="8">
        <v>-58.3</v>
      </c>
      <c r="K26" s="5" t="s">
        <v>213</v>
      </c>
      <c r="L26" s="111" t="str">
        <f t="shared" si="3"/>
        <v>N/A</v>
      </c>
    </row>
    <row r="27" spans="1:12" ht="25" x14ac:dyDescent="0.25">
      <c r="A27" s="134" t="s">
        <v>951</v>
      </c>
      <c r="B27" s="22" t="s">
        <v>213</v>
      </c>
      <c r="C27" s="10">
        <v>2841.9166667</v>
      </c>
      <c r="D27" s="27" t="str">
        <f t="shared" si="4"/>
        <v>N/A</v>
      </c>
      <c r="E27" s="10">
        <v>5556.2918288000001</v>
      </c>
      <c r="F27" s="27" t="str">
        <f t="shared" si="5"/>
        <v>N/A</v>
      </c>
      <c r="G27" s="10">
        <v>7988.590604</v>
      </c>
      <c r="H27" s="27" t="str">
        <f t="shared" si="6"/>
        <v>N/A</v>
      </c>
      <c r="I27" s="8">
        <v>95.51</v>
      </c>
      <c r="J27" s="8">
        <v>43.78</v>
      </c>
      <c r="K27" s="5" t="s">
        <v>213</v>
      </c>
      <c r="L27" s="111" t="str">
        <f t="shared" si="3"/>
        <v>N/A</v>
      </c>
    </row>
    <row r="28" spans="1:12" x14ac:dyDescent="0.25">
      <c r="A28" s="144" t="s">
        <v>138</v>
      </c>
      <c r="B28" s="1" t="s">
        <v>213</v>
      </c>
      <c r="C28" s="23">
        <v>21330</v>
      </c>
      <c r="D28" s="27" t="str">
        <f>IF($B28="N/A","N/A",IF(C28&gt;10,"No",IF(C28&lt;-10,"No","Yes")))</f>
        <v>N/A</v>
      </c>
      <c r="E28" s="23">
        <v>22791</v>
      </c>
      <c r="F28" s="27" t="str">
        <f>IF($B28="N/A","N/A",IF(E28&gt;10,"No",IF(E28&lt;-10,"No","Yes")))</f>
        <v>N/A</v>
      </c>
      <c r="G28" s="23">
        <v>22830</v>
      </c>
      <c r="H28" s="27" t="str">
        <f>IF($B28="N/A","N/A",IF(G28&gt;10,"No",IF(G28&lt;-10,"No","Yes")))</f>
        <v>N/A</v>
      </c>
      <c r="I28" s="8">
        <v>6.85</v>
      </c>
      <c r="J28" s="8">
        <v>0.1711</v>
      </c>
      <c r="K28" s="23" t="s">
        <v>213</v>
      </c>
      <c r="L28" s="111" t="str">
        <f>IF(J28="Div by 0", "N/A", IF(K28="N/A","N/A", IF(J28&gt;VALUE(MID(K28,1,2)), "No", IF(J28&lt;-1*VALUE(MID(K28,1,2)), "No", "Yes"))))</f>
        <v>N/A</v>
      </c>
    </row>
    <row r="29" spans="1:12" x14ac:dyDescent="0.25">
      <c r="A29" s="134" t="s">
        <v>139</v>
      </c>
      <c r="B29" s="30" t="s">
        <v>213</v>
      </c>
      <c r="C29" s="4">
        <v>12.902484318000001</v>
      </c>
      <c r="D29" s="27" t="str">
        <f>IF($B29="N/A","N/A",IF(C29&gt;10,"No",IF(C29&lt;-10,"No","Yes")))</f>
        <v>N/A</v>
      </c>
      <c r="E29" s="4">
        <v>13.548571191000001</v>
      </c>
      <c r="F29" s="27" t="str">
        <f>IF($B29="N/A","N/A",IF(E29&gt;10,"No",IF(E29&lt;-10,"No","Yes")))</f>
        <v>N/A</v>
      </c>
      <c r="G29" s="4">
        <v>12.819360997</v>
      </c>
      <c r="H29" s="27" t="str">
        <f>IF($B29="N/A","N/A",IF(G29&gt;10,"No",IF(G29&lt;-10,"No","Yes")))</f>
        <v>N/A</v>
      </c>
      <c r="I29" s="8">
        <v>5.0069999999999997</v>
      </c>
      <c r="J29" s="8">
        <v>-5.38</v>
      </c>
      <c r="K29" s="5" t="s">
        <v>213</v>
      </c>
      <c r="L29" s="111" t="str">
        <f>IF(J29="Div by 0", "N/A", IF(K29="N/A","N/A", IF(J29&gt;VALUE(MID(K29,1,2)), "No", IF(J29&lt;-1*VALUE(MID(K29,1,2)), "No", "Yes"))))</f>
        <v>N/A</v>
      </c>
    </row>
    <row r="30" spans="1:12" x14ac:dyDescent="0.25">
      <c r="A30" s="144" t="s">
        <v>140</v>
      </c>
      <c r="B30" s="23" t="s">
        <v>213</v>
      </c>
      <c r="C30" s="23">
        <v>26490</v>
      </c>
      <c r="D30" s="27" t="str">
        <f>IF($B30="N/A","N/A",IF(C30&gt;10,"No",IF(C30&lt;-10,"No","Yes")))</f>
        <v>N/A</v>
      </c>
      <c r="E30" s="23">
        <v>28456</v>
      </c>
      <c r="F30" s="27" t="str">
        <f>IF($B30="N/A","N/A",IF(E30&gt;10,"No",IF(E30&lt;-10,"No","Yes")))</f>
        <v>N/A</v>
      </c>
      <c r="G30" s="23">
        <v>31565</v>
      </c>
      <c r="H30" s="27" t="str">
        <f>IF($B30="N/A","N/A",IF(G30&gt;10,"No",IF(G30&lt;-10,"No","Yes")))</f>
        <v>N/A</v>
      </c>
      <c r="I30" s="8">
        <v>7.4219999999999997</v>
      </c>
      <c r="J30" s="8">
        <v>10.93</v>
      </c>
      <c r="K30" s="23" t="s">
        <v>213</v>
      </c>
      <c r="L30" s="111" t="str">
        <f>IF(J30="Div by 0", "N/A", IF(K30="N/A","N/A", IF(J30&gt;VALUE(MID(K30,1,2)), "No", IF(J30&lt;-1*VALUE(MID(K30,1,2)), "No", "Yes"))))</f>
        <v>N/A</v>
      </c>
    </row>
    <row r="31" spans="1:12" x14ac:dyDescent="0.25">
      <c r="A31" s="134" t="s">
        <v>141</v>
      </c>
      <c r="B31" s="22" t="s">
        <v>213</v>
      </c>
      <c r="C31" s="4">
        <v>16.023760412000001</v>
      </c>
      <c r="D31" s="27" t="str">
        <f>IF($B31="N/A","N/A",IF(C31&gt;10,"No",IF(C31&lt;-10,"No","Yes")))</f>
        <v>N/A</v>
      </c>
      <c r="E31" s="4">
        <v>16.916245088</v>
      </c>
      <c r="F31" s="27" t="str">
        <f>IF($B31="N/A","N/A",IF(E31&gt;10,"No",IF(E31&lt;-10,"No","Yes")))</f>
        <v>N/A</v>
      </c>
      <c r="G31" s="4">
        <v>17.724184400999999</v>
      </c>
      <c r="H31" s="27" t="str">
        <f>IF($B31="N/A","N/A",IF(G31&gt;10,"No",IF(G31&lt;-10,"No","Yes")))</f>
        <v>N/A</v>
      </c>
      <c r="I31" s="8">
        <v>5.57</v>
      </c>
      <c r="J31" s="8">
        <v>4.7759999999999998</v>
      </c>
      <c r="K31" s="5" t="s">
        <v>213</v>
      </c>
      <c r="L31" s="111" t="str">
        <f>IF(J31="Div by 0", "N/A", IF(K31="N/A","N/A", IF(J31&gt;VALUE(MID(K31,1,2)), "No", IF(J31&lt;-1*VALUE(MID(K31,1,2)), "No", "Yes"))))</f>
        <v>N/A</v>
      </c>
    </row>
    <row r="32" spans="1:12" ht="12.75" customHeight="1" x14ac:dyDescent="0.25">
      <c r="A32" s="150" t="s">
        <v>142</v>
      </c>
      <c r="B32" s="127" t="s">
        <v>213</v>
      </c>
      <c r="C32" s="127">
        <v>18771.333332999999</v>
      </c>
      <c r="D32" s="151" t="str">
        <f>IF($B32="N/A","N/A",IF(C32&gt;10,"No",IF(C32&lt;-10,"No","Yes")))</f>
        <v>N/A</v>
      </c>
      <c r="E32" s="127">
        <v>22224.5</v>
      </c>
      <c r="F32" s="151" t="str">
        <f>IF($B32="N/A","N/A",IF(E32&gt;10,"No",IF(E32&lt;-10,"No","Yes")))</f>
        <v>N/A</v>
      </c>
      <c r="G32" s="127">
        <v>23886.166667000001</v>
      </c>
      <c r="H32" s="151" t="str">
        <f>IF($B32="N/A","N/A",IF(G32&gt;10,"No",IF(G32&lt;-10,"No","Yes")))</f>
        <v>N/A</v>
      </c>
      <c r="I32" s="152">
        <v>18.399999999999999</v>
      </c>
      <c r="J32" s="152">
        <v>7.4770000000000003</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143963</v>
      </c>
      <c r="D6" s="27" t="str">
        <f>IF($B6="N/A","N/A",IF(C6&gt;10,"No",IF(C6&lt;-10,"No","Yes")))</f>
        <v>N/A</v>
      </c>
      <c r="E6" s="23">
        <v>144910</v>
      </c>
      <c r="F6" s="27" t="str">
        <f>IF($B6="N/A","N/A",IF(E6&gt;10,"No",IF(E6&lt;-10,"No","Yes")))</f>
        <v>N/A</v>
      </c>
      <c r="G6" s="23">
        <v>155091</v>
      </c>
      <c r="H6" s="27" t="str">
        <f>IF($B6="N/A","N/A",IF(G6&gt;10,"No",IF(G6&lt;-10,"No","Yes")))</f>
        <v>N/A</v>
      </c>
      <c r="I6" s="8">
        <v>0.65780000000000005</v>
      </c>
      <c r="J6" s="8">
        <v>7.0259999999999998</v>
      </c>
      <c r="K6" s="31" t="s">
        <v>736</v>
      </c>
      <c r="L6" s="111" t="str">
        <f>IF(J6="Div by 0", "N/A", IF(K6="N/A","N/A", IF(J6&gt;VALUE(MID(K6,1,2)), "No", IF(J6&lt;-1*VALUE(MID(K6,1,2)), "No", "Yes"))))</f>
        <v>Yes</v>
      </c>
    </row>
    <row r="7" spans="1:14" x14ac:dyDescent="0.25">
      <c r="A7" s="144" t="s">
        <v>59</v>
      </c>
      <c r="B7" s="23" t="s">
        <v>213</v>
      </c>
      <c r="C7" s="23">
        <v>113477.49</v>
      </c>
      <c r="D7" s="27" t="str">
        <f>IF($B7="N/A","N/A",IF(C7&gt;10,"No",IF(C7&lt;-10,"No","Yes")))</f>
        <v>N/A</v>
      </c>
      <c r="E7" s="23">
        <v>116317.75</v>
      </c>
      <c r="F7" s="27" t="str">
        <f>IF($B7="N/A","N/A",IF(E7&gt;10,"No",IF(E7&lt;-10,"No","Yes")))</f>
        <v>N/A</v>
      </c>
      <c r="G7" s="23">
        <v>123386.44</v>
      </c>
      <c r="H7" s="27" t="str">
        <f>IF($B7="N/A","N/A",IF(G7&gt;10,"No",IF(G7&lt;-10,"No","Yes")))</f>
        <v>N/A</v>
      </c>
      <c r="I7" s="8">
        <v>2.5030000000000001</v>
      </c>
      <c r="J7" s="8">
        <v>6.077</v>
      </c>
      <c r="K7" s="31" t="s">
        <v>737</v>
      </c>
      <c r="L7" s="111" t="str">
        <f>IF(J7="Div by 0", "N/A", IF(K7="N/A","N/A", IF(J7&gt;VALUE(MID(K7,1,2)), "No", IF(J7&lt;-1*VALUE(MID(K7,1,2)), "No", "Yes"))))</f>
        <v>Yes</v>
      </c>
    </row>
    <row r="8" spans="1:14" x14ac:dyDescent="0.25">
      <c r="A8" s="154" t="s">
        <v>143</v>
      </c>
      <c r="B8" s="23" t="s">
        <v>213</v>
      </c>
      <c r="C8" s="23">
        <v>10171</v>
      </c>
      <c r="D8" s="27" t="str">
        <f>IF($B8="N/A","N/A",IF(C8&gt;10,"No",IF(C8&lt;-10,"No","Yes")))</f>
        <v>N/A</v>
      </c>
      <c r="E8" s="23">
        <v>11158</v>
      </c>
      <c r="F8" s="27" t="str">
        <f>IF($B8="N/A","N/A",IF(E8&gt;10,"No",IF(E8&lt;-10,"No","Yes")))</f>
        <v>N/A</v>
      </c>
      <c r="G8" s="23">
        <v>13122</v>
      </c>
      <c r="H8" s="27" t="str">
        <f>IF($B8="N/A","N/A",IF(G8&gt;10,"No",IF(G8&lt;-10,"No","Yes")))</f>
        <v>N/A</v>
      </c>
      <c r="I8" s="8">
        <v>9.7040000000000006</v>
      </c>
      <c r="J8" s="8">
        <v>17.600000000000001</v>
      </c>
      <c r="K8" s="23" t="s">
        <v>213</v>
      </c>
      <c r="L8" s="111" t="str">
        <f>IF(J8="Div by 0", "N/A", IF(K8="N/A","N/A", IF(J8&gt;VALUE(MID(K8,1,2)), "No", IF(J8&lt;-1*VALUE(MID(K8,1,2)), "No", "Yes"))))</f>
        <v>N/A</v>
      </c>
    </row>
    <row r="9" spans="1:14" x14ac:dyDescent="0.25">
      <c r="A9" s="144" t="s">
        <v>678</v>
      </c>
      <c r="B9" s="23" t="s">
        <v>213</v>
      </c>
      <c r="C9" s="23">
        <v>9838</v>
      </c>
      <c r="D9" s="27" t="str">
        <f t="shared" ref="D9:D11" si="0">IF($B9="N/A","N/A",IF(C9&gt;10,"No",IF(C9&lt;-10,"No","Yes")))</f>
        <v>N/A</v>
      </c>
      <c r="E9" s="23">
        <v>10750</v>
      </c>
      <c r="F9" s="27" t="str">
        <f t="shared" ref="F9:F11" si="1">IF($B9="N/A","N/A",IF(E9&gt;10,"No",IF(E9&lt;-10,"No","Yes")))</f>
        <v>N/A</v>
      </c>
      <c r="G9" s="23">
        <v>12666</v>
      </c>
      <c r="H9" s="27" t="str">
        <f t="shared" ref="H9:H11" si="2">IF($B9="N/A","N/A",IF(G9&gt;10,"No",IF(G9&lt;-10,"No","Yes")))</f>
        <v>N/A</v>
      </c>
      <c r="I9" s="8">
        <v>9.27</v>
      </c>
      <c r="J9" s="8">
        <v>17.82</v>
      </c>
      <c r="K9" s="23" t="s">
        <v>213</v>
      </c>
      <c r="L9" s="111" t="str">
        <f t="shared" ref="L9:L11" si="3">IF(J9="Div by 0", "N/A", IF(K9="N/A","N/A", IF(J9&gt;VALUE(MID(K9,1,2)), "No", IF(J9&lt;-1*VALUE(MID(K9,1,2)), "No", "Yes"))))</f>
        <v>N/A</v>
      </c>
    </row>
    <row r="10" spans="1:14" x14ac:dyDescent="0.25">
      <c r="A10" s="144" t="s">
        <v>423</v>
      </c>
      <c r="B10" s="23" t="s">
        <v>213</v>
      </c>
      <c r="C10" s="23">
        <v>333</v>
      </c>
      <c r="D10" s="27" t="str">
        <f t="shared" si="0"/>
        <v>N/A</v>
      </c>
      <c r="E10" s="23">
        <v>408</v>
      </c>
      <c r="F10" s="27" t="str">
        <f t="shared" si="1"/>
        <v>N/A</v>
      </c>
      <c r="G10" s="23">
        <v>456</v>
      </c>
      <c r="H10" s="27" t="str">
        <f t="shared" si="2"/>
        <v>N/A</v>
      </c>
      <c r="I10" s="8">
        <v>22.52</v>
      </c>
      <c r="J10" s="8">
        <v>11.76</v>
      </c>
      <c r="K10" s="23" t="s">
        <v>213</v>
      </c>
      <c r="L10" s="111" t="str">
        <f t="shared" si="3"/>
        <v>N/A</v>
      </c>
    </row>
    <row r="11" spans="1:14" x14ac:dyDescent="0.25">
      <c r="A11" s="144" t="s">
        <v>169</v>
      </c>
      <c r="B11" s="23" t="s">
        <v>213</v>
      </c>
      <c r="C11" s="4">
        <v>7.0650097594999997</v>
      </c>
      <c r="D11" s="27" t="str">
        <f t="shared" si="0"/>
        <v>N/A</v>
      </c>
      <c r="E11" s="4">
        <v>7.6999516942000001</v>
      </c>
      <c r="F11" s="27" t="str">
        <f t="shared" si="1"/>
        <v>N/A</v>
      </c>
      <c r="G11" s="4">
        <v>8.4608391202999993</v>
      </c>
      <c r="H11" s="27" t="str">
        <f t="shared" si="2"/>
        <v>N/A</v>
      </c>
      <c r="I11" s="8">
        <v>8.9870000000000001</v>
      </c>
      <c r="J11" s="8">
        <v>9.8819999999999997</v>
      </c>
      <c r="K11" s="23" t="s">
        <v>213</v>
      </c>
      <c r="L11" s="111" t="str">
        <f t="shared" si="3"/>
        <v>N/A</v>
      </c>
    </row>
    <row r="12" spans="1:14" x14ac:dyDescent="0.25">
      <c r="A12" s="144" t="s">
        <v>144</v>
      </c>
      <c r="B12" s="23" t="s">
        <v>213</v>
      </c>
      <c r="C12" s="23">
        <v>6059.0833333</v>
      </c>
      <c r="D12" s="27" t="str">
        <f>IF($B12="N/A","N/A",IF(C12&gt;10,"No",IF(C12&lt;-10,"No","Yes")))</f>
        <v>N/A</v>
      </c>
      <c r="E12" s="23">
        <v>6748.6666667</v>
      </c>
      <c r="F12" s="27" t="str">
        <f>IF($B12="N/A","N/A",IF(E12&gt;10,"No",IF(E12&lt;-10,"No","Yes")))</f>
        <v>N/A</v>
      </c>
      <c r="G12" s="23">
        <v>7758.8333333</v>
      </c>
      <c r="H12" s="27" t="str">
        <f>IF($B12="N/A","N/A",IF(G12&gt;10,"No",IF(G12&lt;-10,"No","Yes")))</f>
        <v>N/A</v>
      </c>
      <c r="I12" s="8">
        <v>11.38</v>
      </c>
      <c r="J12" s="8">
        <v>14.97</v>
      </c>
      <c r="K12" s="23" t="s">
        <v>213</v>
      </c>
      <c r="L12" s="111" t="str">
        <f>IF(J12="Div by 0", "N/A", IF(K12="N/A","N/A", IF(J12&gt;VALUE(MID(K12,1,2)), "No", IF(J12&lt;-1*VALUE(MID(K12,1,2)), "No", "Yes"))))</f>
        <v>N/A</v>
      </c>
    </row>
    <row r="13" spans="1:14" x14ac:dyDescent="0.25">
      <c r="A13" s="110" t="s">
        <v>364</v>
      </c>
      <c r="B13" s="43" t="s">
        <v>213</v>
      </c>
      <c r="C13" s="4">
        <v>98.17800407</v>
      </c>
      <c r="D13" s="40" t="str">
        <f>IF($B13="N/A","N/A",IF(C13&gt;=95,"Yes","No"))</f>
        <v>N/A</v>
      </c>
      <c r="E13" s="4">
        <v>97.244496584000004</v>
      </c>
      <c r="F13" s="40" t="str">
        <f>IF($B13="N/A","N/A",IF(E13&gt;=95,"Yes","No"))</f>
        <v>N/A</v>
      </c>
      <c r="G13" s="4">
        <v>95.190565539000005</v>
      </c>
      <c r="H13" s="27" t="str">
        <f>IF($B13="N/A","N/A",IF(G13&gt;=95,"Yes","No"))</f>
        <v>N/A</v>
      </c>
      <c r="I13" s="8">
        <v>-0.95099999999999996</v>
      </c>
      <c r="J13" s="8">
        <v>-2.11</v>
      </c>
      <c r="K13" s="28" t="s">
        <v>737</v>
      </c>
      <c r="L13" s="111" t="str">
        <f t="shared" ref="L13:L70" si="4">IF(J13="Div by 0", "N/A", IF(K13="N/A","N/A", IF(J13&gt;VALUE(MID(K13,1,2)), "No", IF(J13&lt;-1*VALUE(MID(K13,1,2)), "No", "Yes"))))</f>
        <v>Yes</v>
      </c>
    </row>
    <row r="14" spans="1:14" x14ac:dyDescent="0.25">
      <c r="A14" s="155" t="s">
        <v>365</v>
      </c>
      <c r="B14" s="43" t="s">
        <v>213</v>
      </c>
      <c r="C14" s="44">
        <v>1.8178281919999999</v>
      </c>
      <c r="D14" s="45" t="str">
        <f>IF($B14="N/A","N/A",IF(C14&gt;10,"No",IF(C14&lt;-10,"No","Yes")))</f>
        <v>N/A</v>
      </c>
      <c r="E14" s="44">
        <v>2.7513629149000001</v>
      </c>
      <c r="F14" s="40" t="str">
        <f>IF($B14="N/A","N/A",IF(E14&gt;95,"Yes","No"))</f>
        <v>N/A</v>
      </c>
      <c r="G14" s="44">
        <v>4.8055657645999998</v>
      </c>
      <c r="H14" s="27" t="str">
        <f>IF($B14="N/A","N/A",IF(G14&gt;95,"Yes","No"))</f>
        <v>N/A</v>
      </c>
      <c r="I14" s="46">
        <v>51.35</v>
      </c>
      <c r="J14" s="46">
        <v>74.66</v>
      </c>
      <c r="K14" s="47" t="s">
        <v>213</v>
      </c>
      <c r="L14" s="111" t="str">
        <f t="shared" si="4"/>
        <v>N/A</v>
      </c>
      <c r="M14" s="34"/>
      <c r="N14" s="34"/>
    </row>
    <row r="15" spans="1:14" s="34" customFormat="1" x14ac:dyDescent="0.25">
      <c r="A15" s="155" t="s">
        <v>366</v>
      </c>
      <c r="B15" s="43" t="s">
        <v>213</v>
      </c>
      <c r="C15" s="44">
        <v>4.1677375000000001E-3</v>
      </c>
      <c r="D15" s="45" t="str">
        <f t="shared" ref="D15:D21" si="5">IF($B15="N/A","N/A",IF(C15&gt;10,"No",IF(C15&lt;-10,"No","Yes")))</f>
        <v>N/A</v>
      </c>
      <c r="E15" s="44">
        <v>4.1405010000000004E-3</v>
      </c>
      <c r="F15" s="45" t="str">
        <f t="shared" ref="F15:F21" si="6">IF($B15="N/A","N/A",IF(E15&gt;10,"No",IF(E15&lt;-10,"No","Yes")))</f>
        <v>N/A</v>
      </c>
      <c r="G15" s="44">
        <v>3.8686964000000002E-3</v>
      </c>
      <c r="H15" s="48" t="str">
        <f t="shared" ref="H15:H21" si="7">IF($B15="N/A","N/A",IF(G15&gt;10,"No",IF(G15&lt;-10,"No","Yes")))</f>
        <v>N/A</v>
      </c>
      <c r="I15" s="46">
        <v>-0.65400000000000003</v>
      </c>
      <c r="J15" s="46">
        <v>-6.56</v>
      </c>
      <c r="K15" s="47" t="s">
        <v>213</v>
      </c>
      <c r="L15" s="111" t="str">
        <f t="shared" si="4"/>
        <v>N/A</v>
      </c>
    </row>
    <row r="16" spans="1:14" s="34" customFormat="1" x14ac:dyDescent="0.25">
      <c r="A16" s="155" t="s">
        <v>367</v>
      </c>
      <c r="B16" s="43" t="s">
        <v>213</v>
      </c>
      <c r="C16" s="49">
        <v>2623</v>
      </c>
      <c r="D16" s="50" t="str">
        <f t="shared" si="5"/>
        <v>N/A</v>
      </c>
      <c r="E16" s="49">
        <v>3993</v>
      </c>
      <c r="F16" s="50" t="str">
        <f t="shared" si="6"/>
        <v>N/A</v>
      </c>
      <c r="G16" s="49">
        <v>7459</v>
      </c>
      <c r="H16" s="48" t="str">
        <f t="shared" si="7"/>
        <v>N/A</v>
      </c>
      <c r="I16" s="46">
        <v>52.23</v>
      </c>
      <c r="J16" s="46">
        <v>86.8</v>
      </c>
      <c r="K16" s="47" t="s">
        <v>213</v>
      </c>
      <c r="L16" s="111" t="str">
        <f t="shared" si="4"/>
        <v>N/A</v>
      </c>
    </row>
    <row r="17" spans="1:14" s="34" customFormat="1" x14ac:dyDescent="0.25">
      <c r="A17" s="156" t="s">
        <v>368</v>
      </c>
      <c r="B17" s="43" t="s">
        <v>213</v>
      </c>
      <c r="C17" s="44">
        <v>1.8219959295000001</v>
      </c>
      <c r="D17" s="48" t="str">
        <f t="shared" si="5"/>
        <v>N/A</v>
      </c>
      <c r="E17" s="44">
        <v>2.7555034158999998</v>
      </c>
      <c r="F17" s="48" t="str">
        <f t="shared" si="6"/>
        <v>N/A</v>
      </c>
      <c r="G17" s="44">
        <v>4.8094344611000004</v>
      </c>
      <c r="H17" s="48" t="str">
        <f t="shared" si="7"/>
        <v>N/A</v>
      </c>
      <c r="I17" s="46">
        <v>51.24</v>
      </c>
      <c r="J17" s="46">
        <v>74.540000000000006</v>
      </c>
      <c r="K17" s="47" t="s">
        <v>213</v>
      </c>
      <c r="L17" s="111" t="str">
        <f t="shared" si="4"/>
        <v>N/A</v>
      </c>
      <c r="M17" s="26"/>
      <c r="N17" s="26"/>
    </row>
    <row r="18" spans="1:14" x14ac:dyDescent="0.25">
      <c r="A18" s="155" t="s">
        <v>679</v>
      </c>
      <c r="B18" s="43" t="s">
        <v>213</v>
      </c>
      <c r="C18" s="44">
        <v>89.592070148999994</v>
      </c>
      <c r="D18" s="48" t="str">
        <f t="shared" si="5"/>
        <v>N/A</v>
      </c>
      <c r="E18" s="44">
        <v>92.912597044999998</v>
      </c>
      <c r="F18" s="48" t="str">
        <f t="shared" si="6"/>
        <v>N/A</v>
      </c>
      <c r="G18" s="44">
        <v>96.045046252999995</v>
      </c>
      <c r="H18" s="48" t="str">
        <f t="shared" si="7"/>
        <v>N/A</v>
      </c>
      <c r="I18" s="8">
        <v>3.706</v>
      </c>
      <c r="J18" s="8">
        <v>3.371</v>
      </c>
      <c r="K18" s="47" t="s">
        <v>213</v>
      </c>
      <c r="L18" s="111" t="str">
        <f t="shared" si="4"/>
        <v>N/A</v>
      </c>
    </row>
    <row r="19" spans="1:14" x14ac:dyDescent="0.25">
      <c r="A19" s="155" t="s">
        <v>680</v>
      </c>
      <c r="B19" s="43" t="s">
        <v>213</v>
      </c>
      <c r="C19" s="44">
        <v>49.942813571999999</v>
      </c>
      <c r="D19" s="48" t="str">
        <f t="shared" si="5"/>
        <v>N/A</v>
      </c>
      <c r="E19" s="44">
        <v>50.538442273999998</v>
      </c>
      <c r="F19" s="48" t="str">
        <f t="shared" si="6"/>
        <v>N/A</v>
      </c>
      <c r="G19" s="44">
        <v>49.322965545000002</v>
      </c>
      <c r="H19" s="48" t="str">
        <f t="shared" si="7"/>
        <v>N/A</v>
      </c>
      <c r="I19" s="8">
        <v>1.1930000000000001</v>
      </c>
      <c r="J19" s="8">
        <v>-2.41</v>
      </c>
      <c r="K19" s="47" t="s">
        <v>213</v>
      </c>
      <c r="L19" s="111" t="str">
        <f t="shared" si="4"/>
        <v>N/A</v>
      </c>
    </row>
    <row r="20" spans="1:14" ht="25" x14ac:dyDescent="0.25">
      <c r="A20" s="155" t="s">
        <v>681</v>
      </c>
      <c r="B20" s="43" t="s">
        <v>213</v>
      </c>
      <c r="C20" s="44">
        <v>0</v>
      </c>
      <c r="D20" s="48" t="str">
        <f t="shared" si="5"/>
        <v>N/A</v>
      </c>
      <c r="E20" s="44">
        <v>0</v>
      </c>
      <c r="F20" s="48" t="str">
        <f t="shared" si="6"/>
        <v>N/A</v>
      </c>
      <c r="G20" s="44">
        <v>0</v>
      </c>
      <c r="H20" s="48" t="str">
        <f t="shared" si="7"/>
        <v>N/A</v>
      </c>
      <c r="I20" s="8" t="s">
        <v>1748</v>
      </c>
      <c r="J20" s="8" t="s">
        <v>1748</v>
      </c>
      <c r="K20" s="47" t="s">
        <v>213</v>
      </c>
      <c r="L20" s="111" t="str">
        <f t="shared" si="4"/>
        <v>N/A</v>
      </c>
    </row>
    <row r="21" spans="1:14" ht="25" x14ac:dyDescent="0.25">
      <c r="A21" s="155" t="s">
        <v>682</v>
      </c>
      <c r="B21" s="43" t="s">
        <v>213</v>
      </c>
      <c r="C21" s="44">
        <v>0</v>
      </c>
      <c r="D21" s="48" t="str">
        <f t="shared" si="5"/>
        <v>N/A</v>
      </c>
      <c r="E21" s="44">
        <v>0.50087653389999998</v>
      </c>
      <c r="F21" s="48" t="str">
        <f t="shared" si="6"/>
        <v>N/A</v>
      </c>
      <c r="G21" s="44">
        <v>0.60329802919999997</v>
      </c>
      <c r="H21" s="48" t="str">
        <f t="shared" si="7"/>
        <v>N/A</v>
      </c>
      <c r="I21" s="8" t="s">
        <v>1748</v>
      </c>
      <c r="J21" s="8">
        <v>20.45</v>
      </c>
      <c r="K21" s="47" t="s">
        <v>213</v>
      </c>
      <c r="L21" s="111" t="str">
        <f t="shared" si="4"/>
        <v>N/A</v>
      </c>
    </row>
    <row r="22" spans="1:14" x14ac:dyDescent="0.25">
      <c r="A22" s="134" t="s">
        <v>1702</v>
      </c>
      <c r="B22" s="30" t="s">
        <v>217</v>
      </c>
      <c r="C22" s="1">
        <v>0</v>
      </c>
      <c r="D22" s="27" t="str">
        <f>IF($B22="N/A","N/A",IF(C22&gt;0,"No",IF(C22&lt;0,"No","Yes")))</f>
        <v>Yes</v>
      </c>
      <c r="E22" s="1">
        <v>11</v>
      </c>
      <c r="F22" s="27" t="str">
        <f>IF($B22="N/A","N/A",IF(E22&gt;0,"No",IF(E22&lt;0,"No","Yes")))</f>
        <v>No</v>
      </c>
      <c r="G22" s="1">
        <v>0</v>
      </c>
      <c r="H22" s="27" t="str">
        <f>IF($B22="N/A","N/A",IF(G22&gt;0,"No",IF(G22&lt;0,"No","Yes")))</f>
        <v>Yes</v>
      </c>
      <c r="I22" s="8" t="s">
        <v>1748</v>
      </c>
      <c r="J22" s="8">
        <v>-100</v>
      </c>
      <c r="K22" s="28" t="s">
        <v>213</v>
      </c>
      <c r="L22" s="111" t="str">
        <f t="shared" si="4"/>
        <v>N/A</v>
      </c>
    </row>
    <row r="23" spans="1:14" x14ac:dyDescent="0.25">
      <c r="A23" s="157" t="s">
        <v>145</v>
      </c>
      <c r="B23" s="30" t="s">
        <v>279</v>
      </c>
      <c r="C23" s="4">
        <v>0</v>
      </c>
      <c r="D23" s="27" t="str">
        <f>IF($B23="N/A","N/A",IF(C23&gt;=10,"No",IF(C23&lt;0,"No","Yes")))</f>
        <v>Yes</v>
      </c>
      <c r="E23" s="4">
        <v>1.3801670000000001E-3</v>
      </c>
      <c r="F23" s="27" t="str">
        <f>IF($B23="N/A","N/A",IF(E23&gt;=10,"No",IF(E23&lt;0,"No","Yes")))</f>
        <v>Yes</v>
      </c>
      <c r="G23" s="4">
        <v>0</v>
      </c>
      <c r="H23" s="27" t="str">
        <f>IF($B23="N/A","N/A",IF(G23&gt;=10,"No",IF(G23&lt;0,"No","Yes")))</f>
        <v>Yes</v>
      </c>
      <c r="I23" s="8" t="s">
        <v>1748</v>
      </c>
      <c r="J23" s="8">
        <v>-100</v>
      </c>
      <c r="K23" s="28" t="s">
        <v>213</v>
      </c>
      <c r="L23" s="111" t="str">
        <f t="shared" si="4"/>
        <v>N/A</v>
      </c>
    </row>
    <row r="24" spans="1:14" x14ac:dyDescent="0.25">
      <c r="A24" s="134" t="s">
        <v>424</v>
      </c>
      <c r="B24" s="22" t="s">
        <v>213</v>
      </c>
      <c r="C24" s="9" t="s">
        <v>1748</v>
      </c>
      <c r="D24" s="48" t="str">
        <f t="shared" ref="D24:D27" si="8">IF($B24="N/A","N/A",IF(C24&gt;10,"No",IF(C24&lt;-10,"No","Yes")))</f>
        <v>N/A</v>
      </c>
      <c r="E24" s="9">
        <v>100</v>
      </c>
      <c r="F24" s="27" t="str">
        <f t="shared" ref="F24:F27" si="9">IF($B24="N/A","N/A",IF(E24&gt;10,"No",IF(E24&lt;-10,"No","Yes")))</f>
        <v>N/A</v>
      </c>
      <c r="G24" s="9" t="s">
        <v>1748</v>
      </c>
      <c r="H24" s="27" t="str">
        <f t="shared" ref="H24:H27" si="10">IF($B24="N/A","N/A",IF(G24&gt;10,"No",IF(G24&lt;-10,"No","Yes")))</f>
        <v>N/A</v>
      </c>
      <c r="I24" s="8" t="s">
        <v>1748</v>
      </c>
      <c r="J24" s="8" t="s">
        <v>1748</v>
      </c>
      <c r="K24" s="28" t="s">
        <v>213</v>
      </c>
      <c r="L24" s="111" t="str">
        <f t="shared" si="4"/>
        <v>N/A</v>
      </c>
    </row>
    <row r="25" spans="1:14" x14ac:dyDescent="0.25">
      <c r="A25" s="134" t="s">
        <v>425</v>
      </c>
      <c r="B25" s="22" t="s">
        <v>213</v>
      </c>
      <c r="C25" s="9" t="s">
        <v>1748</v>
      </c>
      <c r="D25" s="48" t="str">
        <f t="shared" si="8"/>
        <v>N/A</v>
      </c>
      <c r="E25" s="9">
        <v>0</v>
      </c>
      <c r="F25" s="27" t="str">
        <f t="shared" si="9"/>
        <v>N/A</v>
      </c>
      <c r="G25" s="9" t="s">
        <v>1748</v>
      </c>
      <c r="H25" s="27" t="str">
        <f t="shared" si="10"/>
        <v>N/A</v>
      </c>
      <c r="I25" s="8" t="s">
        <v>1748</v>
      </c>
      <c r="J25" s="8" t="s">
        <v>1748</v>
      </c>
      <c r="K25" s="28" t="s">
        <v>213</v>
      </c>
      <c r="L25" s="111" t="str">
        <f t="shared" si="4"/>
        <v>N/A</v>
      </c>
    </row>
    <row r="26" spans="1:14" x14ac:dyDescent="0.25">
      <c r="A26" s="134" t="s">
        <v>421</v>
      </c>
      <c r="B26" s="22" t="s">
        <v>213</v>
      </c>
      <c r="C26" s="9" t="s">
        <v>1748</v>
      </c>
      <c r="D26" s="48" t="str">
        <f t="shared" si="8"/>
        <v>N/A</v>
      </c>
      <c r="E26" s="9">
        <v>0</v>
      </c>
      <c r="F26" s="27" t="str">
        <f t="shared" si="9"/>
        <v>N/A</v>
      </c>
      <c r="G26" s="9" t="s">
        <v>1748</v>
      </c>
      <c r="H26" s="27" t="str">
        <f t="shared" si="10"/>
        <v>N/A</v>
      </c>
      <c r="I26" s="8" t="s">
        <v>1748</v>
      </c>
      <c r="J26" s="8" t="s">
        <v>1748</v>
      </c>
      <c r="K26" s="28" t="s">
        <v>213</v>
      </c>
      <c r="L26" s="111" t="str">
        <f t="shared" si="4"/>
        <v>N/A</v>
      </c>
    </row>
    <row r="27" spans="1:14" x14ac:dyDescent="0.25">
      <c r="A27" s="134" t="s">
        <v>422</v>
      </c>
      <c r="B27" s="22" t="s">
        <v>213</v>
      </c>
      <c r="C27" s="9" t="s">
        <v>1748</v>
      </c>
      <c r="D27" s="48" t="str">
        <f t="shared" si="8"/>
        <v>N/A</v>
      </c>
      <c r="E27" s="9">
        <v>0</v>
      </c>
      <c r="F27" s="27" t="str">
        <f t="shared" si="9"/>
        <v>N/A</v>
      </c>
      <c r="G27" s="9" t="s">
        <v>1748</v>
      </c>
      <c r="H27" s="27" t="str">
        <f t="shared" si="10"/>
        <v>N/A</v>
      </c>
      <c r="I27" s="8" t="s">
        <v>1748</v>
      </c>
      <c r="J27" s="8" t="s">
        <v>1748</v>
      </c>
      <c r="K27" s="28" t="s">
        <v>213</v>
      </c>
      <c r="L27" s="111" t="str">
        <f t="shared" si="4"/>
        <v>N/A</v>
      </c>
    </row>
    <row r="28" spans="1:14" x14ac:dyDescent="0.25">
      <c r="A28" s="134" t="s">
        <v>952</v>
      </c>
      <c r="B28" s="22" t="s">
        <v>213</v>
      </c>
      <c r="C28" s="44">
        <v>19.246611977000001</v>
      </c>
      <c r="D28" s="48" t="str">
        <f>IF($B28="N/A","N/A",IF(C28&gt;10,"No",IF(C28&lt;-10,"No","Yes")))</f>
        <v>N/A</v>
      </c>
      <c r="E28" s="44">
        <v>19.236767649000001</v>
      </c>
      <c r="F28" s="48" t="str">
        <f>IF($B28="N/A","N/A",IF(E28&gt;10,"No",IF(E28&lt;-10,"No","Yes")))</f>
        <v>N/A</v>
      </c>
      <c r="G28" s="44">
        <v>18.544596397999999</v>
      </c>
      <c r="H28" s="48" t="str">
        <f>IF($B28="N/A","N/A",IF(G28&gt;10,"No",IF(G28&lt;-10,"No","Yes")))</f>
        <v>N/A</v>
      </c>
      <c r="I28" s="8">
        <v>-5.0999999999999997E-2</v>
      </c>
      <c r="J28" s="8">
        <v>-3.6</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99.705479879999999</v>
      </c>
      <c r="D30" s="27" t="str">
        <f>IF($B30="N/A","N/A",IF(C30&gt;=98,"Yes","No"))</f>
        <v>Yes</v>
      </c>
      <c r="E30" s="9">
        <v>99.730177350999995</v>
      </c>
      <c r="F30" s="27" t="str">
        <f>IF($B30="N/A","N/A",IF(E30&gt;=98,"Yes","No"))</f>
        <v>Yes</v>
      </c>
      <c r="G30" s="9">
        <v>99.594431655999998</v>
      </c>
      <c r="H30" s="27" t="str">
        <f>IF($B30="N/A","N/A",IF(G30&gt;=98,"Yes","No"))</f>
        <v>Yes</v>
      </c>
      <c r="I30" s="8">
        <v>2.4799999999999999E-2</v>
      </c>
      <c r="J30" s="8">
        <v>-0.13600000000000001</v>
      </c>
      <c r="K30" s="28" t="s">
        <v>737</v>
      </c>
      <c r="L30" s="111" t="str">
        <f t="shared" si="4"/>
        <v>Yes</v>
      </c>
    </row>
    <row r="31" spans="1:14" x14ac:dyDescent="0.25">
      <c r="A31" s="134" t="s">
        <v>18</v>
      </c>
      <c r="B31" s="30" t="s">
        <v>277</v>
      </c>
      <c r="C31" s="9">
        <v>99.995832261999993</v>
      </c>
      <c r="D31" s="27" t="str">
        <f>IF($B31="N/A","N/A",IF(C31&gt;=95,"Yes","No"))</f>
        <v>Yes</v>
      </c>
      <c r="E31" s="9">
        <v>100</v>
      </c>
      <c r="F31" s="27" t="str">
        <f>IF($B31="N/A","N/A",IF(E31&gt;=95,"Yes","No"))</f>
        <v>Yes</v>
      </c>
      <c r="G31" s="9">
        <v>100</v>
      </c>
      <c r="H31" s="27" t="str">
        <f>IF($B31="N/A","N/A",IF(G31&gt;=95,"Yes","No"))</f>
        <v>Yes</v>
      </c>
      <c r="I31" s="8">
        <v>4.1999999999999997E-3</v>
      </c>
      <c r="J31" s="8">
        <v>0</v>
      </c>
      <c r="K31" s="28" t="s">
        <v>737</v>
      </c>
      <c r="L31" s="111" t="str">
        <f t="shared" si="4"/>
        <v>Yes</v>
      </c>
    </row>
    <row r="32" spans="1:14" x14ac:dyDescent="0.25">
      <c r="A32" s="134" t="s">
        <v>23</v>
      </c>
      <c r="B32" s="22" t="s">
        <v>213</v>
      </c>
      <c r="C32" s="9">
        <v>75.867410375999995</v>
      </c>
      <c r="D32" s="27" t="str">
        <f t="shared" ref="D32:D37" si="11">IF($B32="N/A","N/A",IF(C32&gt;10,"No",IF(C32&lt;-10,"No","Yes")))</f>
        <v>N/A</v>
      </c>
      <c r="E32" s="9">
        <v>75.033469049999994</v>
      </c>
      <c r="F32" s="27" t="str">
        <f t="shared" ref="F32:F37" si="12">IF($B32="N/A","N/A",IF(E32&gt;10,"No",IF(E32&lt;-10,"No","Yes")))</f>
        <v>N/A</v>
      </c>
      <c r="G32" s="9">
        <v>73.730261588000005</v>
      </c>
      <c r="H32" s="27" t="str">
        <f t="shared" ref="H32:H37" si="13">IF($B32="N/A","N/A",IF(G32&gt;10,"No",IF(G32&lt;-10,"No","Yes")))</f>
        <v>N/A</v>
      </c>
      <c r="I32" s="8">
        <v>-1.1000000000000001</v>
      </c>
      <c r="J32" s="8">
        <v>-1.74</v>
      </c>
      <c r="K32" s="28" t="s">
        <v>737</v>
      </c>
      <c r="L32" s="111" t="str">
        <f t="shared" si="4"/>
        <v>Yes</v>
      </c>
    </row>
    <row r="33" spans="1:12" x14ac:dyDescent="0.25">
      <c r="A33" s="134" t="s">
        <v>24</v>
      </c>
      <c r="B33" s="22" t="s">
        <v>213</v>
      </c>
      <c r="C33" s="9">
        <v>0.95719038919999999</v>
      </c>
      <c r="D33" s="27" t="str">
        <f t="shared" si="11"/>
        <v>N/A</v>
      </c>
      <c r="E33" s="9">
        <v>0.98060865360000005</v>
      </c>
      <c r="F33" s="27" t="str">
        <f t="shared" si="12"/>
        <v>N/A</v>
      </c>
      <c r="G33" s="9">
        <v>0.91494670870000006</v>
      </c>
      <c r="H33" s="27" t="str">
        <f t="shared" si="13"/>
        <v>N/A</v>
      </c>
      <c r="I33" s="8">
        <v>2.4470000000000001</v>
      </c>
      <c r="J33" s="8">
        <v>-6.7</v>
      </c>
      <c r="K33" s="28" t="s">
        <v>737</v>
      </c>
      <c r="L33" s="111" t="str">
        <f t="shared" si="4"/>
        <v>Yes</v>
      </c>
    </row>
    <row r="34" spans="1:12" x14ac:dyDescent="0.25">
      <c r="A34" s="134" t="s">
        <v>25</v>
      </c>
      <c r="B34" s="22" t="s">
        <v>213</v>
      </c>
      <c r="C34" s="9">
        <v>19.141723915</v>
      </c>
      <c r="D34" s="27" t="str">
        <f t="shared" si="11"/>
        <v>N/A</v>
      </c>
      <c r="E34" s="9">
        <v>18.291353254000001</v>
      </c>
      <c r="F34" s="27" t="str">
        <f t="shared" si="12"/>
        <v>N/A</v>
      </c>
      <c r="G34" s="9">
        <v>17.863705824</v>
      </c>
      <c r="H34" s="27" t="str">
        <f t="shared" si="13"/>
        <v>N/A</v>
      </c>
      <c r="I34" s="8">
        <v>-4.4400000000000004</v>
      </c>
      <c r="J34" s="8">
        <v>-2.34</v>
      </c>
      <c r="K34" s="28" t="s">
        <v>737</v>
      </c>
      <c r="L34" s="111" t="str">
        <f t="shared" si="4"/>
        <v>Yes</v>
      </c>
    </row>
    <row r="35" spans="1:12" x14ac:dyDescent="0.25">
      <c r="A35" s="134" t="s">
        <v>26</v>
      </c>
      <c r="B35" s="30" t="s">
        <v>213</v>
      </c>
      <c r="C35" s="9">
        <v>0.32855664299999998</v>
      </c>
      <c r="D35" s="7" t="str">
        <f t="shared" si="11"/>
        <v>N/A</v>
      </c>
      <c r="E35" s="9">
        <v>0.32571941199999999</v>
      </c>
      <c r="F35" s="7" t="str">
        <f t="shared" si="12"/>
        <v>N/A</v>
      </c>
      <c r="G35" s="9">
        <v>0.33399745959999999</v>
      </c>
      <c r="H35" s="7" t="str">
        <f t="shared" si="13"/>
        <v>N/A</v>
      </c>
      <c r="I35" s="8">
        <v>-0.86399999999999999</v>
      </c>
      <c r="J35" s="8">
        <v>2.5409999999999999</v>
      </c>
      <c r="K35" s="30" t="s">
        <v>213</v>
      </c>
      <c r="L35" s="111" t="str">
        <f t="shared" si="4"/>
        <v>N/A</v>
      </c>
    </row>
    <row r="36" spans="1:12" x14ac:dyDescent="0.25">
      <c r="A36" s="134" t="s">
        <v>60</v>
      </c>
      <c r="B36" s="30" t="s">
        <v>213</v>
      </c>
      <c r="C36" s="9">
        <v>8.5438619600000001E-2</v>
      </c>
      <c r="D36" s="7" t="str">
        <f t="shared" si="11"/>
        <v>N/A</v>
      </c>
      <c r="E36" s="9">
        <v>8.9710855000000006E-2</v>
      </c>
      <c r="F36" s="7" t="str">
        <f t="shared" si="12"/>
        <v>N/A</v>
      </c>
      <c r="G36" s="9">
        <v>9.2203931899999994E-2</v>
      </c>
      <c r="H36" s="7" t="str">
        <f t="shared" si="13"/>
        <v>N/A</v>
      </c>
      <c r="I36" s="8">
        <v>5</v>
      </c>
      <c r="J36" s="8">
        <v>2.7789999999999999</v>
      </c>
      <c r="K36" s="30" t="s">
        <v>213</v>
      </c>
      <c r="L36" s="111" t="str">
        <f t="shared" si="4"/>
        <v>N/A</v>
      </c>
    </row>
    <row r="37" spans="1:12" x14ac:dyDescent="0.25">
      <c r="A37" s="134" t="s">
        <v>61</v>
      </c>
      <c r="B37" s="30" t="s">
        <v>213</v>
      </c>
      <c r="C37" s="9">
        <v>0</v>
      </c>
      <c r="D37" s="7" t="str">
        <f t="shared" si="11"/>
        <v>N/A</v>
      </c>
      <c r="E37" s="9">
        <v>0</v>
      </c>
      <c r="F37" s="7" t="str">
        <f t="shared" si="12"/>
        <v>N/A</v>
      </c>
      <c r="G37" s="9">
        <v>0</v>
      </c>
      <c r="H37" s="7" t="str">
        <f t="shared" si="13"/>
        <v>N/A</v>
      </c>
      <c r="I37" s="8" t="s">
        <v>1748</v>
      </c>
      <c r="J37" s="8" t="s">
        <v>1748</v>
      </c>
      <c r="K37" s="30" t="s">
        <v>213</v>
      </c>
      <c r="L37" s="111" t="str">
        <f t="shared" si="4"/>
        <v>N/A</v>
      </c>
    </row>
    <row r="38" spans="1:12" x14ac:dyDescent="0.25">
      <c r="A38" s="134" t="s">
        <v>62</v>
      </c>
      <c r="B38" s="30" t="s">
        <v>278</v>
      </c>
      <c r="C38" s="9">
        <v>3.6196800567</v>
      </c>
      <c r="D38" s="7" t="str">
        <f>IF($B38="N/A","N/A",IF(C38&gt;=5,"No",IF(C38&lt;0,"No","Yes")))</f>
        <v>Yes</v>
      </c>
      <c r="E38" s="9">
        <v>5.2791387757999999</v>
      </c>
      <c r="F38" s="7" t="str">
        <f>IF($B38="N/A","N/A",IF(E38&gt;=5,"No",IF(E38&lt;0,"No","Yes")))</f>
        <v>No</v>
      </c>
      <c r="G38" s="9">
        <v>7.0648844871999996</v>
      </c>
      <c r="H38" s="7" t="str">
        <f>IF($B38="N/A","N/A",IF(G38&gt;=5,"No",IF(G38&lt;0,"No","Yes")))</f>
        <v>No</v>
      </c>
      <c r="I38" s="8">
        <v>45.85</v>
      </c>
      <c r="J38" s="8">
        <v>33.83</v>
      </c>
      <c r="K38" s="28" t="s">
        <v>737</v>
      </c>
      <c r="L38" s="111" t="str">
        <f t="shared" si="4"/>
        <v>No</v>
      </c>
    </row>
    <row r="39" spans="1:12" x14ac:dyDescent="0.25">
      <c r="A39" s="134" t="s">
        <v>63</v>
      </c>
      <c r="B39" s="30" t="s">
        <v>213</v>
      </c>
      <c r="C39" s="9">
        <v>3.1452525996</v>
      </c>
      <c r="D39" s="7" t="str">
        <f>IF($B39="N/A","N/A",IF(C39&gt;10,"No",IF(C39&lt;-10,"No","Yes")))</f>
        <v>N/A</v>
      </c>
      <c r="E39" s="9">
        <v>3.1647229315000001</v>
      </c>
      <c r="F39" s="7" t="str">
        <f>IF($B39="N/A","N/A",IF(E39&gt;10,"No",IF(E39&lt;-10,"No","Yes")))</f>
        <v>N/A</v>
      </c>
      <c r="G39" s="9">
        <v>3.0872197613000001</v>
      </c>
      <c r="H39" s="7" t="str">
        <f>IF($B39="N/A","N/A",IF(G39&gt;10,"No",IF(G39&lt;-10,"No","Yes")))</f>
        <v>N/A</v>
      </c>
      <c r="I39" s="8">
        <v>0.61899999999999999</v>
      </c>
      <c r="J39" s="8">
        <v>-2.4500000000000002</v>
      </c>
      <c r="K39" s="30" t="s">
        <v>737</v>
      </c>
      <c r="L39" s="111" t="str">
        <f t="shared" si="4"/>
        <v>Yes</v>
      </c>
    </row>
    <row r="40" spans="1:12" x14ac:dyDescent="0.25">
      <c r="A40" s="134"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737</v>
      </c>
      <c r="L40" s="111" t="str">
        <f t="shared" si="4"/>
        <v>Yes</v>
      </c>
    </row>
    <row r="41" spans="1:12" x14ac:dyDescent="0.25">
      <c r="A41" s="110" t="s">
        <v>19</v>
      </c>
      <c r="B41" s="22" t="s">
        <v>281</v>
      </c>
      <c r="C41" s="4">
        <v>3.9461528309</v>
      </c>
      <c r="D41" s="27" t="str">
        <f>IF($B41="N/A","N/A",IF(C41&gt;8,"No",IF(C41&lt;2,"No","Yes")))</f>
        <v>Yes</v>
      </c>
      <c r="E41" s="4">
        <v>3.8686081016</v>
      </c>
      <c r="F41" s="27" t="str">
        <f>IF($B41="N/A","N/A",IF(E41&gt;8,"No",IF(E41&lt;2,"No","Yes")))</f>
        <v>Yes</v>
      </c>
      <c r="G41" s="4">
        <v>3.7358711981999999</v>
      </c>
      <c r="H41" s="27" t="str">
        <f>IF($B41="N/A","N/A",IF(G41&gt;8,"No",IF(G41&lt;2,"No","Yes")))</f>
        <v>Yes</v>
      </c>
      <c r="I41" s="8">
        <v>-1.97</v>
      </c>
      <c r="J41" s="8">
        <v>-3.43</v>
      </c>
      <c r="K41" s="28" t="s">
        <v>737</v>
      </c>
      <c r="L41" s="111" t="str">
        <f t="shared" si="4"/>
        <v>Yes</v>
      </c>
    </row>
    <row r="42" spans="1:12" x14ac:dyDescent="0.25">
      <c r="A42" s="110" t="s">
        <v>170</v>
      </c>
      <c r="B42" s="22" t="s">
        <v>213</v>
      </c>
      <c r="C42" s="4">
        <v>19.719650187999999</v>
      </c>
      <c r="D42" s="7" t="str">
        <f t="shared" ref="D42:D49" si="14">IF($B42="N/A","N/A",IF(C42&gt;10,"No",IF(C42&lt;-10,"No","Yes")))</f>
        <v>N/A</v>
      </c>
      <c r="E42" s="4">
        <v>19.316127251000001</v>
      </c>
      <c r="F42" s="7" t="str">
        <f t="shared" ref="F42:F49" si="15">IF($B42="N/A","N/A",IF(E42&gt;10,"No",IF(E42&lt;-10,"No","Yes")))</f>
        <v>N/A</v>
      </c>
      <c r="G42" s="4">
        <v>19.003681708999999</v>
      </c>
      <c r="H42" s="7" t="str">
        <f t="shared" ref="H42:H49" si="16">IF($B42="N/A","N/A",IF(G42&gt;10,"No",IF(G42&lt;-10,"No","Yes")))</f>
        <v>N/A</v>
      </c>
      <c r="I42" s="8">
        <v>-2.0499999999999998</v>
      </c>
      <c r="J42" s="8">
        <v>-1.62</v>
      </c>
      <c r="K42" s="28" t="s">
        <v>737</v>
      </c>
      <c r="L42" s="111" t="str">
        <f>IF(J42="Div by 0", "N/A", IF(OR(J42="N/A",K42="N/A"),"N/A", IF(J42&gt;VALUE(MID(K42,1,2)), "No", IF(J42&lt;-1*VALUE(MID(K42,1,2)), "No", "Yes"))))</f>
        <v>Yes</v>
      </c>
    </row>
    <row r="43" spans="1:12" x14ac:dyDescent="0.25">
      <c r="A43" s="110" t="s">
        <v>171</v>
      </c>
      <c r="B43" s="22" t="s">
        <v>213</v>
      </c>
      <c r="C43" s="4">
        <v>34.645012954999999</v>
      </c>
      <c r="D43" s="7" t="str">
        <f t="shared" si="14"/>
        <v>N/A</v>
      </c>
      <c r="E43" s="4">
        <v>35.639362362999996</v>
      </c>
      <c r="F43" s="7" t="str">
        <f t="shared" si="15"/>
        <v>N/A</v>
      </c>
      <c r="G43" s="4">
        <v>36.846109703000003</v>
      </c>
      <c r="H43" s="7" t="str">
        <f t="shared" si="16"/>
        <v>N/A</v>
      </c>
      <c r="I43" s="8">
        <v>2.87</v>
      </c>
      <c r="J43" s="8">
        <v>3.3860000000000001</v>
      </c>
      <c r="K43" s="28" t="s">
        <v>737</v>
      </c>
      <c r="L43" s="111" t="str">
        <f>IF(J43="Div by 0", "N/A", IF(OR(J43="N/A",K43="N/A"),"N/A", IF(J43&gt;VALUE(MID(K43,1,2)), "No", IF(J43&lt;-1*VALUE(MID(K43,1,2)), "No", "Yes"))))</f>
        <v>Yes</v>
      </c>
    </row>
    <row r="44" spans="1:12" x14ac:dyDescent="0.25">
      <c r="A44" s="110" t="s">
        <v>172</v>
      </c>
      <c r="B44" s="22" t="s">
        <v>213</v>
      </c>
      <c r="C44" s="4">
        <v>2.7409820579000002</v>
      </c>
      <c r="D44" s="7" t="str">
        <f t="shared" si="14"/>
        <v>N/A</v>
      </c>
      <c r="E44" s="4">
        <v>2.7223794079000001</v>
      </c>
      <c r="F44" s="7" t="str">
        <f t="shared" si="15"/>
        <v>N/A</v>
      </c>
      <c r="G44" s="4">
        <v>2.6455435840999999</v>
      </c>
      <c r="H44" s="7" t="str">
        <f t="shared" si="16"/>
        <v>N/A</v>
      </c>
      <c r="I44" s="8">
        <v>-0.67900000000000005</v>
      </c>
      <c r="J44" s="8">
        <v>-2.82</v>
      </c>
      <c r="K44" s="28" t="s">
        <v>737</v>
      </c>
      <c r="L44" s="111" t="str">
        <f t="shared" ref="L44:L53" si="17">IF(J44="Div by 0", "N/A", IF(OR(J44="N/A",K44="N/A"),"N/A", IF(J44&gt;VALUE(MID(K44,1,2)), "No", IF(J44&lt;-1*VALUE(MID(K44,1,2)), "No", "Yes"))))</f>
        <v>Yes</v>
      </c>
    </row>
    <row r="45" spans="1:12" x14ac:dyDescent="0.25">
      <c r="A45" s="110" t="s">
        <v>173</v>
      </c>
      <c r="B45" s="22" t="s">
        <v>213</v>
      </c>
      <c r="C45" s="4">
        <v>18.452657975000001</v>
      </c>
      <c r="D45" s="7" t="str">
        <f t="shared" si="14"/>
        <v>N/A</v>
      </c>
      <c r="E45" s="4">
        <v>18.082257952999999</v>
      </c>
      <c r="F45" s="7" t="str">
        <f t="shared" si="15"/>
        <v>N/A</v>
      </c>
      <c r="G45" s="4">
        <v>18.140962403</v>
      </c>
      <c r="H45" s="7" t="str">
        <f t="shared" si="16"/>
        <v>N/A</v>
      </c>
      <c r="I45" s="8">
        <v>-2.0099999999999998</v>
      </c>
      <c r="J45" s="8">
        <v>0.32469999999999999</v>
      </c>
      <c r="K45" s="28" t="s">
        <v>737</v>
      </c>
      <c r="L45" s="111" t="str">
        <f t="shared" si="17"/>
        <v>Yes</v>
      </c>
    </row>
    <row r="46" spans="1:12" x14ac:dyDescent="0.25">
      <c r="A46" s="110" t="s">
        <v>174</v>
      </c>
      <c r="B46" s="22" t="s">
        <v>213</v>
      </c>
      <c r="C46" s="4">
        <v>11.257753728000001</v>
      </c>
      <c r="D46" s="7" t="str">
        <f t="shared" si="14"/>
        <v>N/A</v>
      </c>
      <c r="E46" s="4">
        <v>11.123455937999999</v>
      </c>
      <c r="F46" s="7" t="str">
        <f t="shared" si="15"/>
        <v>N/A</v>
      </c>
      <c r="G46" s="4">
        <v>10.720157843000001</v>
      </c>
      <c r="H46" s="7" t="str">
        <f t="shared" si="16"/>
        <v>N/A</v>
      </c>
      <c r="I46" s="8">
        <v>-1.19</v>
      </c>
      <c r="J46" s="8">
        <v>-3.63</v>
      </c>
      <c r="K46" s="28" t="s">
        <v>737</v>
      </c>
      <c r="L46" s="111" t="str">
        <f t="shared" si="17"/>
        <v>Yes</v>
      </c>
    </row>
    <row r="47" spans="1:12" x14ac:dyDescent="0.25">
      <c r="A47" s="110" t="s">
        <v>175</v>
      </c>
      <c r="B47" s="22" t="s">
        <v>213</v>
      </c>
      <c r="C47" s="4">
        <v>4.2267804921999996</v>
      </c>
      <c r="D47" s="7" t="str">
        <f t="shared" si="14"/>
        <v>N/A</v>
      </c>
      <c r="E47" s="4">
        <v>4.3461458837000002</v>
      </c>
      <c r="F47" s="7" t="str">
        <f t="shared" si="15"/>
        <v>N/A</v>
      </c>
      <c r="G47" s="4">
        <v>4.2736200036999996</v>
      </c>
      <c r="H47" s="7" t="str">
        <f t="shared" si="16"/>
        <v>N/A</v>
      </c>
      <c r="I47" s="8">
        <v>2.8239999999999998</v>
      </c>
      <c r="J47" s="8">
        <v>-1.67</v>
      </c>
      <c r="K47" s="28" t="s">
        <v>737</v>
      </c>
      <c r="L47" s="111" t="str">
        <f t="shared" si="17"/>
        <v>Yes</v>
      </c>
    </row>
    <row r="48" spans="1:12" x14ac:dyDescent="0.25">
      <c r="A48" s="110" t="s">
        <v>176</v>
      </c>
      <c r="B48" s="22" t="s">
        <v>213</v>
      </c>
      <c r="C48" s="4">
        <v>2.7889110395999999</v>
      </c>
      <c r="D48" s="7" t="str">
        <f t="shared" si="14"/>
        <v>N/A</v>
      </c>
      <c r="E48" s="4">
        <v>2.7699951694</v>
      </c>
      <c r="F48" s="7" t="str">
        <f t="shared" si="15"/>
        <v>N/A</v>
      </c>
      <c r="G48" s="4">
        <v>2.6545705425000001</v>
      </c>
      <c r="H48" s="7" t="str">
        <f t="shared" si="16"/>
        <v>N/A</v>
      </c>
      <c r="I48" s="8">
        <v>-0.67800000000000005</v>
      </c>
      <c r="J48" s="8">
        <v>-4.17</v>
      </c>
      <c r="K48" s="28" t="s">
        <v>737</v>
      </c>
      <c r="L48" s="111" t="str">
        <f t="shared" si="17"/>
        <v>Yes</v>
      </c>
    </row>
    <row r="49" spans="1:12" x14ac:dyDescent="0.25">
      <c r="A49" s="110" t="s">
        <v>954</v>
      </c>
      <c r="B49" s="22" t="s">
        <v>213</v>
      </c>
      <c r="C49" s="4">
        <v>2.2220987337000002</v>
      </c>
      <c r="D49" s="7" t="str">
        <f t="shared" si="14"/>
        <v>N/A</v>
      </c>
      <c r="E49" s="4">
        <v>2.1316679318</v>
      </c>
      <c r="F49" s="7" t="str">
        <f t="shared" si="15"/>
        <v>N/A</v>
      </c>
      <c r="G49" s="4">
        <v>1.9794830132000001</v>
      </c>
      <c r="H49" s="7" t="str">
        <f t="shared" si="16"/>
        <v>N/A</v>
      </c>
      <c r="I49" s="8">
        <v>-4.07</v>
      </c>
      <c r="J49" s="8">
        <v>-7.14</v>
      </c>
      <c r="K49" s="28" t="s">
        <v>737</v>
      </c>
      <c r="L49" s="111" t="str">
        <f t="shared" si="17"/>
        <v>Yes</v>
      </c>
    </row>
    <row r="50" spans="1:12" x14ac:dyDescent="0.25">
      <c r="A50" s="134" t="s">
        <v>208</v>
      </c>
      <c r="B50" s="22" t="s">
        <v>213</v>
      </c>
      <c r="C50" s="23">
        <v>83545</v>
      </c>
      <c r="D50" s="5" t="str">
        <f t="shared" ref="D50:D53" si="18">IF($B50="N/A","N/A",IF(C50&lt;0,"No","Yes"))</f>
        <v>N/A</v>
      </c>
      <c r="E50" s="23">
        <v>84792</v>
      </c>
      <c r="F50" s="5" t="str">
        <f t="shared" ref="F50:F53" si="19">IF($B50="N/A","N/A",IF(E50&lt;0,"No","Yes"))</f>
        <v>N/A</v>
      </c>
      <c r="G50" s="23">
        <v>91922</v>
      </c>
      <c r="H50" s="5" t="str">
        <f t="shared" ref="H50:H53" si="20">IF($B50="N/A","N/A",IF(G50&lt;0,"No","Yes"))</f>
        <v>N/A</v>
      </c>
      <c r="I50" s="8">
        <v>1.4930000000000001</v>
      </c>
      <c r="J50" s="8">
        <v>8.4090000000000007</v>
      </c>
      <c r="K50" s="28" t="s">
        <v>737</v>
      </c>
      <c r="L50" s="111" t="str">
        <f t="shared" si="17"/>
        <v>Yes</v>
      </c>
    </row>
    <row r="51" spans="1:12" x14ac:dyDescent="0.25">
      <c r="A51" s="134" t="s">
        <v>209</v>
      </c>
      <c r="B51" s="22" t="s">
        <v>213</v>
      </c>
      <c r="C51" s="23">
        <v>3937</v>
      </c>
      <c r="D51" s="5" t="str">
        <f t="shared" si="18"/>
        <v>N/A</v>
      </c>
      <c r="E51" s="23">
        <v>3939</v>
      </c>
      <c r="F51" s="5" t="str">
        <f t="shared" si="19"/>
        <v>N/A</v>
      </c>
      <c r="G51" s="23">
        <v>4097</v>
      </c>
      <c r="H51" s="5" t="str">
        <f t="shared" si="20"/>
        <v>N/A</v>
      </c>
      <c r="I51" s="8">
        <v>5.0799999999999998E-2</v>
      </c>
      <c r="J51" s="8">
        <v>4.0110000000000001</v>
      </c>
      <c r="K51" s="28" t="s">
        <v>737</v>
      </c>
      <c r="L51" s="111" t="str">
        <f t="shared" si="17"/>
        <v>Yes</v>
      </c>
    </row>
    <row r="52" spans="1:12" x14ac:dyDescent="0.25">
      <c r="A52" s="134" t="s">
        <v>210</v>
      </c>
      <c r="B52" s="22" t="s">
        <v>213</v>
      </c>
      <c r="C52" s="23">
        <v>41863</v>
      </c>
      <c r="D52" s="5" t="str">
        <f t="shared" si="18"/>
        <v>N/A</v>
      </c>
      <c r="E52" s="23">
        <v>41424</v>
      </c>
      <c r="F52" s="5" t="str">
        <f t="shared" si="19"/>
        <v>N/A</v>
      </c>
      <c r="G52" s="23">
        <v>43960</v>
      </c>
      <c r="H52" s="5" t="str">
        <f t="shared" si="20"/>
        <v>N/A</v>
      </c>
      <c r="I52" s="8">
        <v>-1.05</v>
      </c>
      <c r="J52" s="8">
        <v>6.1219999999999999</v>
      </c>
      <c r="K52" s="28" t="s">
        <v>737</v>
      </c>
      <c r="L52" s="111" t="str">
        <f t="shared" si="17"/>
        <v>Yes</v>
      </c>
    </row>
    <row r="53" spans="1:12" x14ac:dyDescent="0.25">
      <c r="A53" s="134" t="s">
        <v>955</v>
      </c>
      <c r="B53" s="22" t="s">
        <v>213</v>
      </c>
      <c r="C53" s="23">
        <v>9383</v>
      </c>
      <c r="D53" s="5" t="str">
        <f t="shared" si="18"/>
        <v>N/A</v>
      </c>
      <c r="E53" s="23">
        <v>9660</v>
      </c>
      <c r="F53" s="5" t="str">
        <f t="shared" si="19"/>
        <v>N/A</v>
      </c>
      <c r="G53" s="23">
        <v>10382</v>
      </c>
      <c r="H53" s="5" t="str">
        <f t="shared" si="20"/>
        <v>N/A</v>
      </c>
      <c r="I53" s="8">
        <v>2.952</v>
      </c>
      <c r="J53" s="8">
        <v>7.4740000000000002</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11" t="str">
        <f t="shared" si="4"/>
        <v>N/A</v>
      </c>
    </row>
    <row r="55" spans="1:12" x14ac:dyDescent="0.25">
      <c r="A55" s="134" t="s">
        <v>957</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11" t="str">
        <f t="shared" si="4"/>
        <v>N/A</v>
      </c>
    </row>
    <row r="56" spans="1:12" x14ac:dyDescent="0.25">
      <c r="A56" s="134" t="s">
        <v>177</v>
      </c>
      <c r="B56" s="22" t="s">
        <v>213</v>
      </c>
      <c r="C56" s="4">
        <v>55.455221133000002</v>
      </c>
      <c r="D56" s="27" t="str">
        <f t="shared" ref="D56:D57" si="21">IF($B56="N/A","N/A",IF(C56&gt;10,"No",IF(C56&lt;-10,"No","Yes")))</f>
        <v>N/A</v>
      </c>
      <c r="E56" s="4">
        <v>55.571044096000001</v>
      </c>
      <c r="F56" s="27" t="str">
        <f t="shared" ref="F56:F57" si="22">IF($B56="N/A","N/A",IF(E56&gt;10,"No",IF(E56&lt;-10,"No","Yes")))</f>
        <v>N/A</v>
      </c>
      <c r="G56" s="4">
        <v>55.706649644000002</v>
      </c>
      <c r="H56" s="27" t="str">
        <f t="shared" ref="H56:H57" si="23">IF($B56="N/A","N/A",IF(G56&gt;10,"No",IF(G56&lt;-10,"No","Yes")))</f>
        <v>N/A</v>
      </c>
      <c r="I56" s="8">
        <v>0.2089</v>
      </c>
      <c r="J56" s="8">
        <v>0.24399999999999999</v>
      </c>
      <c r="K56" s="28" t="s">
        <v>737</v>
      </c>
      <c r="L56" s="111" t="str">
        <f>IF(J56="Div by 0", "N/A", IF(OR(J56="N/A",K56="N/A"),"N/A", IF(J56&gt;VALUE(MID(K56,1,2)), "No", IF(J56&lt;-1*VALUE(MID(K56,1,2)), "No", "Yes"))))</f>
        <v>Yes</v>
      </c>
    </row>
    <row r="57" spans="1:12" x14ac:dyDescent="0.25">
      <c r="A57" s="157" t="s">
        <v>178</v>
      </c>
      <c r="B57" s="22" t="s">
        <v>213</v>
      </c>
      <c r="C57" s="4">
        <v>44.544778866999998</v>
      </c>
      <c r="D57" s="27" t="str">
        <f t="shared" si="21"/>
        <v>N/A</v>
      </c>
      <c r="E57" s="4">
        <v>44.428955903999999</v>
      </c>
      <c r="F57" s="27" t="str">
        <f t="shared" si="22"/>
        <v>N/A</v>
      </c>
      <c r="G57" s="4">
        <v>44.293350355999998</v>
      </c>
      <c r="H57" s="27" t="str">
        <f t="shared" si="23"/>
        <v>N/A</v>
      </c>
      <c r="I57" s="8">
        <v>-0.26</v>
      </c>
      <c r="J57" s="8">
        <v>-0.30499999999999999</v>
      </c>
      <c r="K57" s="28" t="s">
        <v>737</v>
      </c>
      <c r="L57" s="111" t="str">
        <f>IF(J57="Div by 0", "N/A", IF(OR(J57="N/A",K57="N/A"),"N/A", IF(J57&gt;VALUE(MID(K57,1,2)), "No", IF(J57&lt;-1*VALUE(MID(K57,1,2)), "No", "Yes"))))</f>
        <v>Yes</v>
      </c>
    </row>
    <row r="58" spans="1:12" x14ac:dyDescent="0.25">
      <c r="A58" s="158" t="s">
        <v>683</v>
      </c>
      <c r="B58" s="22" t="s">
        <v>282</v>
      </c>
      <c r="C58" s="4">
        <v>56.054680716999997</v>
      </c>
      <c r="D58" s="27" t="str">
        <f>IF($B58="N/A","N/A",IF(C58&gt;70,"No",IF(C58&lt;40,"No","Yes")))</f>
        <v>Yes</v>
      </c>
      <c r="E58" s="4">
        <v>60.499620454000002</v>
      </c>
      <c r="F58" s="27" t="str">
        <f>IF($B58="N/A","N/A",IF(E58&gt;70,"No",IF(E58&lt;40,"No","Yes")))</f>
        <v>Yes</v>
      </c>
      <c r="G58" s="4">
        <v>55.641526587999998</v>
      </c>
      <c r="H58" s="27" t="str">
        <f>IF($B58="N/A","N/A",IF(G58&gt;70,"No",IF(G58&lt;40,"No","Yes")))</f>
        <v>Yes</v>
      </c>
      <c r="I58" s="8">
        <v>7.93</v>
      </c>
      <c r="J58" s="8">
        <v>-8.0299999999999994</v>
      </c>
      <c r="K58" s="28" t="s">
        <v>737</v>
      </c>
      <c r="L58" s="111" t="str">
        <f t="shared" si="4"/>
        <v>Yes</v>
      </c>
    </row>
    <row r="59" spans="1:12" x14ac:dyDescent="0.25">
      <c r="A59" s="134" t="s">
        <v>684</v>
      </c>
      <c r="B59" s="22" t="s">
        <v>213</v>
      </c>
      <c r="C59" s="4">
        <v>69.380883140999998</v>
      </c>
      <c r="D59" s="27" t="str">
        <f>IF($B59="N/A","N/A",IF(C59&gt;10,"No",IF(C59&lt;-10,"No","Yes")))</f>
        <v>N/A</v>
      </c>
      <c r="E59" s="4">
        <v>72.110705596000003</v>
      </c>
      <c r="F59" s="27" t="str">
        <f>IF($B59="N/A","N/A",IF(E59&gt;10,"No",IF(E59&lt;-10,"No","Yes")))</f>
        <v>N/A</v>
      </c>
      <c r="G59" s="4">
        <v>66.427514793</v>
      </c>
      <c r="H59" s="27" t="str">
        <f>IF($B59="N/A","N/A",IF(G59&gt;10,"No",IF(G59&lt;-10,"No","Yes")))</f>
        <v>N/A</v>
      </c>
      <c r="I59" s="8">
        <v>3.9350000000000001</v>
      </c>
      <c r="J59" s="8">
        <v>-7.88</v>
      </c>
      <c r="K59" s="22" t="s">
        <v>213</v>
      </c>
      <c r="L59" s="111" t="str">
        <f t="shared" si="4"/>
        <v>N/A</v>
      </c>
    </row>
    <row r="60" spans="1:12" x14ac:dyDescent="0.25">
      <c r="A60" s="134" t="s">
        <v>685</v>
      </c>
      <c r="B60" s="22" t="s">
        <v>213</v>
      </c>
      <c r="C60" s="4">
        <v>69.545254920999994</v>
      </c>
      <c r="D60" s="27" t="str">
        <f t="shared" ref="D60:D66" si="24">IF($B60="N/A","N/A",IF(C60&gt;10,"No",IF(C60&lt;-10,"No","Yes")))</f>
        <v>N/A</v>
      </c>
      <c r="E60" s="4">
        <v>74.122106943000006</v>
      </c>
      <c r="F60" s="27" t="str">
        <f t="shared" ref="F60:F66" si="25">IF($B60="N/A","N/A",IF(E60&gt;10,"No",IF(E60&lt;-10,"No","Yes")))</f>
        <v>N/A</v>
      </c>
      <c r="G60" s="4">
        <v>70.761259155000005</v>
      </c>
      <c r="H60" s="27" t="str">
        <f t="shared" ref="H60:H66" si="26">IF($B60="N/A","N/A",IF(G60&gt;10,"No",IF(G60&lt;-10,"No","Yes")))</f>
        <v>N/A</v>
      </c>
      <c r="I60" s="8">
        <v>6.5810000000000004</v>
      </c>
      <c r="J60" s="8">
        <v>-4.53</v>
      </c>
      <c r="K60" s="22" t="s">
        <v>213</v>
      </c>
      <c r="L60" s="111" t="str">
        <f t="shared" si="4"/>
        <v>N/A</v>
      </c>
    </row>
    <row r="61" spans="1:12" x14ac:dyDescent="0.25">
      <c r="A61" s="134" t="s">
        <v>1745</v>
      </c>
      <c r="B61" s="22" t="s">
        <v>213</v>
      </c>
      <c r="C61" s="4">
        <v>56.695939834999997</v>
      </c>
      <c r="D61" s="27" t="str">
        <f t="shared" si="24"/>
        <v>N/A</v>
      </c>
      <c r="E61" s="4">
        <v>62.024515432999998</v>
      </c>
      <c r="F61" s="27" t="str">
        <f t="shared" si="25"/>
        <v>N/A</v>
      </c>
      <c r="G61" s="4">
        <v>55.892237700000003</v>
      </c>
      <c r="H61" s="27" t="str">
        <f t="shared" si="26"/>
        <v>N/A</v>
      </c>
      <c r="I61" s="8">
        <v>9.3989999999999991</v>
      </c>
      <c r="J61" s="8">
        <v>-9.89</v>
      </c>
      <c r="K61" s="22" t="s">
        <v>213</v>
      </c>
      <c r="L61" s="111" t="str">
        <f t="shared" si="4"/>
        <v>N/A</v>
      </c>
    </row>
    <row r="62" spans="1:12" x14ac:dyDescent="0.25">
      <c r="A62" s="134" t="s">
        <v>686</v>
      </c>
      <c r="B62" s="22" t="s">
        <v>213</v>
      </c>
      <c r="C62" s="4">
        <v>30.110484573000001</v>
      </c>
      <c r="D62" s="27" t="str">
        <f t="shared" si="24"/>
        <v>N/A</v>
      </c>
      <c r="E62" s="4">
        <v>31.281595206999999</v>
      </c>
      <c r="F62" s="27" t="str">
        <f t="shared" si="25"/>
        <v>N/A</v>
      </c>
      <c r="G62" s="4">
        <v>31.798339468000002</v>
      </c>
      <c r="H62" s="27" t="str">
        <f t="shared" si="26"/>
        <v>N/A</v>
      </c>
      <c r="I62" s="8">
        <v>3.8889999999999998</v>
      </c>
      <c r="J62" s="8">
        <v>1.6519999999999999</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1.5233080722000001</v>
      </c>
      <c r="D64" s="27" t="str">
        <f t="shared" si="24"/>
        <v>N/A</v>
      </c>
      <c r="E64" s="4">
        <v>1.4491753502</v>
      </c>
      <c r="F64" s="27" t="str">
        <f t="shared" si="25"/>
        <v>N/A</v>
      </c>
      <c r="G64" s="4">
        <v>1.3585572341000001</v>
      </c>
      <c r="H64" s="27" t="str">
        <f t="shared" si="26"/>
        <v>N/A</v>
      </c>
      <c r="I64" s="8">
        <v>-4.87</v>
      </c>
      <c r="J64" s="8">
        <v>-6.25</v>
      </c>
      <c r="K64" s="22" t="s">
        <v>213</v>
      </c>
      <c r="L64" s="111" t="str">
        <f t="shared" si="4"/>
        <v>N/A</v>
      </c>
    </row>
    <row r="65" spans="1:12" x14ac:dyDescent="0.25">
      <c r="A65" s="110" t="s">
        <v>147</v>
      </c>
      <c r="B65" s="22" t="s">
        <v>213</v>
      </c>
      <c r="C65" s="4">
        <v>1.5358112848000001</v>
      </c>
      <c r="D65" s="27" t="str">
        <f t="shared" si="24"/>
        <v>N/A</v>
      </c>
      <c r="E65" s="4">
        <v>1.4333034297</v>
      </c>
      <c r="F65" s="27" t="str">
        <f t="shared" si="25"/>
        <v>N/A</v>
      </c>
      <c r="G65" s="4">
        <v>1.3579124514000001</v>
      </c>
      <c r="H65" s="27" t="str">
        <f t="shared" si="26"/>
        <v>N/A</v>
      </c>
      <c r="I65" s="8">
        <v>-6.67</v>
      </c>
      <c r="J65" s="8">
        <v>-5.26</v>
      </c>
      <c r="K65" s="22" t="s">
        <v>213</v>
      </c>
      <c r="L65" s="111" t="str">
        <f t="shared" si="4"/>
        <v>N/A</v>
      </c>
    </row>
    <row r="66" spans="1:12" x14ac:dyDescent="0.25">
      <c r="A66" s="110" t="s">
        <v>148</v>
      </c>
      <c r="B66" s="22" t="s">
        <v>213</v>
      </c>
      <c r="C66" s="4">
        <v>1.6330584941999999</v>
      </c>
      <c r="D66" s="27" t="str">
        <f t="shared" si="24"/>
        <v>N/A</v>
      </c>
      <c r="E66" s="4">
        <v>1.5333655371999999</v>
      </c>
      <c r="F66" s="27" t="str">
        <f t="shared" si="25"/>
        <v>N/A</v>
      </c>
      <c r="G66" s="4">
        <v>1.4643016036000001</v>
      </c>
      <c r="H66" s="27" t="str">
        <f t="shared" si="26"/>
        <v>N/A</v>
      </c>
      <c r="I66" s="8">
        <v>-6.1</v>
      </c>
      <c r="J66" s="8">
        <v>-4.5</v>
      </c>
      <c r="K66" s="22" t="s">
        <v>213</v>
      </c>
      <c r="L66" s="111" t="str">
        <f t="shared" si="4"/>
        <v>N/A</v>
      </c>
    </row>
    <row r="67" spans="1:12" x14ac:dyDescent="0.25">
      <c r="A67" s="134" t="s">
        <v>958</v>
      </c>
      <c r="B67" s="30" t="s">
        <v>213</v>
      </c>
      <c r="C67" s="1">
        <v>340</v>
      </c>
      <c r="D67" s="7" t="str">
        <f>IF($B67="N/A","N/A",IF(C67&gt;10,"No",IF(C67&lt;-10,"No","Yes")))</f>
        <v>N/A</v>
      </c>
      <c r="E67" s="1">
        <v>308</v>
      </c>
      <c r="F67" s="7" t="str">
        <f>IF($B67="N/A","N/A",IF(E67&gt;10,"No",IF(E67&lt;-10,"No","Yes")))</f>
        <v>N/A</v>
      </c>
      <c r="G67" s="1">
        <v>371</v>
      </c>
      <c r="H67" s="7" t="str">
        <f>IF($B67="N/A","N/A",IF(G67&gt;10,"No",IF(G67&lt;-10,"No","Yes")))</f>
        <v>N/A</v>
      </c>
      <c r="I67" s="8">
        <v>-9.41</v>
      </c>
      <c r="J67" s="8">
        <v>20.45</v>
      </c>
      <c r="K67" s="22" t="s">
        <v>213</v>
      </c>
      <c r="L67" s="111" t="str">
        <f t="shared" si="4"/>
        <v>N/A</v>
      </c>
    </row>
    <row r="68" spans="1:12" x14ac:dyDescent="0.25">
      <c r="A68" s="110" t="s">
        <v>201</v>
      </c>
      <c r="B68" s="30" t="s">
        <v>217</v>
      </c>
      <c r="C68" s="1">
        <v>99</v>
      </c>
      <c r="D68" s="27" t="str">
        <f t="shared" ref="D68:D69" si="27">IF($B68="N/A","N/A",IF(C68&gt;0,"No",IF(C68&lt;0,"No","Yes")))</f>
        <v>No</v>
      </c>
      <c r="E68" s="1">
        <v>98</v>
      </c>
      <c r="F68" s="27" t="str">
        <f t="shared" ref="F68:F69" si="28">IF($B68="N/A","N/A",IF(E68&gt;0,"No",IF(E68&lt;0,"No","Yes")))</f>
        <v>No</v>
      </c>
      <c r="G68" s="1">
        <v>209</v>
      </c>
      <c r="H68" s="27" t="str">
        <f t="shared" ref="H68:H69" si="29">IF($B68="N/A","N/A",IF(G68&gt;0,"No",IF(G68&lt;0,"No","Yes")))</f>
        <v>No</v>
      </c>
      <c r="I68" s="8">
        <v>-1.01</v>
      </c>
      <c r="J68" s="8">
        <v>113.3</v>
      </c>
      <c r="K68" s="22" t="s">
        <v>213</v>
      </c>
      <c r="L68" s="111" t="str">
        <f t="shared" si="4"/>
        <v>N/A</v>
      </c>
    </row>
    <row r="69" spans="1:12" x14ac:dyDescent="0.25">
      <c r="A69" s="110" t="s">
        <v>202</v>
      </c>
      <c r="B69" s="30" t="s">
        <v>217</v>
      </c>
      <c r="C69" s="1">
        <v>71</v>
      </c>
      <c r="D69" s="27" t="str">
        <f t="shared" si="27"/>
        <v>No</v>
      </c>
      <c r="E69" s="1">
        <v>77</v>
      </c>
      <c r="F69" s="27" t="str">
        <f t="shared" si="28"/>
        <v>No</v>
      </c>
      <c r="G69" s="1">
        <v>184</v>
      </c>
      <c r="H69" s="27" t="str">
        <f t="shared" si="29"/>
        <v>No</v>
      </c>
      <c r="I69" s="8">
        <v>8.4510000000000005</v>
      </c>
      <c r="J69" s="8">
        <v>139</v>
      </c>
      <c r="K69" s="22" t="s">
        <v>213</v>
      </c>
      <c r="L69" s="111" t="str">
        <f t="shared" si="4"/>
        <v>N/A</v>
      </c>
    </row>
    <row r="70" spans="1:12" x14ac:dyDescent="0.25">
      <c r="A70" s="110" t="s">
        <v>203</v>
      </c>
      <c r="B70" s="43" t="s">
        <v>213</v>
      </c>
      <c r="C70" s="9">
        <v>91.549295775000004</v>
      </c>
      <c r="D70" s="7" t="str">
        <f>IF($B70="N/A","N/A",IF(C70&gt;10,"No",IF(C70&lt;-10,"No","Yes")))</f>
        <v>N/A</v>
      </c>
      <c r="E70" s="9">
        <v>94.805194804999999</v>
      </c>
      <c r="F70" s="7" t="str">
        <f>IF($B70="N/A","N/A",IF(E70&gt;10,"No",IF(E70&lt;-10,"No","Yes")))</f>
        <v>N/A</v>
      </c>
      <c r="G70" s="9">
        <v>94.565217391000004</v>
      </c>
      <c r="H70" s="7" t="str">
        <f>IF($B70="N/A","N/A",IF(G70&gt;10,"No",IF(G70&lt;-10,"No","Yes")))</f>
        <v>N/A</v>
      </c>
      <c r="I70" s="8">
        <v>3.556</v>
      </c>
      <c r="J70" s="8">
        <v>-0.253</v>
      </c>
      <c r="K70" s="43" t="s">
        <v>213</v>
      </c>
      <c r="L70" s="111" t="str">
        <f t="shared" si="4"/>
        <v>N/A</v>
      </c>
    </row>
    <row r="71" spans="1:12" x14ac:dyDescent="0.25">
      <c r="A71" s="134" t="s">
        <v>65</v>
      </c>
      <c r="B71" s="30" t="s">
        <v>213</v>
      </c>
      <c r="C71" s="1">
        <v>25574</v>
      </c>
      <c r="D71" s="7" t="str">
        <f>IF($B71="N/A","N/A",IF(C71&gt;10,"No",IF(C71&lt;-10,"No","Yes")))</f>
        <v>N/A</v>
      </c>
      <c r="E71" s="1">
        <v>26071</v>
      </c>
      <c r="F71" s="7" t="str">
        <f>IF($B71="N/A","N/A",IF(E71&gt;10,"No",IF(E71&lt;-10,"No","Yes")))</f>
        <v>N/A</v>
      </c>
      <c r="G71" s="1">
        <v>26971</v>
      </c>
      <c r="H71" s="7" t="str">
        <f>IF($B71="N/A","N/A",IF(G71&gt;10,"No",IF(G71&lt;-10,"No","Yes")))</f>
        <v>N/A</v>
      </c>
      <c r="I71" s="8">
        <v>1.9430000000000001</v>
      </c>
      <c r="J71" s="8">
        <v>3.452</v>
      </c>
      <c r="K71" s="30" t="s">
        <v>737</v>
      </c>
      <c r="L71" s="111" t="str">
        <f t="shared" ref="L71:L103" si="30">IF(J71="Div by 0", "N/A", IF(K71="N/A","N/A", IF(J71&gt;VALUE(MID(K71,1,2)), "No", IF(J71&lt;-1*VALUE(MID(K71,1,2)), "No", "Yes"))))</f>
        <v>Yes</v>
      </c>
    </row>
    <row r="72" spans="1:12" x14ac:dyDescent="0.25">
      <c r="A72" s="143" t="s">
        <v>66</v>
      </c>
      <c r="B72" s="30" t="s">
        <v>213</v>
      </c>
      <c r="C72" s="1">
        <v>22109.69</v>
      </c>
      <c r="D72" s="7" t="str">
        <f>IF($B72="N/A","N/A",IF(C72&gt;10,"No",IF(C72&lt;-10,"No","Yes")))</f>
        <v>N/A</v>
      </c>
      <c r="E72" s="1">
        <v>22885.99</v>
      </c>
      <c r="F72" s="7" t="str">
        <f>IF($B72="N/A","N/A",IF(E72&gt;10,"No",IF(E72&lt;-10,"No","Yes")))</f>
        <v>N/A</v>
      </c>
      <c r="G72" s="1">
        <v>23408.91</v>
      </c>
      <c r="H72" s="7" t="str">
        <f>IF($B72="N/A","N/A",IF(G72&gt;10,"No",IF(G72&lt;-10,"No","Yes")))</f>
        <v>N/A</v>
      </c>
      <c r="I72" s="8">
        <v>3.5110000000000001</v>
      </c>
      <c r="J72" s="8">
        <v>2.2850000000000001</v>
      </c>
      <c r="K72" s="30" t="s">
        <v>738</v>
      </c>
      <c r="L72" s="111" t="str">
        <f t="shared" si="30"/>
        <v>Yes</v>
      </c>
    </row>
    <row r="73" spans="1:12" x14ac:dyDescent="0.25">
      <c r="A73" s="110" t="s">
        <v>67</v>
      </c>
      <c r="B73" s="22" t="s">
        <v>283</v>
      </c>
      <c r="C73" s="4">
        <v>99.007444168999996</v>
      </c>
      <c r="D73" s="27" t="str">
        <f>IF($B73="N/A","N/A",IF(C73&gt;=90,"Yes","No"))</f>
        <v>Yes</v>
      </c>
      <c r="E73" s="4">
        <v>99.044847399000005</v>
      </c>
      <c r="F73" s="27" t="str">
        <f>IF($B73="N/A","N/A",IF(E73&gt;=90,"Yes","No"))</f>
        <v>Yes</v>
      </c>
      <c r="G73" s="4">
        <v>98.508867172999999</v>
      </c>
      <c r="H73" s="27" t="str">
        <f>IF($B73="N/A","N/A",IF(G73&gt;=90,"Yes","No"))</f>
        <v>Yes</v>
      </c>
      <c r="I73" s="8">
        <v>3.78E-2</v>
      </c>
      <c r="J73" s="8">
        <v>-0.54100000000000004</v>
      </c>
      <c r="K73" s="28" t="s">
        <v>737</v>
      </c>
      <c r="L73" s="111" t="str">
        <f t="shared" si="30"/>
        <v>Yes</v>
      </c>
    </row>
    <row r="74" spans="1:12" x14ac:dyDescent="0.25">
      <c r="A74" s="134" t="s">
        <v>959</v>
      </c>
      <c r="B74" s="22" t="s">
        <v>283</v>
      </c>
      <c r="C74" s="4">
        <v>99.204101936000001</v>
      </c>
      <c r="D74" s="27" t="str">
        <f>IF($B74="N/A","N/A",IF(C74&gt;=90,"Yes","No"))</f>
        <v>Yes</v>
      </c>
      <c r="E74" s="4">
        <v>99.239659367000002</v>
      </c>
      <c r="F74" s="27" t="str">
        <f>IF($B74="N/A","N/A",IF(E74&gt;=90,"Yes","No"))</f>
        <v>Yes</v>
      </c>
      <c r="G74" s="4">
        <v>98.653846153999993</v>
      </c>
      <c r="H74" s="27" t="str">
        <f>IF($B74="N/A","N/A",IF(G74&gt;=90,"Yes","No"))</f>
        <v>Yes</v>
      </c>
      <c r="I74" s="8">
        <v>3.5799999999999998E-2</v>
      </c>
      <c r="J74" s="8">
        <v>-0.59</v>
      </c>
      <c r="K74" s="28" t="s">
        <v>737</v>
      </c>
      <c r="L74" s="111" t="str">
        <f t="shared" si="30"/>
        <v>Yes</v>
      </c>
    </row>
    <row r="75" spans="1:12" x14ac:dyDescent="0.25">
      <c r="A75" s="157" t="s">
        <v>960</v>
      </c>
      <c r="B75" s="30" t="s">
        <v>284</v>
      </c>
      <c r="C75" s="9">
        <v>45.099213478999999</v>
      </c>
      <c r="D75" s="27" t="str">
        <f>IF($B75="N/A","N/A",IF(C75&gt;55,"No",IF(C75&lt;30,"No","Yes")))</f>
        <v>Yes</v>
      </c>
      <c r="E75" s="9">
        <v>46.652035116</v>
      </c>
      <c r="F75" s="27" t="str">
        <f>IF($B75="N/A","N/A",IF(E75&gt;55,"No",IF(E75&lt;30,"No","Yes")))</f>
        <v>Yes</v>
      </c>
      <c r="G75" s="9">
        <v>48.036465638000003</v>
      </c>
      <c r="H75" s="27" t="str">
        <f>IF($B75="N/A","N/A",IF(G75&gt;55,"No",IF(G75&lt;30,"No","Yes")))</f>
        <v>Yes</v>
      </c>
      <c r="I75" s="8">
        <v>3.4430000000000001</v>
      </c>
      <c r="J75" s="8">
        <v>2.968</v>
      </c>
      <c r="K75" s="30" t="s">
        <v>737</v>
      </c>
      <c r="L75" s="111" t="str">
        <f t="shared" si="30"/>
        <v>Yes</v>
      </c>
    </row>
    <row r="76" spans="1:12" ht="13" customHeight="1" x14ac:dyDescent="0.25">
      <c r="A76" s="134" t="s">
        <v>1733</v>
      </c>
      <c r="B76" s="30" t="s">
        <v>278</v>
      </c>
      <c r="C76" s="9">
        <v>0.28935637759999999</v>
      </c>
      <c r="D76" s="27" t="str">
        <f>IF($B76="N/A","N/A",IF(C76&gt;=5,"No",IF(C76&lt;0,"No","Yes")))</f>
        <v>Yes</v>
      </c>
      <c r="E76" s="9">
        <v>0.9972766676</v>
      </c>
      <c r="F76" s="27" t="str">
        <f>IF($B76="N/A","N/A",IF(E76&gt;=5,"No",IF(E76&lt;0,"No","Yes")))</f>
        <v>Yes</v>
      </c>
      <c r="G76" s="9">
        <v>1.1456749842</v>
      </c>
      <c r="H76" s="27" t="str">
        <f>IF($B76="N/A","N/A",IF(G76&gt;=5,"No",IF(G76&lt;0,"No","Yes")))</f>
        <v>Yes</v>
      </c>
      <c r="I76" s="8">
        <v>244.7</v>
      </c>
      <c r="J76" s="8">
        <v>14.88</v>
      </c>
      <c r="K76" s="30" t="s">
        <v>213</v>
      </c>
      <c r="L76" s="111" t="str">
        <f t="shared" si="30"/>
        <v>N/A</v>
      </c>
    </row>
    <row r="77" spans="1:12" ht="13" customHeight="1" x14ac:dyDescent="0.25">
      <c r="A77" s="134" t="s">
        <v>1734</v>
      </c>
      <c r="B77" s="30" t="s">
        <v>213</v>
      </c>
      <c r="C77" s="9">
        <v>16.986001408</v>
      </c>
      <c r="D77" s="30" t="s">
        <v>213</v>
      </c>
      <c r="E77" s="9">
        <v>17.866595066999999</v>
      </c>
      <c r="F77" s="30" t="s">
        <v>213</v>
      </c>
      <c r="G77" s="9">
        <v>19.650735976</v>
      </c>
      <c r="H77" s="30" t="s">
        <v>213</v>
      </c>
      <c r="I77" s="8">
        <v>5.1840000000000002</v>
      </c>
      <c r="J77" s="8">
        <v>9.9860000000000007</v>
      </c>
      <c r="K77" s="30" t="s">
        <v>213</v>
      </c>
      <c r="L77" s="111" t="str">
        <f t="shared" si="30"/>
        <v>N/A</v>
      </c>
    </row>
    <row r="78" spans="1:12" ht="13" customHeight="1" x14ac:dyDescent="0.25">
      <c r="A78" s="134" t="s">
        <v>1735</v>
      </c>
      <c r="B78" s="30" t="s">
        <v>213</v>
      </c>
      <c r="C78" s="9">
        <v>39.970282318000002</v>
      </c>
      <c r="D78" s="30" t="s">
        <v>213</v>
      </c>
      <c r="E78" s="9">
        <v>39.706954087</v>
      </c>
      <c r="F78" s="30" t="s">
        <v>213</v>
      </c>
      <c r="G78" s="9">
        <v>39.034518556999998</v>
      </c>
      <c r="H78" s="30" t="s">
        <v>213</v>
      </c>
      <c r="I78" s="8">
        <v>-0.65900000000000003</v>
      </c>
      <c r="J78" s="8">
        <v>-1.69</v>
      </c>
      <c r="K78" s="30" t="s">
        <v>213</v>
      </c>
      <c r="L78" s="111" t="str">
        <f t="shared" si="30"/>
        <v>N/A</v>
      </c>
    </row>
    <row r="79" spans="1:12" ht="13" customHeight="1" x14ac:dyDescent="0.25">
      <c r="A79" s="134" t="s">
        <v>1736</v>
      </c>
      <c r="B79" s="30" t="s">
        <v>213</v>
      </c>
      <c r="C79" s="9">
        <v>11.402205365</v>
      </c>
      <c r="D79" s="30" t="s">
        <v>213</v>
      </c>
      <c r="E79" s="9">
        <v>11.798550112999999</v>
      </c>
      <c r="F79" s="30" t="s">
        <v>213</v>
      </c>
      <c r="G79" s="9">
        <v>12.109302584</v>
      </c>
      <c r="H79" s="30" t="s">
        <v>213</v>
      </c>
      <c r="I79" s="8">
        <v>3.476</v>
      </c>
      <c r="J79" s="8">
        <v>2.6339999999999999</v>
      </c>
      <c r="K79" s="30" t="s">
        <v>213</v>
      </c>
      <c r="L79" s="111" t="str">
        <f t="shared" si="30"/>
        <v>N/A</v>
      </c>
    </row>
    <row r="80" spans="1:12" ht="13" customHeight="1" x14ac:dyDescent="0.25">
      <c r="A80" s="134" t="s">
        <v>1737</v>
      </c>
      <c r="B80" s="30" t="s">
        <v>213</v>
      </c>
      <c r="C80" s="9">
        <v>5.3804645342999997</v>
      </c>
      <c r="D80" s="30" t="s">
        <v>213</v>
      </c>
      <c r="E80" s="9">
        <v>5.3124160944999996</v>
      </c>
      <c r="F80" s="30" t="s">
        <v>213</v>
      </c>
      <c r="G80" s="9">
        <v>4.8793148196000002</v>
      </c>
      <c r="H80" s="30" t="s">
        <v>213</v>
      </c>
      <c r="I80" s="8">
        <v>-1.26</v>
      </c>
      <c r="J80" s="8">
        <v>-8.15</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5.1458512552000002</v>
      </c>
      <c r="D82" s="30" t="s">
        <v>213</v>
      </c>
      <c r="E82" s="9">
        <v>5.2088527483</v>
      </c>
      <c r="F82" s="30" t="s">
        <v>213</v>
      </c>
      <c r="G82" s="9">
        <v>5.2278373066999997</v>
      </c>
      <c r="H82" s="30" t="s">
        <v>213</v>
      </c>
      <c r="I82" s="8">
        <v>1.224</v>
      </c>
      <c r="J82" s="8">
        <v>0.36449999999999999</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20.825838741999998</v>
      </c>
      <c r="D84" s="30" t="s">
        <v>213</v>
      </c>
      <c r="E84" s="9">
        <v>19.109355222000001</v>
      </c>
      <c r="F84" s="30" t="s">
        <v>213</v>
      </c>
      <c r="G84" s="9">
        <v>17.952615772000001</v>
      </c>
      <c r="H84" s="30" t="s">
        <v>213</v>
      </c>
      <c r="I84" s="8">
        <v>-8.24</v>
      </c>
      <c r="J84" s="8">
        <v>-6.05</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66.465941971999996</v>
      </c>
      <c r="D87" s="30" t="s">
        <v>213</v>
      </c>
      <c r="E87" s="9">
        <v>65.126002071000002</v>
      </c>
      <c r="F87" s="30" t="s">
        <v>213</v>
      </c>
      <c r="G87" s="9">
        <v>63.012124133</v>
      </c>
      <c r="H87" s="30" t="s">
        <v>213</v>
      </c>
      <c r="I87" s="8">
        <v>-2.02</v>
      </c>
      <c r="J87" s="8">
        <v>-3.25</v>
      </c>
      <c r="K87" s="30" t="s">
        <v>213</v>
      </c>
      <c r="L87" s="111" t="str">
        <f t="shared" si="30"/>
        <v>N/A</v>
      </c>
    </row>
    <row r="88" spans="1:12" x14ac:dyDescent="0.25">
      <c r="A88" s="134" t="s">
        <v>962</v>
      </c>
      <c r="B88" s="30" t="s">
        <v>213</v>
      </c>
      <c r="C88" s="9">
        <v>33.534058027999997</v>
      </c>
      <c r="D88" s="30" t="s">
        <v>213</v>
      </c>
      <c r="E88" s="9">
        <v>34.873997928999998</v>
      </c>
      <c r="F88" s="30" t="s">
        <v>213</v>
      </c>
      <c r="G88" s="9">
        <v>36.987875867</v>
      </c>
      <c r="H88" s="30" t="s">
        <v>213</v>
      </c>
      <c r="I88" s="8">
        <v>3.996</v>
      </c>
      <c r="J88" s="8">
        <v>6.0609999999999999</v>
      </c>
      <c r="K88" s="30" t="s">
        <v>213</v>
      </c>
      <c r="L88" s="111" t="str">
        <f t="shared" si="30"/>
        <v>N/A</v>
      </c>
    </row>
    <row r="89" spans="1:12" x14ac:dyDescent="0.25">
      <c r="A89" s="157" t="s">
        <v>68</v>
      </c>
      <c r="B89" s="30" t="s">
        <v>213</v>
      </c>
      <c r="C89" s="1">
        <v>129</v>
      </c>
      <c r="D89" s="7" t="str">
        <f>IF($B89="N/A","N/A",IF(C89&gt;10,"No",IF(C89&lt;-10,"No","Yes")))</f>
        <v>N/A</v>
      </c>
      <c r="E89" s="1">
        <v>139</v>
      </c>
      <c r="F89" s="7" t="str">
        <f>IF($B89="N/A","N/A",IF(E89&gt;10,"No",IF(E89&lt;-10,"No","Yes")))</f>
        <v>N/A</v>
      </c>
      <c r="G89" s="1">
        <v>236</v>
      </c>
      <c r="H89" s="7" t="str">
        <f>IF($B89="N/A","N/A",IF(G89&gt;10,"No",IF(G89&lt;-10,"No","Yes")))</f>
        <v>N/A</v>
      </c>
      <c r="I89" s="8">
        <v>7.7519999999999998</v>
      </c>
      <c r="J89" s="8">
        <v>69.78</v>
      </c>
      <c r="K89" s="30" t="s">
        <v>737</v>
      </c>
      <c r="L89" s="111" t="str">
        <f t="shared" si="30"/>
        <v>No</v>
      </c>
    </row>
    <row r="90" spans="1:12" x14ac:dyDescent="0.25">
      <c r="A90" s="134" t="s">
        <v>109</v>
      </c>
      <c r="B90" s="30" t="s">
        <v>213</v>
      </c>
      <c r="C90" s="9">
        <v>3.1007751938000001</v>
      </c>
      <c r="D90" s="27" t="str">
        <f>IF($B90="N/A","N/A",IF(C90&gt;10,"No",IF(C90&lt;-10,"No","Yes")))</f>
        <v>N/A</v>
      </c>
      <c r="E90" s="9">
        <v>6.4748201438999997</v>
      </c>
      <c r="F90" s="27" t="str">
        <f>IF($B90="N/A","N/A",IF(E90&gt;10,"No",IF(E90&lt;-10,"No","Yes")))</f>
        <v>N/A</v>
      </c>
      <c r="G90" s="9">
        <v>3.8135593220000001</v>
      </c>
      <c r="H90" s="27" t="str">
        <f>IF($B90="N/A","N/A",IF(G90&gt;10,"No",IF(G90&lt;-10,"No","Yes")))</f>
        <v>N/A</v>
      </c>
      <c r="I90" s="8">
        <v>108.8</v>
      </c>
      <c r="J90" s="8">
        <v>-41.1</v>
      </c>
      <c r="K90" s="30" t="s">
        <v>737</v>
      </c>
      <c r="L90" s="111" t="str">
        <f t="shared" si="30"/>
        <v>No</v>
      </c>
    </row>
    <row r="91" spans="1:12" x14ac:dyDescent="0.25">
      <c r="A91" s="134" t="s">
        <v>110</v>
      </c>
      <c r="B91" s="30" t="s">
        <v>213</v>
      </c>
      <c r="C91" s="9">
        <v>5.4263565891000001</v>
      </c>
      <c r="D91" s="27" t="str">
        <f>IF($B91="N/A","N/A",IF(C91&gt;10,"No",IF(C91&lt;-10,"No","Yes")))</f>
        <v>N/A</v>
      </c>
      <c r="E91" s="9">
        <v>2.1582733812999999</v>
      </c>
      <c r="F91" s="27" t="str">
        <f>IF($B91="N/A","N/A",IF(E91&gt;10,"No",IF(E91&lt;-10,"No","Yes")))</f>
        <v>N/A</v>
      </c>
      <c r="G91" s="9">
        <v>4.6610169492000004</v>
      </c>
      <c r="H91" s="27" t="str">
        <f>IF($B91="N/A","N/A",IF(G91&gt;10,"No",IF(G91&lt;-10,"No","Yes")))</f>
        <v>N/A</v>
      </c>
      <c r="I91" s="8">
        <v>-60.2</v>
      </c>
      <c r="J91" s="8">
        <v>116</v>
      </c>
      <c r="K91" s="30" t="s">
        <v>737</v>
      </c>
      <c r="L91" s="111" t="str">
        <f t="shared" si="30"/>
        <v>No</v>
      </c>
    </row>
    <row r="92" spans="1:12" x14ac:dyDescent="0.25">
      <c r="A92" s="143" t="s">
        <v>7</v>
      </c>
      <c r="B92" s="30" t="s">
        <v>213</v>
      </c>
      <c r="C92" s="9">
        <v>6.2563541099999995E-2</v>
      </c>
      <c r="D92" s="7" t="str">
        <f>IF($B92="N/A","N/A",IF(C92&gt;10,"No",IF(C92&lt;-10,"No","Yes")))</f>
        <v>N/A</v>
      </c>
      <c r="E92" s="9">
        <v>9.2056307800000001E-2</v>
      </c>
      <c r="F92" s="7" t="str">
        <f>IF($B92="N/A","N/A",IF(E92&gt;10,"No",IF(E92&lt;-10,"No","Yes")))</f>
        <v>N/A</v>
      </c>
      <c r="G92" s="9">
        <v>9.6399836899999994E-2</v>
      </c>
      <c r="H92" s="7" t="str">
        <f>IF($B92="N/A","N/A",IF(G92&gt;10,"No",IF(G92&lt;-10,"No","Yes")))</f>
        <v>N/A</v>
      </c>
      <c r="I92" s="8">
        <v>47.14</v>
      </c>
      <c r="J92" s="8">
        <v>4.718</v>
      </c>
      <c r="K92" s="30" t="s">
        <v>738</v>
      </c>
      <c r="L92" s="111" t="str">
        <f t="shared" si="30"/>
        <v>Yes</v>
      </c>
    </row>
    <row r="93" spans="1:12" x14ac:dyDescent="0.25">
      <c r="A93" s="143" t="s">
        <v>180</v>
      </c>
      <c r="B93" s="30" t="s">
        <v>213</v>
      </c>
      <c r="C93" s="9">
        <v>59.826386173000003</v>
      </c>
      <c r="D93" s="7" t="str">
        <f t="shared" ref="D93:D94" si="31">IF($B93="N/A","N/A",IF(C93&gt;10,"No",IF(C93&lt;-10,"No","Yes")))</f>
        <v>N/A</v>
      </c>
      <c r="E93" s="9">
        <v>59.284262206999998</v>
      </c>
      <c r="F93" s="7" t="str">
        <f t="shared" ref="F93:F94" si="32">IF($B93="N/A","N/A",IF(E93&gt;10,"No",IF(E93&lt;-10,"No","Yes")))</f>
        <v>N/A</v>
      </c>
      <c r="G93" s="9">
        <v>59.174669088999998</v>
      </c>
      <c r="H93" s="7" t="str">
        <f t="shared" ref="H93:H94" si="33">IF($B93="N/A","N/A",IF(G93&gt;10,"No",IF(G93&lt;-10,"No","Yes")))</f>
        <v>N/A</v>
      </c>
      <c r="I93" s="8">
        <v>-0.90600000000000003</v>
      </c>
      <c r="J93" s="8">
        <v>-0.185</v>
      </c>
      <c r="K93" s="30" t="s">
        <v>737</v>
      </c>
      <c r="L93" s="111" t="str">
        <f>IF(J93="Div by 0", "N/A", IF(OR(J93="N/A",K93="N/A"),"N/A", IF(J93&gt;VALUE(MID(K93,1,2)), "No", IF(J93&lt;-1*VALUE(MID(K93,1,2)), "No", "Yes"))))</f>
        <v>Yes</v>
      </c>
    </row>
    <row r="94" spans="1:12" x14ac:dyDescent="0.25">
      <c r="A94" s="143" t="s">
        <v>181</v>
      </c>
      <c r="B94" s="30" t="s">
        <v>213</v>
      </c>
      <c r="C94" s="9">
        <v>40.173613826999997</v>
      </c>
      <c r="D94" s="7" t="str">
        <f t="shared" si="31"/>
        <v>N/A</v>
      </c>
      <c r="E94" s="9">
        <v>40.715737793000002</v>
      </c>
      <c r="F94" s="7" t="str">
        <f t="shared" si="32"/>
        <v>N/A</v>
      </c>
      <c r="G94" s="9">
        <v>40.825330911000002</v>
      </c>
      <c r="H94" s="7" t="str">
        <f t="shared" si="33"/>
        <v>N/A</v>
      </c>
      <c r="I94" s="8">
        <v>1.349</v>
      </c>
      <c r="J94" s="8">
        <v>0.26919999999999999</v>
      </c>
      <c r="K94" s="30" t="s">
        <v>737</v>
      </c>
      <c r="L94" s="111" t="str">
        <f>IF(J94="Div by 0", "N/A", IF(OR(J94="N/A",K94="N/A"),"N/A", IF(J94&gt;VALUE(MID(K94,1,2)), "No", IF(J94&lt;-1*VALUE(MID(K94,1,2)), "No", "Yes"))))</f>
        <v>Yes</v>
      </c>
    </row>
    <row r="95" spans="1:12" x14ac:dyDescent="0.25">
      <c r="A95" s="134" t="s">
        <v>8</v>
      </c>
      <c r="B95" s="30" t="s">
        <v>285</v>
      </c>
      <c r="C95" s="9">
        <v>7.0696801439000003</v>
      </c>
      <c r="D95" s="27" t="str">
        <f>IF($B95="N/A","N/A",IF(C95&gt;10,"No",IF(C95&lt;5,"No","Yes")))</f>
        <v>Yes</v>
      </c>
      <c r="E95" s="9">
        <v>6.6625752752</v>
      </c>
      <c r="F95" s="27" t="str">
        <f>IF($B95="N/A","N/A",IF(E95&gt;10,"No",IF(E95&lt;5,"No","Yes")))</f>
        <v>Yes</v>
      </c>
      <c r="G95" s="9">
        <v>6.7405732082999998</v>
      </c>
      <c r="H95" s="27" t="str">
        <f t="shared" ref="H95:H98" si="34">IF($B95="N/A","N/A",IF(G95&gt;10,"No",IF(G95&lt;5,"No","Yes")))</f>
        <v>Yes</v>
      </c>
      <c r="I95" s="8">
        <v>-5.76</v>
      </c>
      <c r="J95" s="8">
        <v>1.171</v>
      </c>
      <c r="K95" s="30" t="s">
        <v>738</v>
      </c>
      <c r="L95" s="111" t="str">
        <f t="shared" si="30"/>
        <v>Yes</v>
      </c>
    </row>
    <row r="96" spans="1:12" x14ac:dyDescent="0.25">
      <c r="A96" s="134" t="s">
        <v>149</v>
      </c>
      <c r="B96" s="30" t="s">
        <v>285</v>
      </c>
      <c r="C96" s="9">
        <v>6.6747477906999997</v>
      </c>
      <c r="D96" s="27" t="str">
        <f>IF($B96="N/A","N/A",IF(C96&gt;10,"No",IF(C96&lt;5,"No","Yes")))</f>
        <v>Yes</v>
      </c>
      <c r="E96" s="9">
        <v>6.3710636339000004</v>
      </c>
      <c r="F96" s="27" t="str">
        <f t="shared" ref="F96:F98" si="35">IF($B96="N/A","N/A",IF(E96&gt;10,"No",IF(E96&lt;5,"No","Yes")))</f>
        <v>Yes</v>
      </c>
      <c r="G96" s="9">
        <v>6.3104816283999998</v>
      </c>
      <c r="H96" s="27" t="str">
        <f t="shared" si="34"/>
        <v>Yes</v>
      </c>
      <c r="I96" s="8">
        <v>-4.55</v>
      </c>
      <c r="J96" s="8">
        <v>-0.95099999999999996</v>
      </c>
      <c r="K96" s="30" t="s">
        <v>738</v>
      </c>
      <c r="L96" s="111" t="str">
        <f t="shared" si="30"/>
        <v>Yes</v>
      </c>
    </row>
    <row r="97" spans="1:12" x14ac:dyDescent="0.25">
      <c r="A97" s="134" t="s">
        <v>150</v>
      </c>
      <c r="B97" s="30" t="s">
        <v>285</v>
      </c>
      <c r="C97" s="9">
        <v>6.7334011105</v>
      </c>
      <c r="D97" s="27" t="str">
        <f>IF($B97="N/A","N/A",IF(C97&gt;10,"No",IF(C97&lt;5,"No","Yes")))</f>
        <v>Yes</v>
      </c>
      <c r="E97" s="9">
        <v>6.3902420313999997</v>
      </c>
      <c r="F97" s="27" t="str">
        <f t="shared" si="35"/>
        <v>Yes</v>
      </c>
      <c r="G97" s="9">
        <v>6.3067739424000004</v>
      </c>
      <c r="H97" s="27" t="str">
        <f t="shared" si="34"/>
        <v>Yes</v>
      </c>
      <c r="I97" s="8">
        <v>-5.0999999999999996</v>
      </c>
      <c r="J97" s="8">
        <v>-1.31</v>
      </c>
      <c r="K97" s="30" t="s">
        <v>738</v>
      </c>
      <c r="L97" s="111" t="str">
        <f t="shared" si="30"/>
        <v>Yes</v>
      </c>
    </row>
    <row r="98" spans="1:12" x14ac:dyDescent="0.25">
      <c r="A98" s="134" t="s">
        <v>151</v>
      </c>
      <c r="B98" s="30" t="s">
        <v>285</v>
      </c>
      <c r="C98" s="9">
        <v>7.0970516931000001</v>
      </c>
      <c r="D98" s="27" t="str">
        <f>IF($B98="N/A","N/A",IF(C98&gt;10,"No",IF(C98&lt;5,"No","Yes")))</f>
        <v>Yes</v>
      </c>
      <c r="E98" s="9">
        <v>6.6894250315999999</v>
      </c>
      <c r="F98" s="27" t="str">
        <f t="shared" si="35"/>
        <v>Yes</v>
      </c>
      <c r="G98" s="9">
        <v>6.7554039524</v>
      </c>
      <c r="H98" s="27" t="str">
        <f t="shared" si="34"/>
        <v>Yes</v>
      </c>
      <c r="I98" s="8">
        <v>-5.74</v>
      </c>
      <c r="J98" s="8">
        <v>0.98629999999999995</v>
      </c>
      <c r="K98" s="30" t="s">
        <v>738</v>
      </c>
      <c r="L98" s="111" t="str">
        <f t="shared" si="30"/>
        <v>Yes</v>
      </c>
    </row>
    <row r="99" spans="1:12" x14ac:dyDescent="0.25">
      <c r="A99" s="134" t="s">
        <v>963</v>
      </c>
      <c r="B99" s="30" t="s">
        <v>213</v>
      </c>
      <c r="C99" s="1">
        <v>186</v>
      </c>
      <c r="D99" s="7" t="str">
        <f t="shared" ref="D99:D110" si="36">IF($B99="N/A","N/A",IF(C99&gt;10,"No",IF(C99&lt;-10,"No","Yes")))</f>
        <v>N/A</v>
      </c>
      <c r="E99" s="1">
        <v>150</v>
      </c>
      <c r="F99" s="7" t="str">
        <f t="shared" ref="F99:F110" si="37">IF($B99="N/A","N/A",IF(E99&gt;10,"No",IF(E99&lt;-10,"No","Yes")))</f>
        <v>N/A</v>
      </c>
      <c r="G99" s="1">
        <v>160</v>
      </c>
      <c r="H99" s="7" t="str">
        <f t="shared" ref="H99:H110" si="38">IF($B99="N/A","N/A",IF(G99&gt;10,"No",IF(G99&lt;-10,"No","Yes")))</f>
        <v>N/A</v>
      </c>
      <c r="I99" s="8">
        <v>-19.399999999999999</v>
      </c>
      <c r="J99" s="8">
        <v>6.6669999999999998</v>
      </c>
      <c r="K99" s="28" t="s">
        <v>737</v>
      </c>
      <c r="L99" s="111" t="str">
        <f t="shared" si="30"/>
        <v>Yes</v>
      </c>
    </row>
    <row r="100" spans="1:12" x14ac:dyDescent="0.25">
      <c r="A100" s="134" t="s">
        <v>964</v>
      </c>
      <c r="B100" s="30" t="s">
        <v>213</v>
      </c>
      <c r="C100" s="1">
        <v>134</v>
      </c>
      <c r="D100" s="7" t="str">
        <f t="shared" si="36"/>
        <v>N/A</v>
      </c>
      <c r="E100" s="1">
        <v>106</v>
      </c>
      <c r="F100" s="7" t="str">
        <f t="shared" si="37"/>
        <v>N/A</v>
      </c>
      <c r="G100" s="1">
        <v>127</v>
      </c>
      <c r="H100" s="7" t="str">
        <f t="shared" si="38"/>
        <v>N/A</v>
      </c>
      <c r="I100" s="8">
        <v>-20.9</v>
      </c>
      <c r="J100" s="8">
        <v>19.809999999999999</v>
      </c>
      <c r="K100" s="28" t="s">
        <v>737</v>
      </c>
      <c r="L100" s="111" t="str">
        <f t="shared" si="30"/>
        <v>No</v>
      </c>
    </row>
    <row r="101" spans="1:12" x14ac:dyDescent="0.25">
      <c r="A101" s="134" t="s">
        <v>1</v>
      </c>
      <c r="B101" s="30" t="s">
        <v>213</v>
      </c>
      <c r="C101" s="9">
        <v>99.519042777999999</v>
      </c>
      <c r="D101" s="7" t="str">
        <f t="shared" si="36"/>
        <v>N/A</v>
      </c>
      <c r="E101" s="9">
        <v>98.810939357999999</v>
      </c>
      <c r="F101" s="7" t="str">
        <f t="shared" si="37"/>
        <v>N/A</v>
      </c>
      <c r="G101" s="9">
        <v>98.720848318999998</v>
      </c>
      <c r="H101" s="7" t="str">
        <f t="shared" si="38"/>
        <v>N/A</v>
      </c>
      <c r="I101" s="8">
        <v>-0.71199999999999997</v>
      </c>
      <c r="J101" s="8">
        <v>-9.0999999999999998E-2</v>
      </c>
      <c r="K101" s="30" t="s">
        <v>738</v>
      </c>
      <c r="L101" s="111" t="str">
        <f t="shared" si="30"/>
        <v>Yes</v>
      </c>
    </row>
    <row r="102" spans="1:12" x14ac:dyDescent="0.25">
      <c r="A102" s="134" t="s">
        <v>69</v>
      </c>
      <c r="B102" s="30" t="s">
        <v>213</v>
      </c>
      <c r="C102" s="9">
        <v>98.133668618000002</v>
      </c>
      <c r="D102" s="7" t="str">
        <f t="shared" si="36"/>
        <v>N/A</v>
      </c>
      <c r="E102" s="9">
        <v>97.624315826</v>
      </c>
      <c r="F102" s="7" t="str">
        <f t="shared" si="37"/>
        <v>N/A</v>
      </c>
      <c r="G102" s="9">
        <v>97.464883947999994</v>
      </c>
      <c r="H102" s="7" t="str">
        <f t="shared" si="38"/>
        <v>N/A</v>
      </c>
      <c r="I102" s="8">
        <v>-0.51900000000000002</v>
      </c>
      <c r="J102" s="8">
        <v>-0.16300000000000001</v>
      </c>
      <c r="K102" s="30" t="s">
        <v>738</v>
      </c>
      <c r="L102" s="111" t="str">
        <f t="shared" si="30"/>
        <v>Yes</v>
      </c>
    </row>
    <row r="103" spans="1:12" x14ac:dyDescent="0.25">
      <c r="A103" s="143" t="s">
        <v>70</v>
      </c>
      <c r="B103" s="30" t="s">
        <v>213</v>
      </c>
      <c r="C103" s="1">
        <v>24074</v>
      </c>
      <c r="D103" s="7" t="str">
        <f t="shared" si="36"/>
        <v>N/A</v>
      </c>
      <c r="E103" s="1">
        <v>24661</v>
      </c>
      <c r="F103" s="7" t="str">
        <f t="shared" si="37"/>
        <v>N/A</v>
      </c>
      <c r="G103" s="1">
        <v>25639</v>
      </c>
      <c r="H103" s="7" t="str">
        <f t="shared" si="38"/>
        <v>N/A</v>
      </c>
      <c r="I103" s="8">
        <v>2.4380000000000002</v>
      </c>
      <c r="J103" s="8">
        <v>3.9660000000000002</v>
      </c>
      <c r="K103" s="30" t="s">
        <v>737</v>
      </c>
      <c r="L103" s="111" t="str">
        <f t="shared" si="30"/>
        <v>Yes</v>
      </c>
    </row>
    <row r="104" spans="1:12" x14ac:dyDescent="0.25">
      <c r="A104" s="134" t="s">
        <v>689</v>
      </c>
      <c r="B104" s="30" t="s">
        <v>213</v>
      </c>
      <c r="C104" s="9">
        <v>0.88892581209999999</v>
      </c>
      <c r="D104" s="7" t="str">
        <f t="shared" si="36"/>
        <v>N/A</v>
      </c>
      <c r="E104" s="9">
        <v>0.79477717849999996</v>
      </c>
      <c r="F104" s="7" t="str">
        <f t="shared" si="37"/>
        <v>N/A</v>
      </c>
      <c r="G104" s="9">
        <v>0.81126408989999999</v>
      </c>
      <c r="H104" s="7" t="str">
        <f t="shared" si="38"/>
        <v>N/A</v>
      </c>
      <c r="I104" s="8">
        <v>-10.6</v>
      </c>
      <c r="J104" s="8">
        <v>2.0739999999999998</v>
      </c>
      <c r="K104" s="30" t="s">
        <v>738</v>
      </c>
      <c r="L104" s="111" t="str">
        <f t="shared" ref="L104:L110" si="39">IF(J104="Div by 0", "N/A", IF(K104="N/A","N/A", IF(J104&gt;VALUE(MID(K104,1,2)), "No", IF(J104&lt;-1*VALUE(MID(K104,1,2)), "No", "Yes"))))</f>
        <v>Yes</v>
      </c>
    </row>
    <row r="105" spans="1:12" x14ac:dyDescent="0.25">
      <c r="A105" s="134" t="s">
        <v>688</v>
      </c>
      <c r="B105" s="30" t="s">
        <v>213</v>
      </c>
      <c r="C105" s="9">
        <v>1.4704660629999999</v>
      </c>
      <c r="D105" s="7" t="str">
        <f t="shared" si="36"/>
        <v>N/A</v>
      </c>
      <c r="E105" s="9">
        <v>1.6949839828</v>
      </c>
      <c r="F105" s="7" t="str">
        <f t="shared" si="37"/>
        <v>N/A</v>
      </c>
      <c r="G105" s="9">
        <v>1.7278364990999999</v>
      </c>
      <c r="H105" s="7" t="str">
        <f t="shared" si="38"/>
        <v>N/A</v>
      </c>
      <c r="I105" s="8">
        <v>15.27</v>
      </c>
      <c r="J105" s="8">
        <v>1.9379999999999999</v>
      </c>
      <c r="K105" s="30" t="s">
        <v>738</v>
      </c>
      <c r="L105" s="111" t="str">
        <f t="shared" si="39"/>
        <v>Yes</v>
      </c>
    </row>
    <row r="106" spans="1:12" x14ac:dyDescent="0.25">
      <c r="A106" s="134" t="s">
        <v>687</v>
      </c>
      <c r="B106" s="30" t="s">
        <v>213</v>
      </c>
      <c r="C106" s="9">
        <v>97.640608125</v>
      </c>
      <c r="D106" s="7" t="str">
        <f t="shared" si="36"/>
        <v>N/A</v>
      </c>
      <c r="E106" s="9">
        <v>97.510238838999996</v>
      </c>
      <c r="F106" s="7" t="str">
        <f t="shared" si="37"/>
        <v>N/A</v>
      </c>
      <c r="G106" s="9">
        <v>97.460899411</v>
      </c>
      <c r="H106" s="7" t="str">
        <f t="shared" si="38"/>
        <v>N/A</v>
      </c>
      <c r="I106" s="8">
        <v>-0.13400000000000001</v>
      </c>
      <c r="J106" s="8">
        <v>-5.0999999999999997E-2</v>
      </c>
      <c r="K106" s="30" t="s">
        <v>738</v>
      </c>
      <c r="L106" s="111" t="str">
        <f t="shared" si="39"/>
        <v>Yes</v>
      </c>
    </row>
    <row r="107" spans="1:12" ht="25" x14ac:dyDescent="0.25">
      <c r="A107" s="143" t="s">
        <v>965</v>
      </c>
      <c r="B107" s="30" t="s">
        <v>213</v>
      </c>
      <c r="C107" s="9">
        <v>39.0865723</v>
      </c>
      <c r="D107" s="7" t="str">
        <f t="shared" si="36"/>
        <v>N/A</v>
      </c>
      <c r="E107" s="9">
        <v>38.000076714000002</v>
      </c>
      <c r="F107" s="7" t="str">
        <f t="shared" si="37"/>
        <v>N/A</v>
      </c>
      <c r="G107" s="9">
        <v>37.321567610000002</v>
      </c>
      <c r="H107" s="7" t="str">
        <f t="shared" si="38"/>
        <v>N/A</v>
      </c>
      <c r="I107" s="8">
        <v>-2.78</v>
      </c>
      <c r="J107" s="8">
        <v>-1.79</v>
      </c>
      <c r="K107" s="30" t="s">
        <v>738</v>
      </c>
      <c r="L107" s="111" t="str">
        <f t="shared" si="39"/>
        <v>Yes</v>
      </c>
    </row>
    <row r="108" spans="1:12" ht="25" x14ac:dyDescent="0.25">
      <c r="A108" s="143" t="s">
        <v>966</v>
      </c>
      <c r="B108" s="30" t="s">
        <v>213</v>
      </c>
      <c r="C108" s="9">
        <v>59.748181746999997</v>
      </c>
      <c r="D108" s="7" t="str">
        <f t="shared" si="36"/>
        <v>N/A</v>
      </c>
      <c r="E108" s="9">
        <v>60.864562157000002</v>
      </c>
      <c r="F108" s="7" t="str">
        <f t="shared" si="37"/>
        <v>N/A</v>
      </c>
      <c r="G108" s="9">
        <v>61.562418893999997</v>
      </c>
      <c r="H108" s="7" t="str">
        <f t="shared" si="38"/>
        <v>N/A</v>
      </c>
      <c r="I108" s="8">
        <v>1.8680000000000001</v>
      </c>
      <c r="J108" s="8">
        <v>1.147</v>
      </c>
      <c r="K108" s="30" t="s">
        <v>738</v>
      </c>
      <c r="L108" s="111" t="str">
        <f t="shared" si="39"/>
        <v>Yes</v>
      </c>
    </row>
    <row r="109" spans="1:12" ht="25" x14ac:dyDescent="0.25">
      <c r="A109" s="143" t="s">
        <v>967</v>
      </c>
      <c r="B109" s="30" t="s">
        <v>213</v>
      </c>
      <c r="C109" s="9">
        <v>0.47704700090000002</v>
      </c>
      <c r="D109" s="7" t="str">
        <f t="shared" si="36"/>
        <v>N/A</v>
      </c>
      <c r="E109" s="9">
        <v>0.47562425679999998</v>
      </c>
      <c r="F109" s="7" t="str">
        <f t="shared" si="37"/>
        <v>N/A</v>
      </c>
      <c r="G109" s="9">
        <v>0.46716844019999998</v>
      </c>
      <c r="H109" s="7" t="str">
        <f t="shared" si="38"/>
        <v>N/A</v>
      </c>
      <c r="I109" s="8">
        <v>-0.29799999999999999</v>
      </c>
      <c r="J109" s="8">
        <v>-1.78</v>
      </c>
      <c r="K109" s="30" t="s">
        <v>738</v>
      </c>
      <c r="L109" s="111" t="str">
        <f t="shared" si="39"/>
        <v>Yes</v>
      </c>
    </row>
    <row r="110" spans="1:12" ht="25" x14ac:dyDescent="0.25">
      <c r="A110" s="143" t="s">
        <v>968</v>
      </c>
      <c r="B110" s="30" t="s">
        <v>213</v>
      </c>
      <c r="C110" s="9">
        <v>0.68819895210000004</v>
      </c>
      <c r="D110" s="7" t="str">
        <f t="shared" si="36"/>
        <v>N/A</v>
      </c>
      <c r="E110" s="9">
        <v>0.65973687240000001</v>
      </c>
      <c r="F110" s="7" t="str">
        <f t="shared" si="37"/>
        <v>N/A</v>
      </c>
      <c r="G110" s="9">
        <v>0.64884505579999996</v>
      </c>
      <c r="H110" s="7" t="str">
        <f t="shared" si="38"/>
        <v>N/A</v>
      </c>
      <c r="I110" s="8">
        <v>-4.1399999999999997</v>
      </c>
      <c r="J110" s="8">
        <v>-1.65</v>
      </c>
      <c r="K110" s="30" t="s">
        <v>738</v>
      </c>
      <c r="L110" s="111" t="str">
        <f t="shared" si="39"/>
        <v>Yes</v>
      </c>
    </row>
    <row r="111" spans="1:12" x14ac:dyDescent="0.25">
      <c r="A111" s="134" t="s">
        <v>969</v>
      </c>
      <c r="B111" s="30" t="s">
        <v>286</v>
      </c>
      <c r="C111" s="9">
        <v>100</v>
      </c>
      <c r="D111" s="27" t="str">
        <f>IF($B111="N/A","N/A",IF(C111&gt;=99,"Yes","No"))</f>
        <v>Yes</v>
      </c>
      <c r="E111" s="9">
        <v>100</v>
      </c>
      <c r="F111" s="27" t="str">
        <f>IF($B111="N/A","N/A",IF(E111&gt;=99,"Yes","No"))</f>
        <v>Yes</v>
      </c>
      <c r="G111" s="9">
        <v>100</v>
      </c>
      <c r="H111" s="27" t="str">
        <f>IF($B111="N/A","N/A",IF(G111&gt;=99,"Yes","No"))</f>
        <v>Yes</v>
      </c>
      <c r="I111" s="8">
        <v>0</v>
      </c>
      <c r="J111" s="8">
        <v>0</v>
      </c>
      <c r="K111" s="30" t="s">
        <v>737</v>
      </c>
      <c r="L111" s="111" t="str">
        <f t="shared" ref="L111:L145" si="40">IF(J111="Div by 0", "N/A", IF(K111="N/A","N/A", IF(J111&gt;VALUE(MID(K111,1,2)), "No", IF(J111&lt;-1*VALUE(MID(K111,1,2)), "No", "Yes"))))</f>
        <v>Yes</v>
      </c>
    </row>
    <row r="112" spans="1:12" x14ac:dyDescent="0.25">
      <c r="A112" s="134" t="s">
        <v>970</v>
      </c>
      <c r="B112" s="30" t="s">
        <v>213</v>
      </c>
      <c r="C112" s="9">
        <v>0.43118936400000002</v>
      </c>
      <c r="D112" s="27" t="str">
        <f>IF($B112="N/A","N/A",IF(C112&gt;10,"No",IF(C112&lt;-10,"No","Yes")))</f>
        <v>N/A</v>
      </c>
      <c r="E112" s="9">
        <v>0.4788507582</v>
      </c>
      <c r="F112" s="27" t="str">
        <f>IF($B112="N/A","N/A",IF(E112&gt;10,"No",IF(E112&lt;-10,"No","Yes")))</f>
        <v>N/A</v>
      </c>
      <c r="G112" s="9">
        <v>0.61165653730000002</v>
      </c>
      <c r="H112" s="27" t="str">
        <f>IF($B112="N/A","N/A",IF(G112&gt;10,"No",IF(G112&lt;-10,"No","Yes")))</f>
        <v>N/A</v>
      </c>
      <c r="I112" s="8">
        <v>11.05</v>
      </c>
      <c r="J112" s="8">
        <v>27.73</v>
      </c>
      <c r="K112" s="30" t="s">
        <v>737</v>
      </c>
      <c r="L112" s="111" t="str">
        <f t="shared" si="40"/>
        <v>No</v>
      </c>
    </row>
    <row r="113" spans="1:12" x14ac:dyDescent="0.25">
      <c r="A113" s="110" t="s">
        <v>971</v>
      </c>
      <c r="B113" s="30" t="s">
        <v>280</v>
      </c>
      <c r="C113" s="4">
        <v>99.808415440999994</v>
      </c>
      <c r="D113" s="27" t="str">
        <f>IF($B113="N/A","N/A",IF(C113&gt;=98,"Yes","No"))</f>
        <v>Yes</v>
      </c>
      <c r="E113" s="4">
        <v>99.820704526</v>
      </c>
      <c r="F113" s="27" t="str">
        <f>IF($B113="N/A","N/A",IF(E113&gt;=98,"Yes","No"))</f>
        <v>Yes</v>
      </c>
      <c r="G113" s="4">
        <v>99.851951111000005</v>
      </c>
      <c r="H113" s="27" t="str">
        <f>IF($B113="N/A","N/A",IF(G113&gt;=98,"Yes","No"))</f>
        <v>Yes</v>
      </c>
      <c r="I113" s="8">
        <v>1.23E-2</v>
      </c>
      <c r="J113" s="8">
        <v>3.1300000000000001E-2</v>
      </c>
      <c r="K113" s="28" t="s">
        <v>737</v>
      </c>
      <c r="L113" s="111" t="str">
        <f t="shared" si="40"/>
        <v>Yes</v>
      </c>
    </row>
    <row r="114" spans="1:12" x14ac:dyDescent="0.25">
      <c r="A114" s="110" t="s">
        <v>972</v>
      </c>
      <c r="B114" s="30" t="s">
        <v>287</v>
      </c>
      <c r="C114" s="4">
        <v>97.469398982000001</v>
      </c>
      <c r="D114" s="27" t="str">
        <f>IF($B114="N/A","N/A",IF(C114&gt;=80,"Yes","No"))</f>
        <v>Yes</v>
      </c>
      <c r="E114" s="4">
        <v>97.074517881000006</v>
      </c>
      <c r="F114" s="27" t="str">
        <f>IF($B114="N/A","N/A",IF(E114&gt;=80,"Yes","No"))</f>
        <v>Yes</v>
      </c>
      <c r="G114" s="4">
        <v>97.004194127999995</v>
      </c>
      <c r="H114" s="27" t="str">
        <f>IF($B114="N/A","N/A",IF(G114&gt;=80,"Yes","No"))</f>
        <v>Yes</v>
      </c>
      <c r="I114" s="8">
        <v>-0.40500000000000003</v>
      </c>
      <c r="J114" s="8">
        <v>-7.1999999999999995E-2</v>
      </c>
      <c r="K114" s="28" t="s">
        <v>737</v>
      </c>
      <c r="L114" s="111" t="str">
        <f t="shared" si="40"/>
        <v>Yes</v>
      </c>
    </row>
    <row r="115" spans="1:12" ht="25" x14ac:dyDescent="0.25">
      <c r="A115" s="134" t="s">
        <v>973</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736</v>
      </c>
      <c r="L115" s="111" t="str">
        <f t="shared" si="40"/>
        <v>Yes</v>
      </c>
    </row>
    <row r="116" spans="1:12" ht="25" x14ac:dyDescent="0.25">
      <c r="A116" s="110" t="s">
        <v>974</v>
      </c>
      <c r="B116" s="30" t="s">
        <v>288</v>
      </c>
      <c r="C116" s="9">
        <v>100</v>
      </c>
      <c r="D116" s="27" t="str">
        <f>IF($B116="N/A","N/A",IF(C116&gt;=100,"Yes","No"))</f>
        <v>Yes</v>
      </c>
      <c r="E116" s="9">
        <v>100</v>
      </c>
      <c r="F116" s="27" t="str">
        <f t="shared" si="41"/>
        <v>Yes</v>
      </c>
      <c r="G116" s="9">
        <v>100</v>
      </c>
      <c r="H116" s="27" t="str">
        <f t="shared" si="42"/>
        <v>Yes</v>
      </c>
      <c r="I116" s="8">
        <v>0</v>
      </c>
      <c r="J116" s="8">
        <v>0</v>
      </c>
      <c r="K116" s="28" t="s">
        <v>736</v>
      </c>
      <c r="L116" s="111" t="str">
        <f t="shared" si="40"/>
        <v>Yes</v>
      </c>
    </row>
    <row r="117" spans="1:12" ht="25" x14ac:dyDescent="0.25">
      <c r="A117" s="134" t="s">
        <v>975</v>
      </c>
      <c r="B117" s="30" t="s">
        <v>213</v>
      </c>
      <c r="C117" s="9">
        <v>4.4065529923</v>
      </c>
      <c r="D117" s="23" t="s">
        <v>739</v>
      </c>
      <c r="E117" s="9">
        <v>13.784038824</v>
      </c>
      <c r="F117" s="23" t="s">
        <v>739</v>
      </c>
      <c r="G117" s="9">
        <v>22.930648770000001</v>
      </c>
      <c r="H117" s="27" t="str">
        <f>IF($B117="N/A","N/A",IF(G117&lt;100,"No",IF(G117=100,"No","Yes")))</f>
        <v>N/A</v>
      </c>
      <c r="I117" s="8">
        <v>212.8</v>
      </c>
      <c r="J117" s="8">
        <v>66.36</v>
      </c>
      <c r="K117" s="28" t="s">
        <v>736</v>
      </c>
      <c r="L117" s="111" t="str">
        <f t="shared" si="40"/>
        <v>No</v>
      </c>
    </row>
    <row r="118" spans="1:12" ht="25" x14ac:dyDescent="0.25">
      <c r="A118" s="134" t="s">
        <v>976</v>
      </c>
      <c r="B118" s="22" t="s">
        <v>213</v>
      </c>
      <c r="C118" s="9">
        <v>3.5690825487</v>
      </c>
      <c r="D118" s="27" t="str">
        <f>IF($B118="N/A","N/A",IF(C118&gt;10,"No",IF(C118&lt;-10,"No","Yes")))</f>
        <v>N/A</v>
      </c>
      <c r="E118" s="9">
        <v>10.795770728999999</v>
      </c>
      <c r="F118" s="27" t="str">
        <f>IF($B118="N/A","N/A",IF(E118&gt;10,"No",IF(E118&lt;-10,"No","Yes")))</f>
        <v>N/A</v>
      </c>
      <c r="G118" s="9">
        <v>27.743309566000001</v>
      </c>
      <c r="H118" s="27" t="str">
        <f>IF($B118="N/A","N/A",IF(G118&gt;10,"No",IF(G118&lt;-10,"No","Yes")))</f>
        <v>N/A</v>
      </c>
      <c r="I118" s="8">
        <v>202.5</v>
      </c>
      <c r="J118" s="8">
        <v>157</v>
      </c>
      <c r="K118" s="28" t="s">
        <v>736</v>
      </c>
      <c r="L118" s="111" t="str">
        <f>IF(J118="Div by 0", "N/A", IF(OR(J118="N/A",K118="N/A"),"N/A", IF(J118&gt;VALUE(MID(K118,1,2)), "No", IF(J118&lt;-1*VALUE(MID(K118,1,2)), "No", "Yes"))))</f>
        <v>No</v>
      </c>
    </row>
    <row r="119" spans="1:12" x14ac:dyDescent="0.25">
      <c r="A119" s="158" t="s">
        <v>100</v>
      </c>
      <c r="B119" s="22" t="s">
        <v>213</v>
      </c>
      <c r="C119" s="23">
        <v>13067</v>
      </c>
      <c r="D119" s="27" t="str">
        <f t="shared" ref="D119:D145" si="43">IF($B119="N/A","N/A",IF(C119&gt;10,"No",IF(C119&lt;-10,"No","Yes")))</f>
        <v>N/A</v>
      </c>
      <c r="E119" s="23">
        <v>13152</v>
      </c>
      <c r="F119" s="27" t="str">
        <f t="shared" ref="F119:F145" si="44">IF($B119="N/A","N/A",IF(E119&gt;10,"No",IF(E119&lt;-10,"No","Yes")))</f>
        <v>N/A</v>
      </c>
      <c r="G119" s="23">
        <v>13520</v>
      </c>
      <c r="H119" s="27" t="str">
        <f t="shared" ref="H119:H145" si="45">IF($B119="N/A","N/A",IF(G119&gt;10,"No",IF(G119&lt;-10,"No","Yes")))</f>
        <v>N/A</v>
      </c>
      <c r="I119" s="8">
        <v>0.65049999999999997</v>
      </c>
      <c r="J119" s="8">
        <v>2.798</v>
      </c>
      <c r="K119" s="28" t="s">
        <v>737</v>
      </c>
      <c r="L119" s="111" t="str">
        <f t="shared" si="40"/>
        <v>Yes</v>
      </c>
    </row>
    <row r="120" spans="1:12" x14ac:dyDescent="0.25">
      <c r="A120" s="134" t="s">
        <v>977</v>
      </c>
      <c r="B120" s="22" t="s">
        <v>213</v>
      </c>
      <c r="C120" s="23">
        <v>2540</v>
      </c>
      <c r="D120" s="27" t="str">
        <f t="shared" si="43"/>
        <v>N/A</v>
      </c>
      <c r="E120" s="23">
        <v>2565</v>
      </c>
      <c r="F120" s="27" t="str">
        <f t="shared" si="44"/>
        <v>N/A</v>
      </c>
      <c r="G120" s="23">
        <v>2658</v>
      </c>
      <c r="H120" s="27" t="str">
        <f t="shared" si="45"/>
        <v>N/A</v>
      </c>
      <c r="I120" s="8">
        <v>0.98429999999999995</v>
      </c>
      <c r="J120" s="8">
        <v>3.6259999999999999</v>
      </c>
      <c r="K120" s="28" t="s">
        <v>737</v>
      </c>
      <c r="L120" s="111" t="str">
        <f t="shared" si="40"/>
        <v>Yes</v>
      </c>
    </row>
    <row r="121" spans="1:12" x14ac:dyDescent="0.25">
      <c r="A121" s="134" t="s">
        <v>978</v>
      </c>
      <c r="B121" s="22" t="s">
        <v>213</v>
      </c>
      <c r="C121" s="23">
        <v>1250</v>
      </c>
      <c r="D121" s="27" t="str">
        <f t="shared" si="43"/>
        <v>N/A</v>
      </c>
      <c r="E121" s="23">
        <v>1165</v>
      </c>
      <c r="F121" s="27" t="str">
        <f t="shared" si="44"/>
        <v>N/A</v>
      </c>
      <c r="G121" s="23">
        <v>1036</v>
      </c>
      <c r="H121" s="27" t="str">
        <f t="shared" si="45"/>
        <v>N/A</v>
      </c>
      <c r="I121" s="8">
        <v>-6.8</v>
      </c>
      <c r="J121" s="8">
        <v>-11.1</v>
      </c>
      <c r="K121" s="28" t="s">
        <v>737</v>
      </c>
      <c r="L121" s="111" t="str">
        <f t="shared" si="40"/>
        <v>No</v>
      </c>
    </row>
    <row r="122" spans="1:12" x14ac:dyDescent="0.25">
      <c r="A122" s="134" t="s">
        <v>979</v>
      </c>
      <c r="B122" s="22" t="s">
        <v>213</v>
      </c>
      <c r="C122" s="23">
        <v>4599</v>
      </c>
      <c r="D122" s="27" t="str">
        <f t="shared" si="43"/>
        <v>N/A</v>
      </c>
      <c r="E122" s="23">
        <v>4827</v>
      </c>
      <c r="F122" s="27" t="str">
        <f t="shared" si="44"/>
        <v>N/A</v>
      </c>
      <c r="G122" s="23">
        <v>5228</v>
      </c>
      <c r="H122" s="27" t="str">
        <f t="shared" si="45"/>
        <v>N/A</v>
      </c>
      <c r="I122" s="8">
        <v>4.9580000000000002</v>
      </c>
      <c r="J122" s="8">
        <v>8.3070000000000004</v>
      </c>
      <c r="K122" s="28" t="s">
        <v>737</v>
      </c>
      <c r="L122" s="111" t="str">
        <f t="shared" si="40"/>
        <v>Yes</v>
      </c>
    </row>
    <row r="123" spans="1:12" x14ac:dyDescent="0.25">
      <c r="A123" s="134" t="s">
        <v>980</v>
      </c>
      <c r="B123" s="22" t="s">
        <v>213</v>
      </c>
      <c r="C123" s="23">
        <v>4678</v>
      </c>
      <c r="D123" s="27" t="str">
        <f t="shared" si="43"/>
        <v>N/A</v>
      </c>
      <c r="E123" s="23">
        <v>4595</v>
      </c>
      <c r="F123" s="27" t="str">
        <f t="shared" si="44"/>
        <v>N/A</v>
      </c>
      <c r="G123" s="23">
        <v>4598</v>
      </c>
      <c r="H123" s="27" t="str">
        <f t="shared" si="45"/>
        <v>N/A</v>
      </c>
      <c r="I123" s="8">
        <v>-1.77</v>
      </c>
      <c r="J123" s="8">
        <v>6.5299999999999997E-2</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25047</v>
      </c>
      <c r="D125" s="27" t="str">
        <f t="shared" si="43"/>
        <v>N/A</v>
      </c>
      <c r="E125" s="23">
        <v>25060</v>
      </c>
      <c r="F125" s="27" t="str">
        <f t="shared" si="44"/>
        <v>N/A</v>
      </c>
      <c r="G125" s="23">
        <v>25668</v>
      </c>
      <c r="H125" s="27" t="str">
        <f t="shared" si="45"/>
        <v>N/A</v>
      </c>
      <c r="I125" s="8">
        <v>5.1900000000000002E-2</v>
      </c>
      <c r="J125" s="8">
        <v>2.4260000000000002</v>
      </c>
      <c r="K125" s="28" t="s">
        <v>737</v>
      </c>
      <c r="L125" s="111" t="str">
        <f t="shared" si="40"/>
        <v>Yes</v>
      </c>
    </row>
    <row r="126" spans="1:12" x14ac:dyDescent="0.25">
      <c r="A126" s="134" t="s">
        <v>982</v>
      </c>
      <c r="B126" s="22" t="s">
        <v>213</v>
      </c>
      <c r="C126" s="23">
        <v>15370</v>
      </c>
      <c r="D126" s="27" t="str">
        <f t="shared" si="43"/>
        <v>N/A</v>
      </c>
      <c r="E126" s="23">
        <v>14895</v>
      </c>
      <c r="F126" s="27" t="str">
        <f t="shared" si="44"/>
        <v>N/A</v>
      </c>
      <c r="G126" s="23">
        <v>14901</v>
      </c>
      <c r="H126" s="27" t="str">
        <f t="shared" si="45"/>
        <v>N/A</v>
      </c>
      <c r="I126" s="8">
        <v>-3.09</v>
      </c>
      <c r="J126" s="8">
        <v>4.0300000000000002E-2</v>
      </c>
      <c r="K126" s="28" t="s">
        <v>737</v>
      </c>
      <c r="L126" s="111" t="str">
        <f t="shared" si="40"/>
        <v>Yes</v>
      </c>
    </row>
    <row r="127" spans="1:12" x14ac:dyDescent="0.25">
      <c r="A127" s="134" t="s">
        <v>983</v>
      </c>
      <c r="B127" s="22" t="s">
        <v>213</v>
      </c>
      <c r="C127" s="23">
        <v>1467</v>
      </c>
      <c r="D127" s="27" t="str">
        <f t="shared" si="43"/>
        <v>N/A</v>
      </c>
      <c r="E127" s="23">
        <v>1230</v>
      </c>
      <c r="F127" s="27" t="str">
        <f t="shared" si="44"/>
        <v>N/A</v>
      </c>
      <c r="G127" s="23">
        <v>1057</v>
      </c>
      <c r="H127" s="27" t="str">
        <f t="shared" si="45"/>
        <v>N/A</v>
      </c>
      <c r="I127" s="8">
        <v>-16.2</v>
      </c>
      <c r="J127" s="8">
        <v>-14.1</v>
      </c>
      <c r="K127" s="28" t="s">
        <v>737</v>
      </c>
      <c r="L127" s="111" t="str">
        <f t="shared" si="40"/>
        <v>No</v>
      </c>
    </row>
    <row r="128" spans="1:12" x14ac:dyDescent="0.25">
      <c r="A128" s="134" t="s">
        <v>984</v>
      </c>
      <c r="B128" s="22" t="s">
        <v>213</v>
      </c>
      <c r="C128" s="23">
        <v>4286</v>
      </c>
      <c r="D128" s="27" t="str">
        <f t="shared" si="43"/>
        <v>N/A</v>
      </c>
      <c r="E128" s="23">
        <v>4578</v>
      </c>
      <c r="F128" s="27" t="str">
        <f t="shared" si="44"/>
        <v>N/A</v>
      </c>
      <c r="G128" s="23">
        <v>5094</v>
      </c>
      <c r="H128" s="27" t="str">
        <f t="shared" si="45"/>
        <v>N/A</v>
      </c>
      <c r="I128" s="8">
        <v>6.8129999999999997</v>
      </c>
      <c r="J128" s="8">
        <v>11.27</v>
      </c>
      <c r="K128" s="28" t="s">
        <v>737</v>
      </c>
      <c r="L128" s="111" t="str">
        <f t="shared" si="40"/>
        <v>No</v>
      </c>
    </row>
    <row r="129" spans="1:12" x14ac:dyDescent="0.25">
      <c r="A129" s="134" t="s">
        <v>985</v>
      </c>
      <c r="B129" s="22" t="s">
        <v>213</v>
      </c>
      <c r="C129" s="23">
        <v>3265</v>
      </c>
      <c r="D129" s="27" t="str">
        <f t="shared" si="43"/>
        <v>N/A</v>
      </c>
      <c r="E129" s="23">
        <v>3502</v>
      </c>
      <c r="F129" s="27" t="str">
        <f t="shared" si="44"/>
        <v>N/A</v>
      </c>
      <c r="G129" s="23">
        <v>3748</v>
      </c>
      <c r="H129" s="27" t="str">
        <f t="shared" si="45"/>
        <v>N/A</v>
      </c>
      <c r="I129" s="8">
        <v>7.2590000000000003</v>
      </c>
      <c r="J129" s="8">
        <v>7.0250000000000004</v>
      </c>
      <c r="K129" s="28" t="s">
        <v>737</v>
      </c>
      <c r="L129" s="111" t="str">
        <f t="shared" si="40"/>
        <v>Yes</v>
      </c>
    </row>
    <row r="130" spans="1:12" x14ac:dyDescent="0.25">
      <c r="A130" s="134" t="s">
        <v>986</v>
      </c>
      <c r="B130" s="22" t="s">
        <v>213</v>
      </c>
      <c r="C130" s="23">
        <v>659</v>
      </c>
      <c r="D130" s="27" t="str">
        <f t="shared" si="43"/>
        <v>N/A</v>
      </c>
      <c r="E130" s="23">
        <v>855</v>
      </c>
      <c r="F130" s="27" t="str">
        <f t="shared" si="44"/>
        <v>N/A</v>
      </c>
      <c r="G130" s="23">
        <v>868</v>
      </c>
      <c r="H130" s="27" t="str">
        <f t="shared" si="45"/>
        <v>N/A</v>
      </c>
      <c r="I130" s="8">
        <v>29.74</v>
      </c>
      <c r="J130" s="8">
        <v>1.52</v>
      </c>
      <c r="K130" s="28" t="s">
        <v>737</v>
      </c>
      <c r="L130" s="111" t="str">
        <f t="shared" si="40"/>
        <v>Yes</v>
      </c>
    </row>
    <row r="131" spans="1:12" x14ac:dyDescent="0.25">
      <c r="A131" s="158" t="s">
        <v>104</v>
      </c>
      <c r="B131" s="22" t="s">
        <v>213</v>
      </c>
      <c r="C131" s="23">
        <v>84036</v>
      </c>
      <c r="D131" s="27" t="str">
        <f t="shared" si="43"/>
        <v>N/A</v>
      </c>
      <c r="E131" s="23">
        <v>85334</v>
      </c>
      <c r="F131" s="27" t="str">
        <f t="shared" si="44"/>
        <v>N/A</v>
      </c>
      <c r="G131" s="23">
        <v>92537</v>
      </c>
      <c r="H131" s="27" t="str">
        <f t="shared" si="45"/>
        <v>N/A</v>
      </c>
      <c r="I131" s="8">
        <v>1.5449999999999999</v>
      </c>
      <c r="J131" s="8">
        <v>8.4410000000000007</v>
      </c>
      <c r="K131" s="28" t="s">
        <v>737</v>
      </c>
      <c r="L131" s="111" t="str">
        <f t="shared" si="40"/>
        <v>Yes</v>
      </c>
    </row>
    <row r="132" spans="1:12" x14ac:dyDescent="0.25">
      <c r="A132" s="134" t="s">
        <v>987</v>
      </c>
      <c r="B132" s="22" t="s">
        <v>213</v>
      </c>
      <c r="C132" s="23">
        <v>14306</v>
      </c>
      <c r="D132" s="27" t="str">
        <f t="shared" si="43"/>
        <v>N/A</v>
      </c>
      <c r="E132" s="23">
        <v>13222</v>
      </c>
      <c r="F132" s="27" t="str">
        <f t="shared" si="44"/>
        <v>N/A</v>
      </c>
      <c r="G132" s="23">
        <v>13065</v>
      </c>
      <c r="H132" s="27" t="str">
        <f t="shared" si="45"/>
        <v>N/A</v>
      </c>
      <c r="I132" s="8">
        <v>-7.58</v>
      </c>
      <c r="J132" s="8">
        <v>-1.19</v>
      </c>
      <c r="K132" s="28" t="s">
        <v>737</v>
      </c>
      <c r="L132" s="111" t="str">
        <f t="shared" si="40"/>
        <v>Yes</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0</v>
      </c>
      <c r="D134" s="27" t="str">
        <f t="shared" si="43"/>
        <v>N/A</v>
      </c>
      <c r="E134" s="23">
        <v>0</v>
      </c>
      <c r="F134" s="27" t="str">
        <f t="shared" si="44"/>
        <v>N/A</v>
      </c>
      <c r="G134" s="23">
        <v>0</v>
      </c>
      <c r="H134" s="27" t="str">
        <f t="shared" si="45"/>
        <v>N/A</v>
      </c>
      <c r="I134" s="8" t="s">
        <v>1748</v>
      </c>
      <c r="J134" s="8" t="s">
        <v>1748</v>
      </c>
      <c r="K134" s="28" t="s">
        <v>737</v>
      </c>
      <c r="L134" s="111" t="str">
        <f t="shared" si="40"/>
        <v>N/A</v>
      </c>
    </row>
    <row r="135" spans="1:12" x14ac:dyDescent="0.25">
      <c r="A135" s="134" t="s">
        <v>990</v>
      </c>
      <c r="B135" s="22" t="s">
        <v>213</v>
      </c>
      <c r="C135" s="23">
        <v>56578</v>
      </c>
      <c r="D135" s="27" t="str">
        <f t="shared" si="43"/>
        <v>N/A</v>
      </c>
      <c r="E135" s="23">
        <v>59611</v>
      </c>
      <c r="F135" s="27" t="str">
        <f t="shared" si="44"/>
        <v>N/A</v>
      </c>
      <c r="G135" s="23">
        <v>66945</v>
      </c>
      <c r="H135" s="27" t="str">
        <f t="shared" si="45"/>
        <v>N/A</v>
      </c>
      <c r="I135" s="8">
        <v>5.3609999999999998</v>
      </c>
      <c r="J135" s="8">
        <v>12.3</v>
      </c>
      <c r="K135" s="28" t="s">
        <v>737</v>
      </c>
      <c r="L135" s="111" t="str">
        <f t="shared" si="40"/>
        <v>No</v>
      </c>
    </row>
    <row r="136" spans="1:12" x14ac:dyDescent="0.25">
      <c r="A136" s="134" t="s">
        <v>991</v>
      </c>
      <c r="B136" s="22" t="s">
        <v>213</v>
      </c>
      <c r="C136" s="23">
        <v>9069</v>
      </c>
      <c r="D136" s="27" t="str">
        <f t="shared" si="43"/>
        <v>N/A</v>
      </c>
      <c r="E136" s="23">
        <v>8131</v>
      </c>
      <c r="F136" s="27" t="str">
        <f t="shared" si="44"/>
        <v>N/A</v>
      </c>
      <c r="G136" s="23">
        <v>7984</v>
      </c>
      <c r="H136" s="27" t="str">
        <f t="shared" si="45"/>
        <v>N/A</v>
      </c>
      <c r="I136" s="8">
        <v>-10.3</v>
      </c>
      <c r="J136" s="8">
        <v>-1.81</v>
      </c>
      <c r="K136" s="28" t="s">
        <v>737</v>
      </c>
      <c r="L136" s="111" t="str">
        <f t="shared" si="40"/>
        <v>Yes</v>
      </c>
    </row>
    <row r="137" spans="1:12" x14ac:dyDescent="0.25">
      <c r="A137" s="134" t="s">
        <v>992</v>
      </c>
      <c r="B137" s="22" t="s">
        <v>213</v>
      </c>
      <c r="C137" s="23">
        <v>4083</v>
      </c>
      <c r="D137" s="27" t="str">
        <f t="shared" si="43"/>
        <v>N/A</v>
      </c>
      <c r="E137" s="23">
        <v>4370</v>
      </c>
      <c r="F137" s="27" t="str">
        <f t="shared" si="44"/>
        <v>N/A</v>
      </c>
      <c r="G137" s="23">
        <v>4543</v>
      </c>
      <c r="H137" s="27" t="str">
        <f t="shared" si="45"/>
        <v>N/A</v>
      </c>
      <c r="I137" s="8">
        <v>7.0289999999999999</v>
      </c>
      <c r="J137" s="8">
        <v>3.9590000000000001</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21813</v>
      </c>
      <c r="D139" s="27" t="str">
        <f t="shared" si="43"/>
        <v>N/A</v>
      </c>
      <c r="E139" s="23">
        <v>21364</v>
      </c>
      <c r="F139" s="27" t="str">
        <f t="shared" si="44"/>
        <v>N/A</v>
      </c>
      <c r="G139" s="23">
        <v>23366</v>
      </c>
      <c r="H139" s="27" t="str">
        <f t="shared" si="45"/>
        <v>N/A</v>
      </c>
      <c r="I139" s="8">
        <v>-2.06</v>
      </c>
      <c r="J139" s="8">
        <v>9.3710000000000004</v>
      </c>
      <c r="K139" s="28" t="s">
        <v>737</v>
      </c>
      <c r="L139" s="111" t="str">
        <f t="shared" si="40"/>
        <v>Yes</v>
      </c>
    </row>
    <row r="140" spans="1:12" x14ac:dyDescent="0.25">
      <c r="A140" s="134" t="s">
        <v>994</v>
      </c>
      <c r="B140" s="22" t="s">
        <v>213</v>
      </c>
      <c r="C140" s="23">
        <v>10647</v>
      </c>
      <c r="D140" s="27" t="str">
        <f t="shared" si="43"/>
        <v>N/A</v>
      </c>
      <c r="E140" s="23">
        <v>9582</v>
      </c>
      <c r="F140" s="27" t="str">
        <f t="shared" si="44"/>
        <v>N/A</v>
      </c>
      <c r="G140" s="23">
        <v>9664</v>
      </c>
      <c r="H140" s="27" t="str">
        <f t="shared" si="45"/>
        <v>N/A</v>
      </c>
      <c r="I140" s="8">
        <v>-10</v>
      </c>
      <c r="J140" s="8">
        <v>0.85580000000000001</v>
      </c>
      <c r="K140" s="28" t="s">
        <v>737</v>
      </c>
      <c r="L140" s="111" t="str">
        <f t="shared" si="40"/>
        <v>Yes</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12</v>
      </c>
      <c r="D142" s="27" t="str">
        <f t="shared" si="43"/>
        <v>N/A</v>
      </c>
      <c r="E142" s="23">
        <v>11</v>
      </c>
      <c r="F142" s="27" t="str">
        <f t="shared" si="44"/>
        <v>N/A</v>
      </c>
      <c r="G142" s="23">
        <v>11</v>
      </c>
      <c r="H142" s="27" t="str">
        <f t="shared" si="45"/>
        <v>N/A</v>
      </c>
      <c r="I142" s="8">
        <v>-16.7</v>
      </c>
      <c r="J142" s="8">
        <v>-30</v>
      </c>
      <c r="K142" s="28" t="s">
        <v>737</v>
      </c>
      <c r="L142" s="111" t="str">
        <f t="shared" si="40"/>
        <v>No</v>
      </c>
    </row>
    <row r="143" spans="1:12" x14ac:dyDescent="0.25">
      <c r="A143" s="134" t="s">
        <v>997</v>
      </c>
      <c r="B143" s="22" t="s">
        <v>213</v>
      </c>
      <c r="C143" s="23">
        <v>2787</v>
      </c>
      <c r="D143" s="27" t="str">
        <f t="shared" si="43"/>
        <v>N/A</v>
      </c>
      <c r="E143" s="23">
        <v>2801</v>
      </c>
      <c r="F143" s="27" t="str">
        <f t="shared" si="44"/>
        <v>N/A</v>
      </c>
      <c r="G143" s="23">
        <v>2844</v>
      </c>
      <c r="H143" s="27" t="str">
        <f t="shared" si="45"/>
        <v>N/A</v>
      </c>
      <c r="I143" s="8">
        <v>0.50229999999999997</v>
      </c>
      <c r="J143" s="8">
        <v>1.5349999999999999</v>
      </c>
      <c r="K143" s="28" t="s">
        <v>737</v>
      </c>
      <c r="L143" s="111" t="str">
        <f t="shared" si="40"/>
        <v>Yes</v>
      </c>
    </row>
    <row r="144" spans="1:12" x14ac:dyDescent="0.25">
      <c r="A144" s="134" t="s">
        <v>998</v>
      </c>
      <c r="B144" s="22" t="s">
        <v>213</v>
      </c>
      <c r="C144" s="23">
        <v>8367</v>
      </c>
      <c r="D144" s="27" t="str">
        <f t="shared" si="43"/>
        <v>N/A</v>
      </c>
      <c r="E144" s="23">
        <v>7781</v>
      </c>
      <c r="F144" s="27" t="str">
        <f t="shared" si="44"/>
        <v>N/A</v>
      </c>
      <c r="G144" s="23">
        <v>7824</v>
      </c>
      <c r="H144" s="27" t="str">
        <f t="shared" si="45"/>
        <v>N/A</v>
      </c>
      <c r="I144" s="8">
        <v>-7</v>
      </c>
      <c r="J144" s="8">
        <v>0.55259999999999998</v>
      </c>
      <c r="K144" s="28" t="s">
        <v>737</v>
      </c>
      <c r="L144" s="111" t="str">
        <f t="shared" si="40"/>
        <v>Yes</v>
      </c>
    </row>
    <row r="145" spans="1:12" x14ac:dyDescent="0.25">
      <c r="A145" s="134" t="s">
        <v>999</v>
      </c>
      <c r="B145" s="22" t="s">
        <v>213</v>
      </c>
      <c r="C145" s="23">
        <v>0</v>
      </c>
      <c r="D145" s="27" t="str">
        <f t="shared" si="43"/>
        <v>N/A</v>
      </c>
      <c r="E145" s="23">
        <v>1190</v>
      </c>
      <c r="F145" s="27" t="str">
        <f t="shared" si="44"/>
        <v>N/A</v>
      </c>
      <c r="G145" s="23">
        <v>3027</v>
      </c>
      <c r="H145" s="27" t="str">
        <f t="shared" si="45"/>
        <v>N/A</v>
      </c>
      <c r="I145" s="8" t="s">
        <v>1748</v>
      </c>
      <c r="J145" s="8">
        <v>154.4</v>
      </c>
      <c r="K145" s="28" t="s">
        <v>737</v>
      </c>
      <c r="L145" s="111" t="str">
        <f t="shared" si="40"/>
        <v>No</v>
      </c>
    </row>
    <row r="146" spans="1:12" ht="25" x14ac:dyDescent="0.25">
      <c r="A146" s="144" t="s">
        <v>1000</v>
      </c>
      <c r="B146" s="1" t="s">
        <v>213</v>
      </c>
      <c r="C146" s="1">
        <v>5235</v>
      </c>
      <c r="D146" s="7" t="str">
        <f t="shared" ref="D146:D151" si="46">IF($B146="N/A","N/A",IF(C146&gt;10,"No",IF(C146&lt;-10,"No","Yes")))</f>
        <v>N/A</v>
      </c>
      <c r="E146" s="1">
        <v>5095</v>
      </c>
      <c r="F146" s="7" t="str">
        <f t="shared" ref="F146:F151" si="47">IF($B146="N/A","N/A",IF(E146&gt;10,"No",IF(E146&lt;-10,"No","Yes")))</f>
        <v>N/A</v>
      </c>
      <c r="G146" s="1">
        <v>4730</v>
      </c>
      <c r="H146" s="7" t="str">
        <f t="shared" ref="H146:H151" si="48">IF($B146="N/A","N/A",IF(G146&gt;10,"No",IF(G146&lt;-10,"No","Yes")))</f>
        <v>N/A</v>
      </c>
      <c r="I146" s="36">
        <v>-2.67</v>
      </c>
      <c r="J146" s="36">
        <v>-7.16</v>
      </c>
      <c r="K146" s="28" t="s">
        <v>736</v>
      </c>
      <c r="L146" s="111" t="str">
        <f t="shared" ref="L146:L151" si="49">IF(J146="Div by 0", "N/A", IF(K146="N/A","N/A", IF(J146&gt;VALUE(MID(K146,1,2)), "No", IF(J146&lt;-1*VALUE(MID(K146,1,2)), "No", "Yes"))))</f>
        <v>Yes</v>
      </c>
    </row>
    <row r="147" spans="1:12" x14ac:dyDescent="0.25">
      <c r="A147" s="157" t="s">
        <v>326</v>
      </c>
      <c r="B147" s="30" t="s">
        <v>213</v>
      </c>
      <c r="C147" s="9">
        <v>3.6363510069</v>
      </c>
      <c r="D147" s="7" t="str">
        <f t="shared" si="46"/>
        <v>N/A</v>
      </c>
      <c r="E147" s="9">
        <v>3.5159754329999999</v>
      </c>
      <c r="F147" s="7" t="str">
        <f t="shared" si="47"/>
        <v>N/A</v>
      </c>
      <c r="G147" s="9">
        <v>3.0498223624</v>
      </c>
      <c r="H147" s="7" t="str">
        <f t="shared" si="48"/>
        <v>N/A</v>
      </c>
      <c r="I147" s="36">
        <v>-3.31</v>
      </c>
      <c r="J147" s="36">
        <v>-13.3</v>
      </c>
      <c r="K147" s="28" t="s">
        <v>736</v>
      </c>
      <c r="L147" s="111" t="str">
        <f t="shared" si="49"/>
        <v>Yes</v>
      </c>
    </row>
    <row r="148" spans="1:12" x14ac:dyDescent="0.25">
      <c r="A148" s="134" t="s">
        <v>327</v>
      </c>
      <c r="B148" s="30" t="s">
        <v>213</v>
      </c>
      <c r="C148" s="9">
        <v>29.899747455</v>
      </c>
      <c r="D148" s="7" t="str">
        <f t="shared" si="46"/>
        <v>N/A</v>
      </c>
      <c r="E148" s="9">
        <v>28.375912409000001</v>
      </c>
      <c r="F148" s="7" t="str">
        <f t="shared" si="47"/>
        <v>N/A</v>
      </c>
      <c r="G148" s="9">
        <v>25.332840236999999</v>
      </c>
      <c r="H148" s="7" t="str">
        <f t="shared" si="48"/>
        <v>N/A</v>
      </c>
      <c r="I148" s="36">
        <v>-5.0999999999999996</v>
      </c>
      <c r="J148" s="36">
        <v>-10.7</v>
      </c>
      <c r="K148" s="28" t="s">
        <v>736</v>
      </c>
      <c r="L148" s="111" t="str">
        <f t="shared" si="49"/>
        <v>Yes</v>
      </c>
    </row>
    <row r="149" spans="1:12" x14ac:dyDescent="0.25">
      <c r="A149" s="134" t="s">
        <v>328</v>
      </c>
      <c r="B149" s="30" t="s">
        <v>213</v>
      </c>
      <c r="C149" s="9">
        <v>3.8966742524</v>
      </c>
      <c r="D149" s="7" t="str">
        <f t="shared" si="46"/>
        <v>N/A</v>
      </c>
      <c r="E149" s="9">
        <v>3.950518755</v>
      </c>
      <c r="F149" s="7" t="str">
        <f t="shared" si="47"/>
        <v>N/A</v>
      </c>
      <c r="G149" s="9">
        <v>3.5686457846000001</v>
      </c>
      <c r="H149" s="7" t="str">
        <f t="shared" si="48"/>
        <v>N/A</v>
      </c>
      <c r="I149" s="36">
        <v>1.3819999999999999</v>
      </c>
      <c r="J149" s="36">
        <v>-9.67</v>
      </c>
      <c r="K149" s="28" t="s">
        <v>736</v>
      </c>
      <c r="L149" s="111" t="str">
        <f t="shared" si="49"/>
        <v>Yes</v>
      </c>
    </row>
    <row r="150" spans="1:12" x14ac:dyDescent="0.25">
      <c r="A150" s="134" t="s">
        <v>329</v>
      </c>
      <c r="B150" s="30" t="s">
        <v>213</v>
      </c>
      <c r="C150" s="9">
        <v>0.36055976010000002</v>
      </c>
      <c r="D150" s="7" t="str">
        <f t="shared" si="46"/>
        <v>N/A</v>
      </c>
      <c r="E150" s="9">
        <v>0.3960906555</v>
      </c>
      <c r="F150" s="7" t="str">
        <f t="shared" si="47"/>
        <v>N/A</v>
      </c>
      <c r="G150" s="9">
        <v>0.38903357579999998</v>
      </c>
      <c r="H150" s="7" t="str">
        <f t="shared" si="48"/>
        <v>N/A</v>
      </c>
      <c r="I150" s="36">
        <v>9.8539999999999992</v>
      </c>
      <c r="J150" s="36">
        <v>-1.78</v>
      </c>
      <c r="K150" s="28" t="s">
        <v>736</v>
      </c>
      <c r="L150" s="111" t="str">
        <f t="shared" si="49"/>
        <v>Yes</v>
      </c>
    </row>
    <row r="151" spans="1:12" x14ac:dyDescent="0.25">
      <c r="A151" s="134" t="s">
        <v>330</v>
      </c>
      <c r="B151" s="30" t="s">
        <v>213</v>
      </c>
      <c r="C151" s="9">
        <v>0.22463668449999999</v>
      </c>
      <c r="D151" s="7" t="str">
        <f t="shared" si="46"/>
        <v>N/A</v>
      </c>
      <c r="E151" s="9">
        <v>0.1638269987</v>
      </c>
      <c r="F151" s="7" t="str">
        <f t="shared" si="47"/>
        <v>N/A</v>
      </c>
      <c r="G151" s="9">
        <v>0.12411195749999999</v>
      </c>
      <c r="H151" s="7" t="str">
        <f t="shared" si="48"/>
        <v>N/A</v>
      </c>
      <c r="I151" s="36">
        <v>-27.1</v>
      </c>
      <c r="J151" s="36">
        <v>-24.2</v>
      </c>
      <c r="K151" s="28" t="s">
        <v>736</v>
      </c>
      <c r="L151" s="111" t="str">
        <f t="shared" si="49"/>
        <v>Yes</v>
      </c>
    </row>
    <row r="152" spans="1:12" x14ac:dyDescent="0.25">
      <c r="A152" s="144" t="s">
        <v>1001</v>
      </c>
      <c r="B152" s="22" t="s">
        <v>213</v>
      </c>
      <c r="C152" s="23">
        <v>7635</v>
      </c>
      <c r="D152" s="27" t="str">
        <f t="shared" ref="D152:D158" si="50">IF($B152="N/A","N/A",IF(C152&gt;10,"No",IF(C152&lt;-10,"No","Yes")))</f>
        <v>N/A</v>
      </c>
      <c r="E152" s="23">
        <v>7647</v>
      </c>
      <c r="F152" s="27" t="str">
        <f t="shared" ref="F152:F158" si="51">IF($B152="N/A","N/A",IF(E152&gt;10,"No",IF(E152&lt;-10,"No","Yes")))</f>
        <v>N/A</v>
      </c>
      <c r="G152" s="23">
        <v>6716</v>
      </c>
      <c r="H152" s="27" t="str">
        <f t="shared" ref="H152:H158" si="52">IF($B152="N/A","N/A",IF(G152&gt;10,"No",IF(G152&lt;-10,"No","Yes")))</f>
        <v>N/A</v>
      </c>
      <c r="I152" s="8">
        <v>0.15720000000000001</v>
      </c>
      <c r="J152" s="8">
        <v>-12.2</v>
      </c>
      <c r="K152" s="28" t="s">
        <v>736</v>
      </c>
      <c r="L152" s="111" t="str">
        <f t="shared" ref="L152:L159" si="53">IF(J152="Div by 0", "N/A", IF(K152="N/A","N/A", IF(J152&gt;VALUE(MID(K152,1,2)), "No", IF(J152&lt;-1*VALUE(MID(K152,1,2)), "No", "Yes"))))</f>
        <v>Yes</v>
      </c>
    </row>
    <row r="153" spans="1:12" x14ac:dyDescent="0.25">
      <c r="A153" s="157" t="s">
        <v>1002</v>
      </c>
      <c r="B153" s="22" t="s">
        <v>213</v>
      </c>
      <c r="C153" s="4">
        <v>5.3034460243000003</v>
      </c>
      <c r="D153" s="27" t="str">
        <f t="shared" si="50"/>
        <v>N/A</v>
      </c>
      <c r="E153" s="4">
        <v>5.2770685252999998</v>
      </c>
      <c r="F153" s="27" t="str">
        <f t="shared" si="51"/>
        <v>N/A</v>
      </c>
      <c r="G153" s="4">
        <v>4.3303608849000002</v>
      </c>
      <c r="H153" s="27" t="str">
        <f t="shared" si="52"/>
        <v>N/A</v>
      </c>
      <c r="I153" s="8">
        <v>-0.497</v>
      </c>
      <c r="J153" s="8">
        <v>-17.899999999999999</v>
      </c>
      <c r="K153" s="28" t="s">
        <v>736</v>
      </c>
      <c r="L153" s="111" t="str">
        <f t="shared" si="53"/>
        <v>Yes</v>
      </c>
    </row>
    <row r="154" spans="1:12" x14ac:dyDescent="0.25">
      <c r="A154" s="144" t="s">
        <v>1003</v>
      </c>
      <c r="B154" s="22" t="s">
        <v>213</v>
      </c>
      <c r="C154" s="4">
        <v>14.869518635</v>
      </c>
      <c r="D154" s="27" t="str">
        <f t="shared" si="50"/>
        <v>N/A</v>
      </c>
      <c r="E154" s="4">
        <v>14.788625304</v>
      </c>
      <c r="F154" s="27" t="str">
        <f t="shared" si="51"/>
        <v>N/A</v>
      </c>
      <c r="G154" s="4">
        <v>13.328402367000001</v>
      </c>
      <c r="H154" s="27" t="str">
        <f t="shared" si="52"/>
        <v>N/A</v>
      </c>
      <c r="I154" s="8">
        <v>-0.54400000000000004</v>
      </c>
      <c r="J154" s="8">
        <v>-9.8699999999999992</v>
      </c>
      <c r="K154" s="28" t="s">
        <v>736</v>
      </c>
      <c r="L154" s="111" t="str">
        <f t="shared" si="53"/>
        <v>Yes</v>
      </c>
    </row>
    <row r="155" spans="1:12" x14ac:dyDescent="0.25">
      <c r="A155" s="144" t="s">
        <v>1004</v>
      </c>
      <c r="B155" s="22" t="s">
        <v>213</v>
      </c>
      <c r="C155" s="4">
        <v>12.085279674000001</v>
      </c>
      <c r="D155" s="27" t="str">
        <f t="shared" si="50"/>
        <v>N/A</v>
      </c>
      <c r="E155" s="4">
        <v>12.422186752</v>
      </c>
      <c r="F155" s="27" t="str">
        <f t="shared" si="51"/>
        <v>N/A</v>
      </c>
      <c r="G155" s="4">
        <v>11.637057815</v>
      </c>
      <c r="H155" s="27" t="str">
        <f t="shared" si="52"/>
        <v>N/A</v>
      </c>
      <c r="I155" s="8">
        <v>2.7879999999999998</v>
      </c>
      <c r="J155" s="8">
        <v>-6.32</v>
      </c>
      <c r="K155" s="28" t="s">
        <v>736</v>
      </c>
      <c r="L155" s="111" t="str">
        <f t="shared" si="53"/>
        <v>Yes</v>
      </c>
    </row>
    <row r="156" spans="1:12" x14ac:dyDescent="0.25">
      <c r="A156" s="144" t="s">
        <v>1005</v>
      </c>
      <c r="B156" s="22" t="s">
        <v>213</v>
      </c>
      <c r="C156" s="4">
        <v>1.8718168404</v>
      </c>
      <c r="D156" s="27" t="str">
        <f t="shared" si="50"/>
        <v>N/A</v>
      </c>
      <c r="E156" s="4">
        <v>1.8304544495999999</v>
      </c>
      <c r="F156" s="27" t="str">
        <f t="shared" si="51"/>
        <v>N/A</v>
      </c>
      <c r="G156" s="4">
        <v>1.241665496</v>
      </c>
      <c r="H156" s="27" t="str">
        <f t="shared" si="52"/>
        <v>N/A</v>
      </c>
      <c r="I156" s="8">
        <v>-2.21</v>
      </c>
      <c r="J156" s="8">
        <v>-32.200000000000003</v>
      </c>
      <c r="K156" s="28" t="s">
        <v>736</v>
      </c>
      <c r="L156" s="111" t="str">
        <f t="shared" si="53"/>
        <v>No</v>
      </c>
    </row>
    <row r="157" spans="1:12" x14ac:dyDescent="0.25">
      <c r="A157" s="144" t="s">
        <v>1006</v>
      </c>
      <c r="B157" s="22" t="s">
        <v>213</v>
      </c>
      <c r="C157" s="4">
        <v>5.0061889699000002</v>
      </c>
      <c r="D157" s="27" t="str">
        <f t="shared" si="50"/>
        <v>N/A</v>
      </c>
      <c r="E157" s="4">
        <v>4.8071522186999998</v>
      </c>
      <c r="F157" s="27" t="str">
        <f t="shared" si="51"/>
        <v>N/A</v>
      </c>
      <c r="G157" s="4">
        <v>3.3296242402999998</v>
      </c>
      <c r="H157" s="27" t="str">
        <f t="shared" si="52"/>
        <v>N/A</v>
      </c>
      <c r="I157" s="8">
        <v>-3.98</v>
      </c>
      <c r="J157" s="8">
        <v>-30.7</v>
      </c>
      <c r="K157" s="28" t="s">
        <v>736</v>
      </c>
      <c r="L157" s="111" t="str">
        <f t="shared" si="53"/>
        <v>No</v>
      </c>
    </row>
    <row r="158" spans="1:12" x14ac:dyDescent="0.25">
      <c r="A158" s="134" t="s">
        <v>1007</v>
      </c>
      <c r="B158" s="22" t="s">
        <v>213</v>
      </c>
      <c r="C158" s="23">
        <v>612</v>
      </c>
      <c r="D158" s="27" t="str">
        <f t="shared" si="50"/>
        <v>N/A</v>
      </c>
      <c r="E158" s="23">
        <v>534</v>
      </c>
      <c r="F158" s="27" t="str">
        <f t="shared" si="51"/>
        <v>N/A</v>
      </c>
      <c r="G158" s="23">
        <v>424</v>
      </c>
      <c r="H158" s="27" t="str">
        <f t="shared" si="52"/>
        <v>N/A</v>
      </c>
      <c r="I158" s="8">
        <v>-12.7</v>
      </c>
      <c r="J158" s="8">
        <v>-20.6</v>
      </c>
      <c r="K158" s="28" t="s">
        <v>736</v>
      </c>
      <c r="L158" s="111" t="str">
        <f t="shared" si="53"/>
        <v>Yes</v>
      </c>
    </row>
    <row r="159" spans="1:12" ht="25" x14ac:dyDescent="0.25">
      <c r="A159" s="144" t="s">
        <v>1008</v>
      </c>
      <c r="B159" s="22" t="s">
        <v>213</v>
      </c>
      <c r="C159" s="23">
        <v>9552</v>
      </c>
      <c r="D159" s="27" t="str">
        <f>IF($B159="N/A","N/A",IF(C159&gt;10,"No",IF(C159&lt;-10,"No","Yes")))</f>
        <v>N/A</v>
      </c>
      <c r="E159" s="23">
        <v>9615</v>
      </c>
      <c r="F159" s="27" t="str">
        <f>IF($B159="N/A","N/A",IF(E159&gt;10,"No",IF(E159&lt;-10,"No","Yes")))</f>
        <v>N/A</v>
      </c>
      <c r="G159" s="23">
        <v>8694</v>
      </c>
      <c r="H159" s="27" t="str">
        <f>IF($B159="N/A","N/A",IF(G159&gt;10,"No",IF(G159&lt;-10,"No","Yes")))</f>
        <v>N/A</v>
      </c>
      <c r="I159" s="8">
        <v>0.65949999999999998</v>
      </c>
      <c r="J159" s="8">
        <v>-9.58</v>
      </c>
      <c r="K159" s="28" t="s">
        <v>736</v>
      </c>
      <c r="L159" s="111" t="str">
        <f t="shared" si="53"/>
        <v>Yes</v>
      </c>
    </row>
    <row r="160" spans="1:12" x14ac:dyDescent="0.25">
      <c r="A160" s="143" t="s">
        <v>1009</v>
      </c>
      <c r="B160" s="22" t="s">
        <v>213</v>
      </c>
      <c r="C160" s="23">
        <v>4941</v>
      </c>
      <c r="D160" s="27" t="str">
        <f t="shared" ref="D160:D234" si="54">IF($B160="N/A","N/A",IF(C160&gt;10,"No",IF(C160&lt;-10,"No","Yes")))</f>
        <v>N/A</v>
      </c>
      <c r="E160" s="23">
        <v>5053</v>
      </c>
      <c r="F160" s="27" t="str">
        <f t="shared" ref="F160:F234" si="55">IF($B160="N/A","N/A",IF(E160&gt;10,"No",IF(E160&lt;-10,"No","Yes")))</f>
        <v>N/A</v>
      </c>
      <c r="G160" s="23">
        <v>4888</v>
      </c>
      <c r="H160" s="27" t="str">
        <f t="shared" ref="H160:H223" si="56">IF($B160="N/A","N/A",IF(G160&gt;10,"No",IF(G160&lt;-10,"No","Yes")))</f>
        <v>N/A</v>
      </c>
      <c r="I160" s="8">
        <v>2.2669999999999999</v>
      </c>
      <c r="J160" s="8">
        <v>-3.27</v>
      </c>
      <c r="K160" s="28" t="s">
        <v>736</v>
      </c>
      <c r="L160" s="111" t="str">
        <f t="shared" ref="L160:L223" si="57">IF(J160="Div by 0", "N/A", IF(K160="N/A","N/A", IF(J160&gt;VALUE(MID(K160,1,2)), "No", IF(J160&lt;-1*VALUE(MID(K160,1,2)), "No", "Yes"))))</f>
        <v>Yes</v>
      </c>
    </row>
    <row r="161" spans="1:12" x14ac:dyDescent="0.25">
      <c r="A161" s="159" t="s">
        <v>71</v>
      </c>
      <c r="B161" s="22" t="s">
        <v>213</v>
      </c>
      <c r="C161" s="4">
        <v>3.4321318671999999</v>
      </c>
      <c r="D161" s="27" t="str">
        <f t="shared" si="54"/>
        <v>N/A</v>
      </c>
      <c r="E161" s="4">
        <v>3.486991926</v>
      </c>
      <c r="F161" s="27" t="str">
        <f t="shared" si="55"/>
        <v>N/A</v>
      </c>
      <c r="G161" s="4">
        <v>3.1516980352999999</v>
      </c>
      <c r="H161" s="27" t="str">
        <f t="shared" si="56"/>
        <v>N/A</v>
      </c>
      <c r="I161" s="8">
        <v>1.5980000000000001</v>
      </c>
      <c r="J161" s="8">
        <v>-9.6199999999999992</v>
      </c>
      <c r="K161" s="28" t="s">
        <v>736</v>
      </c>
      <c r="L161" s="111" t="str">
        <f t="shared" si="57"/>
        <v>Yes</v>
      </c>
    </row>
    <row r="162" spans="1:12" x14ac:dyDescent="0.25">
      <c r="A162" s="143" t="s">
        <v>111</v>
      </c>
      <c r="B162" s="22" t="s">
        <v>213</v>
      </c>
      <c r="C162" s="4">
        <v>11.020127038</v>
      </c>
      <c r="D162" s="27" t="str">
        <f t="shared" si="54"/>
        <v>N/A</v>
      </c>
      <c r="E162" s="4">
        <v>10.728406326</v>
      </c>
      <c r="F162" s="27" t="str">
        <f t="shared" si="55"/>
        <v>N/A</v>
      </c>
      <c r="G162" s="4">
        <v>9.5931952663000004</v>
      </c>
      <c r="H162" s="27" t="str">
        <f t="shared" si="56"/>
        <v>N/A</v>
      </c>
      <c r="I162" s="8">
        <v>-2.65</v>
      </c>
      <c r="J162" s="8">
        <v>-10.6</v>
      </c>
      <c r="K162" s="28" t="s">
        <v>736</v>
      </c>
      <c r="L162" s="111" t="str">
        <f t="shared" si="57"/>
        <v>Yes</v>
      </c>
    </row>
    <row r="163" spans="1:12" x14ac:dyDescent="0.25">
      <c r="A163" s="143" t="s">
        <v>112</v>
      </c>
      <c r="B163" s="22" t="s">
        <v>213</v>
      </c>
      <c r="C163" s="4">
        <v>4.8508803450000002</v>
      </c>
      <c r="D163" s="27" t="str">
        <f t="shared" si="54"/>
        <v>N/A</v>
      </c>
      <c r="E163" s="4">
        <v>5.2673583400000004</v>
      </c>
      <c r="F163" s="27" t="str">
        <f t="shared" si="55"/>
        <v>N/A</v>
      </c>
      <c r="G163" s="4">
        <v>5.2049244195000002</v>
      </c>
      <c r="H163" s="27" t="str">
        <f t="shared" si="56"/>
        <v>N/A</v>
      </c>
      <c r="I163" s="8">
        <v>8.5860000000000003</v>
      </c>
      <c r="J163" s="8">
        <v>-1.19</v>
      </c>
      <c r="K163" s="28" t="s">
        <v>736</v>
      </c>
      <c r="L163" s="111" t="str">
        <f t="shared" si="57"/>
        <v>Yes</v>
      </c>
    </row>
    <row r="164" spans="1:12" x14ac:dyDescent="0.25">
      <c r="A164" s="143" t="s">
        <v>113</v>
      </c>
      <c r="B164" s="22" t="s">
        <v>213</v>
      </c>
      <c r="C164" s="4">
        <v>0.52715502879999998</v>
      </c>
      <c r="D164" s="27" t="str">
        <f t="shared" si="54"/>
        <v>N/A</v>
      </c>
      <c r="E164" s="4">
        <v>0.52733963019999996</v>
      </c>
      <c r="F164" s="27" t="str">
        <f t="shared" si="55"/>
        <v>N/A</v>
      </c>
      <c r="G164" s="4">
        <v>0.45171120739999998</v>
      </c>
      <c r="H164" s="27" t="str">
        <f t="shared" si="56"/>
        <v>N/A</v>
      </c>
      <c r="I164" s="8">
        <v>3.5000000000000003E-2</v>
      </c>
      <c r="J164" s="8">
        <v>-14.3</v>
      </c>
      <c r="K164" s="28" t="s">
        <v>736</v>
      </c>
      <c r="L164" s="111" t="str">
        <f t="shared" si="57"/>
        <v>Yes</v>
      </c>
    </row>
    <row r="165" spans="1:12" x14ac:dyDescent="0.25">
      <c r="A165" s="143" t="s">
        <v>114</v>
      </c>
      <c r="B165" s="22" t="s">
        <v>213</v>
      </c>
      <c r="C165" s="4">
        <v>8.4490899921999993</v>
      </c>
      <c r="D165" s="27" t="str">
        <f t="shared" si="54"/>
        <v>N/A</v>
      </c>
      <c r="E165" s="4">
        <v>8.7624040442000002</v>
      </c>
      <c r="F165" s="27" t="str">
        <f t="shared" si="55"/>
        <v>N/A</v>
      </c>
      <c r="G165" s="4">
        <v>7.8618505520999999</v>
      </c>
      <c r="H165" s="27" t="str">
        <f t="shared" si="56"/>
        <v>N/A</v>
      </c>
      <c r="I165" s="8">
        <v>3.7080000000000002</v>
      </c>
      <c r="J165" s="8">
        <v>-10.3</v>
      </c>
      <c r="K165" s="28" t="s">
        <v>736</v>
      </c>
      <c r="L165" s="111" t="str">
        <f t="shared" si="57"/>
        <v>Yes</v>
      </c>
    </row>
    <row r="166" spans="1:12" x14ac:dyDescent="0.25">
      <c r="A166" s="143" t="s">
        <v>426</v>
      </c>
      <c r="B166" s="22" t="s">
        <v>213</v>
      </c>
      <c r="C166" s="23">
        <v>1432</v>
      </c>
      <c r="D166" s="27" t="str">
        <f>IF($B166="N/A","N/A",IF(C166&gt;10,"No",IF(C166&lt;-10,"No","Yes")))</f>
        <v>N/A</v>
      </c>
      <c r="E166" s="23">
        <v>1407</v>
      </c>
      <c r="F166" s="27" t="str">
        <f>IF($B166="N/A","N/A",IF(E166&gt;10,"No",IF(E166&lt;-10,"No","Yes")))</f>
        <v>N/A</v>
      </c>
      <c r="G166" s="23">
        <v>1287</v>
      </c>
      <c r="H166" s="27" t="str">
        <f>IF($B166="N/A","N/A",IF(G166&gt;10,"No",IF(G166&lt;-10,"No","Yes")))</f>
        <v>N/A</v>
      </c>
      <c r="I166" s="8">
        <v>-1.75</v>
      </c>
      <c r="J166" s="8">
        <v>-8.5299999999999994</v>
      </c>
      <c r="K166" s="28" t="s">
        <v>736</v>
      </c>
      <c r="L166" s="111" t="str">
        <f t="shared" si="57"/>
        <v>Yes</v>
      </c>
    </row>
    <row r="167" spans="1:12" x14ac:dyDescent="0.25">
      <c r="A167" s="143" t="s">
        <v>427</v>
      </c>
      <c r="B167" s="22" t="s">
        <v>213</v>
      </c>
      <c r="C167" s="23">
        <v>11</v>
      </c>
      <c r="D167" s="27" t="str">
        <f>IF($B167="N/A","N/A",IF(C167&gt;10,"No",IF(C167&lt;-10,"No","Yes")))</f>
        <v>N/A</v>
      </c>
      <c r="E167" s="23">
        <v>11</v>
      </c>
      <c r="F167" s="27" t="str">
        <f>IF($B167="N/A","N/A",IF(E167&gt;10,"No",IF(E167&lt;-10,"No","Yes")))</f>
        <v>N/A</v>
      </c>
      <c r="G167" s="23">
        <v>11</v>
      </c>
      <c r="H167" s="27" t="str">
        <f>IF($B167="N/A","N/A",IF(G167&gt;10,"No",IF(G167&lt;-10,"No","Yes")))</f>
        <v>N/A</v>
      </c>
      <c r="I167" s="8">
        <v>-50</v>
      </c>
      <c r="J167" s="8">
        <v>150</v>
      </c>
      <c r="K167" s="28" t="s">
        <v>736</v>
      </c>
      <c r="L167" s="111" t="str">
        <f t="shared" si="57"/>
        <v>No</v>
      </c>
    </row>
    <row r="168" spans="1:12" x14ac:dyDescent="0.25">
      <c r="A168" s="143" t="s">
        <v>428</v>
      </c>
      <c r="B168" s="22" t="s">
        <v>213</v>
      </c>
      <c r="C168" s="23">
        <v>693</v>
      </c>
      <c r="D168" s="27" t="str">
        <f>IF($B168="N/A","N/A",IF(C168&gt;10,"No",IF(C168&lt;-10,"No","Yes")))</f>
        <v>N/A</v>
      </c>
      <c r="E168" s="23">
        <v>729</v>
      </c>
      <c r="F168" s="27" t="str">
        <f>IF($B168="N/A","N/A",IF(E168&gt;10,"No",IF(E168&lt;-10,"No","Yes")))</f>
        <v>N/A</v>
      </c>
      <c r="G168" s="23">
        <v>752</v>
      </c>
      <c r="H168" s="27" t="str">
        <f>IF($B168="N/A","N/A",IF(G168&gt;10,"No",IF(G168&lt;-10,"No","Yes")))</f>
        <v>N/A</v>
      </c>
      <c r="I168" s="8">
        <v>5.1950000000000003</v>
      </c>
      <c r="J168" s="8">
        <v>3.1549999999999998</v>
      </c>
      <c r="K168" s="28" t="s">
        <v>736</v>
      </c>
      <c r="L168" s="111" t="str">
        <f t="shared" si="57"/>
        <v>Yes</v>
      </c>
    </row>
    <row r="169" spans="1:12" x14ac:dyDescent="0.25">
      <c r="A169" s="143" t="s">
        <v>429</v>
      </c>
      <c r="B169" s="22" t="s">
        <v>213</v>
      </c>
      <c r="C169" s="23">
        <v>522</v>
      </c>
      <c r="D169" s="27" t="str">
        <f>IF($B169="N/A","N/A",IF(C169&gt;10,"No",IF(C169&lt;-10,"No","Yes")))</f>
        <v>N/A</v>
      </c>
      <c r="E169" s="23">
        <v>591</v>
      </c>
      <c r="F169" s="27" t="str">
        <f>IF($B169="N/A","N/A",IF(E169&gt;10,"No",IF(E169&lt;-10,"No","Yes")))</f>
        <v>N/A</v>
      </c>
      <c r="G169" s="23">
        <v>584</v>
      </c>
      <c r="H169" s="27" t="str">
        <f>IF($B169="N/A","N/A",IF(G169&gt;10,"No",IF(G169&lt;-10,"No","Yes")))</f>
        <v>N/A</v>
      </c>
      <c r="I169" s="8">
        <v>13.22</v>
      </c>
      <c r="J169" s="8">
        <v>-1.18</v>
      </c>
      <c r="K169" s="28" t="s">
        <v>736</v>
      </c>
      <c r="L169" s="111" t="str">
        <f t="shared" si="57"/>
        <v>Yes</v>
      </c>
    </row>
    <row r="170" spans="1:12" x14ac:dyDescent="0.25">
      <c r="A170" s="143" t="s">
        <v>430</v>
      </c>
      <c r="B170" s="22" t="s">
        <v>213</v>
      </c>
      <c r="C170" s="23">
        <v>2286</v>
      </c>
      <c r="D170" s="27" t="str">
        <f>IF($B170="N/A","N/A",IF(C170&gt;10,"No",IF(C170&lt;-10,"No","Yes")))</f>
        <v>N/A</v>
      </c>
      <c r="E170" s="23">
        <v>2322</v>
      </c>
      <c r="F170" s="27" t="str">
        <f>IF($B170="N/A","N/A",IF(E170&gt;10,"No",IF(E170&lt;-10,"No","Yes")))</f>
        <v>N/A</v>
      </c>
      <c r="G170" s="23">
        <v>2255</v>
      </c>
      <c r="H170" s="27" t="str">
        <f>IF($B170="N/A","N/A",IF(G170&gt;10,"No",IF(G170&lt;-10,"No","Yes")))</f>
        <v>N/A</v>
      </c>
      <c r="I170" s="8">
        <v>1.575</v>
      </c>
      <c r="J170" s="8">
        <v>-2.89</v>
      </c>
      <c r="K170" s="28" t="s">
        <v>736</v>
      </c>
      <c r="L170" s="111" t="str">
        <f t="shared" si="57"/>
        <v>Yes</v>
      </c>
    </row>
    <row r="171" spans="1:12" x14ac:dyDescent="0.25">
      <c r="A171" s="157" t="s">
        <v>1010</v>
      </c>
      <c r="B171" s="22" t="s">
        <v>213</v>
      </c>
      <c r="C171" s="23">
        <v>2408</v>
      </c>
      <c r="D171" s="27" t="str">
        <f t="shared" si="54"/>
        <v>N/A</v>
      </c>
      <c r="E171" s="23">
        <v>2446</v>
      </c>
      <c r="F171" s="27" t="str">
        <f t="shared" si="55"/>
        <v>N/A</v>
      </c>
      <c r="G171" s="23">
        <v>2317</v>
      </c>
      <c r="H171" s="27" t="str">
        <f t="shared" si="56"/>
        <v>N/A</v>
      </c>
      <c r="I171" s="8">
        <v>1.5780000000000001</v>
      </c>
      <c r="J171" s="8">
        <v>-5.27</v>
      </c>
      <c r="K171" s="28" t="s">
        <v>736</v>
      </c>
      <c r="L171" s="111" t="str">
        <f t="shared" si="57"/>
        <v>Yes</v>
      </c>
    </row>
    <row r="172" spans="1:12" x14ac:dyDescent="0.25">
      <c r="A172" s="143" t="s">
        <v>1011</v>
      </c>
      <c r="B172" s="22" t="s">
        <v>213</v>
      </c>
      <c r="C172" s="23">
        <v>1426</v>
      </c>
      <c r="D172" s="27" t="str">
        <f>IF($B172="N/A","N/A",IF(C172&gt;10,"No",IF(C172&lt;-10,"No","Yes")))</f>
        <v>N/A</v>
      </c>
      <c r="E172" s="23">
        <v>1396</v>
      </c>
      <c r="F172" s="27" t="str">
        <f>IF($B172="N/A","N/A",IF(E172&gt;10,"No",IF(E172&lt;-10,"No","Yes")))</f>
        <v>N/A</v>
      </c>
      <c r="G172" s="23">
        <v>1273</v>
      </c>
      <c r="H172" s="27" t="str">
        <f>IF($B172="N/A","N/A",IF(G172&gt;10,"No",IF(G172&lt;-10,"No","Yes")))</f>
        <v>N/A</v>
      </c>
      <c r="I172" s="8">
        <v>-2.1</v>
      </c>
      <c r="J172" s="8">
        <v>-8.81</v>
      </c>
      <c r="K172" s="28" t="s">
        <v>736</v>
      </c>
      <c r="L172" s="111" t="str">
        <f t="shared" si="57"/>
        <v>Yes</v>
      </c>
    </row>
    <row r="173" spans="1:12" x14ac:dyDescent="0.25">
      <c r="A173" s="143" t="s">
        <v>1012</v>
      </c>
      <c r="B173" s="22" t="s">
        <v>213</v>
      </c>
      <c r="C173" s="23">
        <v>11</v>
      </c>
      <c r="D173" s="27" t="str">
        <f>IF($B173="N/A","N/A",IF(C173&gt;10,"No",IF(C173&lt;-10,"No","Yes")))</f>
        <v>N/A</v>
      </c>
      <c r="E173" s="23">
        <v>11</v>
      </c>
      <c r="F173" s="27" t="str">
        <f>IF($B173="N/A","N/A",IF(E173&gt;10,"No",IF(E173&lt;-10,"No","Yes")))</f>
        <v>N/A</v>
      </c>
      <c r="G173" s="23">
        <v>11</v>
      </c>
      <c r="H173" s="27" t="str">
        <f>IF($B173="N/A","N/A",IF(G173&gt;10,"No",IF(G173&lt;-10,"No","Yes")))</f>
        <v>N/A</v>
      </c>
      <c r="I173" s="8">
        <v>-50</v>
      </c>
      <c r="J173" s="8">
        <v>150</v>
      </c>
      <c r="K173" s="28" t="s">
        <v>736</v>
      </c>
      <c r="L173" s="111" t="str">
        <f t="shared" si="57"/>
        <v>No</v>
      </c>
    </row>
    <row r="174" spans="1:12" x14ac:dyDescent="0.25">
      <c r="A174" s="143" t="s">
        <v>1013</v>
      </c>
      <c r="B174" s="22" t="s">
        <v>213</v>
      </c>
      <c r="C174" s="23">
        <v>524</v>
      </c>
      <c r="D174" s="27" t="str">
        <f>IF($B174="N/A","N/A",IF(C174&gt;10,"No",IF(C174&lt;-10,"No","Yes")))</f>
        <v>N/A</v>
      </c>
      <c r="E174" s="23">
        <v>556</v>
      </c>
      <c r="F174" s="27" t="str">
        <f>IF($B174="N/A","N/A",IF(E174&gt;10,"No",IF(E174&lt;-10,"No","Yes")))</f>
        <v>N/A</v>
      </c>
      <c r="G174" s="23">
        <v>550</v>
      </c>
      <c r="H174" s="27" t="str">
        <f>IF($B174="N/A","N/A",IF(G174&gt;10,"No",IF(G174&lt;-10,"No","Yes")))</f>
        <v>N/A</v>
      </c>
      <c r="I174" s="8">
        <v>6.1070000000000002</v>
      </c>
      <c r="J174" s="8">
        <v>-1.08</v>
      </c>
      <c r="K174" s="28" t="s">
        <v>736</v>
      </c>
      <c r="L174" s="111" t="str">
        <f t="shared" si="57"/>
        <v>Yes</v>
      </c>
    </row>
    <row r="175" spans="1:12" x14ac:dyDescent="0.25">
      <c r="A175" s="143" t="s">
        <v>1014</v>
      </c>
      <c r="B175" s="22" t="s">
        <v>213</v>
      </c>
      <c r="C175" s="23">
        <v>450</v>
      </c>
      <c r="D175" s="27" t="str">
        <f>IF($B175="N/A","N/A",IF(C175&gt;10,"No",IF(C175&lt;-10,"No","Yes")))</f>
        <v>N/A</v>
      </c>
      <c r="E175" s="23">
        <v>489</v>
      </c>
      <c r="F175" s="27" t="str">
        <f>IF($B175="N/A","N/A",IF(E175&gt;10,"No",IF(E175&lt;-10,"No","Yes")))</f>
        <v>N/A</v>
      </c>
      <c r="G175" s="23">
        <v>483</v>
      </c>
      <c r="H175" s="27" t="str">
        <f>IF($B175="N/A","N/A",IF(G175&gt;10,"No",IF(G175&lt;-10,"No","Yes")))</f>
        <v>N/A</v>
      </c>
      <c r="I175" s="8">
        <v>8.6669999999999998</v>
      </c>
      <c r="J175" s="8">
        <v>-1.23</v>
      </c>
      <c r="K175" s="28" t="s">
        <v>736</v>
      </c>
      <c r="L175" s="111" t="str">
        <f t="shared" si="57"/>
        <v>Yes</v>
      </c>
    </row>
    <row r="176" spans="1:12" ht="25" x14ac:dyDescent="0.25">
      <c r="A176" s="143" t="s">
        <v>1015</v>
      </c>
      <c r="B176" s="22" t="s">
        <v>213</v>
      </c>
      <c r="C176" s="23">
        <v>0</v>
      </c>
      <c r="D176" s="27" t="str">
        <f>IF($B176="N/A","N/A",IF(C176&gt;10,"No",IF(C176&lt;-10,"No","Yes")))</f>
        <v>N/A</v>
      </c>
      <c r="E176" s="23">
        <v>11</v>
      </c>
      <c r="F176" s="27" t="str">
        <f>IF($B176="N/A","N/A",IF(E176&gt;10,"No",IF(E176&lt;-10,"No","Yes")))</f>
        <v>N/A</v>
      </c>
      <c r="G176" s="23">
        <v>11</v>
      </c>
      <c r="H176" s="27" t="str">
        <f>IF($B176="N/A","N/A",IF(G176&gt;10,"No",IF(G176&lt;-10,"No","Yes")))</f>
        <v>N/A</v>
      </c>
      <c r="I176" s="8" t="s">
        <v>1748</v>
      </c>
      <c r="J176" s="8">
        <v>0</v>
      </c>
      <c r="K176" s="28" t="s">
        <v>736</v>
      </c>
      <c r="L176" s="111" t="str">
        <f t="shared" si="57"/>
        <v>Yes</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2319</v>
      </c>
      <c r="D201" s="7" t="str">
        <f t="shared" si="54"/>
        <v>N/A</v>
      </c>
      <c r="E201" s="1">
        <v>2340</v>
      </c>
      <c r="F201" s="7" t="str">
        <f t="shared" si="55"/>
        <v>N/A</v>
      </c>
      <c r="G201" s="1">
        <v>2302</v>
      </c>
      <c r="H201" s="7" t="str">
        <f t="shared" si="56"/>
        <v>N/A</v>
      </c>
      <c r="I201" s="36">
        <v>0.90559999999999996</v>
      </c>
      <c r="J201" s="36">
        <v>-1.62</v>
      </c>
      <c r="K201" s="30" t="s">
        <v>736</v>
      </c>
      <c r="L201" s="164" t="str">
        <f t="shared" si="57"/>
        <v>Yes</v>
      </c>
    </row>
    <row r="202" spans="1:12" x14ac:dyDescent="0.25">
      <c r="A202" s="143" t="s">
        <v>1041</v>
      </c>
      <c r="B202" s="22" t="s">
        <v>213</v>
      </c>
      <c r="C202" s="23">
        <v>11</v>
      </c>
      <c r="D202" s="27" t="str">
        <f t="shared" si="54"/>
        <v>N/A</v>
      </c>
      <c r="E202" s="23">
        <v>11</v>
      </c>
      <c r="F202" s="27" t="str">
        <f t="shared" si="55"/>
        <v>N/A</v>
      </c>
      <c r="G202" s="23">
        <v>11</v>
      </c>
      <c r="H202" s="27" t="str">
        <f t="shared" si="56"/>
        <v>N/A</v>
      </c>
      <c r="I202" s="8">
        <v>100</v>
      </c>
      <c r="J202" s="8">
        <v>25</v>
      </c>
      <c r="K202" s="28" t="s">
        <v>736</v>
      </c>
      <c r="L202" s="111" t="str">
        <f t="shared" si="57"/>
        <v>Yes</v>
      </c>
    </row>
    <row r="203" spans="1:12" x14ac:dyDescent="0.25">
      <c r="A203" s="143" t="s">
        <v>1042</v>
      </c>
      <c r="B203" s="22" t="s">
        <v>213</v>
      </c>
      <c r="C203" s="23">
        <v>0</v>
      </c>
      <c r="D203" s="27" t="str">
        <f t="shared" si="54"/>
        <v>N/A</v>
      </c>
      <c r="E203" s="23">
        <v>0</v>
      </c>
      <c r="F203" s="27" t="str">
        <f t="shared" si="55"/>
        <v>N/A</v>
      </c>
      <c r="G203" s="23">
        <v>0</v>
      </c>
      <c r="H203" s="27" t="str">
        <f t="shared" si="56"/>
        <v>N/A</v>
      </c>
      <c r="I203" s="8" t="s">
        <v>1748</v>
      </c>
      <c r="J203" s="8" t="s">
        <v>1748</v>
      </c>
      <c r="K203" s="28" t="s">
        <v>736</v>
      </c>
      <c r="L203" s="111" t="str">
        <f t="shared" si="57"/>
        <v>N/A</v>
      </c>
    </row>
    <row r="204" spans="1:12" x14ac:dyDescent="0.25">
      <c r="A204" s="143" t="s">
        <v>1043</v>
      </c>
      <c r="B204" s="22" t="s">
        <v>213</v>
      </c>
      <c r="C204" s="23">
        <v>63</v>
      </c>
      <c r="D204" s="27" t="str">
        <f t="shared" si="54"/>
        <v>N/A</v>
      </c>
      <c r="E204" s="23">
        <v>56</v>
      </c>
      <c r="F204" s="27" t="str">
        <f t="shared" si="55"/>
        <v>N/A</v>
      </c>
      <c r="G204" s="23">
        <v>75</v>
      </c>
      <c r="H204" s="27" t="str">
        <f t="shared" si="56"/>
        <v>N/A</v>
      </c>
      <c r="I204" s="8">
        <v>-11.1</v>
      </c>
      <c r="J204" s="8">
        <v>33.93</v>
      </c>
      <c r="K204" s="28" t="s">
        <v>736</v>
      </c>
      <c r="L204" s="111" t="str">
        <f t="shared" si="57"/>
        <v>No</v>
      </c>
    </row>
    <row r="205" spans="1:12" x14ac:dyDescent="0.25">
      <c r="A205" s="143" t="s">
        <v>1044</v>
      </c>
      <c r="B205" s="22" t="s">
        <v>213</v>
      </c>
      <c r="C205" s="23">
        <v>14</v>
      </c>
      <c r="D205" s="27" t="str">
        <f t="shared" si="54"/>
        <v>N/A</v>
      </c>
      <c r="E205" s="23">
        <v>20</v>
      </c>
      <c r="F205" s="27" t="str">
        <f t="shared" si="55"/>
        <v>N/A</v>
      </c>
      <c r="G205" s="23">
        <v>28</v>
      </c>
      <c r="H205" s="27" t="str">
        <f t="shared" si="56"/>
        <v>N/A</v>
      </c>
      <c r="I205" s="8">
        <v>42.86</v>
      </c>
      <c r="J205" s="8">
        <v>40</v>
      </c>
      <c r="K205" s="28" t="s">
        <v>736</v>
      </c>
      <c r="L205" s="111" t="str">
        <f t="shared" si="57"/>
        <v>No</v>
      </c>
    </row>
    <row r="206" spans="1:12" x14ac:dyDescent="0.25">
      <c r="A206" s="143" t="s">
        <v>1045</v>
      </c>
      <c r="B206" s="22" t="s">
        <v>213</v>
      </c>
      <c r="C206" s="23">
        <v>2238</v>
      </c>
      <c r="D206" s="27" t="str">
        <f t="shared" si="54"/>
        <v>N/A</v>
      </c>
      <c r="E206" s="23">
        <v>2256</v>
      </c>
      <c r="F206" s="27" t="str">
        <f t="shared" si="55"/>
        <v>N/A</v>
      </c>
      <c r="G206" s="23">
        <v>2189</v>
      </c>
      <c r="H206" s="27" t="str">
        <f t="shared" si="56"/>
        <v>N/A</v>
      </c>
      <c r="I206" s="8">
        <v>0.80430000000000001</v>
      </c>
      <c r="J206" s="8">
        <v>-2.97</v>
      </c>
      <c r="K206" s="28" t="s">
        <v>736</v>
      </c>
      <c r="L206" s="111" t="str">
        <f t="shared" si="57"/>
        <v>Yes</v>
      </c>
    </row>
    <row r="207" spans="1:12" x14ac:dyDescent="0.25">
      <c r="A207" s="157" t="s">
        <v>1046</v>
      </c>
      <c r="B207" s="22" t="s">
        <v>213</v>
      </c>
      <c r="C207" s="23">
        <v>168</v>
      </c>
      <c r="D207" s="27" t="str">
        <f t="shared" si="54"/>
        <v>N/A</v>
      </c>
      <c r="E207" s="23">
        <v>192</v>
      </c>
      <c r="F207" s="27" t="str">
        <f t="shared" si="55"/>
        <v>N/A</v>
      </c>
      <c r="G207" s="23">
        <v>199</v>
      </c>
      <c r="H207" s="27" t="str">
        <f t="shared" si="56"/>
        <v>N/A</v>
      </c>
      <c r="I207" s="8">
        <v>14.29</v>
      </c>
      <c r="J207" s="8">
        <v>3.6459999999999999</v>
      </c>
      <c r="K207" s="28" t="s">
        <v>736</v>
      </c>
      <c r="L207" s="111" t="str">
        <f t="shared" si="57"/>
        <v>Yes</v>
      </c>
    </row>
    <row r="208" spans="1:12" x14ac:dyDescent="0.25">
      <c r="A208" s="143" t="s">
        <v>1047</v>
      </c>
      <c r="B208" s="22" t="s">
        <v>213</v>
      </c>
      <c r="C208" s="23">
        <v>11</v>
      </c>
      <c r="D208" s="27" t="str">
        <f t="shared" si="54"/>
        <v>N/A</v>
      </c>
      <c r="E208" s="23">
        <v>11</v>
      </c>
      <c r="F208" s="27" t="str">
        <f t="shared" si="55"/>
        <v>N/A</v>
      </c>
      <c r="G208" s="23">
        <v>11</v>
      </c>
      <c r="H208" s="27" t="str">
        <f t="shared" si="56"/>
        <v>N/A</v>
      </c>
      <c r="I208" s="8">
        <v>50</v>
      </c>
      <c r="J208" s="8">
        <v>33.33</v>
      </c>
      <c r="K208" s="28" t="s">
        <v>736</v>
      </c>
      <c r="L208" s="111" t="str">
        <f t="shared" si="57"/>
        <v>No</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106</v>
      </c>
      <c r="D210" s="27" t="str">
        <f t="shared" si="54"/>
        <v>N/A</v>
      </c>
      <c r="E210" s="23">
        <v>117</v>
      </c>
      <c r="F210" s="27" t="str">
        <f t="shared" si="55"/>
        <v>N/A</v>
      </c>
      <c r="G210" s="23">
        <v>127</v>
      </c>
      <c r="H210" s="27" t="str">
        <f t="shared" si="56"/>
        <v>N/A</v>
      </c>
      <c r="I210" s="8">
        <v>10.38</v>
      </c>
      <c r="J210" s="8">
        <v>8.5470000000000006</v>
      </c>
      <c r="K210" s="28" t="s">
        <v>736</v>
      </c>
      <c r="L210" s="111" t="str">
        <f t="shared" si="57"/>
        <v>Yes</v>
      </c>
    </row>
    <row r="211" spans="1:12" x14ac:dyDescent="0.25">
      <c r="A211" s="143" t="s">
        <v>1050</v>
      </c>
      <c r="B211" s="22" t="s">
        <v>213</v>
      </c>
      <c r="C211" s="23">
        <v>54</v>
      </c>
      <c r="D211" s="27" t="str">
        <f t="shared" si="54"/>
        <v>N/A</v>
      </c>
      <c r="E211" s="23">
        <v>72</v>
      </c>
      <c r="F211" s="27" t="str">
        <f t="shared" si="55"/>
        <v>N/A</v>
      </c>
      <c r="G211" s="23">
        <v>68</v>
      </c>
      <c r="H211" s="27" t="str">
        <f t="shared" si="56"/>
        <v>N/A</v>
      </c>
      <c r="I211" s="8">
        <v>33.33</v>
      </c>
      <c r="J211" s="8">
        <v>-5.56</v>
      </c>
      <c r="K211" s="28" t="s">
        <v>736</v>
      </c>
      <c r="L211" s="111" t="str">
        <f t="shared" si="57"/>
        <v>Yes</v>
      </c>
    </row>
    <row r="212" spans="1:12" ht="25" x14ac:dyDescent="0.25">
      <c r="A212" s="143" t="s">
        <v>1051</v>
      </c>
      <c r="B212" s="22" t="s">
        <v>213</v>
      </c>
      <c r="C212" s="23">
        <v>11</v>
      </c>
      <c r="D212" s="27" t="str">
        <f t="shared" si="54"/>
        <v>N/A</v>
      </c>
      <c r="E212" s="23">
        <v>0</v>
      </c>
      <c r="F212" s="27" t="str">
        <f t="shared" si="55"/>
        <v>N/A</v>
      </c>
      <c r="G212" s="23">
        <v>0</v>
      </c>
      <c r="H212" s="27" t="str">
        <f t="shared" si="56"/>
        <v>N/A</v>
      </c>
      <c r="I212" s="8">
        <v>-100</v>
      </c>
      <c r="J212" s="8" t="s">
        <v>1748</v>
      </c>
      <c r="K212" s="28" t="s">
        <v>736</v>
      </c>
      <c r="L212" s="111" t="str">
        <f t="shared" si="57"/>
        <v>N/A</v>
      </c>
    </row>
    <row r="213" spans="1:12" x14ac:dyDescent="0.25">
      <c r="A213" s="157" t="s">
        <v>1052</v>
      </c>
      <c r="B213" s="22" t="s">
        <v>213</v>
      </c>
      <c r="C213" s="23">
        <v>0</v>
      </c>
      <c r="D213" s="27" t="str">
        <f t="shared" si="54"/>
        <v>N/A</v>
      </c>
      <c r="E213" s="23">
        <v>0</v>
      </c>
      <c r="F213" s="27" t="str">
        <f t="shared" si="55"/>
        <v>N/A</v>
      </c>
      <c r="G213" s="23">
        <v>0</v>
      </c>
      <c r="H213" s="27" t="str">
        <f t="shared" si="56"/>
        <v>N/A</v>
      </c>
      <c r="I213" s="8" t="s">
        <v>1748</v>
      </c>
      <c r="J213" s="8" t="s">
        <v>1748</v>
      </c>
      <c r="K213" s="28" t="s">
        <v>736</v>
      </c>
      <c r="L213" s="111" t="str">
        <f t="shared" si="57"/>
        <v>N/A</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0</v>
      </c>
      <c r="D216" s="27" t="str">
        <f t="shared" si="54"/>
        <v>N/A</v>
      </c>
      <c r="E216" s="23">
        <v>0</v>
      </c>
      <c r="F216" s="27" t="str">
        <f t="shared" si="55"/>
        <v>N/A</v>
      </c>
      <c r="G216" s="23">
        <v>0</v>
      </c>
      <c r="H216" s="27" t="str">
        <f t="shared" si="56"/>
        <v>N/A</v>
      </c>
      <c r="I216" s="8" t="s">
        <v>1748</v>
      </c>
      <c r="J216" s="8" t="s">
        <v>1748</v>
      </c>
      <c r="K216" s="28" t="s">
        <v>736</v>
      </c>
      <c r="L216" s="111" t="str">
        <f t="shared" si="57"/>
        <v>N/A</v>
      </c>
    </row>
    <row r="217" spans="1:12" ht="25" x14ac:dyDescent="0.25">
      <c r="A217" s="143" t="s">
        <v>1056</v>
      </c>
      <c r="B217" s="22" t="s">
        <v>213</v>
      </c>
      <c r="C217" s="23">
        <v>0</v>
      </c>
      <c r="D217" s="27" t="str">
        <f t="shared" si="54"/>
        <v>N/A</v>
      </c>
      <c r="E217" s="23">
        <v>0</v>
      </c>
      <c r="F217" s="27" t="str">
        <f t="shared" si="55"/>
        <v>N/A</v>
      </c>
      <c r="G217" s="23">
        <v>0</v>
      </c>
      <c r="H217" s="27" t="str">
        <f t="shared" si="56"/>
        <v>N/A</v>
      </c>
      <c r="I217" s="8" t="s">
        <v>1748</v>
      </c>
      <c r="J217" s="8" t="s">
        <v>1748</v>
      </c>
      <c r="K217" s="28" t="s">
        <v>736</v>
      </c>
      <c r="L217" s="111" t="str">
        <f t="shared" si="57"/>
        <v>N/A</v>
      </c>
    </row>
    <row r="218" spans="1:12" ht="25" x14ac:dyDescent="0.25">
      <c r="A218" s="143" t="s">
        <v>1057</v>
      </c>
      <c r="B218" s="22" t="s">
        <v>213</v>
      </c>
      <c r="C218" s="23">
        <v>0</v>
      </c>
      <c r="D218" s="27" t="str">
        <f t="shared" si="54"/>
        <v>N/A</v>
      </c>
      <c r="E218" s="23">
        <v>0</v>
      </c>
      <c r="F218" s="27" t="str">
        <f t="shared" si="55"/>
        <v>N/A</v>
      </c>
      <c r="G218" s="23">
        <v>0</v>
      </c>
      <c r="H218" s="27" t="str">
        <f t="shared" si="56"/>
        <v>N/A</v>
      </c>
      <c r="I218" s="8" t="s">
        <v>1748</v>
      </c>
      <c r="J218" s="8" t="s">
        <v>1748</v>
      </c>
      <c r="K218" s="28" t="s">
        <v>736</v>
      </c>
      <c r="L218" s="111" t="str">
        <f t="shared" si="57"/>
        <v>N/A</v>
      </c>
    </row>
    <row r="219" spans="1:12" x14ac:dyDescent="0.25">
      <c r="A219" s="157" t="s">
        <v>1058</v>
      </c>
      <c r="B219" s="22" t="s">
        <v>213</v>
      </c>
      <c r="C219" s="23">
        <v>46</v>
      </c>
      <c r="D219" s="27" t="str">
        <f t="shared" si="54"/>
        <v>N/A</v>
      </c>
      <c r="E219" s="23">
        <v>75</v>
      </c>
      <c r="F219" s="27" t="str">
        <f t="shared" si="55"/>
        <v>N/A</v>
      </c>
      <c r="G219" s="23">
        <v>70</v>
      </c>
      <c r="H219" s="27" t="str">
        <f t="shared" si="56"/>
        <v>N/A</v>
      </c>
      <c r="I219" s="8">
        <v>63.04</v>
      </c>
      <c r="J219" s="8">
        <v>-6.67</v>
      </c>
      <c r="K219" s="28" t="s">
        <v>736</v>
      </c>
      <c r="L219" s="111" t="str">
        <f t="shared" si="57"/>
        <v>Yes</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11</v>
      </c>
      <c r="D223" s="27" t="str">
        <f t="shared" si="54"/>
        <v>N/A</v>
      </c>
      <c r="E223" s="23">
        <v>11</v>
      </c>
      <c r="F223" s="27" t="str">
        <f t="shared" si="55"/>
        <v>N/A</v>
      </c>
      <c r="G223" s="23">
        <v>11</v>
      </c>
      <c r="H223" s="27" t="str">
        <f t="shared" si="56"/>
        <v>N/A</v>
      </c>
      <c r="I223" s="8">
        <v>150</v>
      </c>
      <c r="J223" s="8">
        <v>-50</v>
      </c>
      <c r="K223" s="28" t="s">
        <v>736</v>
      </c>
      <c r="L223" s="111" t="str">
        <f t="shared" si="57"/>
        <v>No</v>
      </c>
    </row>
    <row r="224" spans="1:12" ht="25" x14ac:dyDescent="0.25">
      <c r="A224" s="144" t="s">
        <v>1063</v>
      </c>
      <c r="B224" s="22" t="s">
        <v>213</v>
      </c>
      <c r="C224" s="23">
        <v>42</v>
      </c>
      <c r="D224" s="27" t="str">
        <f t="shared" si="54"/>
        <v>N/A</v>
      </c>
      <c r="E224" s="23">
        <v>65</v>
      </c>
      <c r="F224" s="27" t="str">
        <f t="shared" si="55"/>
        <v>N/A</v>
      </c>
      <c r="G224" s="23">
        <v>65</v>
      </c>
      <c r="H224" s="27" t="str">
        <f t="shared" ref="H224:H230" si="58">IF($B224="N/A","N/A",IF(G224&gt;10,"No",IF(G224&lt;-10,"No","Yes")))</f>
        <v>N/A</v>
      </c>
      <c r="I224" s="8">
        <v>54.76</v>
      </c>
      <c r="J224" s="8">
        <v>0</v>
      </c>
      <c r="K224" s="28" t="s">
        <v>736</v>
      </c>
      <c r="L224" s="111" t="str">
        <f t="shared" ref="L224:L235" si="59">IF(J224="Div by 0", "N/A", IF(K224="N/A","N/A", IF(J224&gt;VALUE(MID(K224,1,2)), "No", IF(J224&lt;-1*VALUE(MID(K224,1,2)), "No", "Yes"))))</f>
        <v>Yes</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48.471969237000003</v>
      </c>
      <c r="D231" s="27" t="str">
        <f>IF($B231="N/A","N/A",IF(C231&lt;15,"Yes","No"))</f>
        <v>No</v>
      </c>
      <c r="E231" s="4">
        <v>48.367306550999999</v>
      </c>
      <c r="F231" s="27" t="str">
        <f>IF($B231="N/A","N/A",IF(E231&lt;15,"Yes","No"))</f>
        <v>No</v>
      </c>
      <c r="G231" s="4">
        <v>50.225040917000001</v>
      </c>
      <c r="H231" s="27" t="str">
        <f>IF($B231="N/A","N/A",IF(G231&lt;15,"Yes","No"))</f>
        <v>No</v>
      </c>
      <c r="I231" s="8">
        <v>-0.216</v>
      </c>
      <c r="J231" s="8">
        <v>3.8410000000000002</v>
      </c>
      <c r="K231" s="28" t="s">
        <v>736</v>
      </c>
      <c r="L231" s="111" t="str">
        <f t="shared" si="59"/>
        <v>Yes</v>
      </c>
    </row>
    <row r="232" spans="1:12" x14ac:dyDescent="0.25">
      <c r="A232" s="144" t="s">
        <v>1071</v>
      </c>
      <c r="B232" s="22" t="s">
        <v>213</v>
      </c>
      <c r="C232" s="23">
        <v>2333</v>
      </c>
      <c r="D232" s="27" t="str">
        <f t="shared" ref="D232" si="60">IF($B232="N/A","N/A",IF(C232&gt;10,"No",IF(C232&lt;-10,"No","Yes")))</f>
        <v>N/A</v>
      </c>
      <c r="E232" s="23">
        <v>2266</v>
      </c>
      <c r="F232" s="27" t="str">
        <f t="shared" ref="F232" si="61">IF($B232="N/A","N/A",IF(E232&gt;10,"No",IF(E232&lt;-10,"No","Yes")))</f>
        <v>N/A</v>
      </c>
      <c r="G232" s="23">
        <v>1604</v>
      </c>
      <c r="H232" s="27" t="str">
        <f t="shared" ref="H232" si="62">IF($B232="N/A","N/A",IF(G232&gt;10,"No",IF(G232&lt;-10,"No","Yes")))</f>
        <v>N/A</v>
      </c>
      <c r="I232" s="8">
        <v>-2.87</v>
      </c>
      <c r="J232" s="8">
        <v>-29.2</v>
      </c>
      <c r="K232" s="28" t="s">
        <v>736</v>
      </c>
      <c r="L232" s="111" t="str">
        <f t="shared" si="59"/>
        <v>Yes</v>
      </c>
    </row>
    <row r="233" spans="1:12" x14ac:dyDescent="0.25">
      <c r="A233" s="144" t="s">
        <v>1072</v>
      </c>
      <c r="B233" s="22" t="s">
        <v>279</v>
      </c>
      <c r="C233" s="4">
        <v>47.817175650999999</v>
      </c>
      <c r="D233" s="27" t="str">
        <f>IF($B233="N/A","N/A",IF(C233&lt;10,"Yes","No"))</f>
        <v>No</v>
      </c>
      <c r="E233" s="4">
        <v>46.482051282</v>
      </c>
      <c r="F233" s="27" t="str">
        <f>IF($B233="N/A","N/A",IF(E233&lt;10,"Yes","No"))</f>
        <v>No</v>
      </c>
      <c r="G233" s="4">
        <v>39.732474609999997</v>
      </c>
      <c r="H233" s="27" t="str">
        <f>IF($B233="N/A","N/A",IF(G233&lt;10,"Yes","No"))</f>
        <v>No</v>
      </c>
      <c r="I233" s="8">
        <v>-2.79</v>
      </c>
      <c r="J233" s="8">
        <v>-14.5</v>
      </c>
      <c r="K233" s="28" t="s">
        <v>736</v>
      </c>
      <c r="L233" s="111" t="str">
        <f t="shared" si="59"/>
        <v>Yes</v>
      </c>
    </row>
    <row r="234" spans="1:12" x14ac:dyDescent="0.25">
      <c r="A234" s="134" t="s">
        <v>72</v>
      </c>
      <c r="B234" s="22" t="s">
        <v>213</v>
      </c>
      <c r="C234" s="4">
        <v>0</v>
      </c>
      <c r="D234" s="27" t="str">
        <f t="shared" si="54"/>
        <v>N/A</v>
      </c>
      <c r="E234" s="4">
        <v>0</v>
      </c>
      <c r="F234" s="27" t="str">
        <f t="shared" si="55"/>
        <v>N/A</v>
      </c>
      <c r="G234" s="4">
        <v>0</v>
      </c>
      <c r="H234" s="27" t="str">
        <f>IF($B234="N/A","N/A",IF(G234&gt;10,"No",IF(G234&lt;-10,"No","Yes")))</f>
        <v>N/A</v>
      </c>
      <c r="I234" s="8" t="s">
        <v>1748</v>
      </c>
      <c r="J234" s="8" t="s">
        <v>1748</v>
      </c>
      <c r="K234" s="28" t="s">
        <v>736</v>
      </c>
      <c r="L234" s="111" t="str">
        <f t="shared" si="59"/>
        <v>N/A</v>
      </c>
    </row>
    <row r="235" spans="1:12" ht="25" x14ac:dyDescent="0.25">
      <c r="A235" s="144" t="s">
        <v>1073</v>
      </c>
      <c r="B235" s="22" t="s">
        <v>289</v>
      </c>
      <c r="C235" s="5">
        <v>48.471969237000003</v>
      </c>
      <c r="D235" s="27" t="str">
        <f>IF($B235="N/A","N/A",IF(C235&lt;15,"Yes","No"))</f>
        <v>No</v>
      </c>
      <c r="E235" s="5">
        <v>48.367306550999999</v>
      </c>
      <c r="F235" s="27" t="str">
        <f>IF($B235="N/A","N/A",IF(E235&lt;15,"Yes","No"))</f>
        <v>No</v>
      </c>
      <c r="G235" s="5">
        <v>50.225040917000001</v>
      </c>
      <c r="H235" s="27" t="str">
        <f>IF($B235="N/A","N/A",IF(G235&lt;15,"Yes","No"))</f>
        <v>No</v>
      </c>
      <c r="I235" s="8">
        <v>-0.216</v>
      </c>
      <c r="J235" s="8">
        <v>3.8410000000000002</v>
      </c>
      <c r="K235" s="28" t="s">
        <v>736</v>
      </c>
      <c r="L235" s="111" t="str">
        <f t="shared" si="59"/>
        <v>Yes</v>
      </c>
    </row>
    <row r="236" spans="1:12" ht="25" x14ac:dyDescent="0.25">
      <c r="A236" s="144" t="s">
        <v>152</v>
      </c>
      <c r="B236" s="22" t="s">
        <v>213</v>
      </c>
      <c r="C236" s="23">
        <v>35</v>
      </c>
      <c r="D236" s="27" t="str">
        <f>IF($B236="N/A","N/A",IF(C236&gt;10,"No",IF(C236&lt;-10,"No","Yes")))</f>
        <v>N/A</v>
      </c>
      <c r="E236" s="23">
        <v>24</v>
      </c>
      <c r="F236" s="27" t="str">
        <f>IF($B236="N/A","N/A",IF(E236&gt;10,"No",IF(E236&lt;-10,"No","Yes")))</f>
        <v>N/A</v>
      </c>
      <c r="G236" s="23">
        <v>263</v>
      </c>
      <c r="H236" s="27" t="str">
        <f>IF($B236="N/A","N/A",IF(G236&gt;10,"No",IF(G236&lt;-10,"No","Yes")))</f>
        <v>N/A</v>
      </c>
      <c r="I236" s="8">
        <v>-31.4</v>
      </c>
      <c r="J236" s="8">
        <v>995.8</v>
      </c>
      <c r="K236" s="28" t="s">
        <v>736</v>
      </c>
      <c r="L236" s="111" t="str">
        <f>IF(J236="Div by 0", "N/A", IF(K236="N/A","N/A", IF(J236&gt;VALUE(MID(K236,1,2)), "No", IF(J236&lt;-1*VALUE(MID(K236,1,2)), "No", "Yes"))))</f>
        <v>No</v>
      </c>
    </row>
    <row r="237" spans="1:12" x14ac:dyDescent="0.25">
      <c r="A237" s="144" t="s">
        <v>1074</v>
      </c>
      <c r="B237" s="22" t="s">
        <v>213</v>
      </c>
      <c r="C237" s="23">
        <v>4879</v>
      </c>
      <c r="D237" s="27" t="str">
        <f t="shared" ref="D237:D242" si="63">IF($B237="N/A","N/A",IF(C237&gt;10,"No",IF(C237&lt;-10,"No","Yes")))</f>
        <v>N/A</v>
      </c>
      <c r="E237" s="23">
        <v>4875</v>
      </c>
      <c r="F237" s="27" t="str">
        <f t="shared" ref="F237:F242" si="64">IF($B237="N/A","N/A",IF(E237&gt;10,"No",IF(E237&lt;-10,"No","Yes")))</f>
        <v>N/A</v>
      </c>
      <c r="G237" s="23">
        <v>4037</v>
      </c>
      <c r="H237" s="27" t="str">
        <f>IF($B237="N/A","N/A",IF(G237&gt;10,"No",IF(G237&lt;-10,"No","Yes")))</f>
        <v>N/A</v>
      </c>
      <c r="I237" s="8">
        <v>-8.2000000000000003E-2</v>
      </c>
      <c r="J237" s="8">
        <v>-17.2</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48.471969237000003</v>
      </c>
      <c r="D242" s="27" t="str">
        <f t="shared" si="63"/>
        <v>N/A</v>
      </c>
      <c r="E242" s="4">
        <v>48.367306550999999</v>
      </c>
      <c r="F242" s="27" t="str">
        <f t="shared" si="64"/>
        <v>N/A</v>
      </c>
      <c r="G242" s="4">
        <v>50.225040917000001</v>
      </c>
      <c r="H242" s="27" t="str">
        <f t="shared" si="65"/>
        <v>N/A</v>
      </c>
      <c r="I242" s="8">
        <v>-0.216</v>
      </c>
      <c r="J242" s="8">
        <v>3.8410000000000002</v>
      </c>
      <c r="K242" s="28" t="s">
        <v>213</v>
      </c>
      <c r="L242" s="111" t="str">
        <f t="shared" si="66"/>
        <v>N/A</v>
      </c>
    </row>
    <row r="243" spans="1:12" x14ac:dyDescent="0.25">
      <c r="A243" s="157" t="s">
        <v>1080</v>
      </c>
      <c r="B243" s="22" t="s">
        <v>213</v>
      </c>
      <c r="C243" s="23">
        <v>14955</v>
      </c>
      <c r="D243" s="27" t="str">
        <f>IF($B243="N/A","N/A",IF(C243&gt;10,"No",IF(C243&lt;-10,"No","Yes")))</f>
        <v>N/A</v>
      </c>
      <c r="E243" s="23">
        <v>14836</v>
      </c>
      <c r="F243" s="27" t="str">
        <f>IF($B243="N/A","N/A",IF(E243&gt;10,"No",IF(E243&lt;-10,"No","Yes")))</f>
        <v>N/A</v>
      </c>
      <c r="G243" s="23">
        <v>16986</v>
      </c>
      <c r="H243" s="27" t="str">
        <f>IF($B243="N/A","N/A",IF(G243&gt;10,"No",IF(G243&lt;-10,"No","Yes")))</f>
        <v>N/A</v>
      </c>
      <c r="I243" s="8">
        <v>-0.79600000000000004</v>
      </c>
      <c r="J243" s="8">
        <v>14.49</v>
      </c>
      <c r="K243" s="28" t="s">
        <v>736</v>
      </c>
      <c r="L243" s="111" t="str">
        <f t="shared" ref="L243:L276" si="67">IF(J243="Div by 0", "N/A", IF(K243="N/A","N/A", IF(J243&gt;VALUE(MID(K243,1,2)), "No", IF(J243&lt;-1*VALUE(MID(K243,1,2)), "No", "Yes"))))</f>
        <v>Yes</v>
      </c>
    </row>
    <row r="244" spans="1:12" x14ac:dyDescent="0.25">
      <c r="A244" s="134" t="s">
        <v>1081</v>
      </c>
      <c r="B244" s="22" t="s">
        <v>213</v>
      </c>
      <c r="C244" s="4">
        <v>7.6528660000000004E-3</v>
      </c>
      <c r="D244" s="27" t="str">
        <f>IF($B244="N/A","N/A",IF(C244&gt;10,"No",IF(C244&lt;-10,"No","Yes")))</f>
        <v>N/A</v>
      </c>
      <c r="E244" s="4">
        <v>4.5620437999999999E-2</v>
      </c>
      <c r="F244" s="27" t="str">
        <f>IF($B244="N/A","N/A",IF(E244&gt;10,"No",IF(E244&lt;-10,"No","Yes")))</f>
        <v>N/A</v>
      </c>
      <c r="G244" s="4">
        <v>1.47928994E-2</v>
      </c>
      <c r="H244" s="27" t="str">
        <f>IF($B244="N/A","N/A",IF(G244&gt;10,"No",IF(G244&lt;-10,"No","Yes")))</f>
        <v>N/A</v>
      </c>
      <c r="I244" s="8">
        <v>496.1</v>
      </c>
      <c r="J244" s="8">
        <v>-67.599999999999994</v>
      </c>
      <c r="K244" s="28" t="s">
        <v>736</v>
      </c>
      <c r="L244" s="111" t="str">
        <f t="shared" si="67"/>
        <v>No</v>
      </c>
    </row>
    <row r="245" spans="1:12" x14ac:dyDescent="0.25">
      <c r="A245" s="134" t="s">
        <v>1082</v>
      </c>
      <c r="B245" s="22" t="s">
        <v>213</v>
      </c>
      <c r="C245" s="4">
        <v>3.3257475945000001</v>
      </c>
      <c r="D245" s="27" t="str">
        <f>IF($B245="N/A","N/A",IF(C245&gt;10,"No",IF(C245&lt;-10,"No","Yes")))</f>
        <v>N/A</v>
      </c>
      <c r="E245" s="4">
        <v>3.9944134078000002</v>
      </c>
      <c r="F245" s="27" t="str">
        <f>IF($B245="N/A","N/A",IF(E245&gt;10,"No",IF(E245&lt;-10,"No","Yes")))</f>
        <v>N/A</v>
      </c>
      <c r="G245" s="4">
        <v>4.1880941250000001</v>
      </c>
      <c r="H245" s="27" t="str">
        <f>IF($B245="N/A","N/A",IF(G245&gt;10,"No",IF(G245&lt;-10,"No","Yes")))</f>
        <v>N/A</v>
      </c>
      <c r="I245" s="8">
        <v>20.11</v>
      </c>
      <c r="J245" s="8">
        <v>4.8490000000000002</v>
      </c>
      <c r="K245" s="28" t="s">
        <v>736</v>
      </c>
      <c r="L245" s="111" t="str">
        <f t="shared" si="67"/>
        <v>Yes</v>
      </c>
    </row>
    <row r="246" spans="1:12" x14ac:dyDescent="0.25">
      <c r="A246" s="134" t="s">
        <v>1083</v>
      </c>
      <c r="B246" s="22" t="s">
        <v>213</v>
      </c>
      <c r="C246" s="4">
        <v>0</v>
      </c>
      <c r="D246" s="27" t="str">
        <f t="shared" ref="D246:D274" si="68">IF($B246="N/A","N/A",IF(C246&gt;10,"No",IF(C246&lt;-10,"No","Yes")))</f>
        <v>N/A</v>
      </c>
      <c r="E246" s="4">
        <v>2.3437317000000002E-3</v>
      </c>
      <c r="F246" s="27" t="str">
        <f t="shared" ref="F246:F274" si="69">IF($B246="N/A","N/A",IF(E246&gt;10,"No",IF(E246&lt;-10,"No","Yes")))</f>
        <v>N/A</v>
      </c>
      <c r="G246" s="4">
        <v>7.5645418000000004E-3</v>
      </c>
      <c r="H246" s="27" t="str">
        <f t="shared" ref="H246:H274" si="70">IF($B246="N/A","N/A",IF(G246&gt;10,"No",IF(G246&lt;-10,"No","Yes")))</f>
        <v>N/A</v>
      </c>
      <c r="I246" s="8" t="s">
        <v>1748</v>
      </c>
      <c r="J246" s="8">
        <v>222.8</v>
      </c>
      <c r="K246" s="28" t="s">
        <v>736</v>
      </c>
      <c r="L246" s="111" t="str">
        <f t="shared" si="67"/>
        <v>No</v>
      </c>
    </row>
    <row r="247" spans="1:12" x14ac:dyDescent="0.25">
      <c r="A247" s="134" t="s">
        <v>1084</v>
      </c>
      <c r="B247" s="22" t="s">
        <v>213</v>
      </c>
      <c r="C247" s="4">
        <v>64.736624947999999</v>
      </c>
      <c r="D247" s="27" t="str">
        <f t="shared" si="68"/>
        <v>N/A</v>
      </c>
      <c r="E247" s="4">
        <v>64.721026025</v>
      </c>
      <c r="F247" s="27" t="str">
        <f t="shared" si="69"/>
        <v>N/A</v>
      </c>
      <c r="G247" s="4">
        <v>68.056149961000003</v>
      </c>
      <c r="H247" s="27" t="str">
        <f t="shared" si="70"/>
        <v>N/A</v>
      </c>
      <c r="I247" s="8">
        <v>-2.4E-2</v>
      </c>
      <c r="J247" s="8">
        <v>5.1529999999999996</v>
      </c>
      <c r="K247" s="28" t="s">
        <v>736</v>
      </c>
      <c r="L247" s="111" t="str">
        <f t="shared" si="67"/>
        <v>Yes</v>
      </c>
    </row>
    <row r="248" spans="1:12" x14ac:dyDescent="0.25">
      <c r="A248" s="134" t="s">
        <v>1085</v>
      </c>
      <c r="B248" s="22" t="s">
        <v>213</v>
      </c>
      <c r="C248" s="4">
        <v>0</v>
      </c>
      <c r="D248" s="27" t="str">
        <f t="shared" si="68"/>
        <v>N/A</v>
      </c>
      <c r="E248" s="4">
        <v>0</v>
      </c>
      <c r="F248" s="27" t="str">
        <f t="shared" si="69"/>
        <v>N/A</v>
      </c>
      <c r="G248" s="4">
        <v>0</v>
      </c>
      <c r="H248" s="27" t="str">
        <f t="shared" si="70"/>
        <v>N/A</v>
      </c>
      <c r="I248" s="8" t="s">
        <v>1748</v>
      </c>
      <c r="J248" s="8" t="s">
        <v>1748</v>
      </c>
      <c r="K248" s="28" t="s">
        <v>736</v>
      </c>
      <c r="L248" s="111" t="str">
        <f t="shared" si="67"/>
        <v>N/A</v>
      </c>
    </row>
    <row r="249" spans="1:12" x14ac:dyDescent="0.25">
      <c r="A249" s="157" t="s">
        <v>1086</v>
      </c>
      <c r="B249" s="22" t="s">
        <v>213</v>
      </c>
      <c r="C249" s="23">
        <v>103557</v>
      </c>
      <c r="D249" s="27" t="str">
        <f t="shared" si="68"/>
        <v>N/A</v>
      </c>
      <c r="E249" s="23">
        <v>103794</v>
      </c>
      <c r="F249" s="27" t="str">
        <f t="shared" si="69"/>
        <v>N/A</v>
      </c>
      <c r="G249" s="23">
        <v>109289</v>
      </c>
      <c r="H249" s="27" t="str">
        <f t="shared" si="70"/>
        <v>N/A</v>
      </c>
      <c r="I249" s="8">
        <v>0.22889999999999999</v>
      </c>
      <c r="J249" s="8">
        <v>5.2939999999999996</v>
      </c>
      <c r="K249" s="28" t="s">
        <v>736</v>
      </c>
      <c r="L249" s="111" t="str">
        <f t="shared" si="67"/>
        <v>Yes</v>
      </c>
    </row>
    <row r="250" spans="1:12" x14ac:dyDescent="0.25">
      <c r="A250" s="134" t="s">
        <v>1087</v>
      </c>
      <c r="B250" s="22" t="s">
        <v>213</v>
      </c>
      <c r="C250" s="4">
        <v>1.1861942297000001</v>
      </c>
      <c r="D250" s="27" t="str">
        <f t="shared" si="68"/>
        <v>N/A</v>
      </c>
      <c r="E250" s="4">
        <v>1.1481143551999999</v>
      </c>
      <c r="F250" s="27" t="str">
        <f t="shared" si="69"/>
        <v>N/A</v>
      </c>
      <c r="G250" s="4">
        <v>1.2130177515</v>
      </c>
      <c r="H250" s="27" t="str">
        <f t="shared" si="70"/>
        <v>N/A</v>
      </c>
      <c r="I250" s="8">
        <v>-3.21</v>
      </c>
      <c r="J250" s="8">
        <v>5.6529999999999996</v>
      </c>
      <c r="K250" s="28" t="s">
        <v>736</v>
      </c>
      <c r="L250" s="111" t="str">
        <f t="shared" si="67"/>
        <v>Yes</v>
      </c>
    </row>
    <row r="251" spans="1:12" x14ac:dyDescent="0.25">
      <c r="A251" s="134" t="s">
        <v>1088</v>
      </c>
      <c r="B251" s="22" t="s">
        <v>213</v>
      </c>
      <c r="C251" s="4">
        <v>46.320916677</v>
      </c>
      <c r="D251" s="27" t="str">
        <f t="shared" si="68"/>
        <v>N/A</v>
      </c>
      <c r="E251" s="4">
        <v>46.879489225999997</v>
      </c>
      <c r="F251" s="27" t="str">
        <f t="shared" si="69"/>
        <v>N/A</v>
      </c>
      <c r="G251" s="4">
        <v>46.357332087000003</v>
      </c>
      <c r="H251" s="27" t="str">
        <f t="shared" si="70"/>
        <v>N/A</v>
      </c>
      <c r="I251" s="8">
        <v>1.206</v>
      </c>
      <c r="J251" s="8">
        <v>-1.1100000000000001</v>
      </c>
      <c r="K251" s="28" t="s">
        <v>736</v>
      </c>
      <c r="L251" s="111" t="str">
        <f t="shared" si="67"/>
        <v>Yes</v>
      </c>
    </row>
    <row r="252" spans="1:12" x14ac:dyDescent="0.25">
      <c r="A252" s="134" t="s">
        <v>1089</v>
      </c>
      <c r="B252" s="22" t="s">
        <v>213</v>
      </c>
      <c r="C252" s="4">
        <v>89.524727498000004</v>
      </c>
      <c r="D252" s="27" t="str">
        <f t="shared" si="68"/>
        <v>N/A</v>
      </c>
      <c r="E252" s="4">
        <v>89.780157967999997</v>
      </c>
      <c r="F252" s="27" t="str">
        <f t="shared" si="69"/>
        <v>N/A</v>
      </c>
      <c r="G252" s="4">
        <v>88.681284242999993</v>
      </c>
      <c r="H252" s="27" t="str">
        <f t="shared" si="70"/>
        <v>N/A</v>
      </c>
      <c r="I252" s="8">
        <v>0.2853</v>
      </c>
      <c r="J252" s="8">
        <v>-1.22</v>
      </c>
      <c r="K252" s="28" t="s">
        <v>736</v>
      </c>
      <c r="L252" s="111" t="str">
        <f t="shared" si="67"/>
        <v>Yes</v>
      </c>
    </row>
    <row r="253" spans="1:12" x14ac:dyDescent="0.25">
      <c r="A253" s="134" t="s">
        <v>1090</v>
      </c>
      <c r="B253" s="22" t="s">
        <v>213</v>
      </c>
      <c r="C253" s="4">
        <v>75.950121487000004</v>
      </c>
      <c r="D253" s="27" t="str">
        <f t="shared" si="68"/>
        <v>N/A</v>
      </c>
      <c r="E253" s="4">
        <v>71.531548399000002</v>
      </c>
      <c r="F253" s="27" t="str">
        <f t="shared" si="69"/>
        <v>N/A</v>
      </c>
      <c r="G253" s="4">
        <v>64.893434905000007</v>
      </c>
      <c r="H253" s="27" t="str">
        <f t="shared" si="70"/>
        <v>N/A</v>
      </c>
      <c r="I253" s="8">
        <v>-5.82</v>
      </c>
      <c r="J253" s="8">
        <v>-9.2799999999999994</v>
      </c>
      <c r="K253" s="28" t="s">
        <v>736</v>
      </c>
      <c r="L253" s="111" t="str">
        <f t="shared" si="67"/>
        <v>Yes</v>
      </c>
    </row>
    <row r="254" spans="1:12" x14ac:dyDescent="0.25">
      <c r="A254" s="134" t="s">
        <v>1091</v>
      </c>
      <c r="B254" s="22" t="s">
        <v>213</v>
      </c>
      <c r="C254" s="4">
        <v>0</v>
      </c>
      <c r="D254" s="27" t="str">
        <f t="shared" si="68"/>
        <v>N/A</v>
      </c>
      <c r="E254" s="4">
        <v>0</v>
      </c>
      <c r="F254" s="27" t="str">
        <f t="shared" si="69"/>
        <v>N/A</v>
      </c>
      <c r="G254" s="4">
        <v>0</v>
      </c>
      <c r="H254" s="27" t="str">
        <f t="shared" si="70"/>
        <v>N/A</v>
      </c>
      <c r="I254" s="8" t="s">
        <v>1748</v>
      </c>
      <c r="J254" s="8" t="s">
        <v>1748</v>
      </c>
      <c r="K254" s="28" t="s">
        <v>736</v>
      </c>
      <c r="L254" s="111" t="str">
        <f t="shared" si="67"/>
        <v>N/A</v>
      </c>
    </row>
    <row r="255" spans="1:12" x14ac:dyDescent="0.25">
      <c r="A255" s="134" t="s">
        <v>1092</v>
      </c>
      <c r="B255" s="22" t="s">
        <v>213</v>
      </c>
      <c r="C255" s="4">
        <v>0.31190552059999999</v>
      </c>
      <c r="D255" s="27" t="str">
        <f t="shared" si="68"/>
        <v>N/A</v>
      </c>
      <c r="E255" s="4">
        <v>0.52122473359999999</v>
      </c>
      <c r="F255" s="27" t="str">
        <f t="shared" si="69"/>
        <v>N/A</v>
      </c>
      <c r="G255" s="4">
        <v>0.49227278130000002</v>
      </c>
      <c r="H255" s="27" t="str">
        <f t="shared" si="70"/>
        <v>N/A</v>
      </c>
      <c r="I255" s="8">
        <v>67.11</v>
      </c>
      <c r="J255" s="8">
        <v>-5.55</v>
      </c>
      <c r="K255" s="28" t="s">
        <v>736</v>
      </c>
      <c r="L255" s="111" t="str">
        <f>IF(J255="Div by 0", "N/A", IF(OR(J255="N/A",K255="N/A"),"N/A", IF(J255&gt;VALUE(MID(K255,1,2)), "No", IF(J255&lt;-1*VALUE(MID(K255,1,2)), "No", "Yes"))))</f>
        <v>Yes</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1210</v>
      </c>
      <c r="F273" s="27" t="str">
        <f t="shared" si="69"/>
        <v>N/A</v>
      </c>
      <c r="G273" s="23">
        <v>3174</v>
      </c>
      <c r="H273" s="27" t="str">
        <f t="shared" si="70"/>
        <v>N/A</v>
      </c>
      <c r="I273" s="8" t="s">
        <v>1748</v>
      </c>
      <c r="J273" s="8">
        <v>162.30000000000001</v>
      </c>
      <c r="K273" s="28" t="s">
        <v>736</v>
      </c>
      <c r="L273" s="111" t="str">
        <f t="shared" si="67"/>
        <v>No</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1</v>
      </c>
      <c r="H275" s="27" t="str">
        <f t="shared" ref="H275:H276" si="73">IF($B275="N/A","N/A",IF(G275&gt;0,"No",IF(G275&lt;0,"No","Yes")))</f>
        <v>No</v>
      </c>
      <c r="I275" s="8" t="s">
        <v>1748</v>
      </c>
      <c r="J275" s="8" t="s">
        <v>1748</v>
      </c>
      <c r="K275" s="28" t="s">
        <v>736</v>
      </c>
      <c r="L275" s="111" t="str">
        <f t="shared" si="67"/>
        <v>N/A</v>
      </c>
    </row>
    <row r="276" spans="1:12" x14ac:dyDescent="0.25">
      <c r="A276" s="134" t="s">
        <v>155</v>
      </c>
      <c r="B276" s="30" t="s">
        <v>217</v>
      </c>
      <c r="C276" s="1">
        <v>0</v>
      </c>
      <c r="D276" s="27" t="str">
        <f t="shared" si="71"/>
        <v>Yes</v>
      </c>
      <c r="E276" s="1">
        <v>1</v>
      </c>
      <c r="F276" s="27" t="str">
        <f t="shared" si="72"/>
        <v>No</v>
      </c>
      <c r="G276" s="1">
        <v>0</v>
      </c>
      <c r="H276" s="27" t="str">
        <f t="shared" si="73"/>
        <v>Yes</v>
      </c>
      <c r="I276" s="8" t="s">
        <v>1748</v>
      </c>
      <c r="J276" s="8">
        <v>-100</v>
      </c>
      <c r="K276" s="28" t="s">
        <v>736</v>
      </c>
      <c r="L276" s="111" t="str">
        <f t="shared" si="67"/>
        <v>No</v>
      </c>
    </row>
    <row r="277" spans="1:12" x14ac:dyDescent="0.25">
      <c r="A277" s="144" t="s">
        <v>690</v>
      </c>
      <c r="B277" s="1" t="s">
        <v>213</v>
      </c>
      <c r="C277" s="1">
        <v>123203</v>
      </c>
      <c r="D277" s="7" t="str">
        <f t="shared" ref="D277:D284" si="74">IF($B277="N/A","N/A",IF(C277&gt;10,"No",IF(C277&lt;-10,"No","Yes")))</f>
        <v>N/A</v>
      </c>
      <c r="E277" s="1">
        <v>123599</v>
      </c>
      <c r="F277" s="7" t="str">
        <f t="shared" ref="F277:F278" si="75">IF($B277="N/A","N/A",IF(E277&gt;10,"No",IF(E277&lt;-10,"No","Yes")))</f>
        <v>N/A</v>
      </c>
      <c r="G277" s="1">
        <v>130966</v>
      </c>
      <c r="H277" s="7" t="str">
        <f t="shared" ref="H277:H278" si="76">IF($B277="N/A","N/A",IF(G277&gt;10,"No",IF(G277&lt;-10,"No","Yes")))</f>
        <v>N/A</v>
      </c>
      <c r="I277" s="8">
        <v>0.32140000000000002</v>
      </c>
      <c r="J277" s="8">
        <v>5.96</v>
      </c>
      <c r="K277" s="1" t="s">
        <v>213</v>
      </c>
      <c r="L277" s="111" t="str">
        <f t="shared" ref="L277:L278" si="77">IF(J277="Div by 0", "N/A", IF(K277="N/A","N/A", IF(J277&gt;VALUE(MID(K277,1,2)), "No", IF(J277&lt;-1*VALUE(MID(K277,1,2)), "No", "Yes"))))</f>
        <v>N/A</v>
      </c>
    </row>
    <row r="278" spans="1:12" x14ac:dyDescent="0.25">
      <c r="A278" s="144" t="s">
        <v>691</v>
      </c>
      <c r="B278" s="1" t="s">
        <v>213</v>
      </c>
      <c r="C278" s="1">
        <v>96619.833333000002</v>
      </c>
      <c r="D278" s="7" t="str">
        <f t="shared" si="74"/>
        <v>N/A</v>
      </c>
      <c r="E278" s="1">
        <v>98954.166666999998</v>
      </c>
      <c r="F278" s="7" t="str">
        <f t="shared" si="75"/>
        <v>N/A</v>
      </c>
      <c r="G278" s="1">
        <v>103561.91667000001</v>
      </c>
      <c r="H278" s="7" t="str">
        <f t="shared" si="76"/>
        <v>N/A</v>
      </c>
      <c r="I278" s="8">
        <v>2.4159999999999999</v>
      </c>
      <c r="J278" s="8">
        <v>4.6559999999999997</v>
      </c>
      <c r="K278" s="1" t="s">
        <v>213</v>
      </c>
      <c r="L278" s="111" t="str">
        <f t="shared" si="77"/>
        <v>N/A</v>
      </c>
    </row>
    <row r="279" spans="1:12" x14ac:dyDescent="0.25">
      <c r="A279" s="144" t="s">
        <v>692</v>
      </c>
      <c r="B279" s="1" t="s">
        <v>213</v>
      </c>
      <c r="C279" s="1">
        <v>0</v>
      </c>
      <c r="D279" s="7" t="str">
        <f t="shared" si="74"/>
        <v>N/A</v>
      </c>
      <c r="E279" s="1">
        <v>0</v>
      </c>
      <c r="F279" s="7" t="str">
        <f t="shared" ref="F279:F284" si="78">IF($B279="N/A","N/A",IF(E279&gt;10,"No",IF(E279&lt;-10,"No","Yes")))</f>
        <v>N/A</v>
      </c>
      <c r="G279" s="1">
        <v>0</v>
      </c>
      <c r="H279" s="7" t="str">
        <f t="shared" ref="H279:H284" si="79">IF($B279="N/A","N/A",IF(G279&gt;10,"No",IF(G279&lt;-10,"No","Yes")))</f>
        <v>N/A</v>
      </c>
      <c r="I279" s="8" t="s">
        <v>1748</v>
      </c>
      <c r="J279" s="8" t="s">
        <v>1748</v>
      </c>
      <c r="K279" s="1" t="s">
        <v>213</v>
      </c>
      <c r="L279" s="111" t="str">
        <f t="shared" ref="L279:L285" si="80">IF(J279="Div by 0", "N/A", IF(K279="N/A","N/A", IF(J279&gt;VALUE(MID(K279,1,2)), "No", IF(J279&lt;-1*VALUE(MID(K279,1,2)), "No", "Yes"))))</f>
        <v>N/A</v>
      </c>
    </row>
    <row r="280" spans="1:12" x14ac:dyDescent="0.25">
      <c r="A280" s="144" t="s">
        <v>693</v>
      </c>
      <c r="B280" s="1" t="s">
        <v>213</v>
      </c>
      <c r="C280" s="1">
        <v>0</v>
      </c>
      <c r="D280" s="7" t="str">
        <f t="shared" si="74"/>
        <v>N/A</v>
      </c>
      <c r="E280" s="1">
        <v>0</v>
      </c>
      <c r="F280" s="7" t="str">
        <f t="shared" si="78"/>
        <v>N/A</v>
      </c>
      <c r="G280" s="1">
        <v>0</v>
      </c>
      <c r="H280" s="7" t="str">
        <f t="shared" si="79"/>
        <v>N/A</v>
      </c>
      <c r="I280" s="8" t="s">
        <v>1748</v>
      </c>
      <c r="J280" s="8" t="s">
        <v>1748</v>
      </c>
      <c r="K280" s="1" t="s">
        <v>213</v>
      </c>
      <c r="L280" s="111" t="str">
        <f t="shared" si="80"/>
        <v>N/A</v>
      </c>
    </row>
    <row r="281" spans="1:12" x14ac:dyDescent="0.25">
      <c r="A281" s="144" t="s">
        <v>694</v>
      </c>
      <c r="B281" s="1" t="s">
        <v>213</v>
      </c>
      <c r="C281" s="1">
        <v>0</v>
      </c>
      <c r="D281" s="7" t="str">
        <f t="shared" si="74"/>
        <v>N/A</v>
      </c>
      <c r="E281" s="1">
        <v>0</v>
      </c>
      <c r="F281" s="7" t="str">
        <f t="shared" si="78"/>
        <v>N/A</v>
      </c>
      <c r="G281" s="1">
        <v>0</v>
      </c>
      <c r="H281" s="7" t="str">
        <f t="shared" si="79"/>
        <v>N/A</v>
      </c>
      <c r="I281" s="8" t="s">
        <v>1748</v>
      </c>
      <c r="J281" s="8" t="s">
        <v>1748</v>
      </c>
      <c r="K281" s="1" t="s">
        <v>213</v>
      </c>
      <c r="L281" s="111" t="str">
        <f t="shared" si="80"/>
        <v>N/A</v>
      </c>
    </row>
    <row r="282" spans="1:12" x14ac:dyDescent="0.25">
      <c r="A282" s="144" t="s">
        <v>695</v>
      </c>
      <c r="B282" s="1" t="s">
        <v>213</v>
      </c>
      <c r="C282" s="1">
        <v>7323</v>
      </c>
      <c r="D282" s="7" t="str">
        <f t="shared" si="74"/>
        <v>N/A</v>
      </c>
      <c r="E282" s="1">
        <v>7738</v>
      </c>
      <c r="F282" s="7" t="str">
        <f t="shared" si="78"/>
        <v>N/A</v>
      </c>
      <c r="G282" s="1">
        <v>8584</v>
      </c>
      <c r="H282" s="7" t="str">
        <f t="shared" si="79"/>
        <v>N/A</v>
      </c>
      <c r="I282" s="8">
        <v>5.6669999999999998</v>
      </c>
      <c r="J282" s="8">
        <v>10.93</v>
      </c>
      <c r="K282" s="1" t="s">
        <v>213</v>
      </c>
      <c r="L282" s="111" t="str">
        <f t="shared" si="80"/>
        <v>N/A</v>
      </c>
    </row>
    <row r="283" spans="1:12" x14ac:dyDescent="0.25">
      <c r="A283" s="144" t="s">
        <v>696</v>
      </c>
      <c r="B283" s="1" t="s">
        <v>213</v>
      </c>
      <c r="C283" s="1">
        <v>9572</v>
      </c>
      <c r="D283" s="7" t="str">
        <f t="shared" si="74"/>
        <v>N/A</v>
      </c>
      <c r="E283" s="1">
        <v>9878</v>
      </c>
      <c r="F283" s="7" t="str">
        <f t="shared" si="78"/>
        <v>N/A</v>
      </c>
      <c r="G283" s="1">
        <v>10921</v>
      </c>
      <c r="H283" s="7" t="str">
        <f t="shared" si="79"/>
        <v>N/A</v>
      </c>
      <c r="I283" s="8">
        <v>3.1970000000000001</v>
      </c>
      <c r="J283" s="8">
        <v>10.56</v>
      </c>
      <c r="K283" s="1" t="s">
        <v>213</v>
      </c>
      <c r="L283" s="111" t="str">
        <f t="shared" si="80"/>
        <v>N/A</v>
      </c>
    </row>
    <row r="284" spans="1:12" x14ac:dyDescent="0.25">
      <c r="A284" s="144" t="s">
        <v>697</v>
      </c>
      <c r="B284" s="1" t="s">
        <v>213</v>
      </c>
      <c r="C284" s="1">
        <v>7278.0833333</v>
      </c>
      <c r="D284" s="7" t="str">
        <f t="shared" si="74"/>
        <v>N/A</v>
      </c>
      <c r="E284" s="1">
        <v>7719.75</v>
      </c>
      <c r="F284" s="7" t="str">
        <f t="shared" si="78"/>
        <v>N/A</v>
      </c>
      <c r="G284" s="1">
        <v>8269.9166667000009</v>
      </c>
      <c r="H284" s="7" t="str">
        <f t="shared" si="79"/>
        <v>N/A</v>
      </c>
      <c r="I284" s="8">
        <v>6.0679999999999996</v>
      </c>
      <c r="J284" s="8">
        <v>7.1269999999999998</v>
      </c>
      <c r="K284" s="1" t="s">
        <v>213</v>
      </c>
      <c r="L284" s="111" t="str">
        <f t="shared" si="80"/>
        <v>N/A</v>
      </c>
    </row>
    <row r="285" spans="1:12" x14ac:dyDescent="0.25">
      <c r="A285" s="144" t="s">
        <v>402</v>
      </c>
      <c r="B285" s="22" t="s">
        <v>290</v>
      </c>
      <c r="C285" s="4">
        <v>28.634550716</v>
      </c>
      <c r="D285" s="27" t="str">
        <f>IF($B285="N/A","N/A",IF(C285&lt;=40,"Yes","No"))</f>
        <v>Yes</v>
      </c>
      <c r="E285" s="4">
        <v>29.680487897999999</v>
      </c>
      <c r="F285" s="27" t="str">
        <f>IF($B285="N/A","N/A",IF(E285&lt;=40,"Yes","No"))</f>
        <v>Yes</v>
      </c>
      <c r="G285" s="4">
        <v>31.826776908999999</v>
      </c>
      <c r="H285" s="27" t="str">
        <f>IF($B285="N/A","N/A",IF(G285&lt;=40,"Yes","No"))</f>
        <v>Yes</v>
      </c>
      <c r="I285" s="8">
        <v>3.653</v>
      </c>
      <c r="J285" s="8">
        <v>7.2309999999999999</v>
      </c>
      <c r="K285" s="28" t="s">
        <v>738</v>
      </c>
      <c r="L285" s="111" t="str">
        <f t="shared" si="80"/>
        <v>Yes</v>
      </c>
    </row>
    <row r="286" spans="1:12" x14ac:dyDescent="0.25">
      <c r="A286" s="144"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11" t="str">
        <f t="shared" ref="L286:L287" si="84">IF(J286="Div by 0", "N/A", IF(K286="N/A","N/A", IF(J286&gt;VALUE(MID(K286,1,2)), "No", IF(J286&lt;-1*VALUE(MID(K286,1,2)), "No", "Yes"))))</f>
        <v>N/A</v>
      </c>
    </row>
    <row r="287" spans="1:12" x14ac:dyDescent="0.25">
      <c r="A287" s="144" t="s">
        <v>699</v>
      </c>
      <c r="B287" s="1" t="s">
        <v>213</v>
      </c>
      <c r="C287" s="1">
        <v>0</v>
      </c>
      <c r="D287" s="7" t="str">
        <f t="shared" si="81"/>
        <v>N/A</v>
      </c>
      <c r="E287" s="1">
        <v>0</v>
      </c>
      <c r="F287" s="7" t="str">
        <f t="shared" si="82"/>
        <v>N/A</v>
      </c>
      <c r="G287" s="1">
        <v>0</v>
      </c>
      <c r="H287" s="7" t="str">
        <f t="shared" si="83"/>
        <v>N/A</v>
      </c>
      <c r="I287" s="8" t="s">
        <v>1748</v>
      </c>
      <c r="J287" s="8" t="s">
        <v>1748</v>
      </c>
      <c r="K287" s="1" t="s">
        <v>213</v>
      </c>
      <c r="L287" s="111" t="str">
        <f t="shared" si="84"/>
        <v>N/A</v>
      </c>
    </row>
    <row r="288" spans="1:12" x14ac:dyDescent="0.25">
      <c r="A288" s="144" t="s">
        <v>700</v>
      </c>
      <c r="B288" s="1" t="s">
        <v>213</v>
      </c>
      <c r="C288" s="1">
        <v>15425</v>
      </c>
      <c r="D288" s="7" t="str">
        <f t="shared" si="81"/>
        <v>N/A</v>
      </c>
      <c r="E288" s="1">
        <v>14155</v>
      </c>
      <c r="F288" s="7" t="str">
        <f t="shared" ref="F288:F289" si="85">IF($B288="N/A","N/A",IF(E288&gt;10,"No",IF(E288&lt;-10,"No","Yes")))</f>
        <v>N/A</v>
      </c>
      <c r="G288" s="1">
        <v>14384</v>
      </c>
      <c r="H288" s="7" t="str">
        <f t="shared" ref="H288:H289" si="86">IF($B288="N/A","N/A",IF(G288&gt;10,"No",IF(G288&lt;-10,"No","Yes")))</f>
        <v>N/A</v>
      </c>
      <c r="I288" s="8">
        <v>-8.23</v>
      </c>
      <c r="J288" s="8">
        <v>1.6180000000000001</v>
      </c>
      <c r="K288" s="1" t="s">
        <v>213</v>
      </c>
      <c r="L288" s="111" t="str">
        <f t="shared" ref="L288:L289" si="87">IF(J288="Div by 0", "N/A", IF(K288="N/A","N/A", IF(J288&gt;VALUE(MID(K288,1,2)), "No", IF(J288&lt;-1*VALUE(MID(K288,1,2)), "No", "Yes"))))</f>
        <v>N/A</v>
      </c>
    </row>
    <row r="289" spans="1:12" x14ac:dyDescent="0.25">
      <c r="A289" s="144" t="s">
        <v>712</v>
      </c>
      <c r="B289" s="1" t="s">
        <v>213</v>
      </c>
      <c r="C289" s="1">
        <v>9516.9166667000009</v>
      </c>
      <c r="D289" s="7" t="str">
        <f t="shared" si="81"/>
        <v>N/A</v>
      </c>
      <c r="E289" s="1">
        <v>9159.6666667000009</v>
      </c>
      <c r="F289" s="7" t="str">
        <f t="shared" si="85"/>
        <v>N/A</v>
      </c>
      <c r="G289" s="1">
        <v>9237.4166667000009</v>
      </c>
      <c r="H289" s="7" t="str">
        <f t="shared" si="86"/>
        <v>N/A</v>
      </c>
      <c r="I289" s="8">
        <v>-3.75</v>
      </c>
      <c r="J289" s="8">
        <v>0.8488</v>
      </c>
      <c r="K289" s="1" t="s">
        <v>213</v>
      </c>
      <c r="L289" s="111" t="str">
        <f t="shared" si="87"/>
        <v>N/A</v>
      </c>
    </row>
    <row r="290" spans="1:12" x14ac:dyDescent="0.25">
      <c r="A290" s="144" t="s">
        <v>701</v>
      </c>
      <c r="B290" s="1" t="s">
        <v>213</v>
      </c>
      <c r="C290" s="1">
        <v>0</v>
      </c>
      <c r="D290" s="7" t="str">
        <f t="shared" si="81"/>
        <v>N/A</v>
      </c>
      <c r="E290" s="1">
        <v>1100</v>
      </c>
      <c r="F290" s="7" t="str">
        <f t="shared" ref="F290:F304" si="88">IF($B290="N/A","N/A",IF(E290&gt;10,"No",IF(E290&lt;-10,"No","Yes")))</f>
        <v>N/A</v>
      </c>
      <c r="G290" s="1">
        <v>2895</v>
      </c>
      <c r="H290" s="7" t="str">
        <f t="shared" ref="H290:H304" si="89">IF($B290="N/A","N/A",IF(G290&gt;10,"No",IF(G290&lt;-10,"No","Yes")))</f>
        <v>N/A</v>
      </c>
      <c r="I290" s="8" t="s">
        <v>1748</v>
      </c>
      <c r="J290" s="8">
        <v>163.19999999999999</v>
      </c>
      <c r="K290" s="1" t="s">
        <v>213</v>
      </c>
      <c r="L290" s="111" t="str">
        <f t="shared" ref="L290:L301" si="90">IF(J290="Div by 0", "N/A", IF(K290="N/A","N/A", IF(J290&gt;VALUE(MID(K290,1,2)), "No", IF(J290&lt;-1*VALUE(MID(K290,1,2)), "No", "Yes"))))</f>
        <v>N/A</v>
      </c>
    </row>
    <row r="291" spans="1:12" x14ac:dyDescent="0.25">
      <c r="A291" s="144" t="s">
        <v>702</v>
      </c>
      <c r="B291" s="1" t="s">
        <v>213</v>
      </c>
      <c r="C291" s="1">
        <v>0</v>
      </c>
      <c r="D291" s="7" t="str">
        <f t="shared" si="81"/>
        <v>N/A</v>
      </c>
      <c r="E291" s="1">
        <v>1209</v>
      </c>
      <c r="F291" s="7" t="str">
        <f t="shared" si="88"/>
        <v>N/A</v>
      </c>
      <c r="G291" s="1">
        <v>3173</v>
      </c>
      <c r="H291" s="7" t="str">
        <f t="shared" si="89"/>
        <v>N/A</v>
      </c>
      <c r="I291" s="8" t="s">
        <v>1748</v>
      </c>
      <c r="J291" s="8">
        <v>162.4</v>
      </c>
      <c r="K291" s="1" t="s">
        <v>213</v>
      </c>
      <c r="L291" s="111" t="str">
        <f t="shared" si="90"/>
        <v>N/A</v>
      </c>
    </row>
    <row r="292" spans="1:12" x14ac:dyDescent="0.25">
      <c r="A292" s="144" t="s">
        <v>720</v>
      </c>
      <c r="B292" s="22" t="s">
        <v>213</v>
      </c>
      <c r="C292" s="9" t="s">
        <v>1748</v>
      </c>
      <c r="D292" s="7" t="str">
        <f t="shared" si="81"/>
        <v>N/A</v>
      </c>
      <c r="E292" s="9">
        <v>0</v>
      </c>
      <c r="F292" s="7" t="str">
        <f t="shared" si="88"/>
        <v>N/A</v>
      </c>
      <c r="G292" s="9">
        <v>0</v>
      </c>
      <c r="H292" s="7" t="str">
        <f t="shared" si="89"/>
        <v>N/A</v>
      </c>
      <c r="I292" s="8" t="s">
        <v>1748</v>
      </c>
      <c r="J292" s="8" t="s">
        <v>1748</v>
      </c>
      <c r="K292" s="22" t="s">
        <v>213</v>
      </c>
      <c r="L292" s="111" t="str">
        <f t="shared" si="90"/>
        <v>N/A</v>
      </c>
    </row>
    <row r="293" spans="1:12" x14ac:dyDescent="0.25">
      <c r="A293" s="144" t="s">
        <v>713</v>
      </c>
      <c r="B293" s="1" t="s">
        <v>213</v>
      </c>
      <c r="C293" s="1">
        <v>0</v>
      </c>
      <c r="D293" s="7" t="str">
        <f t="shared" si="81"/>
        <v>N/A</v>
      </c>
      <c r="E293" s="1">
        <v>404.25</v>
      </c>
      <c r="F293" s="7" t="str">
        <f t="shared" si="88"/>
        <v>N/A</v>
      </c>
      <c r="G293" s="1">
        <v>2238.5</v>
      </c>
      <c r="H293" s="7" t="str">
        <f t="shared" si="89"/>
        <v>N/A</v>
      </c>
      <c r="I293" s="8" t="s">
        <v>1748</v>
      </c>
      <c r="J293" s="8">
        <v>453.7</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0</v>
      </c>
      <c r="D296" s="7" t="str">
        <f t="shared" si="81"/>
        <v>N/A</v>
      </c>
      <c r="E296" s="1">
        <v>0</v>
      </c>
      <c r="F296" s="7" t="str">
        <f t="shared" si="88"/>
        <v>N/A</v>
      </c>
      <c r="G296" s="1">
        <v>0</v>
      </c>
      <c r="H296" s="7" t="str">
        <f t="shared" si="89"/>
        <v>N/A</v>
      </c>
      <c r="I296" s="8" t="s">
        <v>1748</v>
      </c>
      <c r="J296" s="8" t="s">
        <v>1748</v>
      </c>
      <c r="K296" s="1" t="s">
        <v>213</v>
      </c>
      <c r="L296" s="111" t="str">
        <f t="shared" si="90"/>
        <v>N/A</v>
      </c>
    </row>
    <row r="297" spans="1:12" x14ac:dyDescent="0.25">
      <c r="A297" s="144" t="s">
        <v>715</v>
      </c>
      <c r="B297" s="1" t="s">
        <v>213</v>
      </c>
      <c r="C297" s="1">
        <v>0</v>
      </c>
      <c r="D297" s="7" t="str">
        <f t="shared" si="81"/>
        <v>N/A</v>
      </c>
      <c r="E297" s="1">
        <v>0</v>
      </c>
      <c r="F297" s="7" t="str">
        <f t="shared" si="88"/>
        <v>N/A</v>
      </c>
      <c r="G297" s="1">
        <v>0</v>
      </c>
      <c r="H297" s="7" t="str">
        <f t="shared" si="89"/>
        <v>N/A</v>
      </c>
      <c r="I297" s="8" t="s">
        <v>1748</v>
      </c>
      <c r="J297" s="8" t="s">
        <v>1748</v>
      </c>
      <c r="K297" s="1" t="s">
        <v>213</v>
      </c>
      <c r="L297" s="111" t="str">
        <f t="shared" si="90"/>
        <v>N/A</v>
      </c>
    </row>
    <row r="298" spans="1:12" x14ac:dyDescent="0.25">
      <c r="A298" s="144" t="s">
        <v>705</v>
      </c>
      <c r="B298" s="1" t="s">
        <v>213</v>
      </c>
      <c r="C298" s="1">
        <v>83</v>
      </c>
      <c r="D298" s="7" t="str">
        <f t="shared" si="81"/>
        <v>N/A</v>
      </c>
      <c r="E298" s="1">
        <v>97</v>
      </c>
      <c r="F298" s="7" t="str">
        <f t="shared" si="88"/>
        <v>N/A</v>
      </c>
      <c r="G298" s="1">
        <v>48</v>
      </c>
      <c r="H298" s="7" t="str">
        <f t="shared" si="89"/>
        <v>N/A</v>
      </c>
      <c r="I298" s="8">
        <v>16.87</v>
      </c>
      <c r="J298" s="8">
        <v>-50.5</v>
      </c>
      <c r="K298" s="1" t="s">
        <v>213</v>
      </c>
      <c r="L298" s="111" t="str">
        <f t="shared" si="90"/>
        <v>N/A</v>
      </c>
    </row>
    <row r="299" spans="1:12" x14ac:dyDescent="0.25">
      <c r="A299" s="144" t="s">
        <v>716</v>
      </c>
      <c r="B299" s="1" t="s">
        <v>213</v>
      </c>
      <c r="C299" s="1">
        <v>35.666666667000001</v>
      </c>
      <c r="D299" s="7" t="str">
        <f t="shared" si="81"/>
        <v>N/A</v>
      </c>
      <c r="E299" s="1">
        <v>52</v>
      </c>
      <c r="F299" s="7" t="str">
        <f t="shared" si="88"/>
        <v>N/A</v>
      </c>
      <c r="G299" s="1">
        <v>27.916666667000001</v>
      </c>
      <c r="H299" s="7" t="str">
        <f t="shared" si="89"/>
        <v>N/A</v>
      </c>
      <c r="I299" s="8">
        <v>45.79</v>
      </c>
      <c r="J299" s="8">
        <v>-46.3</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7355</v>
      </c>
      <c r="D309" s="1" t="s">
        <v>213</v>
      </c>
      <c r="E309" s="1">
        <v>8881</v>
      </c>
      <c r="F309" s="1" t="s">
        <v>213</v>
      </c>
      <c r="G309" s="1">
        <v>11540</v>
      </c>
      <c r="H309" s="1" t="s">
        <v>213</v>
      </c>
      <c r="I309" s="8">
        <v>20.75</v>
      </c>
      <c r="J309" s="8">
        <v>29.94</v>
      </c>
      <c r="K309" s="1" t="s">
        <v>213</v>
      </c>
      <c r="L309" s="111" t="str">
        <f>IF(J309="Div by 0", "N/A", IF(K309="N/A","N/A", IF(J309&gt;VALUE(MID(K309,1,2)), "No", IF(J309&lt;-1*VALUE(MID(K309,1,2)), "No", "Yes"))))</f>
        <v>N/A</v>
      </c>
    </row>
    <row r="310" spans="1:12" x14ac:dyDescent="0.25">
      <c r="A310" s="163" t="s">
        <v>73</v>
      </c>
      <c r="B310" s="22" t="s">
        <v>213</v>
      </c>
      <c r="C310" s="23">
        <v>113578</v>
      </c>
      <c r="D310" s="27" t="str">
        <f>IF($B310="N/A","N/A",IF(C310&gt;10,"No",IF(C310&lt;-10,"No","Yes")))</f>
        <v>N/A</v>
      </c>
      <c r="E310" s="23">
        <v>115931</v>
      </c>
      <c r="F310" s="27" t="str">
        <f>IF($B310="N/A","N/A",IF(E310&gt;10,"No",IF(E310&lt;-10,"No","Yes")))</f>
        <v>N/A</v>
      </c>
      <c r="G310" s="23">
        <v>119646</v>
      </c>
      <c r="H310" s="27" t="str">
        <f>IF($B310="N/A","N/A",IF(G310&gt;10,"No",IF(G310&lt;-10,"No","Yes")))</f>
        <v>N/A</v>
      </c>
      <c r="I310" s="8">
        <v>2.0720000000000001</v>
      </c>
      <c r="J310" s="8">
        <v>3.2040000000000002</v>
      </c>
      <c r="K310" s="28" t="s">
        <v>738</v>
      </c>
      <c r="L310" s="111" t="str">
        <f t="shared" ref="L310:L339" si="92">IF(J310="Div by 0", "N/A", IF(K310="N/A","N/A", IF(J310&gt;VALUE(MID(K310,1,2)), "No", IF(J310&lt;-1*VALUE(MID(K310,1,2)), "No", "Yes"))))</f>
        <v>Yes</v>
      </c>
    </row>
    <row r="311" spans="1:12" x14ac:dyDescent="0.25">
      <c r="A311" s="162" t="s">
        <v>182</v>
      </c>
      <c r="B311" s="22" t="s">
        <v>213</v>
      </c>
      <c r="C311" s="23">
        <v>10823</v>
      </c>
      <c r="D311" s="7" t="str">
        <f t="shared" ref="D311:D314" si="93">IF($B311="N/A","N/A",IF(C311&gt;10,"No",IF(C311&lt;-10,"No","Yes")))</f>
        <v>N/A</v>
      </c>
      <c r="E311" s="23">
        <v>11029</v>
      </c>
      <c r="F311" s="7" t="str">
        <f t="shared" ref="F311:F314" si="94">IF($B311="N/A","N/A",IF(E311&gt;10,"No",IF(E311&lt;-10,"No","Yes")))</f>
        <v>N/A</v>
      </c>
      <c r="G311" s="23">
        <v>10862</v>
      </c>
      <c r="H311" s="7" t="str">
        <f t="shared" ref="H311:H314" si="95">IF($B311="N/A","N/A",IF(G311&gt;10,"No",IF(G311&lt;-10,"No","Yes")))</f>
        <v>N/A</v>
      </c>
      <c r="I311" s="8">
        <v>1.903</v>
      </c>
      <c r="J311" s="8">
        <v>-1.51</v>
      </c>
      <c r="K311" s="28" t="s">
        <v>738</v>
      </c>
      <c r="L311" s="111" t="str">
        <f>IF(J311="Div by 0", "N/A", IF(OR(J311="N/A",K311="N/A"),"N/A", IF(J311&gt;VALUE(MID(K311,1,2)), "No", IF(J311&lt;-1*VALUE(MID(K311,1,2)), "No", "Yes"))))</f>
        <v>Yes</v>
      </c>
    </row>
    <row r="312" spans="1:12" x14ac:dyDescent="0.25">
      <c r="A312" s="162" t="s">
        <v>183</v>
      </c>
      <c r="B312" s="22" t="s">
        <v>213</v>
      </c>
      <c r="C312" s="23">
        <v>21007</v>
      </c>
      <c r="D312" s="7" t="str">
        <f t="shared" si="93"/>
        <v>N/A</v>
      </c>
      <c r="E312" s="23">
        <v>22039</v>
      </c>
      <c r="F312" s="7" t="str">
        <f t="shared" si="94"/>
        <v>N/A</v>
      </c>
      <c r="G312" s="23">
        <v>21926</v>
      </c>
      <c r="H312" s="7" t="str">
        <f t="shared" si="95"/>
        <v>N/A</v>
      </c>
      <c r="I312" s="8">
        <v>4.9130000000000003</v>
      </c>
      <c r="J312" s="8">
        <v>-0.51300000000000001</v>
      </c>
      <c r="K312" s="28" t="s">
        <v>738</v>
      </c>
      <c r="L312" s="111" t="str">
        <f t="shared" ref="L312:L314" si="96">IF(J312="Div by 0", "N/A", IF(OR(J312="N/A",K312="N/A"),"N/A", IF(J312&gt;VALUE(MID(K312,1,2)), "No", IF(J312&lt;-1*VALUE(MID(K312,1,2)), "No", "Yes"))))</f>
        <v>Yes</v>
      </c>
    </row>
    <row r="313" spans="1:12" x14ac:dyDescent="0.25">
      <c r="A313" s="162" t="s">
        <v>184</v>
      </c>
      <c r="B313" s="22" t="s">
        <v>213</v>
      </c>
      <c r="C313" s="23">
        <v>67537</v>
      </c>
      <c r="D313" s="7" t="str">
        <f t="shared" si="93"/>
        <v>N/A</v>
      </c>
      <c r="E313" s="23">
        <v>69581</v>
      </c>
      <c r="F313" s="7" t="str">
        <f t="shared" si="94"/>
        <v>N/A</v>
      </c>
      <c r="G313" s="23">
        <v>72049</v>
      </c>
      <c r="H313" s="7" t="str">
        <f t="shared" si="95"/>
        <v>N/A</v>
      </c>
      <c r="I313" s="8">
        <v>3.0259999999999998</v>
      </c>
      <c r="J313" s="8">
        <v>3.5470000000000002</v>
      </c>
      <c r="K313" s="28" t="s">
        <v>738</v>
      </c>
      <c r="L313" s="111" t="str">
        <f t="shared" si="96"/>
        <v>Yes</v>
      </c>
    </row>
    <row r="314" spans="1:12" x14ac:dyDescent="0.25">
      <c r="A314" s="158" t="s">
        <v>185</v>
      </c>
      <c r="B314" s="22" t="s">
        <v>213</v>
      </c>
      <c r="C314" s="23">
        <v>14211</v>
      </c>
      <c r="D314" s="7" t="str">
        <f t="shared" si="93"/>
        <v>N/A</v>
      </c>
      <c r="E314" s="23">
        <v>13282</v>
      </c>
      <c r="F314" s="7" t="str">
        <f t="shared" si="94"/>
        <v>N/A</v>
      </c>
      <c r="G314" s="23">
        <v>14809</v>
      </c>
      <c r="H314" s="7" t="str">
        <f t="shared" si="95"/>
        <v>N/A</v>
      </c>
      <c r="I314" s="8">
        <v>-6.54</v>
      </c>
      <c r="J314" s="8">
        <v>11.5</v>
      </c>
      <c r="K314" s="28" t="s">
        <v>738</v>
      </c>
      <c r="L314" s="111" t="str">
        <f t="shared" si="96"/>
        <v>Yes</v>
      </c>
    </row>
    <row r="315" spans="1:12" x14ac:dyDescent="0.25">
      <c r="A315" s="162" t="s">
        <v>1111</v>
      </c>
      <c r="B315" s="9" t="s">
        <v>213</v>
      </c>
      <c r="C315" s="23">
        <v>67909</v>
      </c>
      <c r="D315" s="5" t="str">
        <f t="shared" ref="D315:F318" si="97">IF($B315="N/A","N/A",IF(C315&lt;0,"No","Yes"))</f>
        <v>N/A</v>
      </c>
      <c r="E315" s="23">
        <v>70061</v>
      </c>
      <c r="F315" s="5" t="str">
        <f t="shared" si="97"/>
        <v>N/A</v>
      </c>
      <c r="G315" s="23">
        <v>72504</v>
      </c>
      <c r="H315" s="5" t="str">
        <f t="shared" ref="H315:H318" si="98">IF($B315="N/A","N/A",IF(G315&lt;0,"No","Yes"))</f>
        <v>N/A</v>
      </c>
      <c r="I315" s="8">
        <v>3.169</v>
      </c>
      <c r="J315" s="8">
        <v>3.4870000000000001</v>
      </c>
      <c r="K315" s="1" t="s">
        <v>737</v>
      </c>
      <c r="L315" s="111" t="str">
        <f>IF(J315="Div by 0", "N/A", IF(OR(J315="N/A",K315="N/A"),"N/A", IF(J315&gt;VALUE(MID(K315,1,2)), "No", IF(J315&lt;-1*VALUE(MID(K315,1,2)), "No", "Yes"))))</f>
        <v>Yes</v>
      </c>
    </row>
    <row r="316" spans="1:12" x14ac:dyDescent="0.25">
      <c r="A316" s="162" t="s">
        <v>431</v>
      </c>
      <c r="B316" s="9" t="s">
        <v>213</v>
      </c>
      <c r="C316" s="23">
        <v>2414</v>
      </c>
      <c r="D316" s="5" t="str">
        <f t="shared" si="97"/>
        <v>N/A</v>
      </c>
      <c r="E316" s="23">
        <v>2258</v>
      </c>
      <c r="F316" s="5" t="str">
        <f t="shared" si="97"/>
        <v>N/A</v>
      </c>
      <c r="G316" s="23">
        <v>2278</v>
      </c>
      <c r="H316" s="5" t="str">
        <f t="shared" si="98"/>
        <v>N/A</v>
      </c>
      <c r="I316" s="8">
        <v>-6.46</v>
      </c>
      <c r="J316" s="8">
        <v>0.88570000000000004</v>
      </c>
      <c r="K316" s="1" t="s">
        <v>737</v>
      </c>
      <c r="L316" s="111" t="str">
        <f t="shared" ref="L316:L318" si="99">IF(J316="Div by 0", "N/A", IF(OR(J316="N/A",K316="N/A"),"N/A", IF(J316&gt;VALUE(MID(K316,1,2)), "No", IF(J316&lt;-1*VALUE(MID(K316,1,2)), "No", "Yes"))))</f>
        <v>Yes</v>
      </c>
    </row>
    <row r="317" spans="1:12" x14ac:dyDescent="0.25">
      <c r="A317" s="162" t="s">
        <v>432</v>
      </c>
      <c r="B317" s="9" t="s">
        <v>213</v>
      </c>
      <c r="C317" s="23">
        <v>30814</v>
      </c>
      <c r="D317" s="5" t="str">
        <f t="shared" si="97"/>
        <v>N/A</v>
      </c>
      <c r="E317" s="23">
        <v>30877</v>
      </c>
      <c r="F317" s="5" t="str">
        <f t="shared" si="97"/>
        <v>N/A</v>
      </c>
      <c r="G317" s="23">
        <v>32349</v>
      </c>
      <c r="H317" s="5" t="str">
        <f t="shared" si="98"/>
        <v>N/A</v>
      </c>
      <c r="I317" s="8">
        <v>0.20449999999999999</v>
      </c>
      <c r="J317" s="8">
        <v>4.7670000000000003</v>
      </c>
      <c r="K317" s="1" t="s">
        <v>737</v>
      </c>
      <c r="L317" s="111" t="str">
        <f t="shared" si="99"/>
        <v>Yes</v>
      </c>
    </row>
    <row r="318" spans="1:12" x14ac:dyDescent="0.25">
      <c r="A318" s="162" t="s">
        <v>1112</v>
      </c>
      <c r="B318" s="9" t="s">
        <v>213</v>
      </c>
      <c r="C318" s="23">
        <v>8053</v>
      </c>
      <c r="D318" s="5" t="str">
        <f t="shared" si="97"/>
        <v>N/A</v>
      </c>
      <c r="E318" s="23">
        <v>8443</v>
      </c>
      <c r="F318" s="5" t="str">
        <f t="shared" si="97"/>
        <v>N/A</v>
      </c>
      <c r="G318" s="23">
        <v>8575</v>
      </c>
      <c r="H318" s="5" t="str">
        <f t="shared" si="98"/>
        <v>N/A</v>
      </c>
      <c r="I318" s="8">
        <v>4.843</v>
      </c>
      <c r="J318" s="8">
        <v>1.5629999999999999</v>
      </c>
      <c r="K318" s="1" t="s">
        <v>737</v>
      </c>
      <c r="L318" s="111" t="str">
        <f t="shared" si="99"/>
        <v>Yes</v>
      </c>
    </row>
    <row r="319" spans="1:12" x14ac:dyDescent="0.25">
      <c r="A319" s="162" t="s">
        <v>98</v>
      </c>
      <c r="B319" s="22" t="s">
        <v>291</v>
      </c>
      <c r="C319" s="4">
        <v>85.184630826000003</v>
      </c>
      <c r="D319" s="27" t="str">
        <f>IF($B319="N/A","N/A",IF(C319&gt;80,"Yes","No"))</f>
        <v>Yes</v>
      </c>
      <c r="E319" s="4">
        <v>85.212755862999998</v>
      </c>
      <c r="F319" s="27" t="str">
        <f>IF($B319="N/A","N/A",IF(E319&gt;80,"Yes","No"))</f>
        <v>Yes</v>
      </c>
      <c r="G319" s="4">
        <v>83.914213597</v>
      </c>
      <c r="H319" s="27" t="str">
        <f>IF($B319="N/A","N/A",IF(G319&gt;80,"Yes","No"))</f>
        <v>Yes</v>
      </c>
      <c r="I319" s="8">
        <v>3.3000000000000002E-2</v>
      </c>
      <c r="J319" s="8">
        <v>-1.52</v>
      </c>
      <c r="K319" s="28" t="s">
        <v>738</v>
      </c>
      <c r="L319" s="111" t="str">
        <f t="shared" si="92"/>
        <v>Yes</v>
      </c>
    </row>
    <row r="320" spans="1:12" x14ac:dyDescent="0.25">
      <c r="A320" s="162" t="s">
        <v>332</v>
      </c>
      <c r="B320" s="22" t="s">
        <v>278</v>
      </c>
      <c r="C320" s="4">
        <v>0</v>
      </c>
      <c r="D320" s="27" t="str">
        <f>IF($B320="N/A","N/A",IF(C320&gt;=5,"No",IF(C320&lt;0,"No","Yes")))</f>
        <v>Yes</v>
      </c>
      <c r="E320" s="4">
        <v>0</v>
      </c>
      <c r="F320" s="27" t="str">
        <f>IF($B320="N/A","N/A",IF(E320&gt;=5,"No",IF(E320&lt;0,"No","Yes")))</f>
        <v>Yes</v>
      </c>
      <c r="G320" s="4">
        <v>0</v>
      </c>
      <c r="H320" s="27" t="str">
        <f>IF($B320="N/A","N/A",IF(G320&gt;=5,"No",IF(G320&lt;0,"No","Yes")))</f>
        <v>Yes</v>
      </c>
      <c r="I320" s="8" t="s">
        <v>1748</v>
      </c>
      <c r="J320" s="8" t="s">
        <v>1748</v>
      </c>
      <c r="K320" s="28" t="s">
        <v>738</v>
      </c>
      <c r="L320" s="111" t="str">
        <f t="shared" si="92"/>
        <v>N/A</v>
      </c>
    </row>
    <row r="321" spans="1:12" x14ac:dyDescent="0.25">
      <c r="A321" s="162" t="s">
        <v>340</v>
      </c>
      <c r="B321" s="30" t="s">
        <v>278</v>
      </c>
      <c r="C321" s="4">
        <v>6.4096920178000003</v>
      </c>
      <c r="D321" s="27" t="str">
        <f>IF($B321="N/A","N/A",IF(C321&gt;=5,"No",IF(C321&lt;0,"No","Yes")))</f>
        <v>No</v>
      </c>
      <c r="E321" s="4">
        <v>6.6565457039</v>
      </c>
      <c r="F321" s="27" t="str">
        <f>IF($B321="N/A","N/A",IF(E321&gt;=5,"No",IF(E321&lt;0,"No","Yes")))</f>
        <v>No</v>
      </c>
      <c r="G321" s="4">
        <v>6.681376728</v>
      </c>
      <c r="H321" s="27" t="str">
        <f>IF($B321="N/A","N/A",IF(G321&gt;=5,"No",IF(G321&lt;0,"No","Yes")))</f>
        <v>No</v>
      </c>
      <c r="I321" s="8">
        <v>3.851</v>
      </c>
      <c r="J321" s="8">
        <v>0.373</v>
      </c>
      <c r="K321" s="28" t="s">
        <v>738</v>
      </c>
      <c r="L321" s="111" t="str">
        <f t="shared" si="92"/>
        <v>Yes</v>
      </c>
    </row>
    <row r="322" spans="1:12" x14ac:dyDescent="0.25">
      <c r="A322" s="162"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738</v>
      </c>
      <c r="L322" s="111" t="str">
        <f t="shared" si="92"/>
        <v>N/A</v>
      </c>
    </row>
    <row r="323" spans="1:12" x14ac:dyDescent="0.25">
      <c r="A323" s="162" t="s">
        <v>334</v>
      </c>
      <c r="B323" s="30" t="s">
        <v>292</v>
      </c>
      <c r="C323" s="4">
        <v>8.3739808765999992</v>
      </c>
      <c r="D323" s="27" t="str">
        <f>IF($B323="N/A","N/A",IF(C323&gt;0,"No",IF(C323&lt;0,"No","Yes")))</f>
        <v>No</v>
      </c>
      <c r="E323" s="4">
        <v>7.9271290682000002</v>
      </c>
      <c r="F323" s="27" t="str">
        <f>IF($B323="N/A","N/A",IF(E323&gt;0,"No",IF(E323&lt;0,"No","Yes")))</f>
        <v>No</v>
      </c>
      <c r="G323" s="4">
        <v>7.5389064406999999</v>
      </c>
      <c r="H323" s="27" t="str">
        <f>IF($B323="N/A","N/A",IF(G323&gt;0,"No",IF(G323&lt;0,"No","Yes")))</f>
        <v>No</v>
      </c>
      <c r="I323" s="8">
        <v>-5.34</v>
      </c>
      <c r="J323" s="8">
        <v>-4.9000000000000004</v>
      </c>
      <c r="K323" s="28" t="s">
        <v>738</v>
      </c>
      <c r="L323" s="111" t="str">
        <f t="shared" si="92"/>
        <v>Yes</v>
      </c>
    </row>
    <row r="324" spans="1:12" x14ac:dyDescent="0.25">
      <c r="A324" s="162" t="s">
        <v>335</v>
      </c>
      <c r="B324" s="30" t="s">
        <v>278</v>
      </c>
      <c r="C324" s="4">
        <v>0</v>
      </c>
      <c r="D324" s="27" t="str">
        <f>IF($B324="N/A","N/A",IF(C324&gt;=5,"No",IF(C324&lt;0,"No","Yes")))</f>
        <v>Yes</v>
      </c>
      <c r="E324" s="4">
        <v>0.1569899337</v>
      </c>
      <c r="F324" s="27" t="str">
        <f>IF($B324="N/A","N/A",IF(E324&gt;=5,"No",IF(E324&lt;0,"No","Yes")))</f>
        <v>Yes</v>
      </c>
      <c r="G324" s="4">
        <v>1.8412650653</v>
      </c>
      <c r="H324" s="27" t="str">
        <f>IF($B324="N/A","N/A",IF(G324&gt;=5,"No",IF(G324&lt;0,"No","Yes")))</f>
        <v>Yes</v>
      </c>
      <c r="I324" s="8" t="s">
        <v>1748</v>
      </c>
      <c r="J324" s="8">
        <v>1073</v>
      </c>
      <c r="K324" s="28" t="s">
        <v>738</v>
      </c>
      <c r="L324" s="111" t="str">
        <f t="shared" si="92"/>
        <v>No</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0</v>
      </c>
      <c r="D326" s="27" t="str">
        <f t="shared" si="100"/>
        <v>Yes</v>
      </c>
      <c r="E326" s="4">
        <v>0</v>
      </c>
      <c r="F326" s="27" t="str">
        <f t="shared" si="101"/>
        <v>Yes</v>
      </c>
      <c r="G326" s="4">
        <v>0</v>
      </c>
      <c r="H326" s="27" t="str">
        <f t="shared" si="102"/>
        <v>Yes</v>
      </c>
      <c r="I326" s="8" t="s">
        <v>1748</v>
      </c>
      <c r="J326" s="8" t="s">
        <v>1748</v>
      </c>
      <c r="K326" s="28" t="s">
        <v>738</v>
      </c>
      <c r="L326" s="111" t="str">
        <f t="shared" si="92"/>
        <v>N/A</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3.1696279199999997E-2</v>
      </c>
      <c r="D328" s="27" t="str">
        <f>IF($B328="N/A","N/A",IF(C328&gt;0,"No",IF(C328&lt;0,"No","Yes")))</f>
        <v>No</v>
      </c>
      <c r="E328" s="4">
        <v>4.6579430900000003E-2</v>
      </c>
      <c r="F328" s="27" t="str">
        <f>IF($B328="N/A","N/A",IF(E328&gt;0,"No",IF(E328&lt;0,"No","Yes")))</f>
        <v>No</v>
      </c>
      <c r="G328" s="4">
        <v>2.4238169300000001E-2</v>
      </c>
      <c r="H328" s="27" t="str">
        <f>IF($B328="N/A","N/A",IF(G328&gt;0,"No",IF(G328&lt;0,"No","Yes")))</f>
        <v>No</v>
      </c>
      <c r="I328" s="8">
        <v>46.96</v>
      </c>
      <c r="J328" s="8">
        <v>-48</v>
      </c>
      <c r="K328" s="28" t="s">
        <v>738</v>
      </c>
      <c r="L328" s="111" t="str">
        <f t="shared" si="92"/>
        <v>No</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8.0843121027000002</v>
      </c>
      <c r="D334" s="27" t="str">
        <f>IF($B334="N/A","N/A",IF(C334&gt;15,"No",IF(C334&lt;2,"No","Yes")))</f>
        <v>Yes</v>
      </c>
      <c r="E334" s="4">
        <v>6.6712095988</v>
      </c>
      <c r="F334" s="27" t="str">
        <f>IF($B334="N/A","N/A",IF(E334&gt;15,"No",IF(E334&lt;2,"No","Yes")))</f>
        <v>Yes</v>
      </c>
      <c r="G334" s="4">
        <v>5.2546679370999998</v>
      </c>
      <c r="H334" s="27" t="str">
        <f>IF($B334="N/A","N/A",IF(G334&gt;15,"No",IF(G334&lt;2,"No","Yes")))</f>
        <v>Yes</v>
      </c>
      <c r="I334" s="8">
        <v>-17.5</v>
      </c>
      <c r="J334" s="8">
        <v>-21.2</v>
      </c>
      <c r="K334" s="28" t="s">
        <v>738</v>
      </c>
      <c r="L334" s="111" t="str">
        <f t="shared" si="92"/>
        <v>No</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5912</v>
      </c>
      <c r="D336" s="27" t="str">
        <f>IF($B336="N/A","N/A",IF(C336&gt;10,"No",IF(C336&lt;-10,"No","Yes")))</f>
        <v>N/A</v>
      </c>
      <c r="E336" s="23">
        <v>6471</v>
      </c>
      <c r="F336" s="27" t="str">
        <f>IF($B336="N/A","N/A",IF(E336&gt;10,"No",IF(E336&lt;-10,"No","Yes")))</f>
        <v>N/A</v>
      </c>
      <c r="G336" s="23">
        <v>7297</v>
      </c>
      <c r="H336" s="27" t="str">
        <f>IF($B336="N/A","N/A",IF(G336&gt;10,"No",IF(G336&lt;-10,"No","Yes")))</f>
        <v>N/A</v>
      </c>
      <c r="I336" s="8">
        <v>9.4550000000000001</v>
      </c>
      <c r="J336" s="8">
        <v>12.76</v>
      </c>
      <c r="K336" s="28" t="s">
        <v>738</v>
      </c>
      <c r="L336" s="111" t="str">
        <f t="shared" si="92"/>
        <v>Yes</v>
      </c>
    </row>
    <row r="337" spans="1:12" x14ac:dyDescent="0.25">
      <c r="A337" s="162" t="s">
        <v>1674</v>
      </c>
      <c r="B337" s="22" t="s">
        <v>213</v>
      </c>
      <c r="C337" s="23">
        <v>153</v>
      </c>
      <c r="D337" s="27" t="str">
        <f>IF($B337="N/A","N/A",IF(C337&gt;10,"No",IF(C337&lt;-10,"No","Yes")))</f>
        <v>N/A</v>
      </c>
      <c r="E337" s="23">
        <v>194</v>
      </c>
      <c r="F337" s="27" t="str">
        <f>IF($B337="N/A","N/A",IF(E337&gt;10,"No",IF(E337&lt;-10,"No","Yes")))</f>
        <v>N/A</v>
      </c>
      <c r="G337" s="23">
        <v>183</v>
      </c>
      <c r="H337" s="27" t="str">
        <f>IF($B337="N/A","N/A",IF(G337&gt;10,"No",IF(G337&lt;-10,"No","Yes")))</f>
        <v>N/A</v>
      </c>
      <c r="I337" s="8">
        <v>26.8</v>
      </c>
      <c r="J337" s="8">
        <v>-5.67</v>
      </c>
      <c r="K337" s="28" t="s">
        <v>738</v>
      </c>
      <c r="L337" s="111" t="str">
        <f t="shared" si="92"/>
        <v>Yes</v>
      </c>
    </row>
    <row r="338" spans="1:12" x14ac:dyDescent="0.25">
      <c r="A338" s="162" t="s">
        <v>1675</v>
      </c>
      <c r="B338" s="22" t="s">
        <v>213</v>
      </c>
      <c r="C338" s="23">
        <v>1964</v>
      </c>
      <c r="D338" s="27" t="str">
        <f>IF($B338="N/A","N/A",IF(C338&gt;10,"No",IF(C338&lt;-10,"No","Yes")))</f>
        <v>N/A</v>
      </c>
      <c r="E338" s="23">
        <v>2569</v>
      </c>
      <c r="F338" s="27" t="str">
        <f>IF($B338="N/A","N/A",IF(E338&gt;10,"No",IF(E338&lt;-10,"No","Yes")))</f>
        <v>N/A</v>
      </c>
      <c r="G338" s="23">
        <v>3841</v>
      </c>
      <c r="H338" s="27" t="str">
        <f>IF($B338="N/A","N/A",IF(G338&gt;10,"No",IF(G338&lt;-10,"No","Yes")))</f>
        <v>N/A</v>
      </c>
      <c r="I338" s="8">
        <v>30.8</v>
      </c>
      <c r="J338" s="8">
        <v>49.51</v>
      </c>
      <c r="K338" s="28" t="s">
        <v>738</v>
      </c>
      <c r="L338" s="111" t="str">
        <f t="shared" si="92"/>
        <v>No</v>
      </c>
    </row>
    <row r="339" spans="1:12" x14ac:dyDescent="0.25">
      <c r="A339" s="165" t="s">
        <v>1676</v>
      </c>
      <c r="B339" s="119" t="s">
        <v>213</v>
      </c>
      <c r="C339" s="166">
        <v>26</v>
      </c>
      <c r="D339" s="151" t="str">
        <f>IF($B339="N/A","N/A",IF(C339&gt;10,"No",IF(C339&lt;-10,"No","Yes")))</f>
        <v>N/A</v>
      </c>
      <c r="E339" s="166">
        <v>50</v>
      </c>
      <c r="F339" s="151" t="str">
        <f>IF($B339="N/A","N/A",IF(E339&gt;10,"No",IF(E339&lt;-10,"No","Yes")))</f>
        <v>N/A</v>
      </c>
      <c r="G339" s="166">
        <v>82</v>
      </c>
      <c r="H339" s="151" t="str">
        <f>IF($B339="N/A","N/A",IF(G339&gt;10,"No",IF(G339&lt;-10,"No","Yes")))</f>
        <v>N/A</v>
      </c>
      <c r="I339" s="152">
        <v>92.31</v>
      </c>
      <c r="J339" s="152">
        <v>64</v>
      </c>
      <c r="K339" s="167" t="s">
        <v>738</v>
      </c>
      <c r="L339" s="122" t="str">
        <f t="shared" si="92"/>
        <v>No</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789519425</v>
      </c>
      <c r="D6" s="7" t="str">
        <f t="shared" ref="D6:D12" si="0">IF($B6="N/A","N/A",IF(C6&gt;10,"No",IF(C6&lt;-10,"No","Yes")))</f>
        <v>N/A</v>
      </c>
      <c r="E6" s="10">
        <v>812778793</v>
      </c>
      <c r="F6" s="7" t="str">
        <f t="shared" ref="F6:F12" si="1">IF($B6="N/A","N/A",IF(E6&gt;10,"No",IF(E6&lt;-10,"No","Yes")))</f>
        <v>N/A</v>
      </c>
      <c r="G6" s="10">
        <v>767068479</v>
      </c>
      <c r="H6" s="7" t="str">
        <f t="shared" ref="H6:H12" si="2">IF($B6="N/A","N/A",IF(G6&gt;10,"No",IF(G6&lt;-10,"No","Yes")))</f>
        <v>N/A</v>
      </c>
      <c r="I6" s="8">
        <v>2.9460000000000002</v>
      </c>
      <c r="J6" s="8">
        <v>-5.62</v>
      </c>
      <c r="K6" s="30" t="s">
        <v>736</v>
      </c>
      <c r="L6" s="111" t="str">
        <f t="shared" ref="L6:L13" si="3">IF(J6="Div by 0", "N/A", IF(K6="N/A","N/A", IF(J6&gt;VALUE(MID(K6,1,2)), "No", IF(J6&lt;-1*VALUE(MID(K6,1,2)), "No", "Yes"))))</f>
        <v>Yes</v>
      </c>
    </row>
    <row r="7" spans="1:12" x14ac:dyDescent="0.25">
      <c r="A7" s="143" t="s">
        <v>1119</v>
      </c>
      <c r="B7" s="30" t="s">
        <v>213</v>
      </c>
      <c r="C7" s="10">
        <v>5484.1829151000002</v>
      </c>
      <c r="D7" s="7" t="str">
        <f t="shared" si="0"/>
        <v>N/A</v>
      </c>
      <c r="E7" s="10">
        <v>5608.8523427999999</v>
      </c>
      <c r="F7" s="7" t="str">
        <f t="shared" si="1"/>
        <v>N/A</v>
      </c>
      <c r="G7" s="10">
        <v>4945.9251600999996</v>
      </c>
      <c r="H7" s="7" t="str">
        <f t="shared" si="2"/>
        <v>N/A</v>
      </c>
      <c r="I7" s="8">
        <v>2.2730000000000001</v>
      </c>
      <c r="J7" s="8">
        <v>-11.8</v>
      </c>
      <c r="K7" s="30" t="s">
        <v>736</v>
      </c>
      <c r="L7" s="111" t="str">
        <f t="shared" si="3"/>
        <v>Yes</v>
      </c>
    </row>
    <row r="8" spans="1:12" x14ac:dyDescent="0.25">
      <c r="A8" s="143" t="s">
        <v>721</v>
      </c>
      <c r="B8" s="30" t="s">
        <v>213</v>
      </c>
      <c r="C8" s="10">
        <v>290</v>
      </c>
      <c r="D8" s="7" t="str">
        <f t="shared" si="0"/>
        <v>N/A</v>
      </c>
      <c r="E8" s="10">
        <v>288</v>
      </c>
      <c r="F8" s="7" t="str">
        <f t="shared" si="1"/>
        <v>N/A</v>
      </c>
      <c r="G8" s="10">
        <v>220</v>
      </c>
      <c r="H8" s="7" t="str">
        <f t="shared" si="2"/>
        <v>N/A</v>
      </c>
      <c r="I8" s="8">
        <v>-0.69</v>
      </c>
      <c r="J8" s="8">
        <v>-23.6</v>
      </c>
      <c r="K8" s="30" t="s">
        <v>736</v>
      </c>
      <c r="L8" s="111" t="str">
        <f t="shared" si="3"/>
        <v>Yes</v>
      </c>
    </row>
    <row r="9" spans="1:12" x14ac:dyDescent="0.25">
      <c r="A9" s="143" t="s">
        <v>722</v>
      </c>
      <c r="B9" s="30" t="s">
        <v>213</v>
      </c>
      <c r="C9" s="10">
        <v>1072</v>
      </c>
      <c r="D9" s="7" t="str">
        <f t="shared" si="0"/>
        <v>N/A</v>
      </c>
      <c r="E9" s="10">
        <v>1101</v>
      </c>
      <c r="F9" s="7" t="str">
        <f t="shared" si="1"/>
        <v>N/A</v>
      </c>
      <c r="G9" s="10">
        <v>907</v>
      </c>
      <c r="H9" s="7" t="str">
        <f t="shared" si="2"/>
        <v>N/A</v>
      </c>
      <c r="I9" s="8">
        <v>2.7050000000000001</v>
      </c>
      <c r="J9" s="8">
        <v>-17.600000000000001</v>
      </c>
      <c r="K9" s="30" t="s">
        <v>736</v>
      </c>
      <c r="L9" s="111" t="str">
        <f t="shared" si="3"/>
        <v>Yes</v>
      </c>
    </row>
    <row r="10" spans="1:12" x14ac:dyDescent="0.25">
      <c r="A10" s="143" t="s">
        <v>723</v>
      </c>
      <c r="B10" s="30" t="s">
        <v>213</v>
      </c>
      <c r="C10" s="10">
        <v>3851</v>
      </c>
      <c r="D10" s="7" t="str">
        <f t="shared" si="0"/>
        <v>N/A</v>
      </c>
      <c r="E10" s="10">
        <v>3940</v>
      </c>
      <c r="F10" s="7" t="str">
        <f t="shared" si="1"/>
        <v>N/A</v>
      </c>
      <c r="G10" s="10">
        <v>3384</v>
      </c>
      <c r="H10" s="7" t="str">
        <f t="shared" si="2"/>
        <v>N/A</v>
      </c>
      <c r="I10" s="8">
        <v>2.3109999999999999</v>
      </c>
      <c r="J10" s="8">
        <v>-14.1</v>
      </c>
      <c r="K10" s="30" t="s">
        <v>736</v>
      </c>
      <c r="L10" s="111" t="str">
        <f t="shared" si="3"/>
        <v>Yes</v>
      </c>
    </row>
    <row r="11" spans="1:12" x14ac:dyDescent="0.25">
      <c r="A11" s="143" t="s">
        <v>724</v>
      </c>
      <c r="B11" s="30" t="s">
        <v>213</v>
      </c>
      <c r="C11" s="10">
        <v>28686</v>
      </c>
      <c r="D11" s="7" t="str">
        <f t="shared" si="0"/>
        <v>N/A</v>
      </c>
      <c r="E11" s="10">
        <v>28951</v>
      </c>
      <c r="F11" s="7" t="str">
        <f t="shared" si="1"/>
        <v>N/A</v>
      </c>
      <c r="G11" s="10">
        <v>25134</v>
      </c>
      <c r="H11" s="7" t="str">
        <f t="shared" si="2"/>
        <v>N/A</v>
      </c>
      <c r="I11" s="8">
        <v>0.92379999999999995</v>
      </c>
      <c r="J11" s="8">
        <v>-13.2</v>
      </c>
      <c r="K11" s="30" t="s">
        <v>736</v>
      </c>
      <c r="L11" s="111" t="str">
        <f t="shared" si="3"/>
        <v>Yes</v>
      </c>
    </row>
    <row r="12" spans="1:12" x14ac:dyDescent="0.25">
      <c r="A12" s="143" t="s">
        <v>725</v>
      </c>
      <c r="B12" s="30" t="s">
        <v>213</v>
      </c>
      <c r="C12" s="10">
        <v>60724</v>
      </c>
      <c r="D12" s="7" t="str">
        <f t="shared" si="0"/>
        <v>N/A</v>
      </c>
      <c r="E12" s="10">
        <v>61371</v>
      </c>
      <c r="F12" s="7" t="str">
        <f t="shared" si="1"/>
        <v>N/A</v>
      </c>
      <c r="G12" s="10">
        <v>56286</v>
      </c>
      <c r="H12" s="7" t="str">
        <f t="shared" si="2"/>
        <v>N/A</v>
      </c>
      <c r="I12" s="8">
        <v>1.0649999999999999</v>
      </c>
      <c r="J12" s="8">
        <v>-8.2899999999999991</v>
      </c>
      <c r="K12" s="30" t="s">
        <v>736</v>
      </c>
      <c r="L12" s="111" t="str">
        <f t="shared" si="3"/>
        <v>Yes</v>
      </c>
    </row>
    <row r="13" spans="1:12" x14ac:dyDescent="0.25">
      <c r="A13" s="143" t="s">
        <v>74</v>
      </c>
      <c r="B13" s="30" t="s">
        <v>213</v>
      </c>
      <c r="C13" s="10">
        <v>3212139</v>
      </c>
      <c r="D13" s="7" t="str">
        <f>IF($B13="N/A","N/A",IF(C13&gt;10,"No",IF(C13&lt;-10,"No","Yes")))</f>
        <v>N/A</v>
      </c>
      <c r="E13" s="10">
        <v>4077624</v>
      </c>
      <c r="F13" s="7" t="str">
        <f>IF($B13="N/A","N/A",IF(E13&gt;10,"No",IF(E13&lt;-10,"No","Yes")))</f>
        <v>N/A</v>
      </c>
      <c r="G13" s="10">
        <v>2254629</v>
      </c>
      <c r="H13" s="7" t="str">
        <f>IF($B13="N/A","N/A",IF(G13&gt;10,"No",IF(G13&lt;-10,"No","Yes")))</f>
        <v>N/A</v>
      </c>
      <c r="I13" s="8">
        <v>26.94</v>
      </c>
      <c r="J13" s="8">
        <v>-44.7</v>
      </c>
      <c r="K13" s="30" t="s">
        <v>736</v>
      </c>
      <c r="L13" s="111" t="str">
        <f t="shared" si="3"/>
        <v>No</v>
      </c>
    </row>
    <row r="14" spans="1:12" x14ac:dyDescent="0.25">
      <c r="A14" s="159" t="s">
        <v>157</v>
      </c>
      <c r="B14" s="22" t="s">
        <v>213</v>
      </c>
      <c r="C14" s="4">
        <v>5.6507574862999999</v>
      </c>
      <c r="D14" s="27" t="str">
        <f t="shared" ref="D14:D18" si="4">IF($B14="N/A","N/A",IF(C14&gt;10,"No",IF(C14&lt;-10,"No","Yes")))</f>
        <v>N/A</v>
      </c>
      <c r="E14" s="4">
        <v>5.4847836587999996</v>
      </c>
      <c r="F14" s="27" t="str">
        <f t="shared" ref="F14:F18" si="5">IF($B14="N/A","N/A",IF(E14&gt;10,"No",IF(E14&lt;-10,"No","Yes")))</f>
        <v>N/A</v>
      </c>
      <c r="G14" s="4">
        <v>6.2640643235000004</v>
      </c>
      <c r="H14" s="27" t="str">
        <f t="shared" ref="H14:H18" si="6">IF($B14="N/A","N/A",IF(G14&gt;10,"No",IF(G14&lt;-10,"No","Yes")))</f>
        <v>N/A</v>
      </c>
      <c r="I14" s="8">
        <v>-2.94</v>
      </c>
      <c r="J14" s="8">
        <v>14.21</v>
      </c>
      <c r="K14" s="28" t="s">
        <v>736</v>
      </c>
      <c r="L14" s="111" t="str">
        <f t="shared" ref="L14:L18" si="7">IF(J14="Div by 0", "N/A", IF(K14="N/A","N/A", IF(J14&gt;VALUE(MID(K14,1,2)), "No", IF(J14&lt;-1*VALUE(MID(K14,1,2)), "No", "Yes"))))</f>
        <v>Yes</v>
      </c>
    </row>
    <row r="15" spans="1:12" x14ac:dyDescent="0.25">
      <c r="A15" s="143" t="s">
        <v>417</v>
      </c>
      <c r="B15" s="22" t="s">
        <v>213</v>
      </c>
      <c r="C15" s="4">
        <v>24.175403688999999</v>
      </c>
      <c r="D15" s="27" t="str">
        <f t="shared" si="4"/>
        <v>N/A</v>
      </c>
      <c r="E15" s="4">
        <v>24.414537713000001</v>
      </c>
      <c r="F15" s="27" t="str">
        <f t="shared" si="5"/>
        <v>N/A</v>
      </c>
      <c r="G15" s="4">
        <v>28.579881657000001</v>
      </c>
      <c r="H15" s="27" t="str">
        <f t="shared" si="6"/>
        <v>N/A</v>
      </c>
      <c r="I15" s="8">
        <v>0.98919999999999997</v>
      </c>
      <c r="J15" s="8">
        <v>17.059999999999999</v>
      </c>
      <c r="K15" s="28" t="s">
        <v>736</v>
      </c>
      <c r="L15" s="111" t="str">
        <f t="shared" si="7"/>
        <v>Yes</v>
      </c>
    </row>
    <row r="16" spans="1:12" x14ac:dyDescent="0.25">
      <c r="A16" s="143" t="s">
        <v>418</v>
      </c>
      <c r="B16" s="22" t="s">
        <v>213</v>
      </c>
      <c r="C16" s="4">
        <v>10.643989299999999</v>
      </c>
      <c r="D16" s="27" t="str">
        <f t="shared" si="4"/>
        <v>N/A</v>
      </c>
      <c r="E16" s="4">
        <v>9.6727853152000005</v>
      </c>
      <c r="F16" s="27" t="str">
        <f t="shared" si="5"/>
        <v>N/A</v>
      </c>
      <c r="G16" s="4">
        <v>11.224092255</v>
      </c>
      <c r="H16" s="27" t="str">
        <f t="shared" si="6"/>
        <v>N/A</v>
      </c>
      <c r="I16" s="8">
        <v>-9.1199999999999992</v>
      </c>
      <c r="J16" s="8">
        <v>16.04</v>
      </c>
      <c r="K16" s="28" t="s">
        <v>736</v>
      </c>
      <c r="L16" s="111" t="str">
        <f t="shared" si="7"/>
        <v>Yes</v>
      </c>
    </row>
    <row r="17" spans="1:12" x14ac:dyDescent="0.25">
      <c r="A17" s="143" t="s">
        <v>419</v>
      </c>
      <c r="B17" s="22" t="s">
        <v>213</v>
      </c>
      <c r="C17" s="4">
        <v>2.026512447</v>
      </c>
      <c r="D17" s="27" t="str">
        <f t="shared" si="4"/>
        <v>N/A</v>
      </c>
      <c r="E17" s="4">
        <v>1.9628752899999999</v>
      </c>
      <c r="F17" s="27" t="str">
        <f t="shared" si="5"/>
        <v>N/A</v>
      </c>
      <c r="G17" s="4">
        <v>1.8976193306</v>
      </c>
      <c r="H17" s="27" t="str">
        <f t="shared" si="6"/>
        <v>N/A</v>
      </c>
      <c r="I17" s="8">
        <v>-3.14</v>
      </c>
      <c r="J17" s="8">
        <v>-3.32</v>
      </c>
      <c r="K17" s="28" t="s">
        <v>736</v>
      </c>
      <c r="L17" s="111" t="str">
        <f t="shared" si="7"/>
        <v>Yes</v>
      </c>
    </row>
    <row r="18" spans="1:12" x14ac:dyDescent="0.25">
      <c r="A18" s="143" t="s">
        <v>420</v>
      </c>
      <c r="B18" s="22" t="s">
        <v>213</v>
      </c>
      <c r="C18" s="4">
        <v>2.7827442351</v>
      </c>
      <c r="D18" s="27" t="str">
        <f t="shared" si="4"/>
        <v>N/A</v>
      </c>
      <c r="E18" s="4">
        <v>2.9863321475000002</v>
      </c>
      <c r="F18" s="27" t="str">
        <f t="shared" si="5"/>
        <v>N/A</v>
      </c>
      <c r="G18" s="4">
        <v>5.1955833262000004</v>
      </c>
      <c r="H18" s="27" t="str">
        <f t="shared" si="6"/>
        <v>N/A</v>
      </c>
      <c r="I18" s="8">
        <v>7.3159999999999998</v>
      </c>
      <c r="J18" s="8">
        <v>73.98</v>
      </c>
      <c r="K18" s="28" t="s">
        <v>736</v>
      </c>
      <c r="L18" s="111" t="str">
        <f t="shared" si="7"/>
        <v>No</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100</v>
      </c>
      <c r="K19" s="30" t="s">
        <v>213</v>
      </c>
      <c r="L19" s="111" t="str">
        <f t="shared" ref="L19:L25" si="11">IF(J19="Div by 0", "N/A", IF(K19="N/A","N/A", IF(J19&gt;VALUE(MID(K19,1,2)), "No", IF(J19&lt;-1*VALUE(MID(K19,1,2)), "No", "Yes"))))</f>
        <v>N/A</v>
      </c>
    </row>
    <row r="20" spans="1:12" x14ac:dyDescent="0.25">
      <c r="A20" s="143" t="s">
        <v>76</v>
      </c>
      <c r="B20" s="30" t="s">
        <v>213</v>
      </c>
      <c r="C20" s="23">
        <v>11</v>
      </c>
      <c r="D20" s="27" t="str">
        <f t="shared" si="8"/>
        <v>N/A</v>
      </c>
      <c r="E20" s="23">
        <v>11</v>
      </c>
      <c r="F20" s="27" t="str">
        <f t="shared" si="9"/>
        <v>N/A</v>
      </c>
      <c r="G20" s="23">
        <v>15</v>
      </c>
      <c r="H20" s="27" t="str">
        <f t="shared" si="10"/>
        <v>N/A</v>
      </c>
      <c r="I20" s="8">
        <v>-14.3</v>
      </c>
      <c r="J20" s="8">
        <v>150</v>
      </c>
      <c r="K20" s="30" t="s">
        <v>213</v>
      </c>
      <c r="L20" s="111" t="str">
        <f t="shared" si="11"/>
        <v>N/A</v>
      </c>
    </row>
    <row r="21" spans="1:12" x14ac:dyDescent="0.25">
      <c r="A21" s="159" t="s">
        <v>1119</v>
      </c>
      <c r="B21" s="30" t="s">
        <v>213</v>
      </c>
      <c r="C21" s="10">
        <v>5484.1829151000002</v>
      </c>
      <c r="D21" s="7" t="str">
        <f t="shared" si="8"/>
        <v>N/A</v>
      </c>
      <c r="E21" s="10">
        <v>5608.8523427999999</v>
      </c>
      <c r="F21" s="7" t="str">
        <f t="shared" si="9"/>
        <v>N/A</v>
      </c>
      <c r="G21" s="10">
        <v>4945.9251600999996</v>
      </c>
      <c r="H21" s="7" t="str">
        <f t="shared" si="10"/>
        <v>N/A</v>
      </c>
      <c r="I21" s="8">
        <v>2.2730000000000001</v>
      </c>
      <c r="J21" s="8">
        <v>-11.8</v>
      </c>
      <c r="K21" s="30" t="s">
        <v>736</v>
      </c>
      <c r="L21" s="111" t="str">
        <f t="shared" si="11"/>
        <v>Yes</v>
      </c>
    </row>
    <row r="22" spans="1:12" x14ac:dyDescent="0.25">
      <c r="A22" s="143" t="s">
        <v>1703</v>
      </c>
      <c r="B22" s="30" t="s">
        <v>213</v>
      </c>
      <c r="C22" s="10">
        <v>13432.609015</v>
      </c>
      <c r="D22" s="7" t="str">
        <f t="shared" si="8"/>
        <v>N/A</v>
      </c>
      <c r="E22" s="10">
        <v>13144.030414000001</v>
      </c>
      <c r="F22" s="7" t="str">
        <f t="shared" si="9"/>
        <v>N/A</v>
      </c>
      <c r="G22" s="10">
        <v>11373.521228</v>
      </c>
      <c r="H22" s="7" t="str">
        <f t="shared" si="10"/>
        <v>N/A</v>
      </c>
      <c r="I22" s="8">
        <v>-2.15</v>
      </c>
      <c r="J22" s="8">
        <v>-13.5</v>
      </c>
      <c r="K22" s="30" t="s">
        <v>736</v>
      </c>
      <c r="L22" s="111" t="str">
        <f t="shared" si="11"/>
        <v>Yes</v>
      </c>
    </row>
    <row r="23" spans="1:12" x14ac:dyDescent="0.25">
      <c r="A23" s="143" t="s">
        <v>1120</v>
      </c>
      <c r="B23" s="30" t="s">
        <v>213</v>
      </c>
      <c r="C23" s="10">
        <v>11889.018086</v>
      </c>
      <c r="D23" s="7" t="str">
        <f t="shared" si="8"/>
        <v>N/A</v>
      </c>
      <c r="E23" s="10">
        <v>12382.919314000001</v>
      </c>
      <c r="F23" s="7" t="str">
        <f t="shared" si="9"/>
        <v>N/A</v>
      </c>
      <c r="G23" s="10">
        <v>11204.059841</v>
      </c>
      <c r="H23" s="7" t="str">
        <f t="shared" si="10"/>
        <v>N/A</v>
      </c>
      <c r="I23" s="8">
        <v>4.1539999999999999</v>
      </c>
      <c r="J23" s="8">
        <v>-9.52</v>
      </c>
      <c r="K23" s="30" t="s">
        <v>736</v>
      </c>
      <c r="L23" s="111" t="str">
        <f t="shared" si="11"/>
        <v>Yes</v>
      </c>
    </row>
    <row r="24" spans="1:12" x14ac:dyDescent="0.25">
      <c r="A24" s="143" t="s">
        <v>1121</v>
      </c>
      <c r="B24" s="30" t="s">
        <v>213</v>
      </c>
      <c r="C24" s="10">
        <v>2699.5483364000002</v>
      </c>
      <c r="D24" s="7" t="str">
        <f t="shared" si="8"/>
        <v>N/A</v>
      </c>
      <c r="E24" s="10">
        <v>2834.8606885999998</v>
      </c>
      <c r="F24" s="7" t="str">
        <f t="shared" si="9"/>
        <v>N/A</v>
      </c>
      <c r="G24" s="10">
        <v>2626.5485156999998</v>
      </c>
      <c r="H24" s="7" t="str">
        <f t="shared" si="10"/>
        <v>N/A</v>
      </c>
      <c r="I24" s="8">
        <v>5.0119999999999996</v>
      </c>
      <c r="J24" s="8">
        <v>-7.35</v>
      </c>
      <c r="K24" s="30" t="s">
        <v>736</v>
      </c>
      <c r="L24" s="111" t="str">
        <f t="shared" si="11"/>
        <v>Yes</v>
      </c>
    </row>
    <row r="25" spans="1:12" x14ac:dyDescent="0.25">
      <c r="A25" s="143" t="s">
        <v>1122</v>
      </c>
      <c r="B25" s="30" t="s">
        <v>213</v>
      </c>
      <c r="C25" s="10">
        <v>4096.2748361000004</v>
      </c>
      <c r="D25" s="7" t="str">
        <f t="shared" si="8"/>
        <v>N/A</v>
      </c>
      <c r="E25" s="10">
        <v>4104.2194814000004</v>
      </c>
      <c r="F25" s="7" t="str">
        <f t="shared" si="9"/>
        <v>N/A</v>
      </c>
      <c r="G25" s="10">
        <v>3537.6078062000001</v>
      </c>
      <c r="H25" s="7" t="str">
        <f t="shared" si="10"/>
        <v>N/A</v>
      </c>
      <c r="I25" s="8">
        <v>0.19389999999999999</v>
      </c>
      <c r="J25" s="8">
        <v>-13.8</v>
      </c>
      <c r="K25" s="30" t="s">
        <v>736</v>
      </c>
      <c r="L25" s="111" t="str">
        <f t="shared" si="11"/>
        <v>Yes</v>
      </c>
    </row>
    <row r="26" spans="1:12" x14ac:dyDescent="0.25">
      <c r="A26" s="134" t="s">
        <v>1123</v>
      </c>
      <c r="B26" s="30" t="s">
        <v>213</v>
      </c>
      <c r="C26" s="10">
        <v>5790.1366693999998</v>
      </c>
      <c r="D26" s="7" t="str">
        <f t="shared" si="8"/>
        <v>N/A</v>
      </c>
      <c r="E26" s="10">
        <v>5839.7967662999999</v>
      </c>
      <c r="F26" s="7" t="str">
        <f t="shared" si="9"/>
        <v>N/A</v>
      </c>
      <c r="G26" s="10">
        <v>5046.1361637</v>
      </c>
      <c r="H26" s="7" t="str">
        <f t="shared" si="10"/>
        <v>N/A</v>
      </c>
      <c r="I26" s="8">
        <v>0.85770000000000002</v>
      </c>
      <c r="J26" s="8">
        <v>-13.6</v>
      </c>
      <c r="K26" s="30" t="s">
        <v>736</v>
      </c>
      <c r="L26" s="111" t="str">
        <f>IF(J26="Div by 0", "N/A", IF(OR(J26="N/A",K26="N/A"),"N/A", IF(J26&gt;VALUE(MID(K26,1,2)), "No", IF(J26&lt;-1*VALUE(MID(K26,1,2)), "No", "Yes"))))</f>
        <v>Yes</v>
      </c>
    </row>
    <row r="27" spans="1:12" x14ac:dyDescent="0.25">
      <c r="A27" s="134" t="s">
        <v>1124</v>
      </c>
      <c r="B27" s="30" t="s">
        <v>213</v>
      </c>
      <c r="C27" s="10">
        <v>5103.2912924000002</v>
      </c>
      <c r="D27" s="7" t="str">
        <f t="shared" si="8"/>
        <v>N/A</v>
      </c>
      <c r="E27" s="10">
        <v>5319.9906651000001</v>
      </c>
      <c r="F27" s="7" t="str">
        <f t="shared" si="9"/>
        <v>N/A</v>
      </c>
      <c r="G27" s="10">
        <v>4819.8922628999999</v>
      </c>
      <c r="H27" s="7" t="str">
        <f t="shared" si="10"/>
        <v>N/A</v>
      </c>
      <c r="I27" s="8">
        <v>4.2460000000000004</v>
      </c>
      <c r="J27" s="8">
        <v>-9.4</v>
      </c>
      <c r="K27" s="30" t="s">
        <v>736</v>
      </c>
      <c r="L27" s="111" t="str">
        <f>IF(J27="Div by 0", "N/A", IF(OR(J27="N/A",K27="N/A"),"N/A", IF(J27&gt;VALUE(MID(K27,1,2)), "No", IF(J27&lt;-1*VALUE(MID(K27,1,2)), "No", "Yes"))))</f>
        <v>Yes</v>
      </c>
    </row>
    <row r="28" spans="1:12" x14ac:dyDescent="0.25">
      <c r="A28" s="159" t="s">
        <v>1125</v>
      </c>
      <c r="B28" s="30" t="s">
        <v>213</v>
      </c>
      <c r="C28" s="10">
        <v>10257.496012</v>
      </c>
      <c r="D28" s="7" t="str">
        <f t="shared" si="8"/>
        <v>N/A</v>
      </c>
      <c r="E28" s="10">
        <v>9972.4252233999996</v>
      </c>
      <c r="F28" s="7" t="str">
        <f t="shared" si="9"/>
        <v>N/A</v>
      </c>
      <c r="G28" s="10">
        <v>8645.0193541000008</v>
      </c>
      <c r="H28" s="7" t="str">
        <f t="shared" si="10"/>
        <v>N/A</v>
      </c>
      <c r="I28" s="8">
        <v>-2.78</v>
      </c>
      <c r="J28" s="8">
        <v>-13.3</v>
      </c>
      <c r="K28" s="30" t="s">
        <v>736</v>
      </c>
      <c r="L28" s="111" t="str">
        <f>IF(J28="Div by 0", "N/A", IF(K28="N/A","N/A", IF(J28&gt;VALUE(MID(K28,1,2)), "No", IF(J28&lt;-1*VALUE(MID(K28,1,2)), "No", "Yes"))))</f>
        <v>Yes</v>
      </c>
    </row>
    <row r="29" spans="1:12" x14ac:dyDescent="0.25">
      <c r="A29" s="134" t="s">
        <v>1126</v>
      </c>
      <c r="B29" s="30" t="s">
        <v>213</v>
      </c>
      <c r="C29" s="10">
        <v>13480.917766</v>
      </c>
      <c r="D29" s="7" t="str">
        <f t="shared" si="8"/>
        <v>N/A</v>
      </c>
      <c r="E29" s="10">
        <v>13195.659516</v>
      </c>
      <c r="F29" s="7" t="str">
        <f t="shared" si="9"/>
        <v>N/A</v>
      </c>
      <c r="G29" s="10">
        <v>11473.090493</v>
      </c>
      <c r="H29" s="7" t="str">
        <f t="shared" si="10"/>
        <v>N/A</v>
      </c>
      <c r="I29" s="8">
        <v>-2.12</v>
      </c>
      <c r="J29" s="8">
        <v>-13.1</v>
      </c>
      <c r="K29" s="30" t="s">
        <v>736</v>
      </c>
      <c r="L29" s="111" t="str">
        <f>IF(J29="Div by 0", "N/A", IF(K29="N/A","N/A", IF(J29&gt;VALUE(MID(K29,1,2)), "No", IF(J29&lt;-1*VALUE(MID(K29,1,2)), "No", "Yes"))))</f>
        <v>Yes</v>
      </c>
    </row>
    <row r="30" spans="1:12" x14ac:dyDescent="0.25">
      <c r="A30" s="134" t="s">
        <v>1127</v>
      </c>
      <c r="B30" s="30" t="s">
        <v>213</v>
      </c>
      <c r="C30" s="10">
        <v>7089.4477691000002</v>
      </c>
      <c r="D30" s="7" t="str">
        <f t="shared" si="8"/>
        <v>N/A</v>
      </c>
      <c r="E30" s="10">
        <v>7009.7292789000003</v>
      </c>
      <c r="F30" s="7" t="str">
        <f t="shared" si="9"/>
        <v>N/A</v>
      </c>
      <c r="G30" s="10">
        <v>6033.7058393999996</v>
      </c>
      <c r="H30" s="7" t="str">
        <f t="shared" si="10"/>
        <v>N/A</v>
      </c>
      <c r="I30" s="8">
        <v>-1.1200000000000001</v>
      </c>
      <c r="J30" s="8">
        <v>-13.9</v>
      </c>
      <c r="K30" s="30" t="s">
        <v>736</v>
      </c>
      <c r="L30" s="111" t="str">
        <f>IF(J30="Div by 0", "N/A", IF(K30="N/A","N/A", IF(J30&gt;VALUE(MID(K30,1,2)), "No", IF(J30&lt;-1*VALUE(MID(K30,1,2)), "No", "Yes"))))</f>
        <v>Yes</v>
      </c>
    </row>
    <row r="31" spans="1:12" x14ac:dyDescent="0.25">
      <c r="A31" s="134" t="s">
        <v>1128</v>
      </c>
      <c r="B31" s="30" t="s">
        <v>213</v>
      </c>
      <c r="C31" s="10">
        <v>11097.086275</v>
      </c>
      <c r="D31" s="7" t="str">
        <f t="shared" si="8"/>
        <v>N/A</v>
      </c>
      <c r="E31" s="10">
        <v>10875.419707999999</v>
      </c>
      <c r="F31" s="7" t="str">
        <f t="shared" si="9"/>
        <v>N/A</v>
      </c>
      <c r="G31" s="10">
        <v>9306.3635338000004</v>
      </c>
      <c r="H31" s="7" t="str">
        <f t="shared" si="10"/>
        <v>N/A</v>
      </c>
      <c r="I31" s="8">
        <v>-2</v>
      </c>
      <c r="J31" s="8">
        <v>-14.4</v>
      </c>
      <c r="K31" s="30" t="s">
        <v>736</v>
      </c>
      <c r="L31" s="111" t="str">
        <f>IF(J31="Div by 0", "N/A", IF(OR(J31="N/A",K31="N/A"),"N/A", IF(J31&gt;VALUE(MID(K31,1,2)), "No", IF(J31&lt;-1*VALUE(MID(K31,1,2)), "No", "Yes"))))</f>
        <v>Yes</v>
      </c>
    </row>
    <row r="32" spans="1:12" x14ac:dyDescent="0.25">
      <c r="A32" s="134" t="s">
        <v>1129</v>
      </c>
      <c r="B32" s="30" t="s">
        <v>213</v>
      </c>
      <c r="C32" s="10">
        <v>9007.1815262</v>
      </c>
      <c r="D32" s="7" t="str">
        <f t="shared" si="8"/>
        <v>N/A</v>
      </c>
      <c r="E32" s="10">
        <v>8657.6176166000005</v>
      </c>
      <c r="F32" s="7" t="str">
        <f t="shared" si="9"/>
        <v>N/A</v>
      </c>
      <c r="G32" s="10">
        <v>7686.4276632000001</v>
      </c>
      <c r="H32" s="7" t="str">
        <f t="shared" si="10"/>
        <v>N/A</v>
      </c>
      <c r="I32" s="8">
        <v>-3.88</v>
      </c>
      <c r="J32" s="8">
        <v>-11.2</v>
      </c>
      <c r="K32" s="30" t="s">
        <v>736</v>
      </c>
      <c r="L32" s="111" t="str">
        <f>IF(J32="Div by 0", "N/A", IF(OR(J32="N/A",K32="N/A"),"N/A", IF(J32&gt;VALUE(MID(K32,1,2)), "No", IF(J32&lt;-1*VALUE(MID(K32,1,2)), "No", "Yes"))))</f>
        <v>Yes</v>
      </c>
    </row>
    <row r="33" spans="1:12" x14ac:dyDescent="0.25">
      <c r="A33" s="134" t="s">
        <v>1706</v>
      </c>
      <c r="B33" s="30" t="s">
        <v>213</v>
      </c>
      <c r="C33" s="10">
        <v>10209.513514</v>
      </c>
      <c r="D33" s="7" t="str">
        <f t="shared" si="8"/>
        <v>N/A</v>
      </c>
      <c r="E33" s="10">
        <v>10626.05</v>
      </c>
      <c r="F33" s="7" t="str">
        <f t="shared" si="9"/>
        <v>N/A</v>
      </c>
      <c r="G33" s="10">
        <v>7698.5792879999999</v>
      </c>
      <c r="H33" s="7" t="str">
        <f t="shared" si="10"/>
        <v>N/A</v>
      </c>
      <c r="I33" s="8">
        <v>4.08</v>
      </c>
      <c r="J33" s="8">
        <v>-27.5</v>
      </c>
      <c r="K33" s="30" t="s">
        <v>736</v>
      </c>
      <c r="L33" s="111" t="str">
        <f t="shared" ref="L33:L45" si="12">IF(J33="Div by 0", "N/A", IF(K33="N/A","N/A", IF(J33&gt;VALUE(MID(K33,1,2)), "No", IF(J33&lt;-1*VALUE(MID(K33,1,2)), "No", "Yes"))))</f>
        <v>Yes</v>
      </c>
    </row>
    <row r="34" spans="1:12" x14ac:dyDescent="0.25">
      <c r="A34" s="134" t="s">
        <v>1707</v>
      </c>
      <c r="B34" s="30" t="s">
        <v>213</v>
      </c>
      <c r="C34" s="10">
        <v>1463.8713167999999</v>
      </c>
      <c r="D34" s="7" t="str">
        <f t="shared" si="8"/>
        <v>N/A</v>
      </c>
      <c r="E34" s="10">
        <v>1573.3095748999999</v>
      </c>
      <c r="F34" s="7" t="str">
        <f t="shared" si="9"/>
        <v>N/A</v>
      </c>
      <c r="G34" s="10">
        <v>1401.7675472000001</v>
      </c>
      <c r="H34" s="7" t="str">
        <f t="shared" si="10"/>
        <v>N/A</v>
      </c>
      <c r="I34" s="8">
        <v>7.476</v>
      </c>
      <c r="J34" s="8">
        <v>-10.9</v>
      </c>
      <c r="K34" s="30" t="s">
        <v>736</v>
      </c>
      <c r="L34" s="111" t="str">
        <f t="shared" si="12"/>
        <v>Yes</v>
      </c>
    </row>
    <row r="35" spans="1:12" x14ac:dyDescent="0.25">
      <c r="A35" s="134" t="s">
        <v>1708</v>
      </c>
      <c r="B35" s="30" t="s">
        <v>213</v>
      </c>
      <c r="C35" s="10">
        <v>12740.214438999999</v>
      </c>
      <c r="D35" s="7" t="str">
        <f t="shared" si="8"/>
        <v>N/A</v>
      </c>
      <c r="E35" s="10">
        <v>12348.397798</v>
      </c>
      <c r="F35" s="7" t="str">
        <f t="shared" si="9"/>
        <v>N/A</v>
      </c>
      <c r="G35" s="10">
        <v>11005.865312</v>
      </c>
      <c r="H35" s="7" t="str">
        <f t="shared" si="10"/>
        <v>N/A</v>
      </c>
      <c r="I35" s="8">
        <v>-3.08</v>
      </c>
      <c r="J35" s="8">
        <v>-10.9</v>
      </c>
      <c r="K35" s="30" t="s">
        <v>736</v>
      </c>
      <c r="L35" s="111" t="str">
        <f t="shared" si="12"/>
        <v>Yes</v>
      </c>
    </row>
    <row r="36" spans="1:12" x14ac:dyDescent="0.25">
      <c r="A36" s="134" t="s">
        <v>1709</v>
      </c>
      <c r="B36" s="30" t="s">
        <v>213</v>
      </c>
      <c r="C36" s="10">
        <v>514.54595336</v>
      </c>
      <c r="D36" s="7" t="str">
        <f t="shared" si="8"/>
        <v>N/A</v>
      </c>
      <c r="E36" s="10">
        <v>481.4996749</v>
      </c>
      <c r="F36" s="7" t="str">
        <f t="shared" si="9"/>
        <v>N/A</v>
      </c>
      <c r="G36" s="10">
        <v>435.87446418000002</v>
      </c>
      <c r="H36" s="7" t="str">
        <f t="shared" si="10"/>
        <v>N/A</v>
      </c>
      <c r="I36" s="8">
        <v>-6.42</v>
      </c>
      <c r="J36" s="8">
        <v>-9.48</v>
      </c>
      <c r="K36" s="30" t="s">
        <v>736</v>
      </c>
      <c r="L36" s="111" t="str">
        <f t="shared" si="12"/>
        <v>Yes</v>
      </c>
    </row>
    <row r="37" spans="1:12" x14ac:dyDescent="0.25">
      <c r="A37" s="134" t="s">
        <v>1710</v>
      </c>
      <c r="B37" s="30" t="s">
        <v>213</v>
      </c>
      <c r="C37" s="10">
        <v>22622.476744</v>
      </c>
      <c r="D37" s="7" t="str">
        <f t="shared" si="8"/>
        <v>N/A</v>
      </c>
      <c r="E37" s="10">
        <v>22578.634656999999</v>
      </c>
      <c r="F37" s="7" t="str">
        <f t="shared" si="9"/>
        <v>N/A</v>
      </c>
      <c r="G37" s="10">
        <v>19667.320669000001</v>
      </c>
      <c r="H37" s="7" t="str">
        <f t="shared" si="10"/>
        <v>N/A</v>
      </c>
      <c r="I37" s="8">
        <v>-0.19400000000000001</v>
      </c>
      <c r="J37" s="8">
        <v>-12.9</v>
      </c>
      <c r="K37" s="30" t="s">
        <v>736</v>
      </c>
      <c r="L37" s="111" t="str">
        <f t="shared" si="12"/>
        <v>Yes</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227.45896657</v>
      </c>
      <c r="D39" s="7" t="str">
        <f t="shared" si="8"/>
        <v>N/A</v>
      </c>
      <c r="E39" s="10">
        <v>169.77393225</v>
      </c>
      <c r="F39" s="7" t="str">
        <f t="shared" si="9"/>
        <v>N/A</v>
      </c>
      <c r="G39" s="10">
        <v>115.47234043</v>
      </c>
      <c r="H39" s="7" t="str">
        <f t="shared" si="10"/>
        <v>N/A</v>
      </c>
      <c r="I39" s="8">
        <v>-25.4</v>
      </c>
      <c r="J39" s="8">
        <v>-32</v>
      </c>
      <c r="K39" s="30" t="s">
        <v>736</v>
      </c>
      <c r="L39" s="111" t="str">
        <f t="shared" si="12"/>
        <v>No</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17283.494179000001</v>
      </c>
      <c r="D41" s="7" t="str">
        <f t="shared" si="8"/>
        <v>N/A</v>
      </c>
      <c r="E41" s="10">
        <v>17881.609795</v>
      </c>
      <c r="F41" s="7" t="str">
        <f t="shared" si="9"/>
        <v>N/A</v>
      </c>
      <c r="G41" s="10">
        <v>16525.869888000001</v>
      </c>
      <c r="H41" s="7" t="str">
        <f t="shared" si="10"/>
        <v>N/A</v>
      </c>
      <c r="I41" s="8">
        <v>3.4609999999999999</v>
      </c>
      <c r="J41" s="8">
        <v>-7.58</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14952.723497000001</v>
      </c>
      <c r="D44" s="7" t="str">
        <f t="shared" si="8"/>
        <v>N/A</v>
      </c>
      <c r="E44" s="10">
        <v>14780.079863000001</v>
      </c>
      <c r="F44" s="7" t="str">
        <f t="shared" si="9"/>
        <v>N/A</v>
      </c>
      <c r="G44" s="10">
        <v>13189.118388000001</v>
      </c>
      <c r="H44" s="7" t="str">
        <f t="shared" si="10"/>
        <v>N/A</v>
      </c>
      <c r="I44" s="8">
        <v>-1.1499999999999999</v>
      </c>
      <c r="J44" s="8">
        <v>-10.8</v>
      </c>
      <c r="K44" s="30" t="s">
        <v>736</v>
      </c>
      <c r="L44" s="111" t="str">
        <f t="shared" si="12"/>
        <v>Yes</v>
      </c>
    </row>
    <row r="45" spans="1:12" ht="25" x14ac:dyDescent="0.25">
      <c r="A45" s="134" t="s">
        <v>1131</v>
      </c>
      <c r="B45" s="30" t="s">
        <v>213</v>
      </c>
      <c r="C45" s="10">
        <v>951.35366137999995</v>
      </c>
      <c r="D45" s="7" t="str">
        <f t="shared" si="8"/>
        <v>N/A</v>
      </c>
      <c r="E45" s="10">
        <v>994.29410471000006</v>
      </c>
      <c r="F45" s="7" t="str">
        <f t="shared" si="9"/>
        <v>N/A</v>
      </c>
      <c r="G45" s="10">
        <v>903.74398556999995</v>
      </c>
      <c r="H45" s="7" t="str">
        <f t="shared" si="10"/>
        <v>N/A</v>
      </c>
      <c r="I45" s="8">
        <v>4.5140000000000002</v>
      </c>
      <c r="J45" s="8">
        <v>-9.11</v>
      </c>
      <c r="K45" s="30" t="s">
        <v>736</v>
      </c>
      <c r="L45" s="111" t="str">
        <f t="shared" si="12"/>
        <v>Yes</v>
      </c>
    </row>
    <row r="46" spans="1:12" x14ac:dyDescent="0.25">
      <c r="A46" s="134" t="s">
        <v>1132</v>
      </c>
      <c r="B46" s="22" t="s">
        <v>213</v>
      </c>
      <c r="C46" s="29">
        <v>40766.693219000001</v>
      </c>
      <c r="D46" s="27" t="str">
        <f t="shared" si="8"/>
        <v>N/A</v>
      </c>
      <c r="E46" s="29">
        <v>41439.378605999998</v>
      </c>
      <c r="F46" s="27" t="str">
        <f t="shared" si="9"/>
        <v>N/A</v>
      </c>
      <c r="G46" s="29">
        <v>40413.387949000004</v>
      </c>
      <c r="H46" s="27" t="str">
        <f t="shared" si="10"/>
        <v>N/A</v>
      </c>
      <c r="I46" s="8">
        <v>1.65</v>
      </c>
      <c r="J46" s="8">
        <v>-2.48</v>
      </c>
      <c r="K46" s="28" t="s">
        <v>736</v>
      </c>
      <c r="L46" s="111" t="str">
        <f>IF(J46="Div by 0", "N/A", IF(K46="N/A","N/A", IF(J46&gt;VALUE(MID(K46,1,2)), "No", IF(J46&lt;-1*VALUE(MID(K46,1,2)), "No", "Yes"))))</f>
        <v>Yes</v>
      </c>
    </row>
    <row r="47" spans="1:12" x14ac:dyDescent="0.25">
      <c r="A47" s="168" t="s">
        <v>1133</v>
      </c>
      <c r="B47" s="22" t="s">
        <v>213</v>
      </c>
      <c r="C47" s="29">
        <v>22257.129403999999</v>
      </c>
      <c r="D47" s="27" t="str">
        <f t="shared" si="8"/>
        <v>N/A</v>
      </c>
      <c r="E47" s="29">
        <v>23383.896821999999</v>
      </c>
      <c r="F47" s="27" t="str">
        <f t="shared" si="9"/>
        <v>N/A</v>
      </c>
      <c r="G47" s="29">
        <v>22637.107951000002</v>
      </c>
      <c r="H47" s="27" t="str">
        <f t="shared" si="10"/>
        <v>N/A</v>
      </c>
      <c r="I47" s="8">
        <v>5.0629999999999997</v>
      </c>
      <c r="J47" s="8">
        <v>-3.19</v>
      </c>
      <c r="K47" s="28" t="s">
        <v>736</v>
      </c>
      <c r="L47" s="111" t="str">
        <f>IF(J47="Div by 0", "N/A", IF(K47="N/A","N/A", IF(J47&gt;VALUE(MID(K47,1,2)), "No", IF(J47&lt;-1*VALUE(MID(K47,1,2)), "No", "Yes"))))</f>
        <v>Yes</v>
      </c>
    </row>
    <row r="48" spans="1:12" ht="25" x14ac:dyDescent="0.25">
      <c r="A48" s="134" t="s">
        <v>1134</v>
      </c>
      <c r="B48" s="22" t="s">
        <v>213</v>
      </c>
      <c r="C48" s="29">
        <v>40222.562092</v>
      </c>
      <c r="D48" s="27" t="str">
        <f t="shared" si="8"/>
        <v>N/A</v>
      </c>
      <c r="E48" s="29">
        <v>42965.705993000003</v>
      </c>
      <c r="F48" s="27" t="str">
        <f t="shared" si="9"/>
        <v>N/A</v>
      </c>
      <c r="G48" s="29">
        <v>41118.431603999998</v>
      </c>
      <c r="H48" s="27" t="str">
        <f t="shared" si="10"/>
        <v>N/A</v>
      </c>
      <c r="I48" s="8">
        <v>6.82</v>
      </c>
      <c r="J48" s="8">
        <v>-4.3</v>
      </c>
      <c r="K48" s="28" t="s">
        <v>736</v>
      </c>
      <c r="L48" s="111" t="str">
        <f>IF(J48="Div by 0", "N/A", IF(K48="N/A","N/A", IF(J48&gt;VALUE(MID(K48,1,2)), "No", IF(J48&lt;-1*VALUE(MID(K48,1,2)), "No", "Yes"))))</f>
        <v>Yes</v>
      </c>
    </row>
    <row r="49" spans="1:12" x14ac:dyDescent="0.25">
      <c r="A49" s="157" t="s">
        <v>1135</v>
      </c>
      <c r="B49" s="22" t="s">
        <v>213</v>
      </c>
      <c r="C49" s="29">
        <v>21546.187209</v>
      </c>
      <c r="D49" s="27" t="str">
        <f t="shared" si="8"/>
        <v>N/A</v>
      </c>
      <c r="E49" s="29">
        <v>21962.988916999999</v>
      </c>
      <c r="F49" s="27" t="str">
        <f t="shared" si="9"/>
        <v>N/A</v>
      </c>
      <c r="G49" s="29">
        <v>19886.065466</v>
      </c>
      <c r="H49" s="27" t="str">
        <f t="shared" si="10"/>
        <v>N/A</v>
      </c>
      <c r="I49" s="8">
        <v>1.9339999999999999</v>
      </c>
      <c r="J49" s="8">
        <v>-9.4600000000000009</v>
      </c>
      <c r="K49" s="28" t="s">
        <v>736</v>
      </c>
      <c r="L49" s="111" t="str">
        <f t="shared" ref="L49:L59" si="13">IF(J49="Div by 0", "N/A", IF(K49="N/A","N/A", IF(J49&gt;VALUE(MID(K49,1,2)), "No", IF(J49&lt;-1*VALUE(MID(K49,1,2)), "No", "Yes"))))</f>
        <v>Yes</v>
      </c>
    </row>
    <row r="50" spans="1:12" ht="25" x14ac:dyDescent="0.25">
      <c r="A50" s="134" t="s">
        <v>1136</v>
      </c>
      <c r="B50" s="22" t="s">
        <v>213</v>
      </c>
      <c r="C50" s="29">
        <v>31188.537375</v>
      </c>
      <c r="D50" s="27" t="str">
        <f t="shared" si="8"/>
        <v>N/A</v>
      </c>
      <c r="E50" s="29">
        <v>32488.546198</v>
      </c>
      <c r="F50" s="27" t="str">
        <f t="shared" si="9"/>
        <v>N/A</v>
      </c>
      <c r="G50" s="29">
        <v>29424.507552999999</v>
      </c>
      <c r="H50" s="27" t="str">
        <f t="shared" si="10"/>
        <v>N/A</v>
      </c>
      <c r="I50" s="8">
        <v>4.1680000000000001</v>
      </c>
      <c r="J50" s="8">
        <v>-9.43</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10775.198361000001</v>
      </c>
      <c r="D55" s="27" t="str">
        <f t="shared" si="14"/>
        <v>N/A</v>
      </c>
      <c r="E55" s="29">
        <v>10147.334188000001</v>
      </c>
      <c r="F55" s="27" t="str">
        <f t="shared" si="15"/>
        <v>N/A</v>
      </c>
      <c r="G55" s="29">
        <v>9600.9817550000007</v>
      </c>
      <c r="H55" s="27" t="str">
        <f t="shared" si="16"/>
        <v>N/A</v>
      </c>
      <c r="I55" s="8">
        <v>-5.83</v>
      </c>
      <c r="J55" s="8">
        <v>-5.38</v>
      </c>
      <c r="K55" s="28" t="s">
        <v>736</v>
      </c>
      <c r="L55" s="111" t="str">
        <f t="shared" si="13"/>
        <v>Yes</v>
      </c>
    </row>
    <row r="56" spans="1:12" ht="25" x14ac:dyDescent="0.25">
      <c r="A56" s="134" t="s">
        <v>1142</v>
      </c>
      <c r="B56" s="22" t="s">
        <v>213</v>
      </c>
      <c r="C56" s="29">
        <v>35898.988095000001</v>
      </c>
      <c r="D56" s="27" t="str">
        <f t="shared" si="14"/>
        <v>N/A</v>
      </c>
      <c r="E56" s="29">
        <v>37749.203125</v>
      </c>
      <c r="F56" s="27" t="str">
        <f t="shared" si="15"/>
        <v>N/A</v>
      </c>
      <c r="G56" s="29">
        <v>32553.246231000001</v>
      </c>
      <c r="H56" s="27" t="str">
        <f t="shared" si="16"/>
        <v>N/A</v>
      </c>
      <c r="I56" s="8">
        <v>5.1539999999999999</v>
      </c>
      <c r="J56" s="8">
        <v>-13.8</v>
      </c>
      <c r="K56" s="28" t="s">
        <v>736</v>
      </c>
      <c r="L56" s="111" t="str">
        <f t="shared" si="13"/>
        <v>Yes</v>
      </c>
    </row>
    <row r="57" spans="1:12" ht="25" x14ac:dyDescent="0.25">
      <c r="A57" s="134" t="s">
        <v>1143</v>
      </c>
      <c r="B57" s="22" t="s">
        <v>213</v>
      </c>
      <c r="C57" s="29" t="s">
        <v>1748</v>
      </c>
      <c r="D57" s="27" t="str">
        <f t="shared" si="14"/>
        <v>N/A</v>
      </c>
      <c r="E57" s="29" t="s">
        <v>1748</v>
      </c>
      <c r="F57" s="27" t="str">
        <f t="shared" si="15"/>
        <v>N/A</v>
      </c>
      <c r="G57" s="29" t="s">
        <v>1748</v>
      </c>
      <c r="H57" s="27" t="str">
        <f t="shared" si="16"/>
        <v>N/A</v>
      </c>
      <c r="I57" s="8" t="s">
        <v>1748</v>
      </c>
      <c r="J57" s="8" t="s">
        <v>1748</v>
      </c>
      <c r="K57" s="28" t="s">
        <v>736</v>
      </c>
      <c r="L57" s="111" t="str">
        <f t="shared" si="13"/>
        <v>N/A</v>
      </c>
    </row>
    <row r="58" spans="1:12" ht="25" x14ac:dyDescent="0.25">
      <c r="A58" s="134" t="s">
        <v>1144</v>
      </c>
      <c r="B58" s="22" t="s">
        <v>213</v>
      </c>
      <c r="C58" s="29">
        <v>7369.5217390999996</v>
      </c>
      <c r="D58" s="27" t="str">
        <f t="shared" si="14"/>
        <v>N/A</v>
      </c>
      <c r="E58" s="29">
        <v>6925.2</v>
      </c>
      <c r="F58" s="27" t="str">
        <f t="shared" si="15"/>
        <v>N/A</v>
      </c>
      <c r="G58" s="29">
        <v>6384.9714285999999</v>
      </c>
      <c r="H58" s="27" t="str">
        <f t="shared" si="16"/>
        <v>N/A</v>
      </c>
      <c r="I58" s="8">
        <v>-6.03</v>
      </c>
      <c r="J58" s="8">
        <v>-7.8</v>
      </c>
      <c r="K58" s="28" t="s">
        <v>736</v>
      </c>
      <c r="L58" s="111" t="str">
        <f t="shared" si="13"/>
        <v>Yes</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38960282</v>
      </c>
      <c r="D60" s="27" t="str">
        <f t="shared" si="14"/>
        <v>N/A</v>
      </c>
      <c r="E60" s="29">
        <v>41778998</v>
      </c>
      <c r="F60" s="27" t="str">
        <f t="shared" si="15"/>
        <v>N/A</v>
      </c>
      <c r="G60" s="29">
        <v>34935083</v>
      </c>
      <c r="H60" s="27" t="str">
        <f t="shared" si="16"/>
        <v>N/A</v>
      </c>
      <c r="I60" s="8">
        <v>7.2350000000000003</v>
      </c>
      <c r="J60" s="8">
        <v>-16.399999999999999</v>
      </c>
      <c r="K60" s="28" t="s">
        <v>736</v>
      </c>
      <c r="L60" s="111" t="str">
        <f t="shared" ref="L60:L70" si="17">IF(J60="Div by 0", "N/A", IF(K60="N/A","N/A", IF(J60&gt;VALUE(MID(K60,1,2)), "No", IF(J60&lt;-1*VALUE(MID(K60,1,2)), "No", "Yes"))))</f>
        <v>Yes</v>
      </c>
    </row>
    <row r="61" spans="1:12" ht="25" x14ac:dyDescent="0.25">
      <c r="A61" s="134" t="s">
        <v>1146</v>
      </c>
      <c r="B61" s="22" t="s">
        <v>213</v>
      </c>
      <c r="C61" s="29">
        <v>36065378</v>
      </c>
      <c r="D61" s="27" t="str">
        <f t="shared" si="14"/>
        <v>N/A</v>
      </c>
      <c r="E61" s="29">
        <v>38520001</v>
      </c>
      <c r="F61" s="27" t="str">
        <f t="shared" si="15"/>
        <v>N/A</v>
      </c>
      <c r="G61" s="29">
        <v>32178313</v>
      </c>
      <c r="H61" s="27" t="str">
        <f t="shared" si="16"/>
        <v>N/A</v>
      </c>
      <c r="I61" s="8">
        <v>6.806</v>
      </c>
      <c r="J61" s="8">
        <v>-16.5</v>
      </c>
      <c r="K61" s="28" t="s">
        <v>736</v>
      </c>
      <c r="L61" s="111" t="str">
        <f t="shared" si="17"/>
        <v>Yes</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6012</v>
      </c>
      <c r="D66" s="27" t="str">
        <f t="shared" si="14"/>
        <v>N/A</v>
      </c>
      <c r="E66" s="29">
        <v>10952</v>
      </c>
      <c r="F66" s="27" t="str">
        <f t="shared" si="15"/>
        <v>N/A</v>
      </c>
      <c r="G66" s="29">
        <v>7716</v>
      </c>
      <c r="H66" s="27" t="str">
        <f t="shared" si="16"/>
        <v>N/A</v>
      </c>
      <c r="I66" s="8">
        <v>82.17</v>
      </c>
      <c r="J66" s="8">
        <v>-29.5</v>
      </c>
      <c r="K66" s="28" t="s">
        <v>736</v>
      </c>
      <c r="L66" s="111" t="str">
        <f t="shared" si="17"/>
        <v>Yes</v>
      </c>
    </row>
    <row r="67" spans="1:12" ht="25" x14ac:dyDescent="0.25">
      <c r="A67" s="134" t="s">
        <v>1152</v>
      </c>
      <c r="B67" s="22" t="s">
        <v>213</v>
      </c>
      <c r="C67" s="29">
        <v>2888892</v>
      </c>
      <c r="D67" s="27" t="str">
        <f t="shared" si="14"/>
        <v>N/A</v>
      </c>
      <c r="E67" s="29">
        <v>3248045</v>
      </c>
      <c r="F67" s="27" t="str">
        <f t="shared" si="15"/>
        <v>N/A</v>
      </c>
      <c r="G67" s="29">
        <v>2748750</v>
      </c>
      <c r="H67" s="27" t="str">
        <f t="shared" si="16"/>
        <v>N/A</v>
      </c>
      <c r="I67" s="8">
        <v>12.43</v>
      </c>
      <c r="J67" s="8">
        <v>-15.4</v>
      </c>
      <c r="K67" s="28" t="s">
        <v>736</v>
      </c>
      <c r="L67" s="111" t="str">
        <f t="shared" si="17"/>
        <v>Yes</v>
      </c>
    </row>
    <row r="68" spans="1:12" ht="25" x14ac:dyDescent="0.25">
      <c r="A68" s="134" t="s">
        <v>1153</v>
      </c>
      <c r="B68" s="22" t="s">
        <v>213</v>
      </c>
      <c r="C68" s="29">
        <v>0</v>
      </c>
      <c r="D68" s="27" t="str">
        <f t="shared" si="14"/>
        <v>N/A</v>
      </c>
      <c r="E68" s="29">
        <v>0</v>
      </c>
      <c r="F68" s="27" t="str">
        <f t="shared" si="15"/>
        <v>N/A</v>
      </c>
      <c r="G68" s="29">
        <v>0</v>
      </c>
      <c r="H68" s="27" t="str">
        <f t="shared" si="16"/>
        <v>N/A</v>
      </c>
      <c r="I68" s="8" t="s">
        <v>1748</v>
      </c>
      <c r="J68" s="8" t="s">
        <v>1748</v>
      </c>
      <c r="K68" s="28" t="s">
        <v>736</v>
      </c>
      <c r="L68" s="111" t="str">
        <f t="shared" si="17"/>
        <v>N/A</v>
      </c>
    </row>
    <row r="69" spans="1:12" ht="25" x14ac:dyDescent="0.25">
      <c r="A69" s="134" t="s">
        <v>1154</v>
      </c>
      <c r="B69" s="22" t="s">
        <v>213</v>
      </c>
      <c r="C69" s="29">
        <v>0</v>
      </c>
      <c r="D69" s="27" t="str">
        <f t="shared" si="14"/>
        <v>N/A</v>
      </c>
      <c r="E69" s="29">
        <v>0</v>
      </c>
      <c r="F69" s="27" t="str">
        <f t="shared" si="15"/>
        <v>N/A</v>
      </c>
      <c r="G69" s="29">
        <v>304</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7885.1005869000001</v>
      </c>
      <c r="D71" s="27" t="str">
        <f t="shared" si="14"/>
        <v>N/A</v>
      </c>
      <c r="E71" s="29">
        <v>8268.1571344000004</v>
      </c>
      <c r="F71" s="27" t="str">
        <f t="shared" si="15"/>
        <v>N/A</v>
      </c>
      <c r="G71" s="29">
        <v>7147.1119067</v>
      </c>
      <c r="H71" s="27" t="str">
        <f t="shared" si="16"/>
        <v>N/A</v>
      </c>
      <c r="I71" s="8">
        <v>4.8579999999999997</v>
      </c>
      <c r="J71" s="8">
        <v>-13.6</v>
      </c>
      <c r="K71" s="28" t="s">
        <v>736</v>
      </c>
      <c r="L71" s="111" t="str">
        <f t="shared" ref="L71:L81" si="18">IF(J71="Div by 0", "N/A", IF(K71="N/A","N/A", IF(J71&gt;VALUE(MID(K71,1,2)), "No", IF(J71&lt;-1*VALUE(MID(K71,1,2)), "No", "Yes"))))</f>
        <v>Yes</v>
      </c>
    </row>
    <row r="72" spans="1:12" ht="25" x14ac:dyDescent="0.25">
      <c r="A72" s="134" t="s">
        <v>1157</v>
      </c>
      <c r="B72" s="22" t="s">
        <v>213</v>
      </c>
      <c r="C72" s="29">
        <v>14977.316445</v>
      </c>
      <c r="D72" s="27" t="str">
        <f t="shared" si="14"/>
        <v>N/A</v>
      </c>
      <c r="E72" s="29">
        <v>15748.160669999999</v>
      </c>
      <c r="F72" s="27" t="str">
        <f t="shared" si="15"/>
        <v>N/A</v>
      </c>
      <c r="G72" s="29">
        <v>13887.921018999999</v>
      </c>
      <c r="H72" s="27" t="str">
        <f t="shared" si="16"/>
        <v>N/A</v>
      </c>
      <c r="I72" s="8">
        <v>5.1470000000000002</v>
      </c>
      <c r="J72" s="8">
        <v>-11.8</v>
      </c>
      <c r="K72" s="28" t="s">
        <v>736</v>
      </c>
      <c r="L72" s="111" t="str">
        <f t="shared" si="18"/>
        <v>Yes</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2.5924967658</v>
      </c>
      <c r="D77" s="27" t="str">
        <f t="shared" si="14"/>
        <v>N/A</v>
      </c>
      <c r="E77" s="29">
        <v>4.6803418803000003</v>
      </c>
      <c r="F77" s="27" t="str">
        <f t="shared" si="15"/>
        <v>N/A</v>
      </c>
      <c r="G77" s="29">
        <v>3.3518679409000001</v>
      </c>
      <c r="H77" s="27" t="str">
        <f t="shared" si="16"/>
        <v>N/A</v>
      </c>
      <c r="I77" s="8">
        <v>80.53</v>
      </c>
      <c r="J77" s="8">
        <v>-28.4</v>
      </c>
      <c r="K77" s="28" t="s">
        <v>736</v>
      </c>
      <c r="L77" s="111" t="str">
        <f t="shared" si="18"/>
        <v>Yes</v>
      </c>
    </row>
    <row r="78" spans="1:12" ht="25" x14ac:dyDescent="0.25">
      <c r="A78" s="134" t="s">
        <v>1163</v>
      </c>
      <c r="B78" s="22" t="s">
        <v>213</v>
      </c>
      <c r="C78" s="29">
        <v>17195.785714000001</v>
      </c>
      <c r="D78" s="27" t="str">
        <f t="shared" si="14"/>
        <v>N/A</v>
      </c>
      <c r="E78" s="29">
        <v>16916.901042000001</v>
      </c>
      <c r="F78" s="27" t="str">
        <f t="shared" si="15"/>
        <v>N/A</v>
      </c>
      <c r="G78" s="29">
        <v>13812.81407</v>
      </c>
      <c r="H78" s="27" t="str">
        <f t="shared" si="16"/>
        <v>N/A</v>
      </c>
      <c r="I78" s="8">
        <v>-1.62</v>
      </c>
      <c r="J78" s="8">
        <v>-18.3</v>
      </c>
      <c r="K78" s="28" t="s">
        <v>736</v>
      </c>
      <c r="L78" s="111" t="str">
        <f t="shared" si="18"/>
        <v>Yes</v>
      </c>
    </row>
    <row r="79" spans="1:12" ht="25" x14ac:dyDescent="0.25">
      <c r="A79" s="134" t="s">
        <v>1164</v>
      </c>
      <c r="B79" s="22" t="s">
        <v>213</v>
      </c>
      <c r="C79" s="29" t="s">
        <v>1748</v>
      </c>
      <c r="D79" s="27" t="str">
        <f t="shared" si="14"/>
        <v>N/A</v>
      </c>
      <c r="E79" s="29" t="s">
        <v>1748</v>
      </c>
      <c r="F79" s="27" t="str">
        <f t="shared" si="15"/>
        <v>N/A</v>
      </c>
      <c r="G79" s="29" t="s">
        <v>1748</v>
      </c>
      <c r="H79" s="27" t="str">
        <f t="shared" si="16"/>
        <v>N/A</v>
      </c>
      <c r="I79" s="8" t="s">
        <v>1748</v>
      </c>
      <c r="J79" s="8" t="s">
        <v>1748</v>
      </c>
      <c r="K79" s="28" t="s">
        <v>736</v>
      </c>
      <c r="L79" s="111" t="str">
        <f t="shared" si="18"/>
        <v>N/A</v>
      </c>
    </row>
    <row r="80" spans="1:12" ht="25" x14ac:dyDescent="0.25">
      <c r="A80" s="134" t="s">
        <v>1165</v>
      </c>
      <c r="B80" s="22" t="s">
        <v>213</v>
      </c>
      <c r="C80" s="29">
        <v>0</v>
      </c>
      <c r="D80" s="27" t="str">
        <f t="shared" si="14"/>
        <v>N/A</v>
      </c>
      <c r="E80" s="29">
        <v>0</v>
      </c>
      <c r="F80" s="27" t="str">
        <f t="shared" si="15"/>
        <v>N/A</v>
      </c>
      <c r="G80" s="29">
        <v>4.3428571428999998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40277427</v>
      </c>
      <c r="D82" s="27" t="str">
        <f t="shared" si="14"/>
        <v>N/A</v>
      </c>
      <c r="E82" s="29">
        <v>43581604</v>
      </c>
      <c r="F82" s="27" t="str">
        <f t="shared" si="15"/>
        <v>N/A</v>
      </c>
      <c r="G82" s="29">
        <v>36147592</v>
      </c>
      <c r="H82" s="27" t="str">
        <f t="shared" si="16"/>
        <v>N/A</v>
      </c>
      <c r="I82" s="8">
        <v>8.2040000000000006</v>
      </c>
      <c r="J82" s="8">
        <v>-17.100000000000001</v>
      </c>
      <c r="K82" s="28" t="s">
        <v>736</v>
      </c>
      <c r="L82" s="111" t="str">
        <f t="shared" ref="L82:L138" si="19">IF(J82="Div by 0", "N/A", IF(K82="N/A","N/A", IF(J82&gt;VALUE(MID(K82,1,2)), "No", IF(J82&lt;-1*VALUE(MID(K82,1,2)), "No", "Yes"))))</f>
        <v>Yes</v>
      </c>
    </row>
    <row r="83" spans="1:12" x14ac:dyDescent="0.25">
      <c r="A83" s="134" t="s">
        <v>363</v>
      </c>
      <c r="B83" s="22" t="s">
        <v>213</v>
      </c>
      <c r="C83" s="23">
        <v>4879</v>
      </c>
      <c r="D83" s="27" t="str">
        <f t="shared" ref="D83:D114" si="20">IF($B83="N/A","N/A",IF(C83&gt;10,"No",IF(C83&lt;-10,"No","Yes")))</f>
        <v>N/A</v>
      </c>
      <c r="E83" s="23">
        <v>4875</v>
      </c>
      <c r="F83" s="27" t="str">
        <f t="shared" ref="F83:F114" si="21">IF($B83="N/A","N/A",IF(E83&gt;10,"No",IF(E83&lt;-10,"No","Yes")))</f>
        <v>N/A</v>
      </c>
      <c r="G83" s="23">
        <v>4037</v>
      </c>
      <c r="H83" s="27" t="str">
        <f t="shared" ref="H83:H114" si="22">IF($B83="N/A","N/A",IF(G83&gt;10,"No",IF(G83&lt;-10,"No","Yes")))</f>
        <v>N/A</v>
      </c>
      <c r="I83" s="8">
        <v>-8.2000000000000003E-2</v>
      </c>
      <c r="J83" s="8">
        <v>-17.2</v>
      </c>
      <c r="K83" s="28" t="s">
        <v>736</v>
      </c>
      <c r="L83" s="111" t="str">
        <f t="shared" si="19"/>
        <v>Yes</v>
      </c>
    </row>
    <row r="84" spans="1:12" x14ac:dyDescent="0.25">
      <c r="A84" s="134" t="s">
        <v>358</v>
      </c>
      <c r="B84" s="22" t="s">
        <v>213</v>
      </c>
      <c r="C84" s="29">
        <v>8255.2627587999996</v>
      </c>
      <c r="D84" s="27" t="str">
        <f t="shared" si="20"/>
        <v>N/A</v>
      </c>
      <c r="E84" s="29">
        <v>8939.8162050999999</v>
      </c>
      <c r="F84" s="27" t="str">
        <f t="shared" si="21"/>
        <v>N/A</v>
      </c>
      <c r="G84" s="29">
        <v>8954.0728264000008</v>
      </c>
      <c r="H84" s="27" t="str">
        <f t="shared" si="22"/>
        <v>N/A</v>
      </c>
      <c r="I84" s="8">
        <v>8.2919999999999998</v>
      </c>
      <c r="J84" s="8">
        <v>0.1595</v>
      </c>
      <c r="K84" s="28" t="s">
        <v>736</v>
      </c>
      <c r="L84" s="111" t="str">
        <f t="shared" si="19"/>
        <v>Yes</v>
      </c>
    </row>
    <row r="85" spans="1:12" x14ac:dyDescent="0.25">
      <c r="A85" s="134" t="s">
        <v>1167</v>
      </c>
      <c r="B85" s="22" t="s">
        <v>213</v>
      </c>
      <c r="C85" s="29">
        <v>6925535</v>
      </c>
      <c r="D85" s="27" t="str">
        <f t="shared" si="20"/>
        <v>N/A</v>
      </c>
      <c r="E85" s="29">
        <v>6953342</v>
      </c>
      <c r="F85" s="27" t="str">
        <f t="shared" si="21"/>
        <v>N/A</v>
      </c>
      <c r="G85" s="29">
        <v>6034352</v>
      </c>
      <c r="H85" s="27" t="str">
        <f t="shared" si="22"/>
        <v>N/A</v>
      </c>
      <c r="I85" s="8">
        <v>0.40150000000000002</v>
      </c>
      <c r="J85" s="8">
        <v>-13.2</v>
      </c>
      <c r="K85" s="28" t="s">
        <v>736</v>
      </c>
      <c r="L85" s="111" t="str">
        <f t="shared" si="19"/>
        <v>Yes</v>
      </c>
    </row>
    <row r="86" spans="1:12" x14ac:dyDescent="0.25">
      <c r="A86" s="134" t="s">
        <v>726</v>
      </c>
      <c r="B86" s="22" t="s">
        <v>213</v>
      </c>
      <c r="C86" s="23">
        <v>4780</v>
      </c>
      <c r="D86" s="27" t="str">
        <f t="shared" si="20"/>
        <v>N/A</v>
      </c>
      <c r="E86" s="23">
        <v>4752</v>
      </c>
      <c r="F86" s="27" t="str">
        <f t="shared" si="21"/>
        <v>N/A</v>
      </c>
      <c r="G86" s="23">
        <v>3912</v>
      </c>
      <c r="H86" s="27" t="str">
        <f t="shared" si="22"/>
        <v>N/A</v>
      </c>
      <c r="I86" s="8">
        <v>-0.58599999999999997</v>
      </c>
      <c r="J86" s="8">
        <v>-17.7</v>
      </c>
      <c r="K86" s="28" t="s">
        <v>736</v>
      </c>
      <c r="L86" s="111" t="str">
        <f t="shared" si="19"/>
        <v>Yes</v>
      </c>
    </row>
    <row r="87" spans="1:12" ht="25" x14ac:dyDescent="0.25">
      <c r="A87" s="134" t="s">
        <v>1168</v>
      </c>
      <c r="B87" s="22" t="s">
        <v>213</v>
      </c>
      <c r="C87" s="29">
        <v>1448.8566946000001</v>
      </c>
      <c r="D87" s="27" t="str">
        <f t="shared" si="20"/>
        <v>N/A</v>
      </c>
      <c r="E87" s="29">
        <v>1463.2453704</v>
      </c>
      <c r="F87" s="27" t="str">
        <f t="shared" si="21"/>
        <v>N/A</v>
      </c>
      <c r="G87" s="29">
        <v>1542.5235173999999</v>
      </c>
      <c r="H87" s="27" t="str">
        <f t="shared" si="22"/>
        <v>N/A</v>
      </c>
      <c r="I87" s="8">
        <v>0.99309999999999998</v>
      </c>
      <c r="J87" s="8">
        <v>5.4180000000000001</v>
      </c>
      <c r="K87" s="28" t="s">
        <v>736</v>
      </c>
      <c r="L87" s="111" t="str">
        <f t="shared" si="19"/>
        <v>Yes</v>
      </c>
    </row>
    <row r="88" spans="1:12" ht="25" x14ac:dyDescent="0.25">
      <c r="A88" s="134" t="s">
        <v>1169</v>
      </c>
      <c r="B88" s="22" t="s">
        <v>213</v>
      </c>
      <c r="C88" s="29">
        <v>16197711</v>
      </c>
      <c r="D88" s="27" t="str">
        <f t="shared" si="20"/>
        <v>N/A</v>
      </c>
      <c r="E88" s="29">
        <v>16564707</v>
      </c>
      <c r="F88" s="27" t="str">
        <f t="shared" si="21"/>
        <v>N/A</v>
      </c>
      <c r="G88" s="29">
        <v>14675789</v>
      </c>
      <c r="H88" s="27" t="str">
        <f t="shared" si="22"/>
        <v>N/A</v>
      </c>
      <c r="I88" s="8">
        <v>2.266</v>
      </c>
      <c r="J88" s="8">
        <v>-11.4</v>
      </c>
      <c r="K88" s="28" t="s">
        <v>736</v>
      </c>
      <c r="L88" s="111" t="str">
        <f t="shared" si="19"/>
        <v>Yes</v>
      </c>
    </row>
    <row r="89" spans="1:12" x14ac:dyDescent="0.25">
      <c r="A89" s="134" t="s">
        <v>727</v>
      </c>
      <c r="B89" s="22" t="s">
        <v>213</v>
      </c>
      <c r="C89" s="23">
        <v>1052</v>
      </c>
      <c r="D89" s="27" t="str">
        <f t="shared" si="20"/>
        <v>N/A</v>
      </c>
      <c r="E89" s="23">
        <v>1059</v>
      </c>
      <c r="F89" s="27" t="str">
        <f t="shared" si="21"/>
        <v>N/A</v>
      </c>
      <c r="G89" s="23">
        <v>935</v>
      </c>
      <c r="H89" s="27" t="str">
        <f t="shared" si="22"/>
        <v>N/A</v>
      </c>
      <c r="I89" s="8">
        <v>0.66539999999999999</v>
      </c>
      <c r="J89" s="8">
        <v>-11.7</v>
      </c>
      <c r="K89" s="28" t="s">
        <v>736</v>
      </c>
      <c r="L89" s="111" t="str">
        <f t="shared" si="19"/>
        <v>Yes</v>
      </c>
    </row>
    <row r="90" spans="1:12" ht="25" x14ac:dyDescent="0.25">
      <c r="A90" s="134" t="s">
        <v>1170</v>
      </c>
      <c r="B90" s="22" t="s">
        <v>213</v>
      </c>
      <c r="C90" s="29">
        <v>15397.063688</v>
      </c>
      <c r="D90" s="27" t="str">
        <f t="shared" si="20"/>
        <v>N/A</v>
      </c>
      <c r="E90" s="29">
        <v>15641.838527</v>
      </c>
      <c r="F90" s="27" t="str">
        <f t="shared" si="21"/>
        <v>N/A</v>
      </c>
      <c r="G90" s="29">
        <v>15696.031016000001</v>
      </c>
      <c r="H90" s="27" t="str">
        <f t="shared" si="22"/>
        <v>N/A</v>
      </c>
      <c r="I90" s="8">
        <v>1.59</v>
      </c>
      <c r="J90" s="8">
        <v>0.34649999999999997</v>
      </c>
      <c r="K90" s="28" t="s">
        <v>736</v>
      </c>
      <c r="L90" s="111" t="str">
        <f t="shared" si="19"/>
        <v>Yes</v>
      </c>
    </row>
    <row r="91" spans="1:12" ht="25" x14ac:dyDescent="0.25">
      <c r="A91" s="134" t="s">
        <v>1171</v>
      </c>
      <c r="B91" s="22" t="s">
        <v>213</v>
      </c>
      <c r="C91" s="29">
        <v>4542</v>
      </c>
      <c r="D91" s="27" t="str">
        <f t="shared" si="20"/>
        <v>N/A</v>
      </c>
      <c r="E91" s="29">
        <v>7146</v>
      </c>
      <c r="F91" s="27" t="str">
        <f t="shared" si="21"/>
        <v>N/A</v>
      </c>
      <c r="G91" s="29">
        <v>12159</v>
      </c>
      <c r="H91" s="27" t="str">
        <f t="shared" si="22"/>
        <v>N/A</v>
      </c>
      <c r="I91" s="8">
        <v>57.33</v>
      </c>
      <c r="J91" s="8">
        <v>70.150000000000006</v>
      </c>
      <c r="K91" s="28" t="s">
        <v>736</v>
      </c>
      <c r="L91" s="111" t="str">
        <f t="shared" si="19"/>
        <v>No</v>
      </c>
    </row>
    <row r="92" spans="1:12" x14ac:dyDescent="0.25">
      <c r="A92" s="134" t="s">
        <v>728</v>
      </c>
      <c r="B92" s="22" t="s">
        <v>213</v>
      </c>
      <c r="C92" s="23">
        <v>11</v>
      </c>
      <c r="D92" s="27" t="str">
        <f t="shared" si="20"/>
        <v>N/A</v>
      </c>
      <c r="E92" s="23">
        <v>11</v>
      </c>
      <c r="F92" s="27" t="str">
        <f t="shared" si="21"/>
        <v>N/A</v>
      </c>
      <c r="G92" s="23">
        <v>11</v>
      </c>
      <c r="H92" s="27" t="str">
        <f t="shared" si="22"/>
        <v>N/A</v>
      </c>
      <c r="I92" s="8">
        <v>25</v>
      </c>
      <c r="J92" s="8">
        <v>-40</v>
      </c>
      <c r="K92" s="28" t="s">
        <v>736</v>
      </c>
      <c r="L92" s="111" t="str">
        <f t="shared" si="19"/>
        <v>No</v>
      </c>
    </row>
    <row r="93" spans="1:12" ht="25" x14ac:dyDescent="0.25">
      <c r="A93" s="134" t="s">
        <v>1172</v>
      </c>
      <c r="B93" s="22" t="s">
        <v>213</v>
      </c>
      <c r="C93" s="29">
        <v>567.75</v>
      </c>
      <c r="D93" s="27" t="str">
        <f t="shared" si="20"/>
        <v>N/A</v>
      </c>
      <c r="E93" s="29">
        <v>714.6</v>
      </c>
      <c r="F93" s="27" t="str">
        <f t="shared" si="21"/>
        <v>N/A</v>
      </c>
      <c r="G93" s="29">
        <v>2026.5</v>
      </c>
      <c r="H93" s="27" t="str">
        <f t="shared" si="22"/>
        <v>N/A</v>
      </c>
      <c r="I93" s="8">
        <v>25.87</v>
      </c>
      <c r="J93" s="8">
        <v>183.6</v>
      </c>
      <c r="K93" s="28" t="s">
        <v>736</v>
      </c>
      <c r="L93" s="111" t="str">
        <f t="shared" si="19"/>
        <v>No</v>
      </c>
    </row>
    <row r="94" spans="1:12" x14ac:dyDescent="0.25">
      <c r="A94" s="134" t="s">
        <v>1173</v>
      </c>
      <c r="B94" s="22" t="s">
        <v>213</v>
      </c>
      <c r="C94" s="29">
        <v>914944</v>
      </c>
      <c r="D94" s="27" t="str">
        <f t="shared" si="20"/>
        <v>N/A</v>
      </c>
      <c r="E94" s="29">
        <v>757615</v>
      </c>
      <c r="F94" s="27" t="str">
        <f t="shared" si="21"/>
        <v>N/A</v>
      </c>
      <c r="G94" s="29">
        <v>583431</v>
      </c>
      <c r="H94" s="27" t="str">
        <f t="shared" si="22"/>
        <v>N/A</v>
      </c>
      <c r="I94" s="8">
        <v>-17.2</v>
      </c>
      <c r="J94" s="8">
        <v>-23</v>
      </c>
      <c r="K94" s="28" t="s">
        <v>736</v>
      </c>
      <c r="L94" s="111" t="str">
        <f t="shared" si="19"/>
        <v>Yes</v>
      </c>
    </row>
    <row r="95" spans="1:12" x14ac:dyDescent="0.25">
      <c r="A95" s="134" t="s">
        <v>729</v>
      </c>
      <c r="B95" s="22" t="s">
        <v>213</v>
      </c>
      <c r="C95" s="23">
        <v>354</v>
      </c>
      <c r="D95" s="27" t="str">
        <f t="shared" si="20"/>
        <v>N/A</v>
      </c>
      <c r="E95" s="23">
        <v>159</v>
      </c>
      <c r="F95" s="27" t="str">
        <f t="shared" si="21"/>
        <v>N/A</v>
      </c>
      <c r="G95" s="23">
        <v>137</v>
      </c>
      <c r="H95" s="27" t="str">
        <f t="shared" si="22"/>
        <v>N/A</v>
      </c>
      <c r="I95" s="8">
        <v>-55.1</v>
      </c>
      <c r="J95" s="8">
        <v>-13.8</v>
      </c>
      <c r="K95" s="28" t="s">
        <v>736</v>
      </c>
      <c r="L95" s="111" t="str">
        <f t="shared" si="19"/>
        <v>Yes</v>
      </c>
    </row>
    <row r="96" spans="1:12" x14ac:dyDescent="0.25">
      <c r="A96" s="134" t="s">
        <v>1174</v>
      </c>
      <c r="B96" s="22" t="s">
        <v>213</v>
      </c>
      <c r="C96" s="29">
        <v>2584.5875706000002</v>
      </c>
      <c r="D96" s="27" t="str">
        <f t="shared" si="20"/>
        <v>N/A</v>
      </c>
      <c r="E96" s="29">
        <v>4764.8742137999998</v>
      </c>
      <c r="F96" s="27" t="str">
        <f t="shared" si="21"/>
        <v>N/A</v>
      </c>
      <c r="G96" s="29">
        <v>4258.6204379999999</v>
      </c>
      <c r="H96" s="27" t="str">
        <f t="shared" si="22"/>
        <v>N/A</v>
      </c>
      <c r="I96" s="8">
        <v>84.36</v>
      </c>
      <c r="J96" s="8">
        <v>-10.6</v>
      </c>
      <c r="K96" s="28" t="s">
        <v>736</v>
      </c>
      <c r="L96" s="111" t="str">
        <f t="shared" si="19"/>
        <v>Yes</v>
      </c>
    </row>
    <row r="97" spans="1:12" x14ac:dyDescent="0.25">
      <c r="A97" s="134" t="s">
        <v>1175</v>
      </c>
      <c r="B97" s="22" t="s">
        <v>213</v>
      </c>
      <c r="C97" s="29">
        <v>1719254</v>
      </c>
      <c r="D97" s="27" t="str">
        <f t="shared" si="20"/>
        <v>N/A</v>
      </c>
      <c r="E97" s="29">
        <v>2230843</v>
      </c>
      <c r="F97" s="27" t="str">
        <f t="shared" si="21"/>
        <v>N/A</v>
      </c>
      <c r="G97" s="29">
        <v>1859101</v>
      </c>
      <c r="H97" s="27" t="str">
        <f t="shared" si="22"/>
        <v>N/A</v>
      </c>
      <c r="I97" s="8">
        <v>29.76</v>
      </c>
      <c r="J97" s="8">
        <v>-16.7</v>
      </c>
      <c r="K97" s="28" t="s">
        <v>736</v>
      </c>
      <c r="L97" s="111" t="str">
        <f t="shared" si="19"/>
        <v>Yes</v>
      </c>
    </row>
    <row r="98" spans="1:12" x14ac:dyDescent="0.25">
      <c r="A98" s="134" t="s">
        <v>518</v>
      </c>
      <c r="B98" s="22" t="s">
        <v>213</v>
      </c>
      <c r="C98" s="23">
        <v>420</v>
      </c>
      <c r="D98" s="27" t="str">
        <f t="shared" si="20"/>
        <v>N/A</v>
      </c>
      <c r="E98" s="23">
        <v>425</v>
      </c>
      <c r="F98" s="27" t="str">
        <f t="shared" si="21"/>
        <v>N/A</v>
      </c>
      <c r="G98" s="23">
        <v>403</v>
      </c>
      <c r="H98" s="27" t="str">
        <f t="shared" si="22"/>
        <v>N/A</v>
      </c>
      <c r="I98" s="8">
        <v>1.19</v>
      </c>
      <c r="J98" s="8">
        <v>-5.18</v>
      </c>
      <c r="K98" s="28" t="s">
        <v>736</v>
      </c>
      <c r="L98" s="111" t="str">
        <f t="shared" si="19"/>
        <v>Yes</v>
      </c>
    </row>
    <row r="99" spans="1:12" x14ac:dyDescent="0.25">
      <c r="A99" s="134" t="s">
        <v>1176</v>
      </c>
      <c r="B99" s="22" t="s">
        <v>213</v>
      </c>
      <c r="C99" s="29">
        <v>4093.4619048</v>
      </c>
      <c r="D99" s="27" t="str">
        <f t="shared" si="20"/>
        <v>N/A</v>
      </c>
      <c r="E99" s="29">
        <v>5249.0423529</v>
      </c>
      <c r="F99" s="27" t="str">
        <f t="shared" si="21"/>
        <v>N/A</v>
      </c>
      <c r="G99" s="29">
        <v>4613.1538461999999</v>
      </c>
      <c r="H99" s="27" t="str">
        <f t="shared" si="22"/>
        <v>N/A</v>
      </c>
      <c r="I99" s="8">
        <v>28.23</v>
      </c>
      <c r="J99" s="8">
        <v>-12.1</v>
      </c>
      <c r="K99" s="28" t="s">
        <v>736</v>
      </c>
      <c r="L99" s="111" t="str">
        <f t="shared" si="19"/>
        <v>Yes</v>
      </c>
    </row>
    <row r="100" spans="1:12" ht="25" x14ac:dyDescent="0.25">
      <c r="A100" s="134" t="s">
        <v>1177</v>
      </c>
      <c r="B100" s="22" t="s">
        <v>213</v>
      </c>
      <c r="C100" s="29">
        <v>481605</v>
      </c>
      <c r="D100" s="27" t="str">
        <f t="shared" si="20"/>
        <v>N/A</v>
      </c>
      <c r="E100" s="29">
        <v>507227</v>
      </c>
      <c r="F100" s="27" t="str">
        <f t="shared" si="21"/>
        <v>N/A</v>
      </c>
      <c r="G100" s="29">
        <v>454990</v>
      </c>
      <c r="H100" s="27" t="str">
        <f t="shared" si="22"/>
        <v>N/A</v>
      </c>
      <c r="I100" s="8">
        <v>5.32</v>
      </c>
      <c r="J100" s="8">
        <v>-10.3</v>
      </c>
      <c r="K100" s="28" t="s">
        <v>736</v>
      </c>
      <c r="L100" s="111" t="str">
        <f t="shared" si="19"/>
        <v>Yes</v>
      </c>
    </row>
    <row r="101" spans="1:12" x14ac:dyDescent="0.25">
      <c r="A101" s="134" t="s">
        <v>519</v>
      </c>
      <c r="B101" s="22" t="s">
        <v>213</v>
      </c>
      <c r="C101" s="23">
        <v>507</v>
      </c>
      <c r="D101" s="27" t="str">
        <f t="shared" si="20"/>
        <v>N/A</v>
      </c>
      <c r="E101" s="23">
        <v>512</v>
      </c>
      <c r="F101" s="27" t="str">
        <f t="shared" si="21"/>
        <v>N/A</v>
      </c>
      <c r="G101" s="23">
        <v>480</v>
      </c>
      <c r="H101" s="27" t="str">
        <f t="shared" si="22"/>
        <v>N/A</v>
      </c>
      <c r="I101" s="8">
        <v>0.98619999999999997</v>
      </c>
      <c r="J101" s="8">
        <v>-6.25</v>
      </c>
      <c r="K101" s="28" t="s">
        <v>736</v>
      </c>
      <c r="L101" s="111" t="str">
        <f t="shared" si="19"/>
        <v>Yes</v>
      </c>
    </row>
    <row r="102" spans="1:12" ht="25" x14ac:dyDescent="0.25">
      <c r="A102" s="134" t="s">
        <v>1178</v>
      </c>
      <c r="B102" s="22" t="s">
        <v>213</v>
      </c>
      <c r="C102" s="29">
        <v>949.91124260000004</v>
      </c>
      <c r="D102" s="27" t="str">
        <f t="shared" si="20"/>
        <v>N/A</v>
      </c>
      <c r="E102" s="29">
        <v>990.67773437999995</v>
      </c>
      <c r="F102" s="27" t="str">
        <f t="shared" si="21"/>
        <v>N/A</v>
      </c>
      <c r="G102" s="29">
        <v>947.89583332999996</v>
      </c>
      <c r="H102" s="27" t="str">
        <f t="shared" si="22"/>
        <v>N/A</v>
      </c>
      <c r="I102" s="8">
        <v>4.2919999999999998</v>
      </c>
      <c r="J102" s="8">
        <v>-4.32</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10369102</v>
      </c>
      <c r="D106" s="27" t="str">
        <f t="shared" si="20"/>
        <v>N/A</v>
      </c>
      <c r="E106" s="29">
        <v>11140002</v>
      </c>
      <c r="F106" s="27" t="str">
        <f t="shared" si="21"/>
        <v>N/A</v>
      </c>
      <c r="G106" s="29">
        <v>9522827</v>
      </c>
      <c r="H106" s="27" t="str">
        <f t="shared" si="22"/>
        <v>N/A</v>
      </c>
      <c r="I106" s="8">
        <v>7.4349999999999996</v>
      </c>
      <c r="J106" s="8">
        <v>-14.5</v>
      </c>
      <c r="K106" s="28" t="s">
        <v>736</v>
      </c>
      <c r="L106" s="111" t="str">
        <f t="shared" si="19"/>
        <v>Yes</v>
      </c>
    </row>
    <row r="107" spans="1:12" x14ac:dyDescent="0.25">
      <c r="A107" s="134" t="s">
        <v>521</v>
      </c>
      <c r="B107" s="22" t="s">
        <v>213</v>
      </c>
      <c r="C107" s="23">
        <v>1553</v>
      </c>
      <c r="D107" s="27" t="str">
        <f t="shared" si="20"/>
        <v>N/A</v>
      </c>
      <c r="E107" s="23">
        <v>1655</v>
      </c>
      <c r="F107" s="27" t="str">
        <f t="shared" si="21"/>
        <v>N/A</v>
      </c>
      <c r="G107" s="23">
        <v>1580</v>
      </c>
      <c r="H107" s="27" t="str">
        <f t="shared" si="22"/>
        <v>N/A</v>
      </c>
      <c r="I107" s="8">
        <v>6.5679999999999996</v>
      </c>
      <c r="J107" s="8">
        <v>-4.53</v>
      </c>
      <c r="K107" s="28" t="s">
        <v>736</v>
      </c>
      <c r="L107" s="111" t="str">
        <f t="shared" si="19"/>
        <v>Yes</v>
      </c>
    </row>
    <row r="108" spans="1:12" ht="25" x14ac:dyDescent="0.25">
      <c r="A108" s="134" t="s">
        <v>1182</v>
      </c>
      <c r="B108" s="22" t="s">
        <v>213</v>
      </c>
      <c r="C108" s="29">
        <v>6676.8203476999997</v>
      </c>
      <c r="D108" s="27" t="str">
        <f t="shared" si="20"/>
        <v>N/A</v>
      </c>
      <c r="E108" s="29">
        <v>6731.1190331999996</v>
      </c>
      <c r="F108" s="27" t="str">
        <f t="shared" si="21"/>
        <v>N/A</v>
      </c>
      <c r="G108" s="29">
        <v>6027.1056962000002</v>
      </c>
      <c r="H108" s="27" t="str">
        <f t="shared" si="22"/>
        <v>N/A</v>
      </c>
      <c r="I108" s="8">
        <v>0.81320000000000003</v>
      </c>
      <c r="J108" s="8">
        <v>-10.5</v>
      </c>
      <c r="K108" s="28" t="s">
        <v>736</v>
      </c>
      <c r="L108" s="111" t="str">
        <f t="shared" si="19"/>
        <v>Yes</v>
      </c>
    </row>
    <row r="109" spans="1:12" x14ac:dyDescent="0.25">
      <c r="A109" s="134" t="s">
        <v>1183</v>
      </c>
      <c r="B109" s="22" t="s">
        <v>213</v>
      </c>
      <c r="C109" s="29">
        <v>278484</v>
      </c>
      <c r="D109" s="27" t="str">
        <f t="shared" si="20"/>
        <v>N/A</v>
      </c>
      <c r="E109" s="29">
        <v>417287</v>
      </c>
      <c r="F109" s="27" t="str">
        <f t="shared" si="21"/>
        <v>N/A</v>
      </c>
      <c r="G109" s="29">
        <v>246895</v>
      </c>
      <c r="H109" s="27" t="str">
        <f t="shared" si="22"/>
        <v>N/A</v>
      </c>
      <c r="I109" s="8">
        <v>49.84</v>
      </c>
      <c r="J109" s="8">
        <v>-40.799999999999997</v>
      </c>
      <c r="K109" s="28" t="s">
        <v>736</v>
      </c>
      <c r="L109" s="111" t="str">
        <f t="shared" si="19"/>
        <v>No</v>
      </c>
    </row>
    <row r="110" spans="1:12" x14ac:dyDescent="0.25">
      <c r="A110" s="134" t="s">
        <v>522</v>
      </c>
      <c r="B110" s="22" t="s">
        <v>213</v>
      </c>
      <c r="C110" s="23">
        <v>110</v>
      </c>
      <c r="D110" s="27" t="str">
        <f t="shared" si="20"/>
        <v>N/A</v>
      </c>
      <c r="E110" s="23">
        <v>119</v>
      </c>
      <c r="F110" s="27" t="str">
        <f t="shared" si="21"/>
        <v>N/A</v>
      </c>
      <c r="G110" s="23">
        <v>99</v>
      </c>
      <c r="H110" s="27" t="str">
        <f t="shared" si="22"/>
        <v>N/A</v>
      </c>
      <c r="I110" s="8">
        <v>8.1820000000000004</v>
      </c>
      <c r="J110" s="8">
        <v>-16.8</v>
      </c>
      <c r="K110" s="28" t="s">
        <v>736</v>
      </c>
      <c r="L110" s="111" t="str">
        <f t="shared" si="19"/>
        <v>Yes</v>
      </c>
    </row>
    <row r="111" spans="1:12" ht="25" x14ac:dyDescent="0.25">
      <c r="A111" s="134" t="s">
        <v>1184</v>
      </c>
      <c r="B111" s="22" t="s">
        <v>213</v>
      </c>
      <c r="C111" s="29">
        <v>2531.6727273000001</v>
      </c>
      <c r="D111" s="27" t="str">
        <f t="shared" si="20"/>
        <v>N/A</v>
      </c>
      <c r="E111" s="29">
        <v>3506.6134453999998</v>
      </c>
      <c r="F111" s="27" t="str">
        <f t="shared" si="21"/>
        <v>N/A</v>
      </c>
      <c r="G111" s="29">
        <v>2493.8888889</v>
      </c>
      <c r="H111" s="27" t="str">
        <f t="shared" si="22"/>
        <v>N/A</v>
      </c>
      <c r="I111" s="8">
        <v>38.51</v>
      </c>
      <c r="J111" s="8">
        <v>-28.9</v>
      </c>
      <c r="K111" s="28" t="s">
        <v>736</v>
      </c>
      <c r="L111" s="111" t="str">
        <f t="shared" si="19"/>
        <v>Yes</v>
      </c>
    </row>
    <row r="112" spans="1:12" ht="25" x14ac:dyDescent="0.25">
      <c r="A112" s="134" t="s">
        <v>1185</v>
      </c>
      <c r="B112" s="22" t="s">
        <v>213</v>
      </c>
      <c r="C112" s="29">
        <v>558956</v>
      </c>
      <c r="D112" s="27" t="str">
        <f t="shared" si="20"/>
        <v>N/A</v>
      </c>
      <c r="E112" s="29">
        <v>836414</v>
      </c>
      <c r="F112" s="27" t="str">
        <f t="shared" si="21"/>
        <v>N/A</v>
      </c>
      <c r="G112" s="29">
        <v>497093</v>
      </c>
      <c r="H112" s="27" t="str">
        <f t="shared" si="22"/>
        <v>N/A</v>
      </c>
      <c r="I112" s="8">
        <v>49.64</v>
      </c>
      <c r="J112" s="8">
        <v>-40.6</v>
      </c>
      <c r="K112" s="28" t="s">
        <v>736</v>
      </c>
      <c r="L112" s="111" t="str">
        <f t="shared" si="19"/>
        <v>No</v>
      </c>
    </row>
    <row r="113" spans="1:12" x14ac:dyDescent="0.25">
      <c r="A113" s="134" t="s">
        <v>523</v>
      </c>
      <c r="B113" s="22" t="s">
        <v>213</v>
      </c>
      <c r="C113" s="23">
        <v>96</v>
      </c>
      <c r="D113" s="27" t="str">
        <f t="shared" si="20"/>
        <v>N/A</v>
      </c>
      <c r="E113" s="23">
        <v>127</v>
      </c>
      <c r="F113" s="27" t="str">
        <f t="shared" si="21"/>
        <v>N/A</v>
      </c>
      <c r="G113" s="23">
        <v>108</v>
      </c>
      <c r="H113" s="27" t="str">
        <f t="shared" si="22"/>
        <v>N/A</v>
      </c>
      <c r="I113" s="8">
        <v>32.29</v>
      </c>
      <c r="J113" s="8">
        <v>-15</v>
      </c>
      <c r="K113" s="28" t="s">
        <v>736</v>
      </c>
      <c r="L113" s="111" t="str">
        <f t="shared" si="19"/>
        <v>Yes</v>
      </c>
    </row>
    <row r="114" spans="1:12" ht="25" x14ac:dyDescent="0.25">
      <c r="A114" s="134" t="s">
        <v>1186</v>
      </c>
      <c r="B114" s="22" t="s">
        <v>213</v>
      </c>
      <c r="C114" s="29">
        <v>5822.4583333</v>
      </c>
      <c r="D114" s="27" t="str">
        <f t="shared" si="20"/>
        <v>N/A</v>
      </c>
      <c r="E114" s="29">
        <v>6585.9370079</v>
      </c>
      <c r="F114" s="27" t="str">
        <f t="shared" si="21"/>
        <v>N/A</v>
      </c>
      <c r="G114" s="29">
        <v>4602.7129629999999</v>
      </c>
      <c r="H114" s="27" t="str">
        <f t="shared" si="22"/>
        <v>N/A</v>
      </c>
      <c r="I114" s="8">
        <v>13.11</v>
      </c>
      <c r="J114" s="8">
        <v>-30.1</v>
      </c>
      <c r="K114" s="28" t="s">
        <v>736</v>
      </c>
      <c r="L114" s="111" t="str">
        <f t="shared" si="19"/>
        <v>No</v>
      </c>
    </row>
    <row r="115" spans="1:12" ht="25" x14ac:dyDescent="0.25">
      <c r="A115" s="134" t="s">
        <v>1187</v>
      </c>
      <c r="B115" s="22" t="s">
        <v>213</v>
      </c>
      <c r="C115" s="29">
        <v>18714</v>
      </c>
      <c r="D115" s="27" t="str">
        <f t="shared" ref="D115:D146" si="23">IF($B115="N/A","N/A",IF(C115&gt;10,"No",IF(C115&lt;-10,"No","Yes")))</f>
        <v>N/A</v>
      </c>
      <c r="E115" s="29">
        <v>130595</v>
      </c>
      <c r="F115" s="27" t="str">
        <f t="shared" ref="F115:F146" si="24">IF($B115="N/A","N/A",IF(E115&gt;10,"No",IF(E115&lt;-10,"No","Yes")))</f>
        <v>N/A</v>
      </c>
      <c r="G115" s="29">
        <v>170354</v>
      </c>
      <c r="H115" s="27" t="str">
        <f t="shared" ref="H115:H146" si="25">IF($B115="N/A","N/A",IF(G115&gt;10,"No",IF(G115&lt;-10,"No","Yes")))</f>
        <v>N/A</v>
      </c>
      <c r="I115" s="8">
        <v>597.79999999999995</v>
      </c>
      <c r="J115" s="8">
        <v>30.44</v>
      </c>
      <c r="K115" s="28" t="s">
        <v>736</v>
      </c>
      <c r="L115" s="111" t="str">
        <f t="shared" si="19"/>
        <v>No</v>
      </c>
    </row>
    <row r="116" spans="1:12" ht="25" x14ac:dyDescent="0.25">
      <c r="A116" s="134" t="s">
        <v>524</v>
      </c>
      <c r="B116" s="22" t="s">
        <v>213</v>
      </c>
      <c r="C116" s="23">
        <v>44</v>
      </c>
      <c r="D116" s="27" t="str">
        <f t="shared" si="23"/>
        <v>N/A</v>
      </c>
      <c r="E116" s="23">
        <v>117</v>
      </c>
      <c r="F116" s="27" t="str">
        <f t="shared" si="24"/>
        <v>N/A</v>
      </c>
      <c r="G116" s="23">
        <v>129</v>
      </c>
      <c r="H116" s="27" t="str">
        <f t="shared" si="25"/>
        <v>N/A</v>
      </c>
      <c r="I116" s="8">
        <v>165.9</v>
      </c>
      <c r="J116" s="8">
        <v>10.26</v>
      </c>
      <c r="K116" s="28" t="s">
        <v>736</v>
      </c>
      <c r="L116" s="111" t="str">
        <f t="shared" si="19"/>
        <v>Yes</v>
      </c>
    </row>
    <row r="117" spans="1:12" ht="25" x14ac:dyDescent="0.25">
      <c r="A117" s="134" t="s">
        <v>1188</v>
      </c>
      <c r="B117" s="22" t="s">
        <v>213</v>
      </c>
      <c r="C117" s="29">
        <v>425.31818182000001</v>
      </c>
      <c r="D117" s="27" t="str">
        <f t="shared" si="23"/>
        <v>N/A</v>
      </c>
      <c r="E117" s="29">
        <v>1116.1965812000001</v>
      </c>
      <c r="F117" s="27" t="str">
        <f t="shared" si="24"/>
        <v>N/A</v>
      </c>
      <c r="G117" s="29">
        <v>1320.5736434</v>
      </c>
      <c r="H117" s="27" t="str">
        <f t="shared" si="25"/>
        <v>N/A</v>
      </c>
      <c r="I117" s="8">
        <v>162.4</v>
      </c>
      <c r="J117" s="8">
        <v>18.309999999999999</v>
      </c>
      <c r="K117" s="28" t="s">
        <v>736</v>
      </c>
      <c r="L117" s="111" t="str">
        <f t="shared" si="19"/>
        <v>Yes</v>
      </c>
    </row>
    <row r="118" spans="1:12" ht="25" x14ac:dyDescent="0.25">
      <c r="A118" s="134" t="s">
        <v>1189</v>
      </c>
      <c r="B118" s="22" t="s">
        <v>213</v>
      </c>
      <c r="C118" s="29">
        <v>57751</v>
      </c>
      <c r="D118" s="27" t="str">
        <f t="shared" si="23"/>
        <v>N/A</v>
      </c>
      <c r="E118" s="29">
        <v>114880</v>
      </c>
      <c r="F118" s="27" t="str">
        <f t="shared" si="24"/>
        <v>N/A</v>
      </c>
      <c r="G118" s="29">
        <v>111813</v>
      </c>
      <c r="H118" s="27" t="str">
        <f t="shared" si="25"/>
        <v>N/A</v>
      </c>
      <c r="I118" s="8">
        <v>98.92</v>
      </c>
      <c r="J118" s="8">
        <v>-2.67</v>
      </c>
      <c r="K118" s="28" t="s">
        <v>736</v>
      </c>
      <c r="L118" s="111" t="str">
        <f t="shared" si="19"/>
        <v>Yes</v>
      </c>
    </row>
    <row r="119" spans="1:12" ht="25" x14ac:dyDescent="0.25">
      <c r="A119" s="134" t="s">
        <v>525</v>
      </c>
      <c r="B119" s="22" t="s">
        <v>213</v>
      </c>
      <c r="C119" s="23">
        <v>33</v>
      </c>
      <c r="D119" s="27" t="str">
        <f t="shared" si="23"/>
        <v>N/A</v>
      </c>
      <c r="E119" s="23">
        <v>31</v>
      </c>
      <c r="F119" s="27" t="str">
        <f t="shared" si="24"/>
        <v>N/A</v>
      </c>
      <c r="G119" s="23">
        <v>32</v>
      </c>
      <c r="H119" s="27" t="str">
        <f t="shared" si="25"/>
        <v>N/A</v>
      </c>
      <c r="I119" s="8">
        <v>-6.06</v>
      </c>
      <c r="J119" s="8">
        <v>3.226</v>
      </c>
      <c r="K119" s="28" t="s">
        <v>736</v>
      </c>
      <c r="L119" s="111" t="str">
        <f t="shared" si="19"/>
        <v>Yes</v>
      </c>
    </row>
    <row r="120" spans="1:12" ht="25" x14ac:dyDescent="0.25">
      <c r="A120" s="134" t="s">
        <v>1190</v>
      </c>
      <c r="B120" s="22" t="s">
        <v>213</v>
      </c>
      <c r="C120" s="29">
        <v>1750.030303</v>
      </c>
      <c r="D120" s="27" t="str">
        <f t="shared" si="23"/>
        <v>N/A</v>
      </c>
      <c r="E120" s="29">
        <v>3705.8064515999999</v>
      </c>
      <c r="F120" s="27" t="str">
        <f t="shared" si="24"/>
        <v>N/A</v>
      </c>
      <c r="G120" s="29">
        <v>3494.15625</v>
      </c>
      <c r="H120" s="27" t="str">
        <f t="shared" si="25"/>
        <v>N/A</v>
      </c>
      <c r="I120" s="8">
        <v>111.8</v>
      </c>
      <c r="J120" s="8">
        <v>-5.71</v>
      </c>
      <c r="K120" s="28" t="s">
        <v>736</v>
      </c>
      <c r="L120" s="111" t="str">
        <f t="shared" si="19"/>
        <v>Yes</v>
      </c>
    </row>
    <row r="121" spans="1:12" ht="25" x14ac:dyDescent="0.25">
      <c r="A121" s="134" t="s">
        <v>1191</v>
      </c>
      <c r="B121" s="22" t="s">
        <v>213</v>
      </c>
      <c r="C121" s="29">
        <v>2441</v>
      </c>
      <c r="D121" s="27" t="str">
        <f t="shared" si="23"/>
        <v>N/A</v>
      </c>
      <c r="E121" s="29">
        <v>825</v>
      </c>
      <c r="F121" s="27" t="str">
        <f t="shared" si="24"/>
        <v>N/A</v>
      </c>
      <c r="G121" s="29">
        <v>0</v>
      </c>
      <c r="H121" s="27" t="str">
        <f t="shared" si="25"/>
        <v>N/A</v>
      </c>
      <c r="I121" s="8">
        <v>-66.2</v>
      </c>
      <c r="J121" s="8">
        <v>-100</v>
      </c>
      <c r="K121" s="28" t="s">
        <v>736</v>
      </c>
      <c r="L121" s="111" t="str">
        <f t="shared" si="19"/>
        <v>No</v>
      </c>
    </row>
    <row r="122" spans="1:12" x14ac:dyDescent="0.25">
      <c r="A122" s="134" t="s">
        <v>526</v>
      </c>
      <c r="B122" s="22" t="s">
        <v>213</v>
      </c>
      <c r="C122" s="23">
        <v>17</v>
      </c>
      <c r="D122" s="27" t="str">
        <f t="shared" si="23"/>
        <v>N/A</v>
      </c>
      <c r="E122" s="23">
        <v>11</v>
      </c>
      <c r="F122" s="27" t="str">
        <f t="shared" si="24"/>
        <v>N/A</v>
      </c>
      <c r="G122" s="23">
        <v>0</v>
      </c>
      <c r="H122" s="27" t="str">
        <f t="shared" si="25"/>
        <v>N/A</v>
      </c>
      <c r="I122" s="8">
        <v>-88.2</v>
      </c>
      <c r="J122" s="8">
        <v>-100</v>
      </c>
      <c r="K122" s="28" t="s">
        <v>736</v>
      </c>
      <c r="L122" s="111" t="str">
        <f t="shared" si="19"/>
        <v>No</v>
      </c>
    </row>
    <row r="123" spans="1:12" ht="25" x14ac:dyDescent="0.25">
      <c r="A123" s="134" t="s">
        <v>1192</v>
      </c>
      <c r="B123" s="22" t="s">
        <v>213</v>
      </c>
      <c r="C123" s="29">
        <v>143.58823529</v>
      </c>
      <c r="D123" s="27" t="str">
        <f t="shared" si="23"/>
        <v>N/A</v>
      </c>
      <c r="E123" s="29">
        <v>412.5</v>
      </c>
      <c r="F123" s="27" t="str">
        <f t="shared" si="24"/>
        <v>N/A</v>
      </c>
      <c r="G123" s="29" t="s">
        <v>1748</v>
      </c>
      <c r="H123" s="27" t="str">
        <f t="shared" si="25"/>
        <v>N/A</v>
      </c>
      <c r="I123" s="8">
        <v>187.3</v>
      </c>
      <c r="J123" s="8" t="s">
        <v>1748</v>
      </c>
      <c r="K123" s="28" t="s">
        <v>736</v>
      </c>
      <c r="L123" s="111" t="str">
        <f t="shared" si="19"/>
        <v>N/A</v>
      </c>
    </row>
    <row r="124" spans="1:12" ht="25" x14ac:dyDescent="0.25">
      <c r="A124" s="134" t="s">
        <v>1193</v>
      </c>
      <c r="B124" s="22" t="s">
        <v>213</v>
      </c>
      <c r="C124" s="29">
        <v>1937312</v>
      </c>
      <c r="D124" s="27" t="str">
        <f t="shared" si="23"/>
        <v>N/A</v>
      </c>
      <c r="E124" s="29">
        <v>3398211</v>
      </c>
      <c r="F124" s="27" t="str">
        <f t="shared" si="24"/>
        <v>N/A</v>
      </c>
      <c r="G124" s="29">
        <v>1522364</v>
      </c>
      <c r="H124" s="27" t="str">
        <f t="shared" si="25"/>
        <v>N/A</v>
      </c>
      <c r="I124" s="8">
        <v>75.41</v>
      </c>
      <c r="J124" s="8">
        <v>-55.2</v>
      </c>
      <c r="K124" s="28" t="s">
        <v>736</v>
      </c>
      <c r="L124" s="111" t="str">
        <f t="shared" si="19"/>
        <v>No</v>
      </c>
    </row>
    <row r="125" spans="1:12" ht="25" x14ac:dyDescent="0.25">
      <c r="A125" s="134" t="s">
        <v>527</v>
      </c>
      <c r="B125" s="22" t="s">
        <v>213</v>
      </c>
      <c r="C125" s="23">
        <v>1369</v>
      </c>
      <c r="D125" s="27" t="str">
        <f t="shared" si="23"/>
        <v>N/A</v>
      </c>
      <c r="E125" s="23">
        <v>1599</v>
      </c>
      <c r="F125" s="27" t="str">
        <f t="shared" si="24"/>
        <v>N/A</v>
      </c>
      <c r="G125" s="23">
        <v>1352</v>
      </c>
      <c r="H125" s="27" t="str">
        <f t="shared" si="25"/>
        <v>N/A</v>
      </c>
      <c r="I125" s="8">
        <v>16.8</v>
      </c>
      <c r="J125" s="8">
        <v>-15.4</v>
      </c>
      <c r="K125" s="28" t="s">
        <v>736</v>
      </c>
      <c r="L125" s="111" t="str">
        <f t="shared" si="19"/>
        <v>Yes</v>
      </c>
    </row>
    <row r="126" spans="1:12" ht="25" x14ac:dyDescent="0.25">
      <c r="A126" s="134" t="s">
        <v>1194</v>
      </c>
      <c r="B126" s="22" t="s">
        <v>213</v>
      </c>
      <c r="C126" s="29">
        <v>1415.1292914999999</v>
      </c>
      <c r="D126" s="27" t="str">
        <f t="shared" si="23"/>
        <v>N/A</v>
      </c>
      <c r="E126" s="29">
        <v>2125.2101312999998</v>
      </c>
      <c r="F126" s="27" t="str">
        <f t="shared" si="24"/>
        <v>N/A</v>
      </c>
      <c r="G126" s="29">
        <v>1126.0088757000001</v>
      </c>
      <c r="H126" s="27" t="str">
        <f t="shared" si="25"/>
        <v>N/A</v>
      </c>
      <c r="I126" s="8">
        <v>50.18</v>
      </c>
      <c r="J126" s="8">
        <v>-47</v>
      </c>
      <c r="K126" s="28" t="s">
        <v>736</v>
      </c>
      <c r="L126" s="111" t="str">
        <f t="shared" si="19"/>
        <v>No</v>
      </c>
    </row>
    <row r="127" spans="1:12" ht="25" x14ac:dyDescent="0.25">
      <c r="A127" s="134" t="s">
        <v>1195</v>
      </c>
      <c r="B127" s="22" t="s">
        <v>213</v>
      </c>
      <c r="C127" s="29">
        <v>383366</v>
      </c>
      <c r="D127" s="27" t="str">
        <f t="shared" si="23"/>
        <v>N/A</v>
      </c>
      <c r="E127" s="29">
        <v>417698</v>
      </c>
      <c r="F127" s="27" t="str">
        <f t="shared" si="24"/>
        <v>N/A</v>
      </c>
      <c r="G127" s="29">
        <v>328151</v>
      </c>
      <c r="H127" s="27" t="str">
        <f t="shared" si="25"/>
        <v>N/A</v>
      </c>
      <c r="I127" s="8">
        <v>8.9550000000000001</v>
      </c>
      <c r="J127" s="8">
        <v>-21.4</v>
      </c>
      <c r="K127" s="28" t="s">
        <v>736</v>
      </c>
      <c r="L127" s="111" t="str">
        <f t="shared" si="19"/>
        <v>Yes</v>
      </c>
    </row>
    <row r="128" spans="1:12" x14ac:dyDescent="0.25">
      <c r="A128" s="134" t="s">
        <v>528</v>
      </c>
      <c r="B128" s="22" t="s">
        <v>213</v>
      </c>
      <c r="C128" s="23">
        <v>959</v>
      </c>
      <c r="D128" s="27" t="str">
        <f t="shared" si="23"/>
        <v>N/A</v>
      </c>
      <c r="E128" s="23">
        <v>1018</v>
      </c>
      <c r="F128" s="27" t="str">
        <f t="shared" si="24"/>
        <v>N/A</v>
      </c>
      <c r="G128" s="23">
        <v>945</v>
      </c>
      <c r="H128" s="27" t="str">
        <f t="shared" si="25"/>
        <v>N/A</v>
      </c>
      <c r="I128" s="8">
        <v>6.1520000000000001</v>
      </c>
      <c r="J128" s="8">
        <v>-7.17</v>
      </c>
      <c r="K128" s="28" t="s">
        <v>736</v>
      </c>
      <c r="L128" s="111" t="str">
        <f t="shared" si="19"/>
        <v>Yes</v>
      </c>
    </row>
    <row r="129" spans="1:12" ht="25" x14ac:dyDescent="0.25">
      <c r="A129" s="134" t="s">
        <v>1196</v>
      </c>
      <c r="B129" s="22" t="s">
        <v>213</v>
      </c>
      <c r="C129" s="29">
        <v>399.75599583000002</v>
      </c>
      <c r="D129" s="27" t="str">
        <f t="shared" si="23"/>
        <v>N/A</v>
      </c>
      <c r="E129" s="29">
        <v>410.31237721000002</v>
      </c>
      <c r="F129" s="27" t="str">
        <f t="shared" si="24"/>
        <v>N/A</v>
      </c>
      <c r="G129" s="29">
        <v>347.24973545</v>
      </c>
      <c r="H129" s="27" t="str">
        <f t="shared" si="25"/>
        <v>N/A</v>
      </c>
      <c r="I129" s="8">
        <v>2.641</v>
      </c>
      <c r="J129" s="8">
        <v>-15.4</v>
      </c>
      <c r="K129" s="28" t="s">
        <v>736</v>
      </c>
      <c r="L129" s="111" t="str">
        <f t="shared" si="19"/>
        <v>Yes</v>
      </c>
    </row>
    <row r="130" spans="1:12" ht="25" x14ac:dyDescent="0.25">
      <c r="A130" s="134" t="s">
        <v>1197</v>
      </c>
      <c r="B130" s="22" t="s">
        <v>213</v>
      </c>
      <c r="C130" s="29">
        <v>3483</v>
      </c>
      <c r="D130" s="27" t="str">
        <f t="shared" si="23"/>
        <v>N/A</v>
      </c>
      <c r="E130" s="29">
        <v>3091</v>
      </c>
      <c r="F130" s="27" t="str">
        <f t="shared" si="24"/>
        <v>N/A</v>
      </c>
      <c r="G130" s="29">
        <v>1941</v>
      </c>
      <c r="H130" s="27" t="str">
        <f t="shared" si="25"/>
        <v>N/A</v>
      </c>
      <c r="I130" s="8">
        <v>-11.3</v>
      </c>
      <c r="J130" s="8">
        <v>-37.200000000000003</v>
      </c>
      <c r="K130" s="28" t="s">
        <v>736</v>
      </c>
      <c r="L130" s="111" t="str">
        <f t="shared" si="19"/>
        <v>No</v>
      </c>
    </row>
    <row r="131" spans="1:12" x14ac:dyDescent="0.25">
      <c r="A131" s="134" t="s">
        <v>529</v>
      </c>
      <c r="B131" s="22" t="s">
        <v>213</v>
      </c>
      <c r="C131" s="23">
        <v>11</v>
      </c>
      <c r="D131" s="27" t="str">
        <f t="shared" si="23"/>
        <v>N/A</v>
      </c>
      <c r="E131" s="23">
        <v>11</v>
      </c>
      <c r="F131" s="27" t="str">
        <f t="shared" si="24"/>
        <v>N/A</v>
      </c>
      <c r="G131" s="23">
        <v>11</v>
      </c>
      <c r="H131" s="27" t="str">
        <f t="shared" si="25"/>
        <v>N/A</v>
      </c>
      <c r="I131" s="8">
        <v>0</v>
      </c>
      <c r="J131" s="8">
        <v>66.67</v>
      </c>
      <c r="K131" s="28" t="s">
        <v>736</v>
      </c>
      <c r="L131" s="111" t="str">
        <f t="shared" si="19"/>
        <v>No</v>
      </c>
    </row>
    <row r="132" spans="1:12" ht="25" x14ac:dyDescent="0.25">
      <c r="A132" s="134" t="s">
        <v>1198</v>
      </c>
      <c r="B132" s="22" t="s">
        <v>213</v>
      </c>
      <c r="C132" s="29">
        <v>1161</v>
      </c>
      <c r="D132" s="27" t="str">
        <f t="shared" si="23"/>
        <v>N/A</v>
      </c>
      <c r="E132" s="29">
        <v>1030.3333333</v>
      </c>
      <c r="F132" s="27" t="str">
        <f t="shared" si="24"/>
        <v>N/A</v>
      </c>
      <c r="G132" s="29">
        <v>388.2</v>
      </c>
      <c r="H132" s="27" t="str">
        <f t="shared" si="25"/>
        <v>N/A</v>
      </c>
      <c r="I132" s="8">
        <v>-11.3</v>
      </c>
      <c r="J132" s="8">
        <v>-62.3</v>
      </c>
      <c r="K132" s="28" t="s">
        <v>736</v>
      </c>
      <c r="L132" s="111" t="str">
        <f t="shared" si="19"/>
        <v>No</v>
      </c>
    </row>
    <row r="133" spans="1:12" x14ac:dyDescent="0.25">
      <c r="A133" s="134" t="s">
        <v>1199</v>
      </c>
      <c r="B133" s="22" t="s">
        <v>213</v>
      </c>
      <c r="C133" s="29">
        <v>0</v>
      </c>
      <c r="D133" s="27" t="str">
        <f t="shared" si="23"/>
        <v>N/A</v>
      </c>
      <c r="E133" s="29">
        <v>0</v>
      </c>
      <c r="F133" s="27" t="str">
        <f t="shared" si="24"/>
        <v>N/A</v>
      </c>
      <c r="G133" s="29">
        <v>0</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0</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424227</v>
      </c>
      <c r="D136" s="27" t="str">
        <f t="shared" si="23"/>
        <v>N/A</v>
      </c>
      <c r="E136" s="29">
        <v>101721</v>
      </c>
      <c r="F136" s="27" t="str">
        <f t="shared" si="24"/>
        <v>N/A</v>
      </c>
      <c r="G136" s="29">
        <v>126332</v>
      </c>
      <c r="H136" s="27" t="str">
        <f t="shared" si="25"/>
        <v>N/A</v>
      </c>
      <c r="I136" s="8">
        <v>-76</v>
      </c>
      <c r="J136" s="8">
        <v>24.19</v>
      </c>
      <c r="K136" s="28" t="s">
        <v>736</v>
      </c>
      <c r="L136" s="111" t="str">
        <f t="shared" si="19"/>
        <v>Yes</v>
      </c>
    </row>
    <row r="137" spans="1:12" x14ac:dyDescent="0.25">
      <c r="A137" s="134" t="s">
        <v>531</v>
      </c>
      <c r="B137" s="22" t="s">
        <v>213</v>
      </c>
      <c r="C137" s="23">
        <v>146</v>
      </c>
      <c r="D137" s="27" t="str">
        <f t="shared" si="23"/>
        <v>N/A</v>
      </c>
      <c r="E137" s="23">
        <v>91</v>
      </c>
      <c r="F137" s="27" t="str">
        <f t="shared" si="24"/>
        <v>N/A</v>
      </c>
      <c r="G137" s="23">
        <v>146</v>
      </c>
      <c r="H137" s="27" t="str">
        <f t="shared" si="25"/>
        <v>N/A</v>
      </c>
      <c r="I137" s="8">
        <v>-37.700000000000003</v>
      </c>
      <c r="J137" s="8">
        <v>60.44</v>
      </c>
      <c r="K137" s="28" t="s">
        <v>736</v>
      </c>
      <c r="L137" s="111" t="str">
        <f t="shared" si="19"/>
        <v>No</v>
      </c>
    </row>
    <row r="138" spans="1:12" x14ac:dyDescent="0.25">
      <c r="A138" s="134" t="s">
        <v>1202</v>
      </c>
      <c r="B138" s="22" t="s">
        <v>213</v>
      </c>
      <c r="C138" s="29">
        <v>2905.6643835999998</v>
      </c>
      <c r="D138" s="27" t="str">
        <f t="shared" si="23"/>
        <v>N/A</v>
      </c>
      <c r="E138" s="29">
        <v>1117.8131868</v>
      </c>
      <c r="F138" s="27" t="str">
        <f t="shared" si="24"/>
        <v>N/A</v>
      </c>
      <c r="G138" s="29">
        <v>865.28767123</v>
      </c>
      <c r="H138" s="27" t="str">
        <f t="shared" si="25"/>
        <v>N/A</v>
      </c>
      <c r="I138" s="8">
        <v>-61.5</v>
      </c>
      <c r="J138" s="8">
        <v>-22.6</v>
      </c>
      <c r="K138" s="28" t="s">
        <v>736</v>
      </c>
      <c r="L138" s="111" t="str">
        <f t="shared" si="19"/>
        <v>Yes</v>
      </c>
    </row>
    <row r="139" spans="1:12" x14ac:dyDescent="0.25">
      <c r="A139" s="162" t="s">
        <v>404</v>
      </c>
      <c r="B139" s="10" t="s">
        <v>213</v>
      </c>
      <c r="C139" s="10">
        <v>740988960</v>
      </c>
      <c r="D139" s="7" t="str">
        <f t="shared" si="23"/>
        <v>N/A</v>
      </c>
      <c r="E139" s="10">
        <v>757944379</v>
      </c>
      <c r="F139" s="7" t="str">
        <f t="shared" si="24"/>
        <v>N/A</v>
      </c>
      <c r="G139" s="10">
        <v>714713917</v>
      </c>
      <c r="H139" s="7" t="str">
        <f t="shared" si="25"/>
        <v>N/A</v>
      </c>
      <c r="I139" s="8">
        <v>2.2879999999999998</v>
      </c>
      <c r="J139" s="8">
        <v>-5.7</v>
      </c>
      <c r="K139" s="10" t="s">
        <v>213</v>
      </c>
      <c r="L139" s="111" t="str">
        <f t="shared" ref="L139:L158" si="26">IF(J139="Div by 0", "N/A", IF(K139="N/A","N/A", IF(J139&gt;VALUE(MID(K139,1,2)), "No", IF(J139&lt;-1*VALUE(MID(K139,1,2)), "No", "Yes"))))</f>
        <v>N/A</v>
      </c>
    </row>
    <row r="140" spans="1:12" x14ac:dyDescent="0.25">
      <c r="A140" s="162" t="s">
        <v>1203</v>
      </c>
      <c r="B140" s="10" t="s">
        <v>213</v>
      </c>
      <c r="C140" s="10">
        <v>6014.3743253000002</v>
      </c>
      <c r="D140" s="7" t="str">
        <f t="shared" si="23"/>
        <v>N/A</v>
      </c>
      <c r="E140" s="10">
        <v>6132.2856899999997</v>
      </c>
      <c r="F140" s="7" t="str">
        <f t="shared" si="24"/>
        <v>N/A</v>
      </c>
      <c r="G140" s="10">
        <v>5457.2478123999999</v>
      </c>
      <c r="H140" s="7" t="str">
        <f t="shared" si="25"/>
        <v>N/A</v>
      </c>
      <c r="I140" s="8">
        <v>1.96</v>
      </c>
      <c r="J140" s="8">
        <v>-11</v>
      </c>
      <c r="K140" s="10" t="s">
        <v>213</v>
      </c>
      <c r="L140" s="111" t="str">
        <f t="shared" si="26"/>
        <v>N/A</v>
      </c>
    </row>
    <row r="141" spans="1:12" x14ac:dyDescent="0.25">
      <c r="A141" s="162" t="s">
        <v>405</v>
      </c>
      <c r="B141" s="10" t="s">
        <v>213</v>
      </c>
      <c r="C141" s="10">
        <v>0</v>
      </c>
      <c r="D141" s="7" t="str">
        <f t="shared" si="23"/>
        <v>N/A</v>
      </c>
      <c r="E141" s="10">
        <v>0</v>
      </c>
      <c r="F141" s="7" t="str">
        <f t="shared" si="24"/>
        <v>N/A</v>
      </c>
      <c r="G141" s="10">
        <v>0</v>
      </c>
      <c r="H141" s="7" t="str">
        <f t="shared" si="25"/>
        <v>N/A</v>
      </c>
      <c r="I141" s="8" t="s">
        <v>1748</v>
      </c>
      <c r="J141" s="8" t="s">
        <v>1748</v>
      </c>
      <c r="K141" s="10" t="s">
        <v>213</v>
      </c>
      <c r="L141" s="111" t="str">
        <f t="shared" si="26"/>
        <v>N/A</v>
      </c>
    </row>
    <row r="142" spans="1:12" x14ac:dyDescent="0.25">
      <c r="A142" s="162" t="s">
        <v>1204</v>
      </c>
      <c r="B142" s="10" t="s">
        <v>213</v>
      </c>
      <c r="C142" s="10" t="s">
        <v>1748</v>
      </c>
      <c r="D142" s="7" t="str">
        <f t="shared" si="23"/>
        <v>N/A</v>
      </c>
      <c r="E142" s="10" t="s">
        <v>1748</v>
      </c>
      <c r="F142" s="7" t="str">
        <f t="shared" si="24"/>
        <v>N/A</v>
      </c>
      <c r="G142" s="10" t="s">
        <v>1748</v>
      </c>
      <c r="H142" s="7" t="str">
        <f t="shared" si="25"/>
        <v>N/A</v>
      </c>
      <c r="I142" s="8" t="s">
        <v>1748</v>
      </c>
      <c r="J142" s="8" t="s">
        <v>1748</v>
      </c>
      <c r="K142" s="10" t="s">
        <v>213</v>
      </c>
      <c r="L142" s="111" t="str">
        <f t="shared" si="26"/>
        <v>N/A</v>
      </c>
    </row>
    <row r="143" spans="1:12" x14ac:dyDescent="0.25">
      <c r="A143" s="162" t="s">
        <v>406</v>
      </c>
      <c r="B143" s="10" t="s">
        <v>213</v>
      </c>
      <c r="C143" s="10">
        <v>3751424</v>
      </c>
      <c r="D143" s="7" t="str">
        <f t="shared" si="23"/>
        <v>N/A</v>
      </c>
      <c r="E143" s="10">
        <v>4235850</v>
      </c>
      <c r="F143" s="7" t="str">
        <f t="shared" si="24"/>
        <v>N/A</v>
      </c>
      <c r="G143" s="10">
        <v>4014575</v>
      </c>
      <c r="H143" s="7" t="str">
        <f t="shared" si="25"/>
        <v>N/A</v>
      </c>
      <c r="I143" s="8">
        <v>12.91</v>
      </c>
      <c r="J143" s="8">
        <v>-5.22</v>
      </c>
      <c r="K143" s="10" t="s">
        <v>213</v>
      </c>
      <c r="L143" s="111" t="str">
        <f t="shared" si="26"/>
        <v>N/A</v>
      </c>
    </row>
    <row r="144" spans="1:12" x14ac:dyDescent="0.25">
      <c r="A144" s="162" t="s">
        <v>1205</v>
      </c>
      <c r="B144" s="10" t="s">
        <v>213</v>
      </c>
      <c r="C144" s="10">
        <v>512.27966679999997</v>
      </c>
      <c r="D144" s="7" t="str">
        <f t="shared" si="23"/>
        <v>N/A</v>
      </c>
      <c r="E144" s="10">
        <v>547.40889118999996</v>
      </c>
      <c r="F144" s="7" t="str">
        <f t="shared" si="24"/>
        <v>N/A</v>
      </c>
      <c r="G144" s="10">
        <v>467.68115097999998</v>
      </c>
      <c r="H144" s="7" t="str">
        <f t="shared" si="25"/>
        <v>N/A</v>
      </c>
      <c r="I144" s="8">
        <v>6.8570000000000002</v>
      </c>
      <c r="J144" s="8">
        <v>-14.6</v>
      </c>
      <c r="K144" s="10" t="s">
        <v>213</v>
      </c>
      <c r="L144" s="111" t="str">
        <f t="shared" si="26"/>
        <v>N/A</v>
      </c>
    </row>
    <row r="145" spans="1:13" x14ac:dyDescent="0.25">
      <c r="A145" s="162"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11" t="str">
        <f t="shared" si="26"/>
        <v>N/A</v>
      </c>
    </row>
    <row r="146" spans="1:13" x14ac:dyDescent="0.25">
      <c r="A146" s="162" t="s">
        <v>1206</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11" t="str">
        <f t="shared" si="26"/>
        <v>N/A</v>
      </c>
    </row>
    <row r="147" spans="1:13" x14ac:dyDescent="0.25">
      <c r="A147" s="162" t="s">
        <v>408</v>
      </c>
      <c r="B147" s="10" t="s">
        <v>213</v>
      </c>
      <c r="C147" s="10">
        <v>63732299</v>
      </c>
      <c r="D147" s="7" t="str">
        <f t="shared" ref="D147:D160" si="27">IF($B147="N/A","N/A",IF(C147&gt;10,"No",IF(C147&lt;-10,"No","Yes")))</f>
        <v>N/A</v>
      </c>
      <c r="E147" s="10">
        <v>66521732</v>
      </c>
      <c r="F147" s="7" t="str">
        <f t="shared" ref="F147:F160" si="28">IF($B147="N/A","N/A",IF(E147&gt;10,"No",IF(E147&lt;-10,"No","Yes")))</f>
        <v>N/A</v>
      </c>
      <c r="G147" s="10">
        <v>63843971</v>
      </c>
      <c r="H147" s="7" t="str">
        <f t="shared" ref="H147:H160" si="29">IF($B147="N/A","N/A",IF(G147&gt;10,"No",IF(G147&lt;-10,"No","Yes")))</f>
        <v>N/A</v>
      </c>
      <c r="I147" s="8">
        <v>4.3769999999999998</v>
      </c>
      <c r="J147" s="8">
        <v>-4.03</v>
      </c>
      <c r="K147" s="10" t="s">
        <v>213</v>
      </c>
      <c r="L147" s="111" t="str">
        <f t="shared" si="26"/>
        <v>N/A</v>
      </c>
    </row>
    <row r="148" spans="1:13" x14ac:dyDescent="0.25">
      <c r="A148" s="162" t="s">
        <v>1207</v>
      </c>
      <c r="B148" s="10" t="s">
        <v>213</v>
      </c>
      <c r="C148" s="10">
        <v>4131.7535817999997</v>
      </c>
      <c r="D148" s="7" t="str">
        <f t="shared" si="27"/>
        <v>N/A</v>
      </c>
      <c r="E148" s="10">
        <v>4699.5218650999996</v>
      </c>
      <c r="F148" s="7" t="str">
        <f t="shared" si="28"/>
        <v>N/A</v>
      </c>
      <c r="G148" s="10">
        <v>4438.5408091999998</v>
      </c>
      <c r="H148" s="7" t="str">
        <f t="shared" si="29"/>
        <v>N/A</v>
      </c>
      <c r="I148" s="8">
        <v>13.74</v>
      </c>
      <c r="J148" s="8">
        <v>-5.55</v>
      </c>
      <c r="K148" s="10" t="s">
        <v>213</v>
      </c>
      <c r="L148" s="111" t="str">
        <f t="shared" si="26"/>
        <v>N/A</v>
      </c>
    </row>
    <row r="149" spans="1:13" x14ac:dyDescent="0.25">
      <c r="A149" s="162" t="s">
        <v>409</v>
      </c>
      <c r="B149" s="10" t="s">
        <v>213</v>
      </c>
      <c r="C149" s="10">
        <v>0</v>
      </c>
      <c r="D149" s="7" t="str">
        <f t="shared" si="27"/>
        <v>N/A</v>
      </c>
      <c r="E149" s="10">
        <v>327745</v>
      </c>
      <c r="F149" s="7" t="str">
        <f t="shared" si="28"/>
        <v>N/A</v>
      </c>
      <c r="G149" s="10">
        <v>1067662</v>
      </c>
      <c r="H149" s="7" t="str">
        <f t="shared" si="29"/>
        <v>N/A</v>
      </c>
      <c r="I149" s="8" t="s">
        <v>1748</v>
      </c>
      <c r="J149" s="8">
        <v>225.8</v>
      </c>
      <c r="K149" s="10" t="s">
        <v>213</v>
      </c>
      <c r="L149" s="111" t="str">
        <f t="shared" si="26"/>
        <v>N/A</v>
      </c>
    </row>
    <row r="150" spans="1:13" x14ac:dyDescent="0.25">
      <c r="A150" s="162" t="s">
        <v>1208</v>
      </c>
      <c r="B150" s="10" t="s">
        <v>213</v>
      </c>
      <c r="C150" s="10" t="s">
        <v>1748</v>
      </c>
      <c r="D150" s="7" t="str">
        <f t="shared" si="27"/>
        <v>N/A</v>
      </c>
      <c r="E150" s="10">
        <v>297.95</v>
      </c>
      <c r="F150" s="7" t="str">
        <f t="shared" si="28"/>
        <v>N/A</v>
      </c>
      <c r="G150" s="10">
        <v>368.79516408000001</v>
      </c>
      <c r="H150" s="7" t="str">
        <f t="shared" si="29"/>
        <v>N/A</v>
      </c>
      <c r="I150" s="8" t="s">
        <v>1748</v>
      </c>
      <c r="J150" s="8">
        <v>23.78</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11" t="str">
        <f t="shared" si="26"/>
        <v>N/A</v>
      </c>
      <c r="M153" s="41"/>
    </row>
    <row r="154" spans="1:13" x14ac:dyDescent="0.25">
      <c r="A154" s="162" t="s">
        <v>1210</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11" t="str">
        <f t="shared" si="26"/>
        <v>N/A</v>
      </c>
      <c r="M154" s="42"/>
    </row>
    <row r="155" spans="1:13" x14ac:dyDescent="0.25">
      <c r="A155" s="162" t="s">
        <v>412</v>
      </c>
      <c r="B155" s="10" t="s">
        <v>213</v>
      </c>
      <c r="C155" s="10">
        <v>4034118</v>
      </c>
      <c r="D155" s="7" t="str">
        <f t="shared" si="27"/>
        <v>N/A</v>
      </c>
      <c r="E155" s="10">
        <v>4149041</v>
      </c>
      <c r="F155" s="7" t="str">
        <f t="shared" si="28"/>
        <v>N/A</v>
      </c>
      <c r="G155" s="10">
        <v>1875533</v>
      </c>
      <c r="H155" s="7" t="str">
        <f t="shared" si="29"/>
        <v>N/A</v>
      </c>
      <c r="I155" s="8">
        <v>2.8490000000000002</v>
      </c>
      <c r="J155" s="8">
        <v>-54.8</v>
      </c>
      <c r="K155" s="10" t="s">
        <v>213</v>
      </c>
      <c r="L155" s="111" t="str">
        <f t="shared" si="26"/>
        <v>N/A</v>
      </c>
    </row>
    <row r="156" spans="1:13" x14ac:dyDescent="0.25">
      <c r="A156" s="162" t="s">
        <v>1211</v>
      </c>
      <c r="B156" s="10" t="s">
        <v>213</v>
      </c>
      <c r="C156" s="10">
        <v>48603.831324999999</v>
      </c>
      <c r="D156" s="7" t="str">
        <f t="shared" si="27"/>
        <v>N/A</v>
      </c>
      <c r="E156" s="10">
        <v>42773.618557000002</v>
      </c>
      <c r="F156" s="7" t="str">
        <f t="shared" si="28"/>
        <v>N/A</v>
      </c>
      <c r="G156" s="10">
        <v>39073.604166999998</v>
      </c>
      <c r="H156" s="7" t="str">
        <f t="shared" si="29"/>
        <v>N/A</v>
      </c>
      <c r="I156" s="8">
        <v>-12</v>
      </c>
      <c r="J156" s="8">
        <v>-8.65</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2299.8382657000002</v>
      </c>
      <c r="D164" s="94" t="str">
        <f t="shared" ref="D164" si="31">IF($B164="N/A","N/A",IF(C164&gt;10,"No",IF(C164&lt;-10,"No","Yes")))</f>
        <v>N/A</v>
      </c>
      <c r="E164" s="93">
        <v>2466.6105932999999</v>
      </c>
      <c r="F164" s="94" t="str">
        <f t="shared" ref="F164" si="32">IF($B164="N/A","N/A",IF(E164&gt;10,"No",IF(E164&lt;-10,"No","Yes")))</f>
        <v>N/A</v>
      </c>
      <c r="G164" s="93">
        <v>2280.4488645000001</v>
      </c>
      <c r="H164" s="94" t="str">
        <f t="shared" ref="H164" si="33">IF($B164="N/A","N/A",IF(G164&gt;10,"No",IF(G164&lt;-10,"No","Yes")))</f>
        <v>N/A</v>
      </c>
      <c r="I164" s="95">
        <v>7.2510000000000003</v>
      </c>
      <c r="J164" s="95">
        <v>-7.55</v>
      </c>
      <c r="K164" s="96" t="s">
        <v>736</v>
      </c>
      <c r="L164" s="113" t="str">
        <f>IF(J164="Div by 0", "N/A", IF(OR(J164="N/A",K164="N/A"),"N/A", IF(J164&gt;VALUE(MID(K164,1,2)), "No", IF(J164&lt;-1*VALUE(MID(K164,1,2)), "No", "Yes"))))</f>
        <v>Yes</v>
      </c>
      <c r="N164" s="42"/>
    </row>
    <row r="165" spans="1:16" x14ac:dyDescent="0.25">
      <c r="A165" s="162" t="s">
        <v>1215</v>
      </c>
      <c r="B165" s="10" t="s">
        <v>213</v>
      </c>
      <c r="C165" s="10">
        <v>2309.7194552000001</v>
      </c>
      <c r="D165" s="7" t="str">
        <f t="shared" ref="D165:D171" si="34">IF($B165="N/A","N/A",IF(C165&gt;10,"No",IF(C165&lt;-10,"No","Yes")))</f>
        <v>N/A</v>
      </c>
      <c r="E165" s="10">
        <v>2505.4397208999999</v>
      </c>
      <c r="F165" s="7" t="str">
        <f t="shared" ref="F165:F171" si="35">IF($B165="N/A","N/A",IF(E165&gt;10,"No",IF(E165&lt;-10,"No","Yes")))</f>
        <v>N/A</v>
      </c>
      <c r="G165" s="10">
        <v>2316.0835307000002</v>
      </c>
      <c r="H165" s="7" t="str">
        <f t="shared" ref="H165:H171" si="36">IF($B165="N/A","N/A",IF(G165&gt;10,"No",IF(G165&lt;-10,"No","Yes")))</f>
        <v>N/A</v>
      </c>
      <c r="I165" s="8">
        <v>8.4740000000000002</v>
      </c>
      <c r="J165" s="8">
        <v>-7.56</v>
      </c>
      <c r="K165" s="28" t="s">
        <v>736</v>
      </c>
      <c r="L165" s="111" t="str">
        <f>IF(J165="Div by 0", "N/A", IF(OR(J165="N/A",K165="N/A"),"N/A", IF(J165&gt;VALUE(MID(K165,1,2)), "No", IF(J165&lt;-1*VALUE(MID(K165,1,2)), "No", "Yes"))))</f>
        <v>Yes</v>
      </c>
      <c r="N165" s="42"/>
    </row>
    <row r="166" spans="1:16" x14ac:dyDescent="0.25">
      <c r="A166" s="162" t="s">
        <v>1216</v>
      </c>
      <c r="B166" s="10" t="s">
        <v>213</v>
      </c>
      <c r="C166" s="10">
        <v>2007.9129129</v>
      </c>
      <c r="D166" s="7" t="str">
        <f t="shared" si="34"/>
        <v>N/A</v>
      </c>
      <c r="E166" s="10">
        <v>1443.5392157000001</v>
      </c>
      <c r="F166" s="7" t="str">
        <f t="shared" si="35"/>
        <v>N/A</v>
      </c>
      <c r="G166" s="10">
        <v>1290.6491228</v>
      </c>
      <c r="H166" s="7" t="str">
        <f t="shared" si="36"/>
        <v>N/A</v>
      </c>
      <c r="I166" s="8">
        <v>-28.1</v>
      </c>
      <c r="J166" s="8">
        <v>-10.6</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136608</v>
      </c>
      <c r="D6" s="7" t="str">
        <f t="shared" ref="D6:D11" si="0">IF($B6="N/A","N/A",IF(C6&gt;10,"No",IF(C6&lt;-10,"No","Yes")))</f>
        <v>N/A</v>
      </c>
      <c r="E6" s="1">
        <v>136029</v>
      </c>
      <c r="F6" s="7" t="str">
        <f t="shared" ref="F6:F11" si="1">IF($B6="N/A","N/A",IF(E6&gt;10,"No",IF(E6&lt;-10,"No","Yes")))</f>
        <v>N/A</v>
      </c>
      <c r="G6" s="1">
        <v>143551</v>
      </c>
      <c r="H6" s="7" t="str">
        <f t="shared" ref="H6:H11" si="2">IF($B6="N/A","N/A",IF(G6&gt;10,"No",IF(G6&lt;-10,"No","Yes")))</f>
        <v>N/A</v>
      </c>
      <c r="I6" s="8">
        <v>-0.42399999999999999</v>
      </c>
      <c r="J6" s="8">
        <v>5.53</v>
      </c>
      <c r="K6" s="1" t="s">
        <v>736</v>
      </c>
      <c r="L6" s="111" t="str">
        <f t="shared" ref="L6:L14" si="3">IF(J6="Div by 0", "N/A", IF(K6="N/A","N/A", IF(J6&gt;VALUE(MID(K6,1,2)), "No", IF(J6&lt;-1*VALUE(MID(K6,1,2)), "No", "Yes"))))</f>
        <v>Yes</v>
      </c>
    </row>
    <row r="7" spans="1:12" x14ac:dyDescent="0.25">
      <c r="A7" s="144" t="s">
        <v>100</v>
      </c>
      <c r="B7" s="30" t="s">
        <v>213</v>
      </c>
      <c r="C7" s="1">
        <v>8991</v>
      </c>
      <c r="D7" s="7" t="str">
        <f t="shared" si="0"/>
        <v>N/A</v>
      </c>
      <c r="E7" s="1">
        <v>8872</v>
      </c>
      <c r="F7" s="7" t="str">
        <f t="shared" si="1"/>
        <v>N/A</v>
      </c>
      <c r="G7" s="1">
        <v>8836</v>
      </c>
      <c r="H7" s="7" t="str">
        <f t="shared" si="2"/>
        <v>N/A</v>
      </c>
      <c r="I7" s="8">
        <v>-1.32</v>
      </c>
      <c r="J7" s="8">
        <v>-0.40600000000000003</v>
      </c>
      <c r="K7" s="30" t="s">
        <v>736</v>
      </c>
      <c r="L7" s="111" t="str">
        <f t="shared" si="3"/>
        <v>Yes</v>
      </c>
    </row>
    <row r="8" spans="1:12" x14ac:dyDescent="0.25">
      <c r="A8" s="144" t="s">
        <v>101</v>
      </c>
      <c r="B8" s="30" t="s">
        <v>213</v>
      </c>
      <c r="C8" s="1">
        <v>21768</v>
      </c>
      <c r="D8" s="7" t="str">
        <f t="shared" si="0"/>
        <v>N/A</v>
      </c>
      <c r="E8" s="1">
        <v>21561</v>
      </c>
      <c r="F8" s="7" t="str">
        <f t="shared" si="1"/>
        <v>N/A</v>
      </c>
      <c r="G8" s="1">
        <v>21707</v>
      </c>
      <c r="H8" s="7" t="str">
        <f t="shared" si="2"/>
        <v>N/A</v>
      </c>
      <c r="I8" s="8">
        <v>-0.95099999999999996</v>
      </c>
      <c r="J8" s="8">
        <v>0.67710000000000004</v>
      </c>
      <c r="K8" s="30" t="s">
        <v>736</v>
      </c>
      <c r="L8" s="111" t="str">
        <f t="shared" si="3"/>
        <v>Yes</v>
      </c>
    </row>
    <row r="9" spans="1:12" x14ac:dyDescent="0.25">
      <c r="A9" s="144" t="s">
        <v>104</v>
      </c>
      <c r="B9" s="30" t="s">
        <v>213</v>
      </c>
      <c r="C9" s="1">
        <v>84036</v>
      </c>
      <c r="D9" s="7" t="str">
        <f t="shared" si="0"/>
        <v>N/A</v>
      </c>
      <c r="E9" s="1">
        <v>85334</v>
      </c>
      <c r="F9" s="7" t="str">
        <f t="shared" si="1"/>
        <v>N/A</v>
      </c>
      <c r="G9" s="1">
        <v>92537</v>
      </c>
      <c r="H9" s="7" t="str">
        <f t="shared" si="2"/>
        <v>N/A</v>
      </c>
      <c r="I9" s="8">
        <v>1.5449999999999999</v>
      </c>
      <c r="J9" s="8">
        <v>8.4410000000000007</v>
      </c>
      <c r="K9" s="30" t="s">
        <v>736</v>
      </c>
      <c r="L9" s="111" t="str">
        <f t="shared" si="3"/>
        <v>Yes</v>
      </c>
    </row>
    <row r="10" spans="1:12" x14ac:dyDescent="0.25">
      <c r="A10" s="144" t="s">
        <v>105</v>
      </c>
      <c r="B10" s="30" t="s">
        <v>213</v>
      </c>
      <c r="C10" s="1">
        <v>21813</v>
      </c>
      <c r="D10" s="7" t="str">
        <f t="shared" si="0"/>
        <v>N/A</v>
      </c>
      <c r="E10" s="1">
        <v>20262</v>
      </c>
      <c r="F10" s="7" t="str">
        <f t="shared" si="1"/>
        <v>N/A</v>
      </c>
      <c r="G10" s="1">
        <v>20471</v>
      </c>
      <c r="H10" s="7" t="str">
        <f t="shared" si="2"/>
        <v>N/A</v>
      </c>
      <c r="I10" s="8">
        <v>-7.11</v>
      </c>
      <c r="J10" s="8">
        <v>1.0309999999999999</v>
      </c>
      <c r="K10" s="30" t="s">
        <v>736</v>
      </c>
      <c r="L10" s="111" t="str">
        <f t="shared" si="3"/>
        <v>Yes</v>
      </c>
    </row>
    <row r="11" spans="1:12" x14ac:dyDescent="0.25">
      <c r="A11" s="144" t="s">
        <v>77</v>
      </c>
      <c r="B11" s="1" t="s">
        <v>213</v>
      </c>
      <c r="C11" s="1">
        <v>107247.81</v>
      </c>
      <c r="D11" s="27" t="str">
        <f t="shared" si="0"/>
        <v>N/A</v>
      </c>
      <c r="E11" s="1">
        <v>109228.78</v>
      </c>
      <c r="F11" s="7" t="str">
        <f t="shared" si="1"/>
        <v>N/A</v>
      </c>
      <c r="G11" s="1">
        <v>114033.98</v>
      </c>
      <c r="H11" s="7" t="str">
        <f t="shared" si="2"/>
        <v>N/A</v>
      </c>
      <c r="I11" s="8">
        <v>1.847</v>
      </c>
      <c r="J11" s="8">
        <v>4.399</v>
      </c>
      <c r="K11" s="1" t="s">
        <v>737</v>
      </c>
      <c r="L11" s="111" t="str">
        <f t="shared" si="3"/>
        <v>Yes</v>
      </c>
    </row>
    <row r="12" spans="1:12" x14ac:dyDescent="0.25">
      <c r="A12" s="144" t="s">
        <v>115</v>
      </c>
      <c r="B12" s="1" t="s">
        <v>213</v>
      </c>
      <c r="C12" s="1">
        <v>18251</v>
      </c>
      <c r="D12" s="1" t="s">
        <v>213</v>
      </c>
      <c r="E12" s="1">
        <v>18329</v>
      </c>
      <c r="F12" s="1" t="s">
        <v>213</v>
      </c>
      <c r="G12" s="1">
        <v>18377</v>
      </c>
      <c r="H12" s="1" t="s">
        <v>213</v>
      </c>
      <c r="I12" s="8">
        <v>0.4274</v>
      </c>
      <c r="J12" s="8">
        <v>0.26190000000000002</v>
      </c>
      <c r="K12" s="1" t="s">
        <v>737</v>
      </c>
      <c r="L12" s="111" t="str">
        <f t="shared" si="3"/>
        <v>Yes</v>
      </c>
    </row>
    <row r="13" spans="1:12" x14ac:dyDescent="0.25">
      <c r="A13" s="144" t="s">
        <v>447</v>
      </c>
      <c r="B13" s="1" t="s">
        <v>213</v>
      </c>
      <c r="C13" s="1">
        <v>8905</v>
      </c>
      <c r="D13" s="1" t="s">
        <v>213</v>
      </c>
      <c r="E13" s="1">
        <v>8794</v>
      </c>
      <c r="F13" s="1" t="s">
        <v>213</v>
      </c>
      <c r="G13" s="1">
        <v>8690</v>
      </c>
      <c r="H13" s="1" t="s">
        <v>213</v>
      </c>
      <c r="I13" s="8">
        <v>-1.25</v>
      </c>
      <c r="J13" s="8">
        <v>-1.18</v>
      </c>
      <c r="K13" s="1" t="s">
        <v>737</v>
      </c>
      <c r="L13" s="111" t="str">
        <f t="shared" si="3"/>
        <v>Yes</v>
      </c>
    </row>
    <row r="14" spans="1:12" x14ac:dyDescent="0.25">
      <c r="A14" s="144" t="s">
        <v>448</v>
      </c>
      <c r="B14" s="1" t="s">
        <v>213</v>
      </c>
      <c r="C14" s="1">
        <v>8031</v>
      </c>
      <c r="D14" s="1" t="s">
        <v>213</v>
      </c>
      <c r="E14" s="1">
        <v>8211</v>
      </c>
      <c r="F14" s="1" t="s">
        <v>213</v>
      </c>
      <c r="G14" s="1">
        <v>8393</v>
      </c>
      <c r="H14" s="1" t="s">
        <v>213</v>
      </c>
      <c r="I14" s="8">
        <v>2.2410000000000001</v>
      </c>
      <c r="J14" s="8">
        <v>2.2170000000000001</v>
      </c>
      <c r="K14" s="1" t="s">
        <v>737</v>
      </c>
      <c r="L14" s="111" t="str">
        <f t="shared" si="3"/>
        <v>Yes</v>
      </c>
    </row>
    <row r="15" spans="1:12" x14ac:dyDescent="0.25">
      <c r="A15" s="143" t="s">
        <v>58</v>
      </c>
      <c r="B15" s="30" t="s">
        <v>213</v>
      </c>
      <c r="C15" s="10">
        <v>785760936</v>
      </c>
      <c r="D15" s="7" t="str">
        <f t="shared" ref="D15:D20" si="4">IF($B15="N/A","N/A",IF(C15&gt;10,"No",IF(C15&lt;-10,"No","Yes")))</f>
        <v>N/A</v>
      </c>
      <c r="E15" s="10">
        <v>808210484</v>
      </c>
      <c r="F15" s="7" t="str">
        <f t="shared" ref="F15:F20" si="5">IF($B15="N/A","N/A",IF(E15&gt;10,"No",IF(E15&lt;-10,"No","Yes")))</f>
        <v>N/A</v>
      </c>
      <c r="G15" s="10">
        <v>761980587</v>
      </c>
      <c r="H15" s="7" t="str">
        <f t="shared" ref="H15:H20" si="6">IF($B15="N/A","N/A",IF(G15&gt;10,"No",IF(G15&lt;-10,"No","Yes")))</f>
        <v>N/A</v>
      </c>
      <c r="I15" s="8">
        <v>2.8570000000000002</v>
      </c>
      <c r="J15" s="8">
        <v>-5.72</v>
      </c>
      <c r="K15" s="30" t="s">
        <v>736</v>
      </c>
      <c r="L15" s="111" t="str">
        <f t="shared" ref="L15:L20" si="7">IF(J15="Div by 0", "N/A", IF(K15="N/A","N/A", IF(J15&gt;VALUE(MID(K15,1,2)), "No", IF(J15&lt;-1*VALUE(MID(K15,1,2)), "No", "Yes"))))</f>
        <v>Yes</v>
      </c>
    </row>
    <row r="16" spans="1:12" x14ac:dyDescent="0.25">
      <c r="A16" s="143" t="s">
        <v>1119</v>
      </c>
      <c r="B16" s="30" t="s">
        <v>213</v>
      </c>
      <c r="C16" s="10">
        <v>5751.9393885999998</v>
      </c>
      <c r="D16" s="7" t="str">
        <f t="shared" si="4"/>
        <v>N/A</v>
      </c>
      <c r="E16" s="10">
        <v>5941.4572187000003</v>
      </c>
      <c r="F16" s="7" t="str">
        <f t="shared" si="5"/>
        <v>N/A</v>
      </c>
      <c r="G16" s="10">
        <v>5308.0827510999998</v>
      </c>
      <c r="H16" s="7" t="str">
        <f t="shared" si="6"/>
        <v>N/A</v>
      </c>
      <c r="I16" s="8">
        <v>3.2949999999999999</v>
      </c>
      <c r="J16" s="8">
        <v>-10.7</v>
      </c>
      <c r="K16" s="30" t="s">
        <v>736</v>
      </c>
      <c r="L16" s="111" t="str">
        <f t="shared" si="7"/>
        <v>Yes</v>
      </c>
    </row>
    <row r="17" spans="1:12" x14ac:dyDescent="0.25">
      <c r="A17" s="143" t="s">
        <v>1219</v>
      </c>
      <c r="B17" s="30" t="s">
        <v>213</v>
      </c>
      <c r="C17" s="10">
        <v>19326.753864999999</v>
      </c>
      <c r="D17" s="7" t="str">
        <f t="shared" si="4"/>
        <v>N/A</v>
      </c>
      <c r="E17" s="10">
        <v>19252.672115000001</v>
      </c>
      <c r="F17" s="7" t="str">
        <f t="shared" si="5"/>
        <v>N/A</v>
      </c>
      <c r="G17" s="10">
        <v>17208.357741</v>
      </c>
      <c r="H17" s="7" t="str">
        <f t="shared" si="6"/>
        <v>N/A</v>
      </c>
      <c r="I17" s="8">
        <v>-0.38300000000000001</v>
      </c>
      <c r="J17" s="8">
        <v>-10.6</v>
      </c>
      <c r="K17" s="30" t="s">
        <v>736</v>
      </c>
      <c r="L17" s="111" t="str">
        <f t="shared" si="7"/>
        <v>Yes</v>
      </c>
    </row>
    <row r="18" spans="1:12" x14ac:dyDescent="0.25">
      <c r="A18" s="143" t="s">
        <v>1220</v>
      </c>
      <c r="B18" s="30" t="s">
        <v>213</v>
      </c>
      <c r="C18" s="10">
        <v>13587.964214</v>
      </c>
      <c r="D18" s="7" t="str">
        <f t="shared" si="4"/>
        <v>N/A</v>
      </c>
      <c r="E18" s="10">
        <v>14291.426325</v>
      </c>
      <c r="F18" s="7" t="str">
        <f t="shared" si="5"/>
        <v>N/A</v>
      </c>
      <c r="G18" s="10">
        <v>13142.421154</v>
      </c>
      <c r="H18" s="7" t="str">
        <f t="shared" si="6"/>
        <v>N/A</v>
      </c>
      <c r="I18" s="8">
        <v>5.1769999999999996</v>
      </c>
      <c r="J18" s="8">
        <v>-8.0399999999999991</v>
      </c>
      <c r="K18" s="30" t="s">
        <v>736</v>
      </c>
      <c r="L18" s="111" t="str">
        <f t="shared" si="7"/>
        <v>Yes</v>
      </c>
    </row>
    <row r="19" spans="1:12" x14ac:dyDescent="0.25">
      <c r="A19" s="143" t="s">
        <v>1221</v>
      </c>
      <c r="B19" s="30" t="s">
        <v>213</v>
      </c>
      <c r="C19" s="10">
        <v>2699.5483364000002</v>
      </c>
      <c r="D19" s="7" t="str">
        <f t="shared" si="4"/>
        <v>N/A</v>
      </c>
      <c r="E19" s="10">
        <v>2834.8606885999998</v>
      </c>
      <c r="F19" s="7" t="str">
        <f t="shared" si="5"/>
        <v>N/A</v>
      </c>
      <c r="G19" s="10">
        <v>2626.5485156999998</v>
      </c>
      <c r="H19" s="7" t="str">
        <f t="shared" si="6"/>
        <v>N/A</v>
      </c>
      <c r="I19" s="8">
        <v>5.0119999999999996</v>
      </c>
      <c r="J19" s="8">
        <v>-7.35</v>
      </c>
      <c r="K19" s="30" t="s">
        <v>736</v>
      </c>
      <c r="L19" s="111" t="str">
        <f t="shared" si="7"/>
        <v>Yes</v>
      </c>
    </row>
    <row r="20" spans="1:12" x14ac:dyDescent="0.25">
      <c r="A20" s="143" t="s">
        <v>1222</v>
      </c>
      <c r="B20" s="30" t="s">
        <v>213</v>
      </c>
      <c r="C20" s="10">
        <v>4096.2748361000004</v>
      </c>
      <c r="D20" s="7" t="str">
        <f t="shared" si="4"/>
        <v>N/A</v>
      </c>
      <c r="E20" s="10">
        <v>4311.1900108999998</v>
      </c>
      <c r="F20" s="7" t="str">
        <f t="shared" si="5"/>
        <v>N/A</v>
      </c>
      <c r="G20" s="10">
        <v>3985.7399248000002</v>
      </c>
      <c r="H20" s="7" t="str">
        <f t="shared" si="6"/>
        <v>N/A</v>
      </c>
      <c r="I20" s="8">
        <v>5.2469999999999999</v>
      </c>
      <c r="J20" s="8">
        <v>-7.55</v>
      </c>
      <c r="K20" s="30" t="s">
        <v>736</v>
      </c>
      <c r="L20" s="111" t="str">
        <f t="shared" si="7"/>
        <v>Yes</v>
      </c>
    </row>
    <row r="21" spans="1:12" x14ac:dyDescent="0.25">
      <c r="A21" s="134" t="s">
        <v>1123</v>
      </c>
      <c r="B21" s="30" t="s">
        <v>213</v>
      </c>
      <c r="C21" s="10">
        <v>6078.7785001000002</v>
      </c>
      <c r="D21" s="7" t="str">
        <f t="shared" ref="D21:D22" si="8">IF($B21="N/A","N/A",IF(C21&gt;10,"No",IF(C21&lt;-10,"No","Yes")))</f>
        <v>N/A</v>
      </c>
      <c r="E21" s="10">
        <v>6228.6407625000002</v>
      </c>
      <c r="F21" s="7" t="str">
        <f t="shared" ref="F21:F22" si="9">IF($B21="N/A","N/A",IF(E21&gt;10,"No",IF(E21&lt;-10,"No","Yes")))</f>
        <v>N/A</v>
      </c>
      <c r="G21" s="10">
        <v>5501.6940572000003</v>
      </c>
      <c r="H21" s="7" t="str">
        <f t="shared" ref="H21:H22" si="10">IF($B21="N/A","N/A",IF(G21&gt;10,"No",IF(G21&lt;-10,"No","Yes")))</f>
        <v>N/A</v>
      </c>
      <c r="I21" s="8">
        <v>2.4649999999999999</v>
      </c>
      <c r="J21" s="8">
        <v>-11.7</v>
      </c>
      <c r="K21" s="30" t="s">
        <v>736</v>
      </c>
      <c r="L21" s="111" t="str">
        <f>IF(J21="Div by 0", "N/A", IF(OR(J21="N/A",K21="N/A"),"N/A", IF(J21&gt;VALUE(MID(K21,1,2)), "No", IF(J21&lt;-1*VALUE(MID(K21,1,2)), "No", "Yes"))))</f>
        <v>Yes</v>
      </c>
    </row>
    <row r="22" spans="1:12" x14ac:dyDescent="0.25">
      <c r="A22" s="134" t="s">
        <v>1124</v>
      </c>
      <c r="B22" s="30" t="s">
        <v>213</v>
      </c>
      <c r="C22" s="10">
        <v>5345.9172740000004</v>
      </c>
      <c r="D22" s="7" t="str">
        <f t="shared" si="8"/>
        <v>N/A</v>
      </c>
      <c r="E22" s="10">
        <v>5588.3206412</v>
      </c>
      <c r="F22" s="7" t="str">
        <f t="shared" si="9"/>
        <v>N/A</v>
      </c>
      <c r="G22" s="10">
        <v>5073.6799414999996</v>
      </c>
      <c r="H22" s="7" t="str">
        <f t="shared" si="10"/>
        <v>N/A</v>
      </c>
      <c r="I22" s="8">
        <v>4.5339999999999998</v>
      </c>
      <c r="J22" s="8">
        <v>-9.2100000000000009</v>
      </c>
      <c r="K22" s="30" t="s">
        <v>736</v>
      </c>
      <c r="L22" s="111" t="str">
        <f>IF(J22="Div by 0", "N/A", IF(OR(J22="N/A",K22="N/A"),"N/A", IF(J22&gt;VALUE(MID(K22,1,2)), "No", IF(J22&lt;-1*VALUE(MID(K22,1,2)), "No", "Yes"))))</f>
        <v>Yes</v>
      </c>
    </row>
    <row r="23" spans="1:12" x14ac:dyDescent="0.25">
      <c r="A23" s="143" t="s">
        <v>1223</v>
      </c>
      <c r="B23" s="30" t="s">
        <v>213</v>
      </c>
      <c r="C23" s="10">
        <v>14167.649937</v>
      </c>
      <c r="D23" s="7" t="str">
        <f>IF($B23="N/A","N/A",IF(C23&gt;10,"No",IF(C23&lt;-10,"No","Yes")))</f>
        <v>N/A</v>
      </c>
      <c r="E23" s="10">
        <v>13953.494844000001</v>
      </c>
      <c r="F23" s="7" t="str">
        <f>IF($B23="N/A","N/A",IF(E23&gt;10,"No",IF(E23&lt;-10,"No","Yes")))</f>
        <v>N/A</v>
      </c>
      <c r="G23" s="10">
        <v>12469.264407000001</v>
      </c>
      <c r="H23" s="7" t="str">
        <f>IF($B23="N/A","N/A",IF(G23&gt;10,"No",IF(G23&lt;-10,"No","Yes")))</f>
        <v>N/A</v>
      </c>
      <c r="I23" s="8">
        <v>-1.51</v>
      </c>
      <c r="J23" s="8">
        <v>-10.6</v>
      </c>
      <c r="K23" s="30" t="s">
        <v>736</v>
      </c>
      <c r="L23" s="111" t="str">
        <f>IF(J23="Div by 0", "N/A", IF(K23="N/A","N/A", IF(J23&gt;VALUE(MID(K23,1,2)), "No", IF(J23&lt;-1*VALUE(MID(K23,1,2)), "No", "Yes"))))</f>
        <v>Yes</v>
      </c>
    </row>
    <row r="24" spans="1:12" x14ac:dyDescent="0.25">
      <c r="A24" s="143" t="s">
        <v>1224</v>
      </c>
      <c r="B24" s="30" t="s">
        <v>213</v>
      </c>
      <c r="C24" s="10">
        <v>19427.186188</v>
      </c>
      <c r="D24" s="7" t="str">
        <f>IF($B24="N/A","N/A",IF(C24&gt;10,"No",IF(C24&lt;-10,"No","Yes")))</f>
        <v>N/A</v>
      </c>
      <c r="E24" s="10">
        <v>19350.744256999998</v>
      </c>
      <c r="F24" s="7" t="str">
        <f>IF($B24="N/A","N/A",IF(E24&gt;10,"No",IF(E24&lt;-10,"No","Yes")))</f>
        <v>N/A</v>
      </c>
      <c r="G24" s="10">
        <v>17412.627617999999</v>
      </c>
      <c r="H24" s="7" t="str">
        <f>IF($B24="N/A","N/A",IF(G24&gt;10,"No",IF(G24&lt;-10,"No","Yes")))</f>
        <v>N/A</v>
      </c>
      <c r="I24" s="8">
        <v>-0.39300000000000002</v>
      </c>
      <c r="J24" s="8">
        <v>-10</v>
      </c>
      <c r="K24" s="30" t="s">
        <v>736</v>
      </c>
      <c r="L24" s="111" t="str">
        <f>IF(J24="Div by 0", "N/A", IF(K24="N/A","N/A", IF(J24&gt;VALUE(MID(K24,1,2)), "No", IF(J24&lt;-1*VALUE(MID(K24,1,2)), "No", "Yes"))))</f>
        <v>Yes</v>
      </c>
    </row>
    <row r="25" spans="1:12" x14ac:dyDescent="0.25">
      <c r="A25" s="143" t="s">
        <v>1225</v>
      </c>
      <c r="B25" s="30" t="s">
        <v>213</v>
      </c>
      <c r="C25" s="10">
        <v>9722.9513136999994</v>
      </c>
      <c r="D25" s="7" t="str">
        <f>IF($B25="N/A","N/A",IF(C25&gt;10,"No",IF(C25&lt;-10,"No","Yes")))</f>
        <v>N/A</v>
      </c>
      <c r="E25" s="10">
        <v>9715.5277067000006</v>
      </c>
      <c r="F25" s="7" t="str">
        <f>IF($B25="N/A","N/A",IF(E25&gt;10,"No",IF(E25&lt;-10,"No","Yes")))</f>
        <v>N/A</v>
      </c>
      <c r="G25" s="10">
        <v>8589.6306445999999</v>
      </c>
      <c r="H25" s="7" t="str">
        <f>IF($B25="N/A","N/A",IF(G25&gt;10,"No",IF(G25&lt;-10,"No","Yes")))</f>
        <v>N/A</v>
      </c>
      <c r="I25" s="8">
        <v>-7.5999999999999998E-2</v>
      </c>
      <c r="J25" s="8">
        <v>-11.6</v>
      </c>
      <c r="K25" s="30" t="s">
        <v>736</v>
      </c>
      <c r="L25" s="111" t="str">
        <f>IF(J25="Div by 0", "N/A", IF(K25="N/A","N/A", IF(J25&gt;VALUE(MID(K25,1,2)), "No", IF(J25&lt;-1*VALUE(MID(K25,1,2)), "No", "Yes"))))</f>
        <v>Yes</v>
      </c>
    </row>
    <row r="26" spans="1:12" x14ac:dyDescent="0.25">
      <c r="A26" s="143" t="s">
        <v>1226</v>
      </c>
      <c r="B26" s="30" t="s">
        <v>213</v>
      </c>
      <c r="C26" s="10">
        <v>15020.450977</v>
      </c>
      <c r="D26" s="7" t="str">
        <f t="shared" ref="D26:D27" si="11">IF($B26="N/A","N/A",IF(C26&gt;10,"No",IF(C26&lt;-10,"No","Yes")))</f>
        <v>N/A</v>
      </c>
      <c r="E26" s="10">
        <v>14952.960047</v>
      </c>
      <c r="F26" s="7" t="str">
        <f t="shared" ref="F26:F30" si="12">IF($B26="N/A","N/A",IF(E26&gt;10,"No",IF(E26&lt;-10,"No","Yes")))</f>
        <v>N/A</v>
      </c>
      <c r="G26" s="10">
        <v>13176.228363</v>
      </c>
      <c r="H26" s="7" t="str">
        <f t="shared" ref="H26:H27" si="13">IF($B26="N/A","N/A",IF(G26&gt;10,"No",IF(G26&lt;-10,"No","Yes")))</f>
        <v>N/A</v>
      </c>
      <c r="I26" s="8">
        <v>-0.44900000000000001</v>
      </c>
      <c r="J26" s="8">
        <v>-11.9</v>
      </c>
      <c r="K26" s="30" t="s">
        <v>736</v>
      </c>
      <c r="L26" s="111" t="str">
        <f>IF(J26="Div by 0", "N/A", IF(OR(J26="N/A",K26="N/A"),"N/A", IF(J26&gt;VALUE(MID(K26,1,2)), "No", IF(J26&lt;-1*VALUE(MID(K26,1,2)), "No", "Yes"))))</f>
        <v>Yes</v>
      </c>
    </row>
    <row r="27" spans="1:12" x14ac:dyDescent="0.25">
      <c r="A27" s="143" t="s">
        <v>1227</v>
      </c>
      <c r="B27" s="30" t="s">
        <v>213</v>
      </c>
      <c r="C27" s="10">
        <v>12826.108416999999</v>
      </c>
      <c r="D27" s="7" t="str">
        <f t="shared" si="11"/>
        <v>N/A</v>
      </c>
      <c r="E27" s="10">
        <v>12431.738233</v>
      </c>
      <c r="F27" s="7" t="str">
        <f t="shared" si="12"/>
        <v>N/A</v>
      </c>
      <c r="G27" s="10">
        <v>11392.85477</v>
      </c>
      <c r="H27" s="7" t="str">
        <f t="shared" si="13"/>
        <v>N/A</v>
      </c>
      <c r="I27" s="8">
        <v>-3.07</v>
      </c>
      <c r="J27" s="8">
        <v>-8.36</v>
      </c>
      <c r="K27" s="30" t="s">
        <v>736</v>
      </c>
      <c r="L27" s="111" t="str">
        <f>IF(J27="Div by 0", "N/A", IF(OR(J27="N/A",K27="N/A"),"N/A", IF(J27&gt;VALUE(MID(K27,1,2)), "No", IF(J27&lt;-1*VALUE(MID(K27,1,2)), "No", "Yes"))))</f>
        <v>Yes</v>
      </c>
    </row>
    <row r="28" spans="1:12" x14ac:dyDescent="0.25">
      <c r="A28" s="162" t="s">
        <v>1228</v>
      </c>
      <c r="B28" s="10" t="s">
        <v>213</v>
      </c>
      <c r="C28" s="10">
        <v>2299.8382657000002</v>
      </c>
      <c r="D28" s="7" t="str">
        <f t="shared" ref="D28:D30" si="14">IF($B28="N/A","N/A",IF(C28&gt;10,"No",IF(C28&lt;-10,"No","Yes")))</f>
        <v>N/A</v>
      </c>
      <c r="E28" s="10">
        <v>2466.6105932999999</v>
      </c>
      <c r="F28" s="7" t="str">
        <f t="shared" si="12"/>
        <v>N/A</v>
      </c>
      <c r="G28" s="10">
        <v>2280.4488645000001</v>
      </c>
      <c r="H28" s="7" t="str">
        <f t="shared" ref="H28:H30" si="15">IF($B28="N/A","N/A",IF(G28&gt;10,"No",IF(G28&lt;-10,"No","Yes")))</f>
        <v>N/A</v>
      </c>
      <c r="I28" s="8">
        <v>7.2510000000000003</v>
      </c>
      <c r="J28" s="8">
        <v>-7.55</v>
      </c>
      <c r="K28" s="28" t="s">
        <v>736</v>
      </c>
      <c r="L28" s="111" t="str">
        <f>IF(J28="Div by 0", "N/A", IF(OR(J28="N/A",K28="N/A"),"N/A", IF(J28&gt;VALUE(MID(K28,1,2)), "No", IF(J28&lt;-1*VALUE(MID(K28,1,2)), "No", "Yes"))))</f>
        <v>Yes</v>
      </c>
    </row>
    <row r="29" spans="1:12" x14ac:dyDescent="0.25">
      <c r="A29" s="162" t="s">
        <v>1229</v>
      </c>
      <c r="B29" s="10" t="s">
        <v>213</v>
      </c>
      <c r="C29" s="10">
        <v>2309.7194552000001</v>
      </c>
      <c r="D29" s="7" t="str">
        <f t="shared" si="14"/>
        <v>N/A</v>
      </c>
      <c r="E29" s="10">
        <v>2505.4397208999999</v>
      </c>
      <c r="F29" s="7" t="str">
        <f t="shared" si="12"/>
        <v>N/A</v>
      </c>
      <c r="G29" s="10">
        <v>2316.0835307000002</v>
      </c>
      <c r="H29" s="7" t="str">
        <f t="shared" si="15"/>
        <v>N/A</v>
      </c>
      <c r="I29" s="8">
        <v>8.4740000000000002</v>
      </c>
      <c r="J29" s="8">
        <v>-7.56</v>
      </c>
      <c r="K29" s="28" t="s">
        <v>736</v>
      </c>
      <c r="L29" s="111" t="str">
        <f t="shared" ref="L29:L30" si="16">IF(J29="Div by 0", "N/A", IF(OR(J29="N/A",K29="N/A"),"N/A", IF(J29&gt;VALUE(MID(K29,1,2)), "No", IF(J29&lt;-1*VALUE(MID(K29,1,2)), "No", "Yes"))))</f>
        <v>Yes</v>
      </c>
    </row>
    <row r="30" spans="1:12" x14ac:dyDescent="0.25">
      <c r="A30" s="162" t="s">
        <v>1230</v>
      </c>
      <c r="B30" s="10" t="s">
        <v>213</v>
      </c>
      <c r="C30" s="10">
        <v>2007.9129129</v>
      </c>
      <c r="D30" s="7" t="str">
        <f t="shared" si="14"/>
        <v>N/A</v>
      </c>
      <c r="E30" s="10">
        <v>1443.5392157000001</v>
      </c>
      <c r="F30" s="7" t="str">
        <f t="shared" si="12"/>
        <v>N/A</v>
      </c>
      <c r="G30" s="10">
        <v>1290.6491228</v>
      </c>
      <c r="H30" s="7" t="str">
        <f t="shared" si="15"/>
        <v>N/A</v>
      </c>
      <c r="I30" s="8">
        <v>-28.1</v>
      </c>
      <c r="J30" s="8">
        <v>-10.6</v>
      </c>
      <c r="K30" s="28" t="s">
        <v>736</v>
      </c>
      <c r="L30" s="111" t="str">
        <f t="shared" si="16"/>
        <v>Yes</v>
      </c>
    </row>
    <row r="31" spans="1:12" x14ac:dyDescent="0.25">
      <c r="A31" s="174" t="s">
        <v>2</v>
      </c>
      <c r="B31" s="22" t="s">
        <v>213</v>
      </c>
      <c r="C31" s="9">
        <v>80.930838604000002</v>
      </c>
      <c r="D31" s="27" t="str">
        <f t="shared" ref="D31:D69" si="17">IF($B31="N/A","N/A",IF(C31&gt;10,"No",IF(C31&lt;-10,"No","Yes")))</f>
        <v>N/A</v>
      </c>
      <c r="E31" s="9">
        <v>80.964353188999993</v>
      </c>
      <c r="F31" s="27" t="str">
        <f t="shared" ref="F31:F69" si="18">IF($B31="N/A","N/A",IF(E31&gt;10,"No",IF(E31&lt;-10,"No","Yes")))</f>
        <v>N/A</v>
      </c>
      <c r="G31" s="9">
        <v>82.191694937999998</v>
      </c>
      <c r="H31" s="27" t="str">
        <f t="shared" ref="H31:H69" si="19">IF($B31="N/A","N/A",IF(G31&gt;10,"No",IF(G31&lt;-10,"No","Yes")))</f>
        <v>N/A</v>
      </c>
      <c r="I31" s="8">
        <v>4.1399999999999999E-2</v>
      </c>
      <c r="J31" s="8">
        <v>1.516</v>
      </c>
      <c r="K31" s="28" t="s">
        <v>736</v>
      </c>
      <c r="L31" s="111" t="str">
        <f t="shared" ref="L31:L99" si="20">IF(J31="Div by 0", "N/A", IF(K31="N/A","N/A", IF(J31&gt;VALUE(MID(K31,1,2)), "No", IF(J31&lt;-1*VALUE(MID(K31,1,2)), "No", "Yes"))))</f>
        <v>Yes</v>
      </c>
    </row>
    <row r="32" spans="1:12" x14ac:dyDescent="0.25">
      <c r="A32" s="174" t="s">
        <v>22</v>
      </c>
      <c r="B32" s="22" t="s">
        <v>213</v>
      </c>
      <c r="C32" s="1">
        <v>110558</v>
      </c>
      <c r="D32" s="27" t="str">
        <f t="shared" si="17"/>
        <v>N/A</v>
      </c>
      <c r="E32" s="1">
        <v>110135</v>
      </c>
      <c r="F32" s="27" t="str">
        <f t="shared" si="18"/>
        <v>N/A</v>
      </c>
      <c r="G32" s="1">
        <v>117987</v>
      </c>
      <c r="H32" s="27" t="str">
        <f t="shared" si="19"/>
        <v>N/A</v>
      </c>
      <c r="I32" s="8">
        <v>-0.38300000000000001</v>
      </c>
      <c r="J32" s="8">
        <v>7.1289999999999996</v>
      </c>
      <c r="K32" s="28" t="s">
        <v>736</v>
      </c>
      <c r="L32" s="111" t="str">
        <f t="shared" si="20"/>
        <v>Yes</v>
      </c>
    </row>
    <row r="33" spans="1:12" x14ac:dyDescent="0.25">
      <c r="A33" s="174" t="s">
        <v>449</v>
      </c>
      <c r="B33" s="30" t="s">
        <v>213</v>
      </c>
      <c r="C33" s="1">
        <v>169</v>
      </c>
      <c r="D33" s="1" t="str">
        <f t="shared" si="17"/>
        <v>N/A</v>
      </c>
      <c r="E33" s="1">
        <v>175</v>
      </c>
      <c r="F33" s="1" t="str">
        <f t="shared" si="18"/>
        <v>N/A</v>
      </c>
      <c r="G33" s="1">
        <v>180</v>
      </c>
      <c r="H33" s="7" t="str">
        <f t="shared" si="19"/>
        <v>N/A</v>
      </c>
      <c r="I33" s="8">
        <v>3.55</v>
      </c>
      <c r="J33" s="8">
        <v>2.8570000000000002</v>
      </c>
      <c r="K33" s="30" t="s">
        <v>736</v>
      </c>
      <c r="L33" s="111" t="str">
        <f t="shared" si="20"/>
        <v>Yes</v>
      </c>
    </row>
    <row r="34" spans="1:12" x14ac:dyDescent="0.25">
      <c r="A34" s="174" t="s">
        <v>1231</v>
      </c>
      <c r="B34" s="3" t="s">
        <v>213</v>
      </c>
      <c r="C34" s="1">
        <v>141</v>
      </c>
      <c r="D34" s="5" t="str">
        <f t="shared" ref="D34:D38" si="21">IF($B34="N/A","N/A",IF(C34&lt;0,"No","Yes"))</f>
        <v>N/A</v>
      </c>
      <c r="E34" s="1">
        <v>156</v>
      </c>
      <c r="F34" s="5" t="str">
        <f t="shared" ref="F34:F38" si="22">IF($B34="N/A","N/A",IF(E34&lt;0,"No","Yes"))</f>
        <v>N/A</v>
      </c>
      <c r="G34" s="1">
        <v>147</v>
      </c>
      <c r="H34" s="5" t="str">
        <f t="shared" ref="H34:H38" si="23">IF($B34="N/A","N/A",IF(G34&lt;0,"No","Yes"))</f>
        <v>N/A</v>
      </c>
      <c r="I34" s="8">
        <v>10.64</v>
      </c>
      <c r="J34" s="8">
        <v>-5.77</v>
      </c>
      <c r="K34" s="1" t="s">
        <v>736</v>
      </c>
      <c r="L34" s="111" t="str">
        <f t="shared" si="20"/>
        <v>Yes</v>
      </c>
    </row>
    <row r="35" spans="1:12" x14ac:dyDescent="0.25">
      <c r="A35" s="174" t="s">
        <v>1232</v>
      </c>
      <c r="B35" s="3" t="s">
        <v>213</v>
      </c>
      <c r="C35" s="1">
        <v>11</v>
      </c>
      <c r="D35" s="5" t="str">
        <f t="shared" si="21"/>
        <v>N/A</v>
      </c>
      <c r="E35" s="1">
        <v>11</v>
      </c>
      <c r="F35" s="5" t="str">
        <f t="shared" si="22"/>
        <v>N/A</v>
      </c>
      <c r="G35" s="1">
        <v>11</v>
      </c>
      <c r="H35" s="5" t="str">
        <f t="shared" si="23"/>
        <v>N/A</v>
      </c>
      <c r="I35" s="8">
        <v>0</v>
      </c>
      <c r="J35" s="8">
        <v>-50</v>
      </c>
      <c r="K35" s="1" t="s">
        <v>736</v>
      </c>
      <c r="L35" s="111" t="str">
        <f t="shared" si="20"/>
        <v>No</v>
      </c>
    </row>
    <row r="36" spans="1:12" x14ac:dyDescent="0.25">
      <c r="A36" s="174" t="s">
        <v>1233</v>
      </c>
      <c r="B36" s="3" t="s">
        <v>213</v>
      </c>
      <c r="C36" s="1">
        <v>11</v>
      </c>
      <c r="D36" s="5" t="str">
        <f t="shared" si="21"/>
        <v>N/A</v>
      </c>
      <c r="E36" s="1">
        <v>11</v>
      </c>
      <c r="F36" s="5" t="str">
        <f t="shared" si="22"/>
        <v>N/A</v>
      </c>
      <c r="G36" s="1">
        <v>11</v>
      </c>
      <c r="H36" s="5" t="str">
        <f t="shared" si="23"/>
        <v>N/A</v>
      </c>
      <c r="I36" s="8">
        <v>0</v>
      </c>
      <c r="J36" s="8">
        <v>-33.299999999999997</v>
      </c>
      <c r="K36" s="1" t="s">
        <v>736</v>
      </c>
      <c r="L36" s="111" t="str">
        <f t="shared" si="20"/>
        <v>No</v>
      </c>
    </row>
    <row r="37" spans="1:12" x14ac:dyDescent="0.25">
      <c r="A37" s="174" t="s">
        <v>1234</v>
      </c>
      <c r="B37" s="3" t="s">
        <v>213</v>
      </c>
      <c r="C37" s="1">
        <v>17</v>
      </c>
      <c r="D37" s="5" t="str">
        <f t="shared" si="21"/>
        <v>N/A</v>
      </c>
      <c r="E37" s="1">
        <v>11</v>
      </c>
      <c r="F37" s="5" t="str">
        <f t="shared" si="22"/>
        <v>N/A</v>
      </c>
      <c r="G37" s="1">
        <v>26</v>
      </c>
      <c r="H37" s="5" t="str">
        <f t="shared" si="23"/>
        <v>N/A</v>
      </c>
      <c r="I37" s="8">
        <v>-52.9</v>
      </c>
      <c r="J37" s="8">
        <v>225</v>
      </c>
      <c r="K37" s="1" t="s">
        <v>736</v>
      </c>
      <c r="L37" s="111" t="str">
        <f t="shared" si="20"/>
        <v>No</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12973</v>
      </c>
      <c r="D39" s="1" t="str">
        <f t="shared" si="17"/>
        <v>N/A</v>
      </c>
      <c r="E39" s="1">
        <v>12994</v>
      </c>
      <c r="F39" s="1" t="str">
        <f t="shared" si="18"/>
        <v>N/A</v>
      </c>
      <c r="G39" s="1">
        <v>13268</v>
      </c>
      <c r="H39" s="7" t="str">
        <f t="shared" si="19"/>
        <v>N/A</v>
      </c>
      <c r="I39" s="8">
        <v>0.16189999999999999</v>
      </c>
      <c r="J39" s="8">
        <v>2.109</v>
      </c>
      <c r="K39" s="30" t="s">
        <v>736</v>
      </c>
      <c r="L39" s="111" t="str">
        <f t="shared" si="20"/>
        <v>Yes</v>
      </c>
    </row>
    <row r="40" spans="1:12" x14ac:dyDescent="0.25">
      <c r="A40" s="174" t="s">
        <v>1236</v>
      </c>
      <c r="B40" s="3" t="s">
        <v>213</v>
      </c>
      <c r="C40" s="1">
        <v>11083</v>
      </c>
      <c r="D40" s="5" t="str">
        <f t="shared" ref="D40:D45" si="24">IF($B40="N/A","N/A",IF(C40&lt;0,"No","Yes"))</f>
        <v>N/A</v>
      </c>
      <c r="E40" s="1">
        <v>10961</v>
      </c>
      <c r="F40" s="5" t="str">
        <f t="shared" ref="F40:F45" si="25">IF($B40="N/A","N/A",IF(E40&lt;0,"No","Yes"))</f>
        <v>N/A</v>
      </c>
      <c r="G40" s="1">
        <v>11154</v>
      </c>
      <c r="H40" s="5" t="str">
        <f t="shared" ref="H40:H45" si="26">IF($B40="N/A","N/A",IF(G40&lt;0,"No","Yes"))</f>
        <v>N/A</v>
      </c>
      <c r="I40" s="8">
        <v>-1.1000000000000001</v>
      </c>
      <c r="J40" s="8">
        <v>1.7609999999999999</v>
      </c>
      <c r="K40" s="1" t="s">
        <v>736</v>
      </c>
      <c r="L40" s="111" t="str">
        <f t="shared" si="20"/>
        <v>Yes</v>
      </c>
    </row>
    <row r="41" spans="1:12" x14ac:dyDescent="0.25">
      <c r="A41" s="174" t="s">
        <v>1237</v>
      </c>
      <c r="B41" s="3" t="s">
        <v>213</v>
      </c>
      <c r="C41" s="1">
        <v>173</v>
      </c>
      <c r="D41" s="5" t="str">
        <f t="shared" si="24"/>
        <v>N/A</v>
      </c>
      <c r="E41" s="1">
        <v>128</v>
      </c>
      <c r="F41" s="5" t="str">
        <f t="shared" si="25"/>
        <v>N/A</v>
      </c>
      <c r="G41" s="1">
        <v>93</v>
      </c>
      <c r="H41" s="5" t="str">
        <f t="shared" si="26"/>
        <v>N/A</v>
      </c>
      <c r="I41" s="8">
        <v>-26</v>
      </c>
      <c r="J41" s="8">
        <v>-27.3</v>
      </c>
      <c r="K41" s="1" t="s">
        <v>736</v>
      </c>
      <c r="L41" s="111" t="str">
        <f t="shared" si="20"/>
        <v>Yes</v>
      </c>
    </row>
    <row r="42" spans="1:12" x14ac:dyDescent="0.25">
      <c r="A42" s="174" t="s">
        <v>1238</v>
      </c>
      <c r="B42" s="3" t="s">
        <v>213</v>
      </c>
      <c r="C42" s="1">
        <v>55</v>
      </c>
      <c r="D42" s="5" t="str">
        <f t="shared" si="24"/>
        <v>N/A</v>
      </c>
      <c r="E42" s="1">
        <v>57</v>
      </c>
      <c r="F42" s="5" t="str">
        <f t="shared" si="25"/>
        <v>N/A</v>
      </c>
      <c r="G42" s="1">
        <v>69</v>
      </c>
      <c r="H42" s="5" t="str">
        <f t="shared" si="26"/>
        <v>N/A</v>
      </c>
      <c r="I42" s="8">
        <v>3.6360000000000001</v>
      </c>
      <c r="J42" s="8">
        <v>21.05</v>
      </c>
      <c r="K42" s="1" t="s">
        <v>736</v>
      </c>
      <c r="L42" s="111" t="str">
        <f t="shared" si="20"/>
        <v>Yes</v>
      </c>
    </row>
    <row r="43" spans="1:12" x14ac:dyDescent="0.25">
      <c r="A43" s="174" t="s">
        <v>1239</v>
      </c>
      <c r="B43" s="3" t="s">
        <v>213</v>
      </c>
      <c r="C43" s="1">
        <v>243</v>
      </c>
      <c r="D43" s="5" t="str">
        <f t="shared" si="24"/>
        <v>N/A</v>
      </c>
      <c r="E43" s="1">
        <v>247</v>
      </c>
      <c r="F43" s="5" t="str">
        <f t="shared" si="25"/>
        <v>N/A</v>
      </c>
      <c r="G43" s="1">
        <v>245</v>
      </c>
      <c r="H43" s="5" t="str">
        <f t="shared" si="26"/>
        <v>N/A</v>
      </c>
      <c r="I43" s="8">
        <v>1.6459999999999999</v>
      </c>
      <c r="J43" s="8">
        <v>-0.81</v>
      </c>
      <c r="K43" s="1" t="s">
        <v>736</v>
      </c>
      <c r="L43" s="111" t="str">
        <f t="shared" si="20"/>
        <v>Yes</v>
      </c>
    </row>
    <row r="44" spans="1:12" x14ac:dyDescent="0.25">
      <c r="A44" s="174" t="s">
        <v>1240</v>
      </c>
      <c r="B44" s="3" t="s">
        <v>213</v>
      </c>
      <c r="C44" s="1">
        <v>760</v>
      </c>
      <c r="D44" s="5" t="str">
        <f t="shared" si="24"/>
        <v>N/A</v>
      </c>
      <c r="E44" s="1">
        <v>746</v>
      </c>
      <c r="F44" s="5" t="str">
        <f t="shared" si="25"/>
        <v>N/A</v>
      </c>
      <c r="G44" s="1">
        <v>839</v>
      </c>
      <c r="H44" s="5" t="str">
        <f t="shared" si="26"/>
        <v>N/A</v>
      </c>
      <c r="I44" s="8">
        <v>-1.84</v>
      </c>
      <c r="J44" s="8">
        <v>12.47</v>
      </c>
      <c r="K44" s="1" t="s">
        <v>736</v>
      </c>
      <c r="L44" s="111" t="str">
        <f t="shared" si="20"/>
        <v>Yes</v>
      </c>
    </row>
    <row r="45" spans="1:12" x14ac:dyDescent="0.25">
      <c r="A45" s="174" t="s">
        <v>1241</v>
      </c>
      <c r="B45" s="3" t="s">
        <v>213</v>
      </c>
      <c r="C45" s="1">
        <v>659</v>
      </c>
      <c r="D45" s="5" t="str">
        <f t="shared" si="24"/>
        <v>N/A</v>
      </c>
      <c r="E45" s="1">
        <v>855</v>
      </c>
      <c r="F45" s="5" t="str">
        <f t="shared" si="25"/>
        <v>N/A</v>
      </c>
      <c r="G45" s="1">
        <v>868</v>
      </c>
      <c r="H45" s="5" t="str">
        <f t="shared" si="26"/>
        <v>N/A</v>
      </c>
      <c r="I45" s="8">
        <v>29.74</v>
      </c>
      <c r="J45" s="8">
        <v>1.52</v>
      </c>
      <c r="K45" s="1" t="s">
        <v>736</v>
      </c>
      <c r="L45" s="111" t="str">
        <f t="shared" si="20"/>
        <v>Yes</v>
      </c>
    </row>
    <row r="46" spans="1:12" x14ac:dyDescent="0.25">
      <c r="A46" s="174" t="s">
        <v>451</v>
      </c>
      <c r="B46" s="30" t="s">
        <v>213</v>
      </c>
      <c r="C46" s="1">
        <v>78627</v>
      </c>
      <c r="D46" s="1" t="str">
        <f t="shared" si="17"/>
        <v>N/A</v>
      </c>
      <c r="E46" s="1">
        <v>79681</v>
      </c>
      <c r="F46" s="1" t="str">
        <f t="shared" si="18"/>
        <v>N/A</v>
      </c>
      <c r="G46" s="1">
        <v>86698</v>
      </c>
      <c r="H46" s="7" t="str">
        <f t="shared" si="19"/>
        <v>N/A</v>
      </c>
      <c r="I46" s="8">
        <v>1.341</v>
      </c>
      <c r="J46" s="8">
        <v>8.8059999999999992</v>
      </c>
      <c r="K46" s="30" t="s">
        <v>736</v>
      </c>
      <c r="L46" s="111" t="str">
        <f t="shared" si="20"/>
        <v>Yes</v>
      </c>
    </row>
    <row r="47" spans="1:12" x14ac:dyDescent="0.25">
      <c r="A47" s="174" t="s">
        <v>1242</v>
      </c>
      <c r="B47" s="3" t="s">
        <v>213</v>
      </c>
      <c r="C47" s="1">
        <v>13972</v>
      </c>
      <c r="D47" s="5" t="str">
        <f t="shared" ref="D47:D53" si="27">IF($B47="N/A","N/A",IF(C47&lt;0,"No","Yes"))</f>
        <v>N/A</v>
      </c>
      <c r="E47" s="1">
        <v>12918</v>
      </c>
      <c r="F47" s="5" t="str">
        <f t="shared" ref="F47:F53" si="28">IF($B47="N/A","N/A",IF(E47&lt;0,"No","Yes"))</f>
        <v>N/A</v>
      </c>
      <c r="G47" s="1">
        <v>12889</v>
      </c>
      <c r="H47" s="5" t="str">
        <f t="shared" ref="H47:H53" si="29">IF($B47="N/A","N/A",IF(G47&lt;0,"No","Yes"))</f>
        <v>N/A</v>
      </c>
      <c r="I47" s="8">
        <v>-7.54</v>
      </c>
      <c r="J47" s="8">
        <v>-0.224</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0</v>
      </c>
      <c r="D49" s="5" t="str">
        <f t="shared" si="27"/>
        <v>N/A</v>
      </c>
      <c r="E49" s="1">
        <v>0</v>
      </c>
      <c r="F49" s="5" t="str">
        <f t="shared" si="28"/>
        <v>N/A</v>
      </c>
      <c r="G49" s="1">
        <v>0</v>
      </c>
      <c r="H49" s="5" t="str">
        <f t="shared" si="29"/>
        <v>N/A</v>
      </c>
      <c r="I49" s="8" t="s">
        <v>1748</v>
      </c>
      <c r="J49" s="8" t="s">
        <v>1748</v>
      </c>
      <c r="K49" s="1" t="s">
        <v>736</v>
      </c>
      <c r="L49" s="111" t="str">
        <f t="shared" si="20"/>
        <v>N/A</v>
      </c>
    </row>
    <row r="50" spans="1:12" x14ac:dyDescent="0.25">
      <c r="A50" s="174" t="s">
        <v>1245</v>
      </c>
      <c r="B50" s="3" t="s">
        <v>213</v>
      </c>
      <c r="C50" s="1">
        <v>55009</v>
      </c>
      <c r="D50" s="5" t="str">
        <f t="shared" si="27"/>
        <v>N/A</v>
      </c>
      <c r="E50" s="1">
        <v>58258</v>
      </c>
      <c r="F50" s="5" t="str">
        <f t="shared" si="28"/>
        <v>N/A</v>
      </c>
      <c r="G50" s="1">
        <v>66171</v>
      </c>
      <c r="H50" s="5" t="str">
        <f t="shared" si="29"/>
        <v>N/A</v>
      </c>
      <c r="I50" s="8">
        <v>5.9059999999999997</v>
      </c>
      <c r="J50" s="8">
        <v>13.58</v>
      </c>
      <c r="K50" s="1" t="s">
        <v>736</v>
      </c>
      <c r="L50" s="111" t="str">
        <f t="shared" si="20"/>
        <v>Yes</v>
      </c>
    </row>
    <row r="51" spans="1:12" x14ac:dyDescent="0.25">
      <c r="A51" s="174" t="s">
        <v>1246</v>
      </c>
      <c r="B51" s="3" t="s">
        <v>213</v>
      </c>
      <c r="C51" s="1">
        <v>8044</v>
      </c>
      <c r="D51" s="5" t="str">
        <f t="shared" si="27"/>
        <v>N/A</v>
      </c>
      <c r="E51" s="1">
        <v>6923</v>
      </c>
      <c r="F51" s="5" t="str">
        <f t="shared" si="28"/>
        <v>N/A</v>
      </c>
      <c r="G51" s="1">
        <v>6943</v>
      </c>
      <c r="H51" s="5" t="str">
        <f t="shared" si="29"/>
        <v>N/A</v>
      </c>
      <c r="I51" s="8">
        <v>-13.9</v>
      </c>
      <c r="J51" s="8">
        <v>0.28889999999999999</v>
      </c>
      <c r="K51" s="1" t="s">
        <v>736</v>
      </c>
      <c r="L51" s="111" t="str">
        <f t="shared" si="20"/>
        <v>Yes</v>
      </c>
    </row>
    <row r="52" spans="1:12" x14ac:dyDescent="0.25">
      <c r="A52" s="174" t="s">
        <v>1247</v>
      </c>
      <c r="B52" s="3" t="s">
        <v>213</v>
      </c>
      <c r="C52" s="1">
        <v>1602</v>
      </c>
      <c r="D52" s="5" t="str">
        <f t="shared" si="27"/>
        <v>N/A</v>
      </c>
      <c r="E52" s="1">
        <v>1582</v>
      </c>
      <c r="F52" s="5" t="str">
        <f t="shared" si="28"/>
        <v>N/A</v>
      </c>
      <c r="G52" s="1">
        <v>695</v>
      </c>
      <c r="H52" s="5" t="str">
        <f t="shared" si="29"/>
        <v>N/A</v>
      </c>
      <c r="I52" s="8">
        <v>-1.25</v>
      </c>
      <c r="J52" s="8">
        <v>-56.1</v>
      </c>
      <c r="K52" s="1" t="s">
        <v>736</v>
      </c>
      <c r="L52" s="111" t="str">
        <f t="shared" si="20"/>
        <v>No</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18789</v>
      </c>
      <c r="D54" s="1" t="str">
        <f t="shared" si="17"/>
        <v>N/A</v>
      </c>
      <c r="E54" s="1">
        <v>17285</v>
      </c>
      <c r="F54" s="1" t="str">
        <f t="shared" si="18"/>
        <v>N/A</v>
      </c>
      <c r="G54" s="1">
        <v>17841</v>
      </c>
      <c r="H54" s="7" t="str">
        <f t="shared" si="19"/>
        <v>N/A</v>
      </c>
      <c r="I54" s="8">
        <v>-8</v>
      </c>
      <c r="J54" s="8">
        <v>3.2170000000000001</v>
      </c>
      <c r="K54" s="30" t="s">
        <v>736</v>
      </c>
      <c r="L54" s="111" t="str">
        <f t="shared" si="20"/>
        <v>Yes</v>
      </c>
    </row>
    <row r="55" spans="1:12" x14ac:dyDescent="0.25">
      <c r="A55" s="174" t="s">
        <v>1249</v>
      </c>
      <c r="B55" s="3" t="s">
        <v>213</v>
      </c>
      <c r="C55" s="1">
        <v>10125</v>
      </c>
      <c r="D55" s="5" t="str">
        <f t="shared" ref="D55:D60" si="30">IF($B55="N/A","N/A",IF(C55&lt;0,"No","Yes"))</f>
        <v>N/A</v>
      </c>
      <c r="E55" s="1">
        <v>9067</v>
      </c>
      <c r="F55" s="5" t="str">
        <f t="shared" ref="F55:F60" si="31">IF($B55="N/A","N/A",IF(E55&lt;0,"No","Yes"))</f>
        <v>N/A</v>
      </c>
      <c r="G55" s="1">
        <v>9323</v>
      </c>
      <c r="H55" s="5" t="str">
        <f t="shared" ref="H55:H60" si="32">IF($B55="N/A","N/A",IF(G55&lt;0,"No","Yes"))</f>
        <v>N/A</v>
      </c>
      <c r="I55" s="8">
        <v>-10.4</v>
      </c>
      <c r="J55" s="8">
        <v>2.823</v>
      </c>
      <c r="K55" s="1" t="s">
        <v>736</v>
      </c>
      <c r="L55" s="111" t="str">
        <f t="shared" si="20"/>
        <v>Yes</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11</v>
      </c>
      <c r="D57" s="5" t="str">
        <f t="shared" si="30"/>
        <v>N/A</v>
      </c>
      <c r="E57" s="1">
        <v>0</v>
      </c>
      <c r="F57" s="5" t="str">
        <f t="shared" si="31"/>
        <v>N/A</v>
      </c>
      <c r="G57" s="1">
        <v>11</v>
      </c>
      <c r="H57" s="5" t="str">
        <f t="shared" si="32"/>
        <v>N/A</v>
      </c>
      <c r="I57" s="8">
        <v>-100</v>
      </c>
      <c r="J57" s="8" t="s">
        <v>1748</v>
      </c>
      <c r="K57" s="1" t="s">
        <v>736</v>
      </c>
      <c r="L57" s="111" t="str">
        <f t="shared" si="20"/>
        <v>N/A</v>
      </c>
    </row>
    <row r="58" spans="1:12" x14ac:dyDescent="0.25">
      <c r="A58" s="174" t="s">
        <v>1252</v>
      </c>
      <c r="B58" s="3" t="s">
        <v>213</v>
      </c>
      <c r="C58" s="1">
        <v>2204</v>
      </c>
      <c r="D58" s="5" t="str">
        <f t="shared" si="30"/>
        <v>N/A</v>
      </c>
      <c r="E58" s="1">
        <v>2274</v>
      </c>
      <c r="F58" s="5" t="str">
        <f t="shared" si="31"/>
        <v>N/A</v>
      </c>
      <c r="G58" s="1">
        <v>2539</v>
      </c>
      <c r="H58" s="5" t="str">
        <f t="shared" si="32"/>
        <v>N/A</v>
      </c>
      <c r="I58" s="8">
        <v>3.1760000000000002</v>
      </c>
      <c r="J58" s="8">
        <v>11.65</v>
      </c>
      <c r="K58" s="1" t="s">
        <v>736</v>
      </c>
      <c r="L58" s="111" t="str">
        <f t="shared" si="20"/>
        <v>Yes</v>
      </c>
    </row>
    <row r="59" spans="1:12" x14ac:dyDescent="0.25">
      <c r="A59" s="174" t="s">
        <v>1253</v>
      </c>
      <c r="B59" s="3" t="s">
        <v>213</v>
      </c>
      <c r="C59" s="1">
        <v>6459</v>
      </c>
      <c r="D59" s="5" t="str">
        <f t="shared" si="30"/>
        <v>N/A</v>
      </c>
      <c r="E59" s="1">
        <v>5862</v>
      </c>
      <c r="F59" s="5" t="str">
        <f t="shared" si="31"/>
        <v>N/A</v>
      </c>
      <c r="G59" s="1">
        <v>5858</v>
      </c>
      <c r="H59" s="5" t="str">
        <f t="shared" si="32"/>
        <v>N/A</v>
      </c>
      <c r="I59" s="8">
        <v>-9.24</v>
      </c>
      <c r="J59" s="8">
        <v>-6.8000000000000005E-2</v>
      </c>
      <c r="K59" s="1" t="s">
        <v>736</v>
      </c>
      <c r="L59" s="111" t="str">
        <f t="shared" si="20"/>
        <v>Yes</v>
      </c>
    </row>
    <row r="60" spans="1:12" x14ac:dyDescent="0.25">
      <c r="A60" s="174" t="s">
        <v>1254</v>
      </c>
      <c r="B60" s="3" t="s">
        <v>213</v>
      </c>
      <c r="C60" s="1">
        <v>0</v>
      </c>
      <c r="D60" s="5" t="str">
        <f t="shared" si="30"/>
        <v>N/A</v>
      </c>
      <c r="E60" s="1">
        <v>82</v>
      </c>
      <c r="F60" s="5" t="str">
        <f t="shared" si="31"/>
        <v>N/A</v>
      </c>
      <c r="G60" s="1">
        <v>120</v>
      </c>
      <c r="H60" s="5" t="str">
        <f t="shared" si="32"/>
        <v>N/A</v>
      </c>
      <c r="I60" s="8" t="s">
        <v>1748</v>
      </c>
      <c r="J60" s="8">
        <v>46.34</v>
      </c>
      <c r="K60" s="1" t="s">
        <v>736</v>
      </c>
      <c r="L60" s="111" t="str">
        <f t="shared" si="20"/>
        <v>No</v>
      </c>
    </row>
    <row r="61" spans="1:12" x14ac:dyDescent="0.25">
      <c r="A61" s="110" t="s">
        <v>186</v>
      </c>
      <c r="B61" s="22" t="s">
        <v>213</v>
      </c>
      <c r="C61" s="1">
        <v>0</v>
      </c>
      <c r="D61" s="1" t="str">
        <f t="shared" si="17"/>
        <v>N/A</v>
      </c>
      <c r="E61" s="1">
        <v>0</v>
      </c>
      <c r="F61" s="1" t="str">
        <f t="shared" si="18"/>
        <v>N/A</v>
      </c>
      <c r="G61" s="1">
        <v>0</v>
      </c>
      <c r="H61" s="7" t="str">
        <f t="shared" si="19"/>
        <v>N/A</v>
      </c>
      <c r="I61" s="8" t="s">
        <v>1748</v>
      </c>
      <c r="J61" s="8" t="s">
        <v>1748</v>
      </c>
      <c r="K61" s="28" t="s">
        <v>736</v>
      </c>
      <c r="L61" s="111" t="str">
        <f>IF(J61="Div by 0", "N/A", IF(OR(J61="N/A",K61="N/A"),"N/A", IF(J61&gt;VALUE(MID(K61,1,2)), "No", IF(J61&lt;-1*VALUE(MID(K61,1,2)), "No", "Yes"))))</f>
        <v>N/A</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686</v>
      </c>
      <c r="D63" s="1" t="str">
        <f t="shared" si="17"/>
        <v>N/A</v>
      </c>
      <c r="E63" s="1">
        <v>903</v>
      </c>
      <c r="F63" s="1" t="str">
        <f t="shared" si="18"/>
        <v>N/A</v>
      </c>
      <c r="G63" s="1">
        <v>916</v>
      </c>
      <c r="H63" s="7" t="str">
        <f t="shared" si="19"/>
        <v>N/A</v>
      </c>
      <c r="I63" s="8">
        <v>31.63</v>
      </c>
      <c r="J63" s="8">
        <v>1.44</v>
      </c>
      <c r="K63" s="28" t="s">
        <v>736</v>
      </c>
      <c r="L63" s="111" t="str">
        <f t="shared" si="33"/>
        <v>Yes</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0</v>
      </c>
      <c r="D66" s="1" t="str">
        <f t="shared" si="17"/>
        <v>N/A</v>
      </c>
      <c r="E66" s="1">
        <v>0</v>
      </c>
      <c r="F66" s="1" t="str">
        <f t="shared" si="18"/>
        <v>N/A</v>
      </c>
      <c r="G66" s="1">
        <v>0</v>
      </c>
      <c r="H66" s="7" t="str">
        <f t="shared" si="19"/>
        <v>N/A</v>
      </c>
      <c r="I66" s="8" t="s">
        <v>1748</v>
      </c>
      <c r="J66" s="8" t="s">
        <v>1748</v>
      </c>
      <c r="K66" s="28" t="s">
        <v>736</v>
      </c>
      <c r="L66" s="111" t="str">
        <f t="shared" si="33"/>
        <v>N/A</v>
      </c>
    </row>
    <row r="67" spans="1:12" x14ac:dyDescent="0.25">
      <c r="A67" s="110" t="s">
        <v>192</v>
      </c>
      <c r="B67" s="22" t="s">
        <v>213</v>
      </c>
      <c r="C67" s="1">
        <v>110276</v>
      </c>
      <c r="D67" s="1" t="str">
        <f t="shared" si="17"/>
        <v>N/A</v>
      </c>
      <c r="E67" s="1">
        <v>109793</v>
      </c>
      <c r="F67" s="1" t="str">
        <f t="shared" si="18"/>
        <v>N/A</v>
      </c>
      <c r="G67" s="1">
        <v>117636</v>
      </c>
      <c r="H67" s="7" t="str">
        <f t="shared" si="19"/>
        <v>N/A</v>
      </c>
      <c r="I67" s="8">
        <v>-0.438</v>
      </c>
      <c r="J67" s="8">
        <v>7.1429999999999998</v>
      </c>
      <c r="K67" s="28" t="s">
        <v>736</v>
      </c>
      <c r="L67" s="111" t="str">
        <f t="shared" si="33"/>
        <v>Yes</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686</v>
      </c>
      <c r="D69" s="1" t="str">
        <f t="shared" si="17"/>
        <v>N/A</v>
      </c>
      <c r="E69" s="1">
        <v>903</v>
      </c>
      <c r="F69" s="1" t="str">
        <f t="shared" si="18"/>
        <v>N/A</v>
      </c>
      <c r="G69" s="1">
        <v>916</v>
      </c>
      <c r="H69" s="7" t="str">
        <f t="shared" si="19"/>
        <v>N/A</v>
      </c>
      <c r="I69" s="36">
        <v>31.63</v>
      </c>
      <c r="J69" s="36">
        <v>1.44</v>
      </c>
      <c r="K69" s="30" t="s">
        <v>736</v>
      </c>
      <c r="L69" s="111" t="str">
        <f t="shared" si="33"/>
        <v>Yes</v>
      </c>
    </row>
    <row r="70" spans="1:12" x14ac:dyDescent="0.25">
      <c r="A70" s="174" t="s">
        <v>78</v>
      </c>
      <c r="B70" s="30" t="s">
        <v>294</v>
      </c>
      <c r="C70" s="9">
        <v>0</v>
      </c>
      <c r="D70" s="27" t="str">
        <f>IF($B70="N/A","N/A",IF(C70&gt;=20,"No",IF(C70&lt;0,"No","Yes")))</f>
        <v>Yes</v>
      </c>
      <c r="E70" s="9">
        <v>0</v>
      </c>
      <c r="F70" s="27" t="str">
        <f>IF($B70="N/A","N/A",IF(E70&gt;=20,"No",IF(E70&lt;0,"No","Yes")))</f>
        <v>Yes</v>
      </c>
      <c r="G70" s="9">
        <v>0</v>
      </c>
      <c r="H70" s="27" t="str">
        <f>IF($B70="N/A","N/A",IF(G70&gt;=20,"No",IF(G70&lt;0,"No","Yes")))</f>
        <v>Yes</v>
      </c>
      <c r="I70" s="8" t="s">
        <v>1748</v>
      </c>
      <c r="J70" s="8" t="s">
        <v>1748</v>
      </c>
      <c r="K70" s="28" t="s">
        <v>736</v>
      </c>
      <c r="L70" s="111" t="str">
        <f t="shared" si="20"/>
        <v>N/A</v>
      </c>
    </row>
    <row r="71" spans="1:12" x14ac:dyDescent="0.25">
      <c r="A71" s="174" t="s">
        <v>79</v>
      </c>
      <c r="B71" s="22" t="s">
        <v>213</v>
      </c>
      <c r="C71" s="9">
        <v>1.7642868884</v>
      </c>
      <c r="D71" s="27" t="str">
        <f>IF($B71="N/A","N/A",IF(C71&gt;10,"No",IF(C71&lt;-10,"No","Yes")))</f>
        <v>N/A</v>
      </c>
      <c r="E71" s="9">
        <v>2.1441431611000001</v>
      </c>
      <c r="F71" s="27" t="str">
        <f>IF($B71="N/A","N/A",IF(E71&gt;10,"No",IF(E71&lt;-10,"No","Yes")))</f>
        <v>N/A</v>
      </c>
      <c r="G71" s="9">
        <v>2.3017902813000002</v>
      </c>
      <c r="H71" s="27" t="str">
        <f>IF($B71="N/A","N/A",IF(G71&gt;10,"No",IF(G71&lt;-10,"No","Yes")))</f>
        <v>N/A</v>
      </c>
      <c r="I71" s="8">
        <v>21.53</v>
      </c>
      <c r="J71" s="8">
        <v>7.3520000000000003</v>
      </c>
      <c r="K71" s="28" t="s">
        <v>736</v>
      </c>
      <c r="L71" s="111" t="str">
        <f t="shared" si="20"/>
        <v>Yes</v>
      </c>
    </row>
    <row r="72" spans="1:12" x14ac:dyDescent="0.25">
      <c r="A72" s="174" t="s">
        <v>80</v>
      </c>
      <c r="B72" s="22" t="s">
        <v>213</v>
      </c>
      <c r="C72" s="9">
        <v>4.3559257026999996</v>
      </c>
      <c r="D72" s="27" t="str">
        <f>IF($B72="N/A","N/A",IF(C72&gt;10,"No",IF(C72&lt;-10,"No","Yes")))</f>
        <v>N/A</v>
      </c>
      <c r="E72" s="9">
        <v>3.8409078508999999</v>
      </c>
      <c r="F72" s="27" t="str">
        <f>IF($B72="N/A","N/A",IF(E72&gt;10,"No",IF(E72&lt;-10,"No","Yes")))</f>
        <v>N/A</v>
      </c>
      <c r="G72" s="9">
        <v>4.4675409478999999</v>
      </c>
      <c r="H72" s="27" t="str">
        <f>IF($B72="N/A","N/A",IF(G72&gt;10,"No",IF(G72&lt;-10,"No","Yes")))</f>
        <v>N/A</v>
      </c>
      <c r="I72" s="8">
        <v>-11.8</v>
      </c>
      <c r="J72" s="8">
        <v>16.309999999999999</v>
      </c>
      <c r="K72" s="28" t="s">
        <v>736</v>
      </c>
      <c r="L72" s="111" t="str">
        <f t="shared" si="20"/>
        <v>Yes</v>
      </c>
    </row>
    <row r="73" spans="1:12" x14ac:dyDescent="0.25">
      <c r="A73" s="174" t="s">
        <v>81</v>
      </c>
      <c r="B73" s="22" t="s">
        <v>213</v>
      </c>
      <c r="C73" s="9">
        <v>0</v>
      </c>
      <c r="D73" s="27" t="str">
        <f>IF($B73="N/A","N/A",IF(C73&gt;10,"No",IF(C73&lt;-10,"No","Yes")))</f>
        <v>N/A</v>
      </c>
      <c r="E73" s="9">
        <v>0</v>
      </c>
      <c r="F73" s="27" t="str">
        <f>IF($B73="N/A","N/A",IF(E73&gt;10,"No",IF(E73&lt;-10,"No","Yes")))</f>
        <v>N/A</v>
      </c>
      <c r="G73" s="9">
        <v>0</v>
      </c>
      <c r="H73" s="27" t="str">
        <f>IF($B73="N/A","N/A",IF(G73&gt;10,"No",IF(G73&lt;-10,"No","Yes")))</f>
        <v>N/A</v>
      </c>
      <c r="I73" s="8" t="s">
        <v>1748</v>
      </c>
      <c r="J73" s="8" t="s">
        <v>1748</v>
      </c>
      <c r="K73" s="28" t="s">
        <v>736</v>
      </c>
      <c r="L73" s="111" t="str">
        <f t="shared" si="20"/>
        <v>N/A</v>
      </c>
    </row>
    <row r="74" spans="1:12" x14ac:dyDescent="0.25">
      <c r="A74" s="174" t="s">
        <v>121</v>
      </c>
      <c r="B74" s="22" t="s">
        <v>213</v>
      </c>
      <c r="C74" s="9">
        <v>4.0477636099999999E-2</v>
      </c>
      <c r="D74" s="27" t="str">
        <f>IF($B74="N/A","N/A",IF(C74&gt;10,"No",IF(C74&lt;-10,"No","Yes")))</f>
        <v>N/A</v>
      </c>
      <c r="E74" s="9">
        <v>1.97902236E-2</v>
      </c>
      <c r="F74" s="27" t="str">
        <f>IF($B74="N/A","N/A",IF(E74&gt;10,"No",IF(E74&lt;-10,"No","Yes")))</f>
        <v>N/A</v>
      </c>
      <c r="G74" s="9">
        <v>2.0458265100000001E-2</v>
      </c>
      <c r="H74" s="27" t="str">
        <f>IF($B74="N/A","N/A",IF(G74&gt;10,"No",IF(G74&lt;-10,"No","Yes")))</f>
        <v>N/A</v>
      </c>
      <c r="I74" s="8">
        <v>-51.1</v>
      </c>
      <c r="J74" s="8">
        <v>3.3759999999999999</v>
      </c>
      <c r="K74" s="28" t="s">
        <v>736</v>
      </c>
      <c r="L74" s="111" t="str">
        <f t="shared" si="20"/>
        <v>Yes</v>
      </c>
    </row>
    <row r="75" spans="1:12" x14ac:dyDescent="0.25">
      <c r="A75" s="174" t="s">
        <v>82</v>
      </c>
      <c r="B75" s="22" t="s">
        <v>213</v>
      </c>
      <c r="C75" s="9">
        <v>9.7551103016000003</v>
      </c>
      <c r="D75" s="27" t="str">
        <f>IF($B75="N/A","N/A",IF(C75&gt;10,"No",IF(C75&lt;-10,"No","Yes")))</f>
        <v>N/A</v>
      </c>
      <c r="E75" s="9">
        <v>9.4003562239999994</v>
      </c>
      <c r="F75" s="27" t="str">
        <f>IF($B75="N/A","N/A",IF(E75&gt;10,"No",IF(E75&lt;-10,"No","Yes")))</f>
        <v>N/A</v>
      </c>
      <c r="G75" s="9">
        <v>6.5875613747999999</v>
      </c>
      <c r="H75" s="27" t="str">
        <f>IF($B75="N/A","N/A",IF(G75&gt;10,"No",IF(G75&lt;-10,"No","Yes")))</f>
        <v>N/A</v>
      </c>
      <c r="I75" s="8">
        <v>-3.64</v>
      </c>
      <c r="J75" s="8">
        <v>-29.9</v>
      </c>
      <c r="K75" s="28" t="s">
        <v>736</v>
      </c>
      <c r="L75" s="111" t="str">
        <f t="shared" si="20"/>
        <v>Yes</v>
      </c>
    </row>
    <row r="76" spans="1:12" x14ac:dyDescent="0.25">
      <c r="A76" s="174"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1748</v>
      </c>
      <c r="J76" s="8" t="s">
        <v>1748</v>
      </c>
      <c r="K76" s="28" t="s">
        <v>736</v>
      </c>
      <c r="L76" s="111" t="str">
        <f>IF(J76="Div by 0", "N/A", IF(OR(J76="N/A",K76="N/A"),"N/A", IF(J76&gt;VALUE(MID(K76,1,2)), "No", IF(J76&lt;-1*VALUE(MID(K76,1,2)), "No", "Yes"))))</f>
        <v>N/A</v>
      </c>
    </row>
    <row r="77" spans="1:12" x14ac:dyDescent="0.25">
      <c r="A77" s="174" t="s">
        <v>196</v>
      </c>
      <c r="B77" s="22" t="s">
        <v>213</v>
      </c>
      <c r="C77" s="9">
        <v>0</v>
      </c>
      <c r="D77" s="27" t="str">
        <f t="shared" si="34"/>
        <v>N/A</v>
      </c>
      <c r="E77" s="9">
        <v>0</v>
      </c>
      <c r="F77" s="27" t="str">
        <f t="shared" si="35"/>
        <v>N/A</v>
      </c>
      <c r="G77" s="9">
        <v>0</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v>96.676153690000007</v>
      </c>
      <c r="D78" s="27" t="str">
        <f t="shared" si="34"/>
        <v>N/A</v>
      </c>
      <c r="E78" s="9">
        <v>98.316279069999993</v>
      </c>
      <c r="F78" s="27" t="str">
        <f t="shared" si="35"/>
        <v>N/A</v>
      </c>
      <c r="G78" s="9">
        <v>99.265750828999998</v>
      </c>
      <c r="H78" s="27" t="str">
        <f t="shared" si="36"/>
        <v>N/A</v>
      </c>
      <c r="I78" s="8">
        <v>1.6970000000000001</v>
      </c>
      <c r="J78" s="8">
        <v>0.9657</v>
      </c>
      <c r="K78" s="28" t="s">
        <v>736</v>
      </c>
      <c r="L78" s="111" t="str">
        <f t="shared" si="37"/>
        <v>Yes</v>
      </c>
    </row>
    <row r="79" spans="1:12" x14ac:dyDescent="0.25">
      <c r="A79" s="174" t="s">
        <v>198</v>
      </c>
      <c r="B79" s="22" t="s">
        <v>213</v>
      </c>
      <c r="C79" s="9">
        <v>0</v>
      </c>
      <c r="D79" s="27" t="str">
        <f t="shared" si="34"/>
        <v>N/A</v>
      </c>
      <c r="E79" s="9">
        <v>0</v>
      </c>
      <c r="F79" s="27" t="str">
        <f t="shared" si="35"/>
        <v>N/A</v>
      </c>
      <c r="G79" s="9">
        <v>0</v>
      </c>
      <c r="H79" s="27" t="str">
        <f t="shared" si="36"/>
        <v>N/A</v>
      </c>
      <c r="I79" s="8" t="s">
        <v>1748</v>
      </c>
      <c r="J79" s="8" t="s">
        <v>1748</v>
      </c>
      <c r="K79" s="28" t="s">
        <v>736</v>
      </c>
      <c r="L79" s="111" t="str">
        <f t="shared" si="37"/>
        <v>N/A</v>
      </c>
    </row>
    <row r="80" spans="1:12" x14ac:dyDescent="0.25">
      <c r="A80" s="174" t="s">
        <v>199</v>
      </c>
      <c r="B80" s="22" t="s">
        <v>213</v>
      </c>
      <c r="C80" s="9">
        <v>0.60060060059999998</v>
      </c>
      <c r="D80" s="27" t="str">
        <f t="shared" si="34"/>
        <v>N/A</v>
      </c>
      <c r="E80" s="9">
        <v>0</v>
      </c>
      <c r="F80" s="27" t="str">
        <f t="shared" si="35"/>
        <v>N/A</v>
      </c>
      <c r="G80" s="9">
        <v>0</v>
      </c>
      <c r="H80" s="27" t="str">
        <f t="shared" si="36"/>
        <v>N/A</v>
      </c>
      <c r="I80" s="8">
        <v>-100</v>
      </c>
      <c r="J80" s="8" t="s">
        <v>1748</v>
      </c>
      <c r="K80" s="28" t="s">
        <v>736</v>
      </c>
      <c r="L80" s="111" t="str">
        <f t="shared" si="37"/>
        <v>N/A</v>
      </c>
    </row>
    <row r="81" spans="1:12" x14ac:dyDescent="0.25">
      <c r="A81" s="174" t="s">
        <v>200</v>
      </c>
      <c r="B81" s="30" t="s">
        <v>213</v>
      </c>
      <c r="C81" s="9">
        <v>97.297297297</v>
      </c>
      <c r="D81" s="27" t="str">
        <f t="shared" si="34"/>
        <v>N/A</v>
      </c>
      <c r="E81" s="9">
        <v>98.529411765000006</v>
      </c>
      <c r="F81" s="27" t="str">
        <f t="shared" si="35"/>
        <v>N/A</v>
      </c>
      <c r="G81" s="9">
        <v>99.561403509000002</v>
      </c>
      <c r="H81" s="27" t="str">
        <f t="shared" si="36"/>
        <v>N/A</v>
      </c>
      <c r="I81" s="8">
        <v>1.266</v>
      </c>
      <c r="J81" s="8">
        <v>1.0469999999999999</v>
      </c>
      <c r="K81" s="30" t="s">
        <v>736</v>
      </c>
      <c r="L81" s="111" t="str">
        <f t="shared" si="37"/>
        <v>Yes</v>
      </c>
    </row>
    <row r="82" spans="1:12" x14ac:dyDescent="0.25">
      <c r="A82" s="174" t="s">
        <v>73</v>
      </c>
      <c r="B82" s="22" t="s">
        <v>213</v>
      </c>
      <c r="C82" s="23">
        <v>107365</v>
      </c>
      <c r="D82" s="27" t="str">
        <f t="shared" si="34"/>
        <v>N/A</v>
      </c>
      <c r="E82" s="23">
        <v>109078</v>
      </c>
      <c r="F82" s="27" t="str">
        <f t="shared" si="35"/>
        <v>N/A</v>
      </c>
      <c r="G82" s="23">
        <v>110608</v>
      </c>
      <c r="H82" s="27" t="str">
        <f t="shared" si="36"/>
        <v>N/A</v>
      </c>
      <c r="I82" s="8">
        <v>1.595</v>
      </c>
      <c r="J82" s="8">
        <v>1.403</v>
      </c>
      <c r="K82" s="28" t="s">
        <v>736</v>
      </c>
      <c r="L82" s="111" t="str">
        <f t="shared" si="20"/>
        <v>Yes</v>
      </c>
    </row>
    <row r="83" spans="1:12" x14ac:dyDescent="0.25">
      <c r="A83" s="174" t="s">
        <v>1255</v>
      </c>
      <c r="B83" s="22" t="s">
        <v>213</v>
      </c>
      <c r="C83" s="4">
        <v>0</v>
      </c>
      <c r="D83" s="27" t="str">
        <f t="shared" si="34"/>
        <v>N/A</v>
      </c>
      <c r="E83" s="4">
        <v>0</v>
      </c>
      <c r="F83" s="27" t="str">
        <f t="shared" si="35"/>
        <v>N/A</v>
      </c>
      <c r="G83" s="4">
        <v>0</v>
      </c>
      <c r="H83" s="27" t="str">
        <f t="shared" si="36"/>
        <v>N/A</v>
      </c>
      <c r="I83" s="8" t="s">
        <v>1748</v>
      </c>
      <c r="J83" s="8" t="s">
        <v>1748</v>
      </c>
      <c r="K83" s="28" t="s">
        <v>736</v>
      </c>
      <c r="L83" s="111" t="str">
        <f t="shared" si="20"/>
        <v>N/A</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0.1890746519</v>
      </c>
      <c r="D85" s="27" t="str">
        <f t="shared" si="34"/>
        <v>N/A</v>
      </c>
      <c r="E85" s="4">
        <v>0.2906177231</v>
      </c>
      <c r="F85" s="27" t="str">
        <f t="shared" si="35"/>
        <v>N/A</v>
      </c>
      <c r="G85" s="4">
        <v>0.30829596409999999</v>
      </c>
      <c r="H85" s="27" t="str">
        <f t="shared" si="36"/>
        <v>N/A</v>
      </c>
      <c r="I85" s="8">
        <v>53.71</v>
      </c>
      <c r="J85" s="8">
        <v>6.0830000000000002</v>
      </c>
      <c r="K85" s="28" t="s">
        <v>736</v>
      </c>
      <c r="L85" s="111" t="str">
        <f t="shared" si="20"/>
        <v>Yes</v>
      </c>
    </row>
    <row r="86" spans="1:12" x14ac:dyDescent="0.25">
      <c r="A86" s="174" t="s">
        <v>1258</v>
      </c>
      <c r="B86" s="22" t="s">
        <v>213</v>
      </c>
      <c r="C86" s="4">
        <v>76.396404786999994</v>
      </c>
      <c r="D86" s="27" t="str">
        <f t="shared" si="34"/>
        <v>N/A</v>
      </c>
      <c r="E86" s="4">
        <v>74.821687233000006</v>
      </c>
      <c r="F86" s="27" t="str">
        <f t="shared" si="35"/>
        <v>N/A</v>
      </c>
      <c r="G86" s="4">
        <v>76.480001447000006</v>
      </c>
      <c r="H86" s="27" t="str">
        <f t="shared" si="36"/>
        <v>N/A</v>
      </c>
      <c r="I86" s="8">
        <v>-2.06</v>
      </c>
      <c r="J86" s="8">
        <v>2.2160000000000002</v>
      </c>
      <c r="K86" s="28" t="s">
        <v>736</v>
      </c>
      <c r="L86" s="111" t="str">
        <f t="shared" si="20"/>
        <v>Yes</v>
      </c>
    </row>
    <row r="87" spans="1:12" x14ac:dyDescent="0.25">
      <c r="A87" s="174" t="s">
        <v>1259</v>
      </c>
      <c r="B87" s="22" t="s">
        <v>213</v>
      </c>
      <c r="C87" s="4">
        <v>0</v>
      </c>
      <c r="D87" s="27" t="str">
        <f t="shared" si="34"/>
        <v>N/A</v>
      </c>
      <c r="E87" s="4">
        <v>0</v>
      </c>
      <c r="F87" s="27" t="str">
        <f t="shared" si="35"/>
        <v>N/A</v>
      </c>
      <c r="G87" s="4">
        <v>0</v>
      </c>
      <c r="H87" s="27" t="str">
        <f t="shared" si="36"/>
        <v>N/A</v>
      </c>
      <c r="I87" s="8" t="s">
        <v>1748</v>
      </c>
      <c r="J87" s="8" t="s">
        <v>1748</v>
      </c>
      <c r="K87" s="28" t="s">
        <v>736</v>
      </c>
      <c r="L87" s="111" t="str">
        <f t="shared" si="20"/>
        <v>N/A</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0.11456247379999999</v>
      </c>
      <c r="D93" s="27" t="str">
        <f t="shared" si="34"/>
        <v>N/A</v>
      </c>
      <c r="E93" s="4">
        <v>0.43180109649999998</v>
      </c>
      <c r="F93" s="27" t="str">
        <f t="shared" si="35"/>
        <v>N/A</v>
      </c>
      <c r="G93" s="4">
        <v>0.40865036890000001</v>
      </c>
      <c r="H93" s="27" t="str">
        <f t="shared" si="36"/>
        <v>N/A</v>
      </c>
      <c r="I93" s="8">
        <v>276.89999999999998</v>
      </c>
      <c r="J93" s="8">
        <v>-5.36</v>
      </c>
      <c r="K93" s="28" t="s">
        <v>736</v>
      </c>
      <c r="L93" s="111" t="str">
        <f t="shared" si="20"/>
        <v>Yes</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23.299958087</v>
      </c>
      <c r="D98" s="27" t="str">
        <f t="shared" si="34"/>
        <v>N/A</v>
      </c>
      <c r="E98" s="4">
        <v>24.455893947</v>
      </c>
      <c r="F98" s="27" t="str">
        <f t="shared" si="35"/>
        <v>N/A</v>
      </c>
      <c r="G98" s="4">
        <v>22.803052220000001</v>
      </c>
      <c r="H98" s="27" t="str">
        <f t="shared" si="36"/>
        <v>N/A</v>
      </c>
      <c r="I98" s="8">
        <v>4.9610000000000003</v>
      </c>
      <c r="J98" s="8">
        <v>-6.76</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4573727</v>
      </c>
      <c r="D100" s="27" t="str">
        <f>IF($B100="N/A","N/A",IF(C100&gt;10,"No",IF(C100&lt;-10,"No","Yes")))</f>
        <v>N/A</v>
      </c>
      <c r="E100" s="29">
        <v>4720691</v>
      </c>
      <c r="F100" s="27" t="str">
        <f>IF($B100="N/A","N/A",IF(E100&gt;10,"No",IF(E100&lt;-10,"No","Yes")))</f>
        <v>N/A</v>
      </c>
      <c r="G100" s="29">
        <v>4916768</v>
      </c>
      <c r="H100" s="27" t="str">
        <f>IF($B100="N/A","N/A",IF(G100&gt;10,"No",IF(G100&lt;-10,"No","Yes")))</f>
        <v>N/A</v>
      </c>
      <c r="I100" s="8">
        <v>3.2130000000000001</v>
      </c>
      <c r="J100" s="8">
        <v>4.1539999999999999</v>
      </c>
      <c r="K100" s="28" t="s">
        <v>736</v>
      </c>
      <c r="L100" s="111" t="str">
        <f t="shared" ref="L100:L111" si="38">IF(J100="Div by 0", "N/A", IF(K100="N/A","N/A", IF(J100&gt;VALUE(MID(K100,1,2)), "No", IF(J100&lt;-1*VALUE(MID(K100,1,2)), "No", "Yes"))))</f>
        <v>Yes</v>
      </c>
    </row>
    <row r="101" spans="1:12" x14ac:dyDescent="0.25">
      <c r="A101" s="174" t="s">
        <v>453</v>
      </c>
      <c r="B101" s="22" t="s">
        <v>213</v>
      </c>
      <c r="C101" s="29">
        <v>0</v>
      </c>
      <c r="D101" s="27" t="str">
        <f>IF($B101="N/A","N/A",IF(C101&gt;10,"No",IF(C101&lt;-10,"No","Yes")))</f>
        <v>N/A</v>
      </c>
      <c r="E101" s="29">
        <v>0</v>
      </c>
      <c r="F101" s="27" t="str">
        <f>IF($B101="N/A","N/A",IF(E101&gt;10,"No",IF(E101&lt;-10,"No","Yes")))</f>
        <v>N/A</v>
      </c>
      <c r="G101" s="29">
        <v>0</v>
      </c>
      <c r="H101" s="27" t="str">
        <f>IF($B101="N/A","N/A",IF(G101&gt;10,"No",IF(G101&lt;-10,"No","Yes")))</f>
        <v>N/A</v>
      </c>
      <c r="I101" s="8" t="s">
        <v>1748</v>
      </c>
      <c r="J101" s="8" t="s">
        <v>1748</v>
      </c>
      <c r="K101" s="28" t="s">
        <v>736</v>
      </c>
      <c r="L101" s="111" t="str">
        <f t="shared" si="38"/>
        <v>N/A</v>
      </c>
    </row>
    <row r="102" spans="1:12" x14ac:dyDescent="0.25">
      <c r="A102" s="174" t="s">
        <v>454</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736</v>
      </c>
      <c r="L102" s="111" t="str">
        <f t="shared" si="38"/>
        <v>N/A</v>
      </c>
    </row>
    <row r="103" spans="1:12" x14ac:dyDescent="0.25">
      <c r="A103" s="174" t="s">
        <v>455</v>
      </c>
      <c r="B103" s="22" t="s">
        <v>213</v>
      </c>
      <c r="C103" s="29">
        <v>4573727</v>
      </c>
      <c r="D103" s="27" t="str">
        <f>IF($B103="N/A","N/A",IF(C103&gt;10,"No",IF(C103&lt;-10,"No","Yes")))</f>
        <v>N/A</v>
      </c>
      <c r="E103" s="29">
        <v>4720691</v>
      </c>
      <c r="F103" s="27" t="str">
        <f>IF($B103="N/A","N/A",IF(E103&gt;10,"No",IF(E103&lt;-10,"No","Yes")))</f>
        <v>N/A</v>
      </c>
      <c r="G103" s="29">
        <v>4916768</v>
      </c>
      <c r="H103" s="27" t="str">
        <f>IF($B103="N/A","N/A",IF(G103&gt;10,"No",IF(G103&lt;-10,"No","Yes")))</f>
        <v>N/A</v>
      </c>
      <c r="I103" s="8">
        <v>3.2130000000000001</v>
      </c>
      <c r="J103" s="8">
        <v>4.1539999999999999</v>
      </c>
      <c r="K103" s="28" t="s">
        <v>736</v>
      </c>
      <c r="L103" s="111" t="str">
        <f t="shared" si="38"/>
        <v>Yes</v>
      </c>
    </row>
    <row r="104" spans="1:12" x14ac:dyDescent="0.25">
      <c r="A104" s="174" t="s">
        <v>108</v>
      </c>
      <c r="B104" s="39" t="s">
        <v>295</v>
      </c>
      <c r="C104" s="4">
        <v>1.3864039922</v>
      </c>
      <c r="D104" s="27" t="str">
        <f>IF($B104="N/A","N/A",IF(C104&gt;2,"No",IF(C104&lt;0.9,"No","Yes")))</f>
        <v>Yes</v>
      </c>
      <c r="E104" s="4">
        <v>1.4066253609999999</v>
      </c>
      <c r="F104" s="27" t="str">
        <f>IF($B104="N/A","N/A",IF(E104&gt;2,"No",IF(E104&lt;0.9,"No","Yes")))</f>
        <v>Yes</v>
      </c>
      <c r="G104" s="4">
        <v>1.3863902110999999</v>
      </c>
      <c r="H104" s="27" t="str">
        <f>IF($B104="N/A","N/A",IF(G104&gt;2,"No",IF(G104&lt;0.9,"No","Yes")))</f>
        <v>Yes</v>
      </c>
      <c r="I104" s="8">
        <v>1.4590000000000001</v>
      </c>
      <c r="J104" s="8">
        <v>-1.44</v>
      </c>
      <c r="K104" s="28" t="s">
        <v>736</v>
      </c>
      <c r="L104" s="111" t="str">
        <f t="shared" si="38"/>
        <v>Yes</v>
      </c>
    </row>
    <row r="105" spans="1:12" x14ac:dyDescent="0.25">
      <c r="A105" s="174" t="s">
        <v>456</v>
      </c>
      <c r="B105" s="39" t="s">
        <v>295</v>
      </c>
      <c r="C105" s="4" t="s">
        <v>1748</v>
      </c>
      <c r="D105" s="27" t="str">
        <f>IF($B105="N/A","N/A",IF(C105&gt;2,"No",IF(C105&lt;0.9,"No","Yes")))</f>
        <v>No</v>
      </c>
      <c r="E105" s="4" t="s">
        <v>1748</v>
      </c>
      <c r="F105" s="27" t="str">
        <f>IF($B105="N/A","N/A",IF(E105&gt;2,"No",IF(E105&lt;0.9,"No","Yes")))</f>
        <v>No</v>
      </c>
      <c r="G105" s="4" t="s">
        <v>1748</v>
      </c>
      <c r="H105" s="27" t="str">
        <f>IF($B105="N/A","N/A",IF(G105&gt;2,"No",IF(G105&lt;0.9,"No","Yes")))</f>
        <v>No</v>
      </c>
      <c r="I105" s="8" t="s">
        <v>1748</v>
      </c>
      <c r="J105" s="8" t="s">
        <v>1748</v>
      </c>
      <c r="K105" s="28" t="s">
        <v>736</v>
      </c>
      <c r="L105" s="111" t="str">
        <f t="shared" si="38"/>
        <v>N/A</v>
      </c>
    </row>
    <row r="106" spans="1:12" x14ac:dyDescent="0.25">
      <c r="A106" s="174" t="s">
        <v>457</v>
      </c>
      <c r="B106" s="39" t="s">
        <v>295</v>
      </c>
      <c r="C106" s="4">
        <v>0</v>
      </c>
      <c r="D106" s="27" t="str">
        <f>IF($B106="N/A","N/A",IF(C106&gt;2,"No",IF(C106&lt;0.9,"No","Yes")))</f>
        <v>No</v>
      </c>
      <c r="E106" s="4">
        <v>0</v>
      </c>
      <c r="F106" s="27" t="str">
        <f>IF($B106="N/A","N/A",IF(E106&gt;2,"No",IF(E106&lt;0.9,"No","Yes")))</f>
        <v>No</v>
      </c>
      <c r="G106" s="4">
        <v>0</v>
      </c>
      <c r="H106" s="27" t="str">
        <f>IF($B106="N/A","N/A",IF(G106&gt;2,"No",IF(G106&lt;0.9,"No","Yes")))</f>
        <v>No</v>
      </c>
      <c r="I106" s="8" t="s">
        <v>1748</v>
      </c>
      <c r="J106" s="8" t="s">
        <v>1748</v>
      </c>
      <c r="K106" s="28" t="s">
        <v>736</v>
      </c>
      <c r="L106" s="111" t="str">
        <f t="shared" si="38"/>
        <v>N/A</v>
      </c>
    </row>
    <row r="107" spans="1:12" x14ac:dyDescent="0.25">
      <c r="A107" s="174" t="s">
        <v>458</v>
      </c>
      <c r="B107" s="39" t="s">
        <v>295</v>
      </c>
      <c r="C107" s="4">
        <v>1.3898619105000001</v>
      </c>
      <c r="D107" s="27" t="str">
        <f>IF($B107="N/A","N/A",IF(C107&gt;2,"No",IF(C107&lt;0.9,"No","Yes")))</f>
        <v>Yes</v>
      </c>
      <c r="E107" s="4">
        <v>1.4118993227000001</v>
      </c>
      <c r="F107" s="27" t="str">
        <f>IF($B107="N/A","N/A",IF(E107&gt;2,"No",IF(E107&lt;0.9,"No","Yes")))</f>
        <v>Yes</v>
      </c>
      <c r="G107" s="4">
        <v>1.3917316837</v>
      </c>
      <c r="H107" s="27" t="str">
        <f>IF($B107="N/A","N/A",IF(G107&gt;2,"No",IF(G107&lt;0.9,"No","Yes")))</f>
        <v>Yes</v>
      </c>
      <c r="I107" s="8">
        <v>1.5860000000000001</v>
      </c>
      <c r="J107" s="8">
        <v>-1.43</v>
      </c>
      <c r="K107" s="28" t="s">
        <v>736</v>
      </c>
      <c r="L107" s="111" t="str">
        <f t="shared" si="38"/>
        <v>Yes</v>
      </c>
    </row>
    <row r="108" spans="1:12" x14ac:dyDescent="0.25">
      <c r="A108" s="174" t="s">
        <v>1272</v>
      </c>
      <c r="B108" s="22" t="s">
        <v>213</v>
      </c>
      <c r="C108" s="29">
        <v>4.6674493836000002</v>
      </c>
      <c r="D108" s="27" t="str">
        <f>IF($B108="N/A","N/A",IF(C108&gt;10,"No",IF(C108&lt;-10,"No","Yes")))</f>
        <v>N/A</v>
      </c>
      <c r="E108" s="29">
        <v>4.7350999089999997</v>
      </c>
      <c r="F108" s="27" t="str">
        <f>IF($B108="N/A","N/A",IF(E108&gt;10,"No",IF(E108&lt;-10,"No","Yes")))</f>
        <v>N/A</v>
      </c>
      <c r="G108" s="29">
        <v>4.6778825707999996</v>
      </c>
      <c r="H108" s="27" t="str">
        <f>IF($B108="N/A","N/A",IF(G108&gt;10,"No",IF(G108&lt;-10,"No","Yes")))</f>
        <v>N/A</v>
      </c>
      <c r="I108" s="8">
        <v>1.4490000000000001</v>
      </c>
      <c r="J108" s="8">
        <v>-1.21</v>
      </c>
      <c r="K108" s="28" t="s">
        <v>736</v>
      </c>
      <c r="L108" s="111" t="str">
        <f t="shared" si="38"/>
        <v>Yes</v>
      </c>
    </row>
    <row r="109" spans="1:12" x14ac:dyDescent="0.25">
      <c r="A109" s="174" t="s">
        <v>1273</v>
      </c>
      <c r="B109" s="22" t="s">
        <v>213</v>
      </c>
      <c r="C109" s="29" t="s">
        <v>1748</v>
      </c>
      <c r="D109" s="27" t="str">
        <f>IF($B109="N/A","N/A",IF(C109&gt;10,"No",IF(C109&lt;-10,"No","Yes")))</f>
        <v>N/A</v>
      </c>
      <c r="E109" s="29" t="s">
        <v>1748</v>
      </c>
      <c r="F109" s="27" t="str">
        <f>IF($B109="N/A","N/A",IF(E109&gt;10,"No",IF(E109&lt;-10,"No","Yes")))</f>
        <v>N/A</v>
      </c>
      <c r="G109" s="29" t="s">
        <v>1748</v>
      </c>
      <c r="H109" s="27" t="str">
        <f>IF($B109="N/A","N/A",IF(G109&gt;10,"No",IF(G109&lt;-10,"No","Yes")))</f>
        <v>N/A</v>
      </c>
      <c r="I109" s="8" t="s">
        <v>1748</v>
      </c>
      <c r="J109" s="8" t="s">
        <v>1748</v>
      </c>
      <c r="K109" s="28" t="s">
        <v>736</v>
      </c>
      <c r="L109" s="111" t="str">
        <f t="shared" si="38"/>
        <v>N/A</v>
      </c>
    </row>
    <row r="110" spans="1:12" x14ac:dyDescent="0.25">
      <c r="A110" s="174" t="s">
        <v>1274</v>
      </c>
      <c r="B110" s="22" t="s">
        <v>213</v>
      </c>
      <c r="C110" s="29">
        <v>0</v>
      </c>
      <c r="D110" s="27" t="str">
        <f>IF($B110="N/A","N/A",IF(C110&gt;10,"No",IF(C110&lt;-10,"No","Yes")))</f>
        <v>N/A</v>
      </c>
      <c r="E110" s="29">
        <v>0</v>
      </c>
      <c r="F110" s="27" t="str">
        <f>IF($B110="N/A","N/A",IF(E110&gt;10,"No",IF(E110&lt;-10,"No","Yes")))</f>
        <v>N/A</v>
      </c>
      <c r="G110" s="29">
        <v>0</v>
      </c>
      <c r="H110" s="27" t="str">
        <f>IF($B110="N/A","N/A",IF(G110&gt;10,"No",IF(G110&lt;-10,"No","Yes")))</f>
        <v>N/A</v>
      </c>
      <c r="I110" s="8" t="s">
        <v>1748</v>
      </c>
      <c r="J110" s="8" t="s">
        <v>1748</v>
      </c>
      <c r="K110" s="28" t="s">
        <v>736</v>
      </c>
      <c r="L110" s="111" t="str">
        <f t="shared" si="38"/>
        <v>N/A</v>
      </c>
    </row>
    <row r="111" spans="1:12" x14ac:dyDescent="0.25">
      <c r="A111" s="174" t="s">
        <v>1275</v>
      </c>
      <c r="B111" s="22" t="s">
        <v>213</v>
      </c>
      <c r="C111" s="29">
        <v>4.6790907658999998</v>
      </c>
      <c r="D111" s="27" t="str">
        <f>IF($B111="N/A","N/A",IF(C111&gt;10,"No",IF(C111&lt;-10,"No","Yes")))</f>
        <v>N/A</v>
      </c>
      <c r="E111" s="29">
        <v>4.7528535600000001</v>
      </c>
      <c r="F111" s="27" t="str">
        <f>IF($B111="N/A","N/A",IF(E111&gt;10,"No",IF(E111&lt;-10,"No","Yes")))</f>
        <v>N/A</v>
      </c>
      <c r="G111" s="29">
        <v>4.6959054777000002</v>
      </c>
      <c r="H111" s="27" t="str">
        <f>IF($B111="N/A","N/A",IF(G111&gt;10,"No",IF(G111&lt;-10,"No","Yes")))</f>
        <v>N/A</v>
      </c>
      <c r="I111" s="8">
        <v>1.5760000000000001</v>
      </c>
      <c r="J111" s="8">
        <v>-1.2</v>
      </c>
      <c r="K111" s="28" t="s">
        <v>736</v>
      </c>
      <c r="L111" s="111" t="str">
        <f t="shared" si="38"/>
        <v>Yes</v>
      </c>
    </row>
    <row r="112" spans="1:12" x14ac:dyDescent="0.25">
      <c r="A112" s="174" t="s">
        <v>325</v>
      </c>
      <c r="B112" s="30" t="s">
        <v>296</v>
      </c>
      <c r="C112" s="4">
        <v>96.783588705</v>
      </c>
      <c r="D112" s="27" t="str">
        <f>IF(OR($B112="N/A",$C112="N/A"),"N/A",IF(C112&gt;98,"Yes","No"))</f>
        <v>No</v>
      </c>
      <c r="E112" s="4">
        <v>96.952830617000004</v>
      </c>
      <c r="F112" s="27" t="str">
        <f>IF(OR($B112="N/A",$E112="N/A"),"N/A",IF(E112&gt;98,"Yes","No"))</f>
        <v>No</v>
      </c>
      <c r="G112" s="4">
        <v>96.240263757999998</v>
      </c>
      <c r="H112" s="27" t="str">
        <f t="shared" ref="H112:H115" si="39">IF($B112="N/A","N/A",IF(G112&gt;98,"Yes","No"))</f>
        <v>No</v>
      </c>
      <c r="I112" s="8">
        <v>0.1749</v>
      </c>
      <c r="J112" s="8">
        <v>-0.73499999999999999</v>
      </c>
      <c r="K112" s="28" t="s">
        <v>736</v>
      </c>
      <c r="L112" s="111" t="str">
        <f>IF(J112="Div by 0", "N/A", IF(OR(J112="N/A",K112="N/A"),"N/A", IF(J112&gt;VALUE(MID(K112,1,2)), "No", IF(J112&lt;-1*VALUE(MID(K112,1,2)), "No", "Yes"))))</f>
        <v>Yes</v>
      </c>
    </row>
    <row r="113" spans="1:12" x14ac:dyDescent="0.25">
      <c r="A113" s="174" t="s">
        <v>459</v>
      </c>
      <c r="B113" s="30" t="s">
        <v>296</v>
      </c>
      <c r="C113" s="4" t="s">
        <v>1748</v>
      </c>
      <c r="D113" s="27" t="str">
        <f t="shared" ref="D113:D115" si="40">IF(OR($B113="N/A",$C113="N/A"),"N/A",IF(C113&gt;98,"Yes","No"))</f>
        <v>Yes</v>
      </c>
      <c r="E113" s="4" t="s">
        <v>1748</v>
      </c>
      <c r="F113" s="27" t="str">
        <f t="shared" ref="F113:F115" si="41">IF(OR($B113="N/A",$E113="N/A"),"N/A",IF(E113&gt;98,"Yes","No"))</f>
        <v>Yes</v>
      </c>
      <c r="G113" s="4" t="s">
        <v>1748</v>
      </c>
      <c r="H113" s="27" t="str">
        <f t="shared" si="39"/>
        <v>Yes</v>
      </c>
      <c r="I113" s="8" t="s">
        <v>1748</v>
      </c>
      <c r="J113" s="8" t="s">
        <v>1748</v>
      </c>
      <c r="K113" s="28" t="s">
        <v>736</v>
      </c>
      <c r="L113" s="111" t="str">
        <f t="shared" ref="L113:L115" si="42">IF(J113="Div by 0", "N/A", IF(OR(J113="N/A",K113="N/A"),"N/A", IF(J113&gt;VALUE(MID(K113,1,2)), "No", IF(J113&lt;-1*VALUE(MID(K113,1,2)), "No", "Yes"))))</f>
        <v>N/A</v>
      </c>
    </row>
    <row r="114" spans="1:12" x14ac:dyDescent="0.25">
      <c r="A114" s="174" t="s">
        <v>460</v>
      </c>
      <c r="B114" s="30" t="s">
        <v>296</v>
      </c>
      <c r="C114" s="4">
        <v>0</v>
      </c>
      <c r="D114" s="27" t="str">
        <f t="shared" si="40"/>
        <v>No</v>
      </c>
      <c r="E114" s="4">
        <v>0</v>
      </c>
      <c r="F114" s="27" t="str">
        <f t="shared" si="41"/>
        <v>No</v>
      </c>
      <c r="G114" s="4">
        <v>0</v>
      </c>
      <c r="H114" s="27" t="str">
        <f t="shared" si="39"/>
        <v>No</v>
      </c>
      <c r="I114" s="8" t="s">
        <v>1748</v>
      </c>
      <c r="J114" s="8" t="s">
        <v>1748</v>
      </c>
      <c r="K114" s="28" t="s">
        <v>736</v>
      </c>
      <c r="L114" s="111" t="str">
        <f t="shared" si="42"/>
        <v>N/A</v>
      </c>
    </row>
    <row r="115" spans="1:12" x14ac:dyDescent="0.25">
      <c r="A115" s="174" t="s">
        <v>461</v>
      </c>
      <c r="B115" s="30" t="s">
        <v>296</v>
      </c>
      <c r="C115" s="4">
        <v>97.031085640000001</v>
      </c>
      <c r="D115" s="27" t="str">
        <f t="shared" si="40"/>
        <v>No</v>
      </c>
      <c r="E115" s="4">
        <v>97.254834097</v>
      </c>
      <c r="F115" s="27" t="str">
        <f t="shared" si="41"/>
        <v>No</v>
      </c>
      <c r="G115" s="4">
        <v>96.527423577999997</v>
      </c>
      <c r="H115" s="27" t="str">
        <f t="shared" si="39"/>
        <v>No</v>
      </c>
      <c r="I115" s="8">
        <v>0.2306</v>
      </c>
      <c r="J115" s="8">
        <v>-0.748</v>
      </c>
      <c r="K115" s="28" t="s">
        <v>736</v>
      </c>
      <c r="L115" s="111" t="str">
        <f t="shared" si="42"/>
        <v>Yes</v>
      </c>
    </row>
    <row r="116" spans="1:12" x14ac:dyDescent="0.25">
      <c r="A116" s="110" t="s">
        <v>462</v>
      </c>
      <c r="B116" s="30" t="s">
        <v>213</v>
      </c>
      <c r="C116" s="31">
        <v>686</v>
      </c>
      <c r="D116" s="27" t="str">
        <f>IF($B116="N/A","N/A",IF(C116&gt;10,"No",IF(C116&lt;-10,"No","Yes")))</f>
        <v>N/A</v>
      </c>
      <c r="E116" s="31">
        <v>903</v>
      </c>
      <c r="F116" s="27" t="str">
        <f>IF($B116="N/A","N/A",IF(E116&gt;10,"No",IF(E116&lt;-10,"No","Yes")))</f>
        <v>N/A</v>
      </c>
      <c r="G116" s="31">
        <v>916</v>
      </c>
      <c r="H116" s="27" t="str">
        <f>IF($B116="N/A","N/A",IF(G116&gt;10,"No",IF(G116&lt;-10,"No","Yes")))</f>
        <v>N/A</v>
      </c>
      <c r="I116" s="8">
        <v>31.63</v>
      </c>
      <c r="J116" s="8">
        <v>1.44</v>
      </c>
      <c r="K116" s="30" t="s">
        <v>736</v>
      </c>
      <c r="L116" s="111" t="str">
        <f>IF(J116="Div by 0", "N/A", IF(OR(J116="N/A",K116="N/A"),"N/A", IF(J116&gt;VALUE(MID(K116,1,2)), "No", IF(J116&lt;-1*VALUE(MID(K116,1,2)), "No", "Yes"))))</f>
        <v>Yes</v>
      </c>
    </row>
    <row r="117" spans="1:12" x14ac:dyDescent="0.25">
      <c r="A117" s="110" t="s">
        <v>211</v>
      </c>
      <c r="B117" s="30" t="s">
        <v>213</v>
      </c>
      <c r="C117" s="4">
        <v>0</v>
      </c>
      <c r="D117" s="27" t="str">
        <f>IF($B117="N/A","N/A",IF(C117&gt;10,"No",IF(C117&lt;-10,"No","Yes")))</f>
        <v>N/A</v>
      </c>
      <c r="E117" s="4">
        <v>0</v>
      </c>
      <c r="F117" s="27" t="str">
        <f>IF($B117="N/A","N/A",IF(E117&gt;10,"No",IF(E117&lt;-10,"No","Yes")))</f>
        <v>N/A</v>
      </c>
      <c r="G117" s="4">
        <v>0.2183406114</v>
      </c>
      <c r="H117" s="27" t="str">
        <f>IF($B117="N/A","N/A",IF(G117&gt;10,"No",IF(G117&lt;-10,"No","Yes")))</f>
        <v>N/A</v>
      </c>
      <c r="I117" s="8" t="s">
        <v>1748</v>
      </c>
      <c r="J117" s="8" t="s">
        <v>1748</v>
      </c>
      <c r="K117" s="30" t="s">
        <v>736</v>
      </c>
      <c r="L117" s="111" t="str">
        <f>IF(J117="Div by 0", "N/A", IF(OR(J117="N/A",K117="N/A"),"N/A", IF(J117&gt;VALUE(MID(K117,1,2)), "No", IF(J117&lt;-1*VALUE(MID(K117,1,2)), "No", "Yes"))))</f>
        <v>N/A</v>
      </c>
    </row>
    <row r="118" spans="1:12" x14ac:dyDescent="0.25">
      <c r="A118" s="143" t="s">
        <v>1614</v>
      </c>
      <c r="B118" s="30" t="s">
        <v>213</v>
      </c>
      <c r="C118" s="10">
        <v>8219</v>
      </c>
      <c r="D118" s="7" t="str">
        <f>IF($B118="N/A","N/A",IF(C118&gt;10,"No",IF(C118&lt;-10,"No","Yes")))</f>
        <v>N/A</v>
      </c>
      <c r="E118" s="10">
        <v>27379</v>
      </c>
      <c r="F118" s="7" t="str">
        <f>IF($B118="N/A","N/A",IF(E118&gt;10,"No",IF(E118&lt;-10,"No","Yes")))</f>
        <v>N/A</v>
      </c>
      <c r="G118" s="10">
        <v>28786</v>
      </c>
      <c r="H118" s="7" t="str">
        <f>IF($B118="N/A","N/A",IF(G118&gt;10,"No",IF(G118&lt;-10,"No","Yes")))</f>
        <v>N/A</v>
      </c>
      <c r="I118" s="36">
        <v>233.1</v>
      </c>
      <c r="J118" s="36">
        <v>5.1390000000000002</v>
      </c>
      <c r="K118" s="30" t="s">
        <v>736</v>
      </c>
      <c r="L118" s="111" t="str">
        <f>IF(J118="Div by 0", "N/A", IF(K118="N/A","N/A", IF(J118&gt;VALUE(MID(K118,1,2)), "No", IF(J118&lt;-1*VALUE(MID(K118,1,2)), "No", "Yes"))))</f>
        <v>Yes</v>
      </c>
    </row>
    <row r="119" spans="1:12" x14ac:dyDescent="0.25">
      <c r="A119" s="143" t="s">
        <v>1615</v>
      </c>
      <c r="B119" s="30" t="s">
        <v>213</v>
      </c>
      <c r="C119" s="10">
        <v>3649554</v>
      </c>
      <c r="D119" s="7" t="str">
        <f>IF($B119="N/A","N/A",IF(C119&gt;10,"No",IF(C119&lt;-10,"No","Yes")))</f>
        <v>N/A</v>
      </c>
      <c r="E119" s="10">
        <v>7627915</v>
      </c>
      <c r="F119" s="7" t="str">
        <f>IF($B119="N/A","N/A",IF(E119&gt;10,"No",IF(E119&lt;-10,"No","Yes")))</f>
        <v>N/A</v>
      </c>
      <c r="G119" s="10">
        <v>7437288</v>
      </c>
      <c r="H119" s="7" t="str">
        <f>IF($B119="N/A","N/A",IF(G119&gt;10,"No",IF(G119&lt;-10,"No","Yes")))</f>
        <v>N/A</v>
      </c>
      <c r="I119" s="36">
        <v>109</v>
      </c>
      <c r="J119" s="36">
        <v>-2.5</v>
      </c>
      <c r="K119" s="30" t="s">
        <v>736</v>
      </c>
      <c r="L119" s="111" t="str">
        <f>IF(J119="Div by 0", "N/A", IF(K119="N/A","N/A", IF(J119&gt;VALUE(MID(K119,1,2)), "No", IF(J119&lt;-1*VALUE(MID(K119,1,2)), "No", "Yes"))))</f>
        <v>Yes</v>
      </c>
    </row>
    <row r="120" spans="1:12" x14ac:dyDescent="0.25">
      <c r="A120" s="143" t="s">
        <v>1616</v>
      </c>
      <c r="B120" s="30" t="s">
        <v>213</v>
      </c>
      <c r="C120" s="1">
        <v>686</v>
      </c>
      <c r="D120" s="7" t="str">
        <f>IF($B120="N/A","N/A",IF(C120&gt;10,"No",IF(C120&lt;-10,"No","Yes")))</f>
        <v>N/A</v>
      </c>
      <c r="E120" s="1">
        <v>903</v>
      </c>
      <c r="F120" s="7" t="str">
        <f>IF($B120="N/A","N/A",IF(E120&gt;10,"No",IF(E120&lt;-10,"No","Yes")))</f>
        <v>N/A</v>
      </c>
      <c r="G120" s="1">
        <v>916</v>
      </c>
      <c r="H120" s="7" t="str">
        <f>IF($B120="N/A","N/A",IF(G120&gt;10,"No",IF(G120&lt;-10,"No","Yes")))</f>
        <v>N/A</v>
      </c>
      <c r="I120" s="36">
        <v>31.63</v>
      </c>
      <c r="J120" s="36">
        <v>1.44</v>
      </c>
      <c r="K120" s="30" t="s">
        <v>736</v>
      </c>
      <c r="L120" s="111" t="str">
        <f>IF(J120="Div by 0", "N/A", IF(K120="N/A","N/A", IF(J120&gt;VALUE(MID(K120,1,2)), "No", IF(J120&lt;-1*VALUE(MID(K120,1,2)), "No", "Yes"))))</f>
        <v>Yes</v>
      </c>
    </row>
    <row r="121" spans="1:12" x14ac:dyDescent="0.25">
      <c r="A121" s="143" t="s">
        <v>1617</v>
      </c>
      <c r="B121" s="3" t="s">
        <v>213</v>
      </c>
      <c r="C121" s="1">
        <v>0</v>
      </c>
      <c r="D121" s="5" t="str">
        <f t="shared" ref="D121:H134" si="43">IF($B121="N/A","N/A",IF(C121&lt;0,"No","Yes"))</f>
        <v>N/A</v>
      </c>
      <c r="E121" s="1">
        <v>11</v>
      </c>
      <c r="F121" s="5" t="str">
        <f t="shared" si="43"/>
        <v>N/A</v>
      </c>
      <c r="G121" s="1">
        <v>11</v>
      </c>
      <c r="H121" s="5" t="str">
        <f t="shared" si="43"/>
        <v>N/A</v>
      </c>
      <c r="I121" s="36" t="s">
        <v>1748</v>
      </c>
      <c r="J121" s="36">
        <v>-80</v>
      </c>
      <c r="K121" s="3" t="s">
        <v>736</v>
      </c>
      <c r="L121" s="111" t="str">
        <f t="shared" ref="L121:L142" si="44">IF(J121="Div by 0", "N/A", IF(OR(J121="N/A",K121="N/A"),"N/A", IF(J121&gt;VALUE(MID(K121,1,2)), "No", IF(J121&lt;-1*VALUE(MID(K121,1,2)), "No", "Yes"))))</f>
        <v>No</v>
      </c>
    </row>
    <row r="122" spans="1:12" x14ac:dyDescent="0.25">
      <c r="A122" s="143" t="s">
        <v>1618</v>
      </c>
      <c r="B122" s="3" t="s">
        <v>213</v>
      </c>
      <c r="C122" s="1">
        <v>683</v>
      </c>
      <c r="D122" s="5" t="str">
        <f t="shared" si="43"/>
        <v>N/A</v>
      </c>
      <c r="E122" s="1">
        <v>893</v>
      </c>
      <c r="F122" s="5" t="str">
        <f t="shared" si="43"/>
        <v>N/A</v>
      </c>
      <c r="G122" s="1">
        <v>907</v>
      </c>
      <c r="H122" s="5" t="str">
        <f t="shared" si="43"/>
        <v>N/A</v>
      </c>
      <c r="I122" s="36">
        <v>30.75</v>
      </c>
      <c r="J122" s="36">
        <v>1.5680000000000001</v>
      </c>
      <c r="K122" s="3" t="s">
        <v>736</v>
      </c>
      <c r="L122" s="111" t="str">
        <f t="shared" si="44"/>
        <v>Yes</v>
      </c>
    </row>
    <row r="123" spans="1:12" x14ac:dyDescent="0.25">
      <c r="A123" s="143" t="s">
        <v>1619</v>
      </c>
      <c r="B123" s="3" t="s">
        <v>213</v>
      </c>
      <c r="C123" s="1">
        <v>0</v>
      </c>
      <c r="D123" s="5" t="str">
        <f t="shared" si="43"/>
        <v>N/A</v>
      </c>
      <c r="E123" s="1">
        <v>0</v>
      </c>
      <c r="F123" s="5" t="str">
        <f t="shared" si="43"/>
        <v>N/A</v>
      </c>
      <c r="G123" s="1">
        <v>0</v>
      </c>
      <c r="H123" s="5" t="str">
        <f t="shared" si="43"/>
        <v>N/A</v>
      </c>
      <c r="I123" s="36" t="s">
        <v>1748</v>
      </c>
      <c r="J123" s="36" t="s">
        <v>1748</v>
      </c>
      <c r="K123" s="3" t="s">
        <v>736</v>
      </c>
      <c r="L123" s="111" t="str">
        <f t="shared" si="44"/>
        <v>N/A</v>
      </c>
    </row>
    <row r="124" spans="1:12" x14ac:dyDescent="0.25">
      <c r="A124" s="143" t="s">
        <v>1620</v>
      </c>
      <c r="B124" s="3" t="s">
        <v>213</v>
      </c>
      <c r="C124" s="1">
        <v>11</v>
      </c>
      <c r="D124" s="5" t="str">
        <f t="shared" si="43"/>
        <v>N/A</v>
      </c>
      <c r="E124" s="1">
        <v>11</v>
      </c>
      <c r="F124" s="5" t="str">
        <f t="shared" si="43"/>
        <v>N/A</v>
      </c>
      <c r="G124" s="1">
        <v>11</v>
      </c>
      <c r="H124" s="5" t="str">
        <f t="shared" si="43"/>
        <v>N/A</v>
      </c>
      <c r="I124" s="36">
        <v>66.67</v>
      </c>
      <c r="J124" s="36">
        <v>60</v>
      </c>
      <c r="K124" s="3" t="s">
        <v>736</v>
      </c>
      <c r="L124" s="111" t="str">
        <f t="shared" si="44"/>
        <v>No</v>
      </c>
    </row>
    <row r="125" spans="1:12" x14ac:dyDescent="0.25">
      <c r="A125" s="134" t="s">
        <v>1621</v>
      </c>
      <c r="B125" s="3" t="s">
        <v>213</v>
      </c>
      <c r="C125" s="40">
        <v>0.50216678380000002</v>
      </c>
      <c r="D125" s="5" t="str">
        <f t="shared" si="43"/>
        <v>N/A</v>
      </c>
      <c r="E125" s="40">
        <v>0.66382903650000002</v>
      </c>
      <c r="F125" s="5" t="str">
        <f t="shared" si="43"/>
        <v>N/A</v>
      </c>
      <c r="G125" s="40">
        <v>0.6381007447</v>
      </c>
      <c r="H125" s="5" t="str">
        <f t="shared" si="43"/>
        <v>N/A</v>
      </c>
      <c r="I125" s="8">
        <v>32.19</v>
      </c>
      <c r="J125" s="8">
        <v>-3.88</v>
      </c>
      <c r="K125" s="30" t="s">
        <v>736</v>
      </c>
      <c r="L125" s="111" t="str">
        <f>IF(J125="Div by 0", "N/A", IF(OR(J125="N/A",K125="N/A"),"N/A", IF(J125&gt;VALUE(MID(K125,1,2)), "No", IF(J125&lt;-1*VALUE(MID(K125,1,2)), "No", "Yes"))))</f>
        <v>Yes</v>
      </c>
    </row>
    <row r="126" spans="1:12" ht="25" x14ac:dyDescent="0.25">
      <c r="A126" s="134" t="s">
        <v>1622</v>
      </c>
      <c r="B126" s="3" t="s">
        <v>213</v>
      </c>
      <c r="C126" s="40">
        <v>0</v>
      </c>
      <c r="D126" s="5" t="str">
        <f t="shared" si="43"/>
        <v>N/A</v>
      </c>
      <c r="E126" s="40">
        <v>5.6357078400000003E-2</v>
      </c>
      <c r="F126" s="5" t="str">
        <f t="shared" si="43"/>
        <v>N/A</v>
      </c>
      <c r="G126" s="40">
        <v>1.1317338200000001E-2</v>
      </c>
      <c r="H126" s="5" t="str">
        <f t="shared" si="43"/>
        <v>N/A</v>
      </c>
      <c r="I126" s="8" t="s">
        <v>1748</v>
      </c>
      <c r="J126" s="8">
        <v>-79.900000000000006</v>
      </c>
      <c r="K126" s="3" t="s">
        <v>736</v>
      </c>
      <c r="L126" s="111" t="str">
        <f t="shared" ref="L126:L129" si="45">IF(J126="Div by 0", "N/A", IF(OR(J126="N/A",K126="N/A"),"N/A", IF(J126&gt;VALUE(MID(K126,1,2)), "No", IF(J126&lt;-1*VALUE(MID(K126,1,2)), "No", "Yes"))))</f>
        <v>No</v>
      </c>
    </row>
    <row r="127" spans="1:12" ht="25" x14ac:dyDescent="0.25">
      <c r="A127" s="134" t="s">
        <v>1623</v>
      </c>
      <c r="B127" s="3" t="s">
        <v>213</v>
      </c>
      <c r="C127" s="40">
        <v>3.1376332230999999</v>
      </c>
      <c r="D127" s="5" t="str">
        <f t="shared" si="43"/>
        <v>N/A</v>
      </c>
      <c r="E127" s="40">
        <v>4.1417373961999999</v>
      </c>
      <c r="F127" s="5" t="str">
        <f t="shared" si="43"/>
        <v>N/A</v>
      </c>
      <c r="G127" s="40">
        <v>4.1783756392000004</v>
      </c>
      <c r="H127" s="5" t="str">
        <f t="shared" si="43"/>
        <v>N/A</v>
      </c>
      <c r="I127" s="8">
        <v>32</v>
      </c>
      <c r="J127" s="8">
        <v>0.88460000000000005</v>
      </c>
      <c r="K127" s="3" t="s">
        <v>736</v>
      </c>
      <c r="L127" s="111" t="str">
        <f t="shared" si="45"/>
        <v>Yes</v>
      </c>
    </row>
    <row r="128" spans="1:12" ht="25" x14ac:dyDescent="0.25">
      <c r="A128" s="134" t="s">
        <v>1624</v>
      </c>
      <c r="B128" s="3" t="s">
        <v>213</v>
      </c>
      <c r="C128" s="40">
        <v>0</v>
      </c>
      <c r="D128" s="5" t="str">
        <f t="shared" si="43"/>
        <v>N/A</v>
      </c>
      <c r="E128" s="40">
        <v>0</v>
      </c>
      <c r="F128" s="5" t="str">
        <f t="shared" si="43"/>
        <v>N/A</v>
      </c>
      <c r="G128" s="40">
        <v>0</v>
      </c>
      <c r="H128" s="5" t="str">
        <f t="shared" si="43"/>
        <v>N/A</v>
      </c>
      <c r="I128" s="8" t="s">
        <v>1748</v>
      </c>
      <c r="J128" s="8" t="s">
        <v>1748</v>
      </c>
      <c r="K128" s="3" t="s">
        <v>736</v>
      </c>
      <c r="L128" s="111" t="str">
        <f t="shared" si="45"/>
        <v>N/A</v>
      </c>
    </row>
    <row r="129" spans="1:12" ht="25" x14ac:dyDescent="0.25">
      <c r="A129" s="134" t="s">
        <v>1625</v>
      </c>
      <c r="B129" s="3" t="s">
        <v>213</v>
      </c>
      <c r="C129" s="40">
        <v>1.37532664E-2</v>
      </c>
      <c r="D129" s="5" t="str">
        <f t="shared" si="43"/>
        <v>N/A</v>
      </c>
      <c r="E129" s="40">
        <v>2.4676734799999999E-2</v>
      </c>
      <c r="F129" s="5" t="str">
        <f t="shared" si="43"/>
        <v>N/A</v>
      </c>
      <c r="G129" s="40">
        <v>3.9079673699999998E-2</v>
      </c>
      <c r="H129" s="5" t="str">
        <f t="shared" si="43"/>
        <v>N/A</v>
      </c>
      <c r="I129" s="8">
        <v>79.42</v>
      </c>
      <c r="J129" s="8">
        <v>58.37</v>
      </c>
      <c r="K129" s="3" t="s">
        <v>736</v>
      </c>
      <c r="L129" s="111" t="str">
        <f t="shared" si="45"/>
        <v>No</v>
      </c>
    </row>
    <row r="130" spans="1:12" ht="25" x14ac:dyDescent="0.25">
      <c r="A130" s="134" t="s">
        <v>1626</v>
      </c>
      <c r="B130" s="3" t="s">
        <v>213</v>
      </c>
      <c r="C130" s="40">
        <v>0</v>
      </c>
      <c r="D130" s="5" t="str">
        <f t="shared" si="43"/>
        <v>N/A</v>
      </c>
      <c r="E130" s="40">
        <v>0</v>
      </c>
      <c r="F130" s="5" t="str">
        <f t="shared" si="43"/>
        <v>N/A</v>
      </c>
      <c r="G130" s="40">
        <v>0.2183406114</v>
      </c>
      <c r="H130" s="5" t="str">
        <f t="shared" si="43"/>
        <v>N/A</v>
      </c>
      <c r="I130" s="8" t="s">
        <v>1748</v>
      </c>
      <c r="J130" s="8" t="s">
        <v>1748</v>
      </c>
      <c r="K130" s="30" t="s">
        <v>736</v>
      </c>
      <c r="L130" s="111" t="str">
        <f>IF(J130="Div by 0", "N/A", IF(OR(J130="N/A",K130="N/A"),"N/A", IF(J130&gt;VALUE(MID(K130,1,2)), "No", IF(J130&lt;-1*VALUE(MID(K130,1,2)), "No", "Yes"))))</f>
        <v>N/A</v>
      </c>
    </row>
    <row r="131" spans="1:12" ht="25" x14ac:dyDescent="0.25">
      <c r="A131" s="134" t="s">
        <v>1627</v>
      </c>
      <c r="B131" s="3" t="s">
        <v>213</v>
      </c>
      <c r="C131" s="40" t="s">
        <v>1748</v>
      </c>
      <c r="D131" s="5" t="str">
        <f t="shared" si="43"/>
        <v>N/A</v>
      </c>
      <c r="E131" s="40">
        <v>0</v>
      </c>
      <c r="F131" s="5" t="str">
        <f t="shared" si="43"/>
        <v>N/A</v>
      </c>
      <c r="G131" s="40">
        <v>0</v>
      </c>
      <c r="H131" s="5" t="str">
        <f t="shared" si="43"/>
        <v>N/A</v>
      </c>
      <c r="I131" s="8" t="s">
        <v>1748</v>
      </c>
      <c r="J131" s="8" t="s">
        <v>1748</v>
      </c>
      <c r="K131" s="3" t="s">
        <v>736</v>
      </c>
      <c r="L131" s="111" t="str">
        <f t="shared" si="44"/>
        <v>N/A</v>
      </c>
    </row>
    <row r="132" spans="1:12" ht="25" x14ac:dyDescent="0.25">
      <c r="A132" s="134" t="s">
        <v>494</v>
      </c>
      <c r="B132" s="3" t="s">
        <v>213</v>
      </c>
      <c r="C132" s="40">
        <v>0</v>
      </c>
      <c r="D132" s="5" t="str">
        <f t="shared" si="43"/>
        <v>N/A</v>
      </c>
      <c r="E132" s="40">
        <v>0</v>
      </c>
      <c r="F132" s="5" t="str">
        <f t="shared" si="43"/>
        <v>N/A</v>
      </c>
      <c r="G132" s="40">
        <v>0.22050716649999999</v>
      </c>
      <c r="H132" s="5" t="str">
        <f t="shared" si="43"/>
        <v>N/A</v>
      </c>
      <c r="I132" s="8" t="s">
        <v>1748</v>
      </c>
      <c r="J132" s="8" t="s">
        <v>1748</v>
      </c>
      <c r="K132" s="3" t="s">
        <v>736</v>
      </c>
      <c r="L132" s="111" t="str">
        <f t="shared" si="44"/>
        <v>N/A</v>
      </c>
    </row>
    <row r="133" spans="1:12" ht="25" x14ac:dyDescent="0.25">
      <c r="A133" s="134" t="s">
        <v>495</v>
      </c>
      <c r="B133" s="3" t="s">
        <v>213</v>
      </c>
      <c r="C133" s="40" t="s">
        <v>1748</v>
      </c>
      <c r="D133" s="5" t="str">
        <f t="shared" si="43"/>
        <v>N/A</v>
      </c>
      <c r="E133" s="40" t="s">
        <v>1748</v>
      </c>
      <c r="F133" s="5" t="str">
        <f t="shared" si="43"/>
        <v>N/A</v>
      </c>
      <c r="G133" s="40" t="s">
        <v>1748</v>
      </c>
      <c r="H133" s="5" t="str">
        <f t="shared" si="43"/>
        <v>N/A</v>
      </c>
      <c r="I133" s="8" t="s">
        <v>1748</v>
      </c>
      <c r="J133" s="8" t="s">
        <v>1748</v>
      </c>
      <c r="K133" s="3" t="s">
        <v>736</v>
      </c>
      <c r="L133" s="111" t="str">
        <f t="shared" si="44"/>
        <v>N/A</v>
      </c>
    </row>
    <row r="134" spans="1:12" ht="25" x14ac:dyDescent="0.25">
      <c r="A134" s="134" t="s">
        <v>496</v>
      </c>
      <c r="B134" s="3" t="s">
        <v>213</v>
      </c>
      <c r="C134" s="40">
        <v>0</v>
      </c>
      <c r="D134" s="5" t="str">
        <f t="shared" si="43"/>
        <v>N/A</v>
      </c>
      <c r="E134" s="40">
        <v>0</v>
      </c>
      <c r="F134" s="5" t="str">
        <f t="shared" si="43"/>
        <v>N/A</v>
      </c>
      <c r="G134" s="40">
        <v>0</v>
      </c>
      <c r="H134" s="5" t="str">
        <f t="shared" si="43"/>
        <v>N/A</v>
      </c>
      <c r="I134" s="8" t="s">
        <v>1748</v>
      </c>
      <c r="J134" s="8" t="s">
        <v>1748</v>
      </c>
      <c r="K134" s="3" t="s">
        <v>736</v>
      </c>
      <c r="L134" s="111" t="str">
        <f t="shared" si="44"/>
        <v>N/A</v>
      </c>
    </row>
    <row r="135" spans="1:12" ht="25" x14ac:dyDescent="0.25">
      <c r="A135" s="134" t="s">
        <v>497</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v>0</v>
      </c>
      <c r="D136" s="27" t="str">
        <f t="shared" si="46"/>
        <v>N/A</v>
      </c>
      <c r="E136" s="40">
        <v>0</v>
      </c>
      <c r="F136" s="27" t="str">
        <f t="shared" si="47"/>
        <v>N/A</v>
      </c>
      <c r="G136" s="40">
        <v>0</v>
      </c>
      <c r="H136" s="27" t="str">
        <f t="shared" si="48"/>
        <v>N/A</v>
      </c>
      <c r="I136" s="8" t="s">
        <v>1748</v>
      </c>
      <c r="J136" s="8" t="s">
        <v>1748</v>
      </c>
      <c r="K136" s="3" t="s">
        <v>736</v>
      </c>
      <c r="L136" s="111" t="str">
        <f t="shared" si="44"/>
        <v>N/A</v>
      </c>
    </row>
    <row r="137" spans="1:12" ht="25" x14ac:dyDescent="0.25">
      <c r="A137" s="134" t="s">
        <v>499</v>
      </c>
      <c r="B137" s="22" t="s">
        <v>213</v>
      </c>
      <c r="C137" s="40">
        <v>0</v>
      </c>
      <c r="D137" s="27" t="str">
        <f t="shared" si="46"/>
        <v>N/A</v>
      </c>
      <c r="E137" s="40">
        <v>0</v>
      </c>
      <c r="F137" s="27" t="str">
        <f t="shared" si="47"/>
        <v>N/A</v>
      </c>
      <c r="G137" s="40">
        <v>0</v>
      </c>
      <c r="H137" s="27" t="str">
        <f t="shared" si="48"/>
        <v>N/A</v>
      </c>
      <c r="I137" s="8" t="s">
        <v>1748</v>
      </c>
      <c r="J137" s="8" t="s">
        <v>1748</v>
      </c>
      <c r="K137" s="3" t="s">
        <v>736</v>
      </c>
      <c r="L137" s="111" t="str">
        <f t="shared" si="44"/>
        <v>N/A</v>
      </c>
    </row>
    <row r="138" spans="1:12" ht="25" x14ac:dyDescent="0.25">
      <c r="A138" s="134" t="s">
        <v>500</v>
      </c>
      <c r="B138" s="22" t="s">
        <v>213</v>
      </c>
      <c r="C138" s="40">
        <v>0</v>
      </c>
      <c r="D138" s="27" t="str">
        <f t="shared" si="46"/>
        <v>N/A</v>
      </c>
      <c r="E138" s="40">
        <v>0</v>
      </c>
      <c r="F138" s="27" t="str">
        <f t="shared" si="47"/>
        <v>N/A</v>
      </c>
      <c r="G138" s="40">
        <v>0</v>
      </c>
      <c r="H138" s="27" t="str">
        <f t="shared" si="48"/>
        <v>N/A</v>
      </c>
      <c r="I138" s="8" t="s">
        <v>1748</v>
      </c>
      <c r="J138" s="8" t="s">
        <v>1748</v>
      </c>
      <c r="K138" s="3" t="s">
        <v>736</v>
      </c>
      <c r="L138" s="111" t="str">
        <f t="shared" si="44"/>
        <v>N/A</v>
      </c>
    </row>
    <row r="139" spans="1:12" ht="25" x14ac:dyDescent="0.25">
      <c r="A139" s="134" t="s">
        <v>501</v>
      </c>
      <c r="B139" s="22" t="s">
        <v>213</v>
      </c>
      <c r="C139" s="40">
        <v>0</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v>0</v>
      </c>
      <c r="D140" s="27" t="str">
        <f t="shared" si="46"/>
        <v>N/A</v>
      </c>
      <c r="E140" s="40">
        <v>0</v>
      </c>
      <c r="F140" s="27" t="str">
        <f t="shared" si="47"/>
        <v>N/A</v>
      </c>
      <c r="G140" s="40">
        <v>0.2183406114</v>
      </c>
      <c r="H140" s="27" t="str">
        <f t="shared" si="48"/>
        <v>N/A</v>
      </c>
      <c r="I140" s="8" t="s">
        <v>1748</v>
      </c>
      <c r="J140" s="8" t="s">
        <v>1748</v>
      </c>
      <c r="K140" s="3" t="s">
        <v>736</v>
      </c>
      <c r="L140" s="111" t="str">
        <f t="shared" si="44"/>
        <v>N/A</v>
      </c>
    </row>
    <row r="141" spans="1:12" ht="25" x14ac:dyDescent="0.25">
      <c r="A141" s="134" t="s">
        <v>503</v>
      </c>
      <c r="B141" s="22" t="s">
        <v>213</v>
      </c>
      <c r="C141" s="40">
        <v>0</v>
      </c>
      <c r="D141" s="27" t="str">
        <f t="shared" si="46"/>
        <v>N/A</v>
      </c>
      <c r="E141" s="40">
        <v>0</v>
      </c>
      <c r="F141" s="27" t="str">
        <f t="shared" si="47"/>
        <v>N/A</v>
      </c>
      <c r="G141" s="40">
        <v>0</v>
      </c>
      <c r="H141" s="27" t="str">
        <f t="shared" si="48"/>
        <v>N/A</v>
      </c>
      <c r="I141" s="8" t="s">
        <v>1748</v>
      </c>
      <c r="J141" s="8" t="s">
        <v>1748</v>
      </c>
      <c r="K141" s="3" t="s">
        <v>736</v>
      </c>
      <c r="L141" s="111" t="str">
        <f t="shared" si="44"/>
        <v>N/A</v>
      </c>
    </row>
    <row r="142" spans="1:12" ht="25" x14ac:dyDescent="0.25">
      <c r="A142" s="134" t="s">
        <v>504</v>
      </c>
      <c r="B142" s="22" t="s">
        <v>213</v>
      </c>
      <c r="C142" s="40">
        <v>0</v>
      </c>
      <c r="D142" s="5" t="str">
        <f t="shared" ref="D142" si="49">IF($B142="N/A","N/A",IF(C142&lt;0,"No","Yes"))</f>
        <v>N/A</v>
      </c>
      <c r="E142" s="40">
        <v>0</v>
      </c>
      <c r="F142" s="5" t="str">
        <f t="shared" ref="F142" si="50">IF($B142="N/A","N/A",IF(E142&lt;0,"No","Yes"))</f>
        <v>N/A</v>
      </c>
      <c r="G142" s="40">
        <v>0</v>
      </c>
      <c r="H142" s="5" t="str">
        <f t="shared" ref="H142" si="51">IF($B142="N/A","N/A",IF(G142&lt;0,"No","Yes"))</f>
        <v>N/A</v>
      </c>
      <c r="I142" s="8" t="s">
        <v>1748</v>
      </c>
      <c r="J142" s="8" t="s">
        <v>1748</v>
      </c>
      <c r="K142" s="3" t="s">
        <v>736</v>
      </c>
      <c r="L142" s="111" t="str">
        <f t="shared" si="44"/>
        <v>N/A</v>
      </c>
    </row>
    <row r="143" spans="1:12" x14ac:dyDescent="0.25">
      <c r="A143" s="110" t="s">
        <v>733</v>
      </c>
      <c r="B143" s="22" t="s">
        <v>213</v>
      </c>
      <c r="C143" s="10">
        <v>4565508</v>
      </c>
      <c r="D143" s="27" t="str">
        <f>IF($B143="N/A","N/A",IF(C143&gt;10,"No",IF(C143&lt;-10,"No","Yes")))</f>
        <v>N/A</v>
      </c>
      <c r="E143" s="10">
        <v>4693312</v>
      </c>
      <c r="F143" s="27" t="str">
        <f>IF($B143="N/A","N/A",IF(E143&gt;10,"No",IF(E143&lt;-10,"No","Yes")))</f>
        <v>N/A</v>
      </c>
      <c r="G143" s="10">
        <v>4887982</v>
      </c>
      <c r="H143" s="27" t="str">
        <f>IF($B143="N/A","N/A",IF(G143&gt;10,"No",IF(G143&lt;-10,"No","Yes")))</f>
        <v>N/A</v>
      </c>
      <c r="I143" s="8">
        <v>2.7989999999999999</v>
      </c>
      <c r="J143" s="8">
        <v>4.1479999999999997</v>
      </c>
      <c r="K143" s="28" t="s">
        <v>736</v>
      </c>
      <c r="L143" s="111" t="str">
        <f>IF(J143="Div by 0", "N/A", IF(K143="N/A","N/A", IF(J143&gt;VALUE(MID(K143,1,2)), "No", IF(J143&lt;-1*VALUE(MID(K143,1,2)), "No", "Yes"))))</f>
        <v>Yes</v>
      </c>
    </row>
    <row r="144" spans="1:12" x14ac:dyDescent="0.25">
      <c r="A144" s="110" t="s">
        <v>734</v>
      </c>
      <c r="B144" s="22" t="s">
        <v>213</v>
      </c>
      <c r="C144" s="1">
        <v>109872</v>
      </c>
      <c r="D144" s="27" t="str">
        <f>IF($B144="N/A","N/A",IF(C144&gt;10,"No",IF(C144&lt;-10,"No","Yes")))</f>
        <v>N/A</v>
      </c>
      <c r="E144" s="1">
        <v>109232</v>
      </c>
      <c r="F144" s="27" t="str">
        <f>IF($B144="N/A","N/A",IF(E144&gt;10,"No",IF(E144&lt;-10,"No","Yes")))</f>
        <v>N/A</v>
      </c>
      <c r="G144" s="1">
        <v>117071</v>
      </c>
      <c r="H144" s="27" t="str">
        <f>IF($B144="N/A","N/A",IF(G144&gt;10,"No",IF(G144&lt;-10,"No","Yes")))</f>
        <v>N/A</v>
      </c>
      <c r="I144" s="8">
        <v>-0.58199999999999996</v>
      </c>
      <c r="J144" s="8">
        <v>7.1760000000000002</v>
      </c>
      <c r="K144" s="28" t="s">
        <v>736</v>
      </c>
      <c r="L144" s="111" t="str">
        <f>IF(J144="Div by 0", "N/A", IF(K144="N/A","N/A", IF(J144&gt;VALUE(MID(K144,1,2)), "No", IF(J144&lt;-1*VALUE(MID(K144,1,2)), "No", "Yes"))))</f>
        <v>Yes</v>
      </c>
    </row>
    <row r="145" spans="1:12" x14ac:dyDescent="0.25">
      <c r="A145" s="134" t="s">
        <v>505</v>
      </c>
      <c r="B145" s="3" t="s">
        <v>213</v>
      </c>
      <c r="C145" s="40">
        <v>80.428671820000005</v>
      </c>
      <c r="D145" s="5" t="str">
        <f t="shared" ref="D145:D149" si="52">IF($B145="N/A","N/A",IF(C145&lt;0,"No","Yes"))</f>
        <v>N/A</v>
      </c>
      <c r="E145" s="40">
        <v>80.300524152999998</v>
      </c>
      <c r="F145" s="5" t="str">
        <f t="shared" ref="F145:F149" si="53">IF($B145="N/A","N/A",IF(E145&lt;0,"No","Yes"))</f>
        <v>N/A</v>
      </c>
      <c r="G145" s="40">
        <v>81.553594192999995</v>
      </c>
      <c r="H145" s="5" t="str">
        <f t="shared" ref="H145:H149" si="54">IF($B145="N/A","N/A",IF(G145&lt;0,"No","Yes"))</f>
        <v>N/A</v>
      </c>
      <c r="I145" s="8">
        <v>-0.159</v>
      </c>
      <c r="J145" s="8">
        <v>1.56</v>
      </c>
      <c r="K145" s="30" t="s">
        <v>736</v>
      </c>
      <c r="L145" s="111" t="str">
        <f>IF(J145="Div by 0", "N/A", IF(OR(J145="N/A",K145="N/A"),"N/A", IF(J145&gt;VALUE(MID(K145,1,2)), "No", IF(J145&lt;-1*VALUE(MID(K145,1,2)), "No", "Yes"))))</f>
        <v>Yes</v>
      </c>
    </row>
    <row r="146" spans="1:12" x14ac:dyDescent="0.25">
      <c r="A146" s="134" t="s">
        <v>506</v>
      </c>
      <c r="B146" s="3" t="s">
        <v>213</v>
      </c>
      <c r="C146" s="40">
        <v>1.8796574351999999</v>
      </c>
      <c r="D146" s="5" t="str">
        <f t="shared" si="52"/>
        <v>N/A</v>
      </c>
      <c r="E146" s="40">
        <v>1.9161406673000001</v>
      </c>
      <c r="F146" s="5" t="str">
        <f t="shared" si="53"/>
        <v>N/A</v>
      </c>
      <c r="G146" s="40">
        <v>2.0258035310000002</v>
      </c>
      <c r="H146" s="5" t="str">
        <f t="shared" si="54"/>
        <v>N/A</v>
      </c>
      <c r="I146" s="8">
        <v>1.9410000000000001</v>
      </c>
      <c r="J146" s="8">
        <v>5.7229999999999999</v>
      </c>
      <c r="K146" s="3" t="s">
        <v>736</v>
      </c>
      <c r="L146" s="111" t="str">
        <f t="shared" ref="L146:L149" si="55">IF(J146="Div by 0", "N/A", IF(OR(J146="N/A",K146="N/A"),"N/A", IF(J146&gt;VALUE(MID(K146,1,2)), "No", IF(J146&lt;-1*VALUE(MID(K146,1,2)), "No", "Yes"))))</f>
        <v>Yes</v>
      </c>
    </row>
    <row r="147" spans="1:12" x14ac:dyDescent="0.25">
      <c r="A147" s="134" t="s">
        <v>507</v>
      </c>
      <c r="B147" s="3" t="s">
        <v>213</v>
      </c>
      <c r="C147" s="40">
        <v>56.459022418000004</v>
      </c>
      <c r="D147" s="5" t="str">
        <f t="shared" si="52"/>
        <v>N/A</v>
      </c>
      <c r="E147" s="40">
        <v>56.124484021999997</v>
      </c>
      <c r="F147" s="5" t="str">
        <f t="shared" si="53"/>
        <v>N/A</v>
      </c>
      <c r="G147" s="40">
        <v>56.944764362000001</v>
      </c>
      <c r="H147" s="5" t="str">
        <f t="shared" si="54"/>
        <v>N/A</v>
      </c>
      <c r="I147" s="8">
        <v>-0.59299999999999997</v>
      </c>
      <c r="J147" s="8">
        <v>1.462</v>
      </c>
      <c r="K147" s="3" t="s">
        <v>736</v>
      </c>
      <c r="L147" s="111" t="str">
        <f t="shared" si="55"/>
        <v>Yes</v>
      </c>
    </row>
    <row r="148" spans="1:12" x14ac:dyDescent="0.25">
      <c r="A148" s="134" t="s">
        <v>508</v>
      </c>
      <c r="B148" s="3" t="s">
        <v>213</v>
      </c>
      <c r="C148" s="40">
        <v>93.563472797000003</v>
      </c>
      <c r="D148" s="5" t="str">
        <f t="shared" si="52"/>
        <v>N/A</v>
      </c>
      <c r="E148" s="40">
        <v>93.375442379000006</v>
      </c>
      <c r="F148" s="5" t="str">
        <f t="shared" si="53"/>
        <v>N/A</v>
      </c>
      <c r="G148" s="40">
        <v>93.690091530999993</v>
      </c>
      <c r="H148" s="5" t="str">
        <f t="shared" si="54"/>
        <v>N/A</v>
      </c>
      <c r="I148" s="8">
        <v>-0.20100000000000001</v>
      </c>
      <c r="J148" s="8">
        <v>0.33700000000000002</v>
      </c>
      <c r="K148" s="3" t="s">
        <v>736</v>
      </c>
      <c r="L148" s="111" t="str">
        <f t="shared" si="55"/>
        <v>Yes</v>
      </c>
    </row>
    <row r="149" spans="1:12" x14ac:dyDescent="0.25">
      <c r="A149" s="134" t="s">
        <v>509</v>
      </c>
      <c r="B149" s="3" t="s">
        <v>213</v>
      </c>
      <c r="C149" s="40">
        <v>86.122954202000003</v>
      </c>
      <c r="D149" s="5" t="str">
        <f t="shared" si="52"/>
        <v>N/A</v>
      </c>
      <c r="E149" s="40">
        <v>85.282795381</v>
      </c>
      <c r="F149" s="5" t="str">
        <f t="shared" si="53"/>
        <v>N/A</v>
      </c>
      <c r="G149" s="40">
        <v>87.113477602000003</v>
      </c>
      <c r="H149" s="5" t="str">
        <f t="shared" si="54"/>
        <v>N/A</v>
      </c>
      <c r="I149" s="8">
        <v>-0.97599999999999998</v>
      </c>
      <c r="J149" s="8">
        <v>2.1469999999999998</v>
      </c>
      <c r="K149" s="3" t="s">
        <v>736</v>
      </c>
      <c r="L149" s="111" t="str">
        <f t="shared" si="55"/>
        <v>Yes</v>
      </c>
    </row>
    <row r="150" spans="1:12" x14ac:dyDescent="0.25">
      <c r="A150" s="143" t="s">
        <v>735</v>
      </c>
      <c r="B150" s="30"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1748</v>
      </c>
      <c r="J150" s="8" t="s">
        <v>1748</v>
      </c>
      <c r="K150" s="30" t="s">
        <v>736</v>
      </c>
      <c r="L150" s="111" t="str">
        <f t="shared" ref="L150:L172" si="59">IF(J150="Div by 0", "N/A", IF(K150="N/A","N/A", IF(J150&gt;VALUE(MID(K150,1,2)), "No", IF(J150&lt;-1*VALUE(MID(K150,1,2)), "No", "Yes"))))</f>
        <v>N/A</v>
      </c>
    </row>
    <row r="151" spans="1:12" x14ac:dyDescent="0.25">
      <c r="A151" s="143" t="s">
        <v>532</v>
      </c>
      <c r="B151" s="30" t="s">
        <v>213</v>
      </c>
      <c r="C151" s="1">
        <v>0</v>
      </c>
      <c r="D151" s="7" t="str">
        <f t="shared" si="56"/>
        <v>N/A</v>
      </c>
      <c r="E151" s="1">
        <v>0</v>
      </c>
      <c r="F151" s="7" t="str">
        <f t="shared" si="57"/>
        <v>N/A</v>
      </c>
      <c r="G151" s="1">
        <v>0</v>
      </c>
      <c r="H151" s="7" t="str">
        <f t="shared" si="58"/>
        <v>N/A</v>
      </c>
      <c r="I151" s="8" t="s">
        <v>1748</v>
      </c>
      <c r="J151" s="8" t="s">
        <v>1748</v>
      </c>
      <c r="K151" s="30" t="s">
        <v>736</v>
      </c>
      <c r="L151" s="111" t="str">
        <f t="shared" si="59"/>
        <v>N/A</v>
      </c>
    </row>
    <row r="152" spans="1:12" x14ac:dyDescent="0.25">
      <c r="A152" s="143" t="s">
        <v>533</v>
      </c>
      <c r="B152" s="30" t="s">
        <v>213</v>
      </c>
      <c r="C152" s="1">
        <v>0</v>
      </c>
      <c r="D152" s="7" t="str">
        <f t="shared" si="56"/>
        <v>N/A</v>
      </c>
      <c r="E152" s="1">
        <v>0</v>
      </c>
      <c r="F152" s="7" t="str">
        <f t="shared" si="57"/>
        <v>N/A</v>
      </c>
      <c r="G152" s="1">
        <v>0</v>
      </c>
      <c r="H152" s="7" t="str">
        <f t="shared" si="58"/>
        <v>N/A</v>
      </c>
      <c r="I152" s="8" t="s">
        <v>1748</v>
      </c>
      <c r="J152" s="8" t="s">
        <v>1748</v>
      </c>
      <c r="K152" s="30" t="s">
        <v>736</v>
      </c>
      <c r="L152" s="111" t="str">
        <f t="shared" si="59"/>
        <v>N/A</v>
      </c>
    </row>
    <row r="153" spans="1:12" x14ac:dyDescent="0.25">
      <c r="A153" s="143" t="s">
        <v>534</v>
      </c>
      <c r="B153" s="30" t="s">
        <v>213</v>
      </c>
      <c r="C153" s="1">
        <v>0</v>
      </c>
      <c r="D153" s="7" t="str">
        <f t="shared" si="56"/>
        <v>N/A</v>
      </c>
      <c r="E153" s="1">
        <v>0</v>
      </c>
      <c r="F153" s="7" t="str">
        <f t="shared" si="57"/>
        <v>N/A</v>
      </c>
      <c r="G153" s="1">
        <v>0</v>
      </c>
      <c r="H153" s="7" t="str">
        <f t="shared" si="58"/>
        <v>N/A</v>
      </c>
      <c r="I153" s="8" t="s">
        <v>1748</v>
      </c>
      <c r="J153" s="8" t="s">
        <v>1748</v>
      </c>
      <c r="K153" s="30" t="s">
        <v>736</v>
      </c>
      <c r="L153" s="111" t="str">
        <f t="shared" si="59"/>
        <v>N/A</v>
      </c>
    </row>
    <row r="154" spans="1:12" x14ac:dyDescent="0.25">
      <c r="A154" s="143" t="s">
        <v>535</v>
      </c>
      <c r="B154" s="30" t="s">
        <v>213</v>
      </c>
      <c r="C154" s="1">
        <v>0</v>
      </c>
      <c r="D154" s="7" t="str">
        <f t="shared" si="56"/>
        <v>N/A</v>
      </c>
      <c r="E154" s="1">
        <v>0</v>
      </c>
      <c r="F154" s="7" t="str">
        <f t="shared" si="57"/>
        <v>N/A</v>
      </c>
      <c r="G154" s="1">
        <v>0</v>
      </c>
      <c r="H154" s="7" t="str">
        <f t="shared" si="58"/>
        <v>N/A</v>
      </c>
      <c r="I154" s="8" t="s">
        <v>1748</v>
      </c>
      <c r="J154" s="8" t="s">
        <v>1748</v>
      </c>
      <c r="K154" s="30" t="s">
        <v>736</v>
      </c>
      <c r="L154" s="111" t="str">
        <f t="shared" si="59"/>
        <v>N/A</v>
      </c>
    </row>
    <row r="155" spans="1:12" x14ac:dyDescent="0.25">
      <c r="A155" s="134" t="s">
        <v>536</v>
      </c>
      <c r="B155" s="3" t="s">
        <v>213</v>
      </c>
      <c r="C155" s="40">
        <v>0</v>
      </c>
      <c r="D155" s="5" t="str">
        <f t="shared" ref="D155:D159" si="60">IF($B155="N/A","N/A",IF(C155&lt;0,"No","Yes"))</f>
        <v>N/A</v>
      </c>
      <c r="E155" s="40">
        <v>0</v>
      </c>
      <c r="F155" s="5" t="str">
        <f t="shared" ref="F155:F159" si="61">IF($B155="N/A","N/A",IF(E155&lt;0,"No","Yes"))</f>
        <v>N/A</v>
      </c>
      <c r="G155" s="40">
        <v>0</v>
      </c>
      <c r="H155" s="5" t="str">
        <f t="shared" ref="H155:H159" si="62">IF($B155="N/A","N/A",IF(G155&lt;0,"No","Yes"))</f>
        <v>N/A</v>
      </c>
      <c r="I155" s="8" t="s">
        <v>1748</v>
      </c>
      <c r="J155" s="8" t="s">
        <v>1748</v>
      </c>
      <c r="K155" s="30" t="s">
        <v>736</v>
      </c>
      <c r="L155" s="111" t="str">
        <f>IF(J155="Div by 0", "N/A", IF(OR(J155="N/A",K155="N/A"),"N/A", IF(J155&gt;VALUE(MID(K155,1,2)), "No", IF(J155&lt;-1*VALUE(MID(K155,1,2)), "No", "Yes"))))</f>
        <v>N/A</v>
      </c>
    </row>
    <row r="156" spans="1:12" x14ac:dyDescent="0.25">
      <c r="A156" s="134" t="s">
        <v>537</v>
      </c>
      <c r="B156" s="3" t="s">
        <v>213</v>
      </c>
      <c r="C156" s="40">
        <v>0</v>
      </c>
      <c r="D156" s="5" t="str">
        <f t="shared" si="60"/>
        <v>N/A</v>
      </c>
      <c r="E156" s="40">
        <v>0</v>
      </c>
      <c r="F156" s="5" t="str">
        <f t="shared" si="61"/>
        <v>N/A</v>
      </c>
      <c r="G156" s="40">
        <v>0</v>
      </c>
      <c r="H156" s="5" t="str">
        <f t="shared" si="62"/>
        <v>N/A</v>
      </c>
      <c r="I156" s="8" t="s">
        <v>1748</v>
      </c>
      <c r="J156" s="8" t="s">
        <v>1748</v>
      </c>
      <c r="K156" s="3" t="s">
        <v>736</v>
      </c>
      <c r="L156" s="111" t="str">
        <f t="shared" ref="L156:L159" si="63">IF(J156="Div by 0", "N/A", IF(OR(J156="N/A",K156="N/A"),"N/A", IF(J156&gt;VALUE(MID(K156,1,2)), "No", IF(J156&lt;-1*VALUE(MID(K156,1,2)), "No", "Yes"))))</f>
        <v>N/A</v>
      </c>
    </row>
    <row r="157" spans="1:12" ht="25" x14ac:dyDescent="0.25">
      <c r="A157" s="134" t="s">
        <v>538</v>
      </c>
      <c r="B157" s="3" t="s">
        <v>213</v>
      </c>
      <c r="C157" s="40">
        <v>0</v>
      </c>
      <c r="D157" s="5" t="str">
        <f t="shared" si="60"/>
        <v>N/A</v>
      </c>
      <c r="E157" s="40">
        <v>0</v>
      </c>
      <c r="F157" s="5" t="str">
        <f t="shared" si="61"/>
        <v>N/A</v>
      </c>
      <c r="G157" s="40">
        <v>0</v>
      </c>
      <c r="H157" s="5" t="str">
        <f t="shared" si="62"/>
        <v>N/A</v>
      </c>
      <c r="I157" s="8" t="s">
        <v>1748</v>
      </c>
      <c r="J157" s="8" t="s">
        <v>1748</v>
      </c>
      <c r="K157" s="3" t="s">
        <v>736</v>
      </c>
      <c r="L157" s="111" t="str">
        <f t="shared" si="63"/>
        <v>N/A</v>
      </c>
    </row>
    <row r="158" spans="1:12" x14ac:dyDescent="0.25">
      <c r="A158" s="134" t="s">
        <v>539</v>
      </c>
      <c r="B158" s="3" t="s">
        <v>213</v>
      </c>
      <c r="C158" s="40">
        <v>0</v>
      </c>
      <c r="D158" s="5" t="str">
        <f t="shared" si="60"/>
        <v>N/A</v>
      </c>
      <c r="E158" s="40">
        <v>0</v>
      </c>
      <c r="F158" s="5" t="str">
        <f t="shared" si="61"/>
        <v>N/A</v>
      </c>
      <c r="G158" s="40">
        <v>0</v>
      </c>
      <c r="H158" s="5" t="str">
        <f t="shared" si="62"/>
        <v>N/A</v>
      </c>
      <c r="I158" s="8" t="s">
        <v>1748</v>
      </c>
      <c r="J158" s="8" t="s">
        <v>1748</v>
      </c>
      <c r="K158" s="3" t="s">
        <v>736</v>
      </c>
      <c r="L158" s="111" t="str">
        <f t="shared" si="63"/>
        <v>N/A</v>
      </c>
    </row>
    <row r="159" spans="1:12" x14ac:dyDescent="0.25">
      <c r="A159" s="134" t="s">
        <v>540</v>
      </c>
      <c r="B159" s="3" t="s">
        <v>213</v>
      </c>
      <c r="C159" s="40">
        <v>0</v>
      </c>
      <c r="D159" s="5" t="str">
        <f t="shared" si="60"/>
        <v>N/A</v>
      </c>
      <c r="E159" s="40">
        <v>0</v>
      </c>
      <c r="F159" s="5" t="str">
        <f t="shared" si="61"/>
        <v>N/A</v>
      </c>
      <c r="G159" s="40">
        <v>0</v>
      </c>
      <c r="H159" s="5" t="str">
        <f t="shared" si="62"/>
        <v>N/A</v>
      </c>
      <c r="I159" s="8" t="s">
        <v>1748</v>
      </c>
      <c r="J159" s="8" t="s">
        <v>1748</v>
      </c>
      <c r="K159" s="3" t="s">
        <v>736</v>
      </c>
      <c r="L159" s="111" t="str">
        <f t="shared" si="63"/>
        <v>N/A</v>
      </c>
    </row>
    <row r="160" spans="1:12" ht="25" x14ac:dyDescent="0.25">
      <c r="A160" s="143" t="s">
        <v>541</v>
      </c>
      <c r="B160" s="30" t="s">
        <v>213</v>
      </c>
      <c r="C160" s="1">
        <v>0</v>
      </c>
      <c r="D160" s="7" t="str">
        <f t="shared" si="56"/>
        <v>N/A</v>
      </c>
      <c r="E160" s="1">
        <v>0</v>
      </c>
      <c r="F160" s="7" t="str">
        <f t="shared" si="57"/>
        <v>N/A</v>
      </c>
      <c r="G160" s="1">
        <v>0</v>
      </c>
      <c r="H160" s="7" t="str">
        <f t="shared" si="58"/>
        <v>N/A</v>
      </c>
      <c r="I160" s="8" t="s">
        <v>1748</v>
      </c>
      <c r="J160" s="8" t="s">
        <v>1748</v>
      </c>
      <c r="K160" s="30" t="s">
        <v>736</v>
      </c>
      <c r="L160" s="111" t="str">
        <f t="shared" si="59"/>
        <v>N/A</v>
      </c>
    </row>
    <row r="161" spans="1:12" x14ac:dyDescent="0.25">
      <c r="A161" s="143" t="s">
        <v>542</v>
      </c>
      <c r="B161" s="30" t="s">
        <v>213</v>
      </c>
      <c r="C161" s="10">
        <v>0</v>
      </c>
      <c r="D161" s="7" t="str">
        <f t="shared" si="56"/>
        <v>N/A</v>
      </c>
      <c r="E161" s="10">
        <v>0</v>
      </c>
      <c r="F161" s="7" t="str">
        <f t="shared" si="57"/>
        <v>N/A</v>
      </c>
      <c r="G161" s="10">
        <v>0</v>
      </c>
      <c r="H161" s="7" t="str">
        <f t="shared" si="58"/>
        <v>N/A</v>
      </c>
      <c r="I161" s="8" t="s">
        <v>1748</v>
      </c>
      <c r="J161" s="8" t="s">
        <v>1748</v>
      </c>
      <c r="K161" s="30" t="s">
        <v>736</v>
      </c>
      <c r="L161" s="111" t="str">
        <f t="shared" si="59"/>
        <v>N/A</v>
      </c>
    </row>
    <row r="162" spans="1:12" x14ac:dyDescent="0.25">
      <c r="A162" s="143" t="s">
        <v>1276</v>
      </c>
      <c r="B162" s="30" t="s">
        <v>213</v>
      </c>
      <c r="C162" s="10" t="s">
        <v>1748</v>
      </c>
      <c r="D162" s="7" t="str">
        <f t="shared" si="56"/>
        <v>N/A</v>
      </c>
      <c r="E162" s="10" t="s">
        <v>1748</v>
      </c>
      <c r="F162" s="7" t="str">
        <f t="shared" si="57"/>
        <v>N/A</v>
      </c>
      <c r="G162" s="10" t="s">
        <v>1748</v>
      </c>
      <c r="H162" s="7" t="str">
        <f t="shared" si="58"/>
        <v>N/A</v>
      </c>
      <c r="I162" s="8" t="s">
        <v>1748</v>
      </c>
      <c r="J162" s="8" t="s">
        <v>1748</v>
      </c>
      <c r="K162" s="30" t="s">
        <v>736</v>
      </c>
      <c r="L162" s="111" t="str">
        <f t="shared" si="59"/>
        <v>N/A</v>
      </c>
    </row>
    <row r="163" spans="1:12" ht="25" x14ac:dyDescent="0.25">
      <c r="A163" s="143" t="s">
        <v>1277</v>
      </c>
      <c r="B163" s="30" t="s">
        <v>213</v>
      </c>
      <c r="C163" s="10" t="s">
        <v>1748</v>
      </c>
      <c r="D163" s="7" t="str">
        <f t="shared" si="56"/>
        <v>N/A</v>
      </c>
      <c r="E163" s="10" t="s">
        <v>1748</v>
      </c>
      <c r="F163" s="7" t="str">
        <f t="shared" si="57"/>
        <v>N/A</v>
      </c>
      <c r="G163" s="10" t="s">
        <v>1748</v>
      </c>
      <c r="H163" s="7" t="str">
        <f t="shared" si="58"/>
        <v>N/A</v>
      </c>
      <c r="I163" s="8" t="s">
        <v>1748</v>
      </c>
      <c r="J163" s="8" t="s">
        <v>1748</v>
      </c>
      <c r="K163" s="30" t="s">
        <v>736</v>
      </c>
      <c r="L163" s="111" t="str">
        <f t="shared" si="59"/>
        <v>N/A</v>
      </c>
    </row>
    <row r="164" spans="1:12" ht="25" x14ac:dyDescent="0.25">
      <c r="A164" s="143" t="s">
        <v>1278</v>
      </c>
      <c r="B164" s="30" t="s">
        <v>213</v>
      </c>
      <c r="C164" s="10" t="s">
        <v>1748</v>
      </c>
      <c r="D164" s="7" t="str">
        <f t="shared" si="56"/>
        <v>N/A</v>
      </c>
      <c r="E164" s="10" t="s">
        <v>1748</v>
      </c>
      <c r="F164" s="7" t="str">
        <f t="shared" si="57"/>
        <v>N/A</v>
      </c>
      <c r="G164" s="10" t="s">
        <v>1748</v>
      </c>
      <c r="H164" s="7" t="str">
        <f t="shared" si="58"/>
        <v>N/A</v>
      </c>
      <c r="I164" s="8" t="s">
        <v>1748</v>
      </c>
      <c r="J164" s="8" t="s">
        <v>1748</v>
      </c>
      <c r="K164" s="30" t="s">
        <v>736</v>
      </c>
      <c r="L164" s="111" t="str">
        <f t="shared" si="59"/>
        <v>N/A</v>
      </c>
    </row>
    <row r="165" spans="1:12" ht="25" x14ac:dyDescent="0.25">
      <c r="A165" s="143" t="s">
        <v>1279</v>
      </c>
      <c r="B165" s="30" t="s">
        <v>213</v>
      </c>
      <c r="C165" s="10" t="s">
        <v>1748</v>
      </c>
      <c r="D165" s="7" t="str">
        <f t="shared" si="56"/>
        <v>N/A</v>
      </c>
      <c r="E165" s="10" t="s">
        <v>1748</v>
      </c>
      <c r="F165" s="7" t="str">
        <f t="shared" si="57"/>
        <v>N/A</v>
      </c>
      <c r="G165" s="10" t="s">
        <v>1748</v>
      </c>
      <c r="H165" s="7" t="str">
        <f t="shared" si="58"/>
        <v>N/A</v>
      </c>
      <c r="I165" s="8" t="s">
        <v>1748</v>
      </c>
      <c r="J165" s="8" t="s">
        <v>1748</v>
      </c>
      <c r="K165" s="30" t="s">
        <v>736</v>
      </c>
      <c r="L165" s="111" t="str">
        <f t="shared" si="59"/>
        <v>N/A</v>
      </c>
    </row>
    <row r="166" spans="1:12" ht="25" x14ac:dyDescent="0.25">
      <c r="A166" s="143" t="s">
        <v>1280</v>
      </c>
      <c r="B166" s="30" t="s">
        <v>213</v>
      </c>
      <c r="C166" s="10" t="s">
        <v>1748</v>
      </c>
      <c r="D166" s="7" t="str">
        <f t="shared" si="56"/>
        <v>N/A</v>
      </c>
      <c r="E166" s="10" t="s">
        <v>1748</v>
      </c>
      <c r="F166" s="7" t="str">
        <f t="shared" si="57"/>
        <v>N/A</v>
      </c>
      <c r="G166" s="10" t="s">
        <v>1748</v>
      </c>
      <c r="H166" s="7" t="str">
        <f t="shared" si="58"/>
        <v>N/A</v>
      </c>
      <c r="I166" s="8" t="s">
        <v>1748</v>
      </c>
      <c r="J166" s="8" t="s">
        <v>1748</v>
      </c>
      <c r="K166" s="30" t="s">
        <v>736</v>
      </c>
      <c r="L166" s="111" t="str">
        <f t="shared" si="59"/>
        <v>N/A</v>
      </c>
    </row>
    <row r="167" spans="1:12" x14ac:dyDescent="0.25">
      <c r="A167" s="174" t="s">
        <v>543</v>
      </c>
      <c r="B167" s="22" t="s">
        <v>213</v>
      </c>
      <c r="C167" s="29">
        <v>0</v>
      </c>
      <c r="D167" s="27" t="str">
        <f t="shared" si="56"/>
        <v>N/A</v>
      </c>
      <c r="E167" s="29">
        <v>0</v>
      </c>
      <c r="F167" s="27" t="str">
        <f t="shared" si="57"/>
        <v>N/A</v>
      </c>
      <c r="G167" s="29">
        <v>0</v>
      </c>
      <c r="H167" s="27" t="str">
        <f t="shared" si="58"/>
        <v>N/A</v>
      </c>
      <c r="I167" s="8" t="s">
        <v>1748</v>
      </c>
      <c r="J167" s="8" t="s">
        <v>1748</v>
      </c>
      <c r="K167" s="28" t="s">
        <v>736</v>
      </c>
      <c r="L167" s="111" t="str">
        <f t="shared" si="59"/>
        <v>N/A</v>
      </c>
    </row>
    <row r="168" spans="1:12" x14ac:dyDescent="0.25">
      <c r="A168" s="174" t="s">
        <v>1281</v>
      </c>
      <c r="B168" s="22" t="s">
        <v>213</v>
      </c>
      <c r="C168" s="29" t="s">
        <v>1748</v>
      </c>
      <c r="D168" s="27" t="str">
        <f t="shared" si="56"/>
        <v>N/A</v>
      </c>
      <c r="E168" s="29" t="s">
        <v>1748</v>
      </c>
      <c r="F168" s="27" t="str">
        <f t="shared" si="57"/>
        <v>N/A</v>
      </c>
      <c r="G168" s="29" t="s">
        <v>1748</v>
      </c>
      <c r="H168" s="27" t="str">
        <f t="shared" si="58"/>
        <v>N/A</v>
      </c>
      <c r="I168" s="8" t="s">
        <v>1748</v>
      </c>
      <c r="J168" s="8" t="s">
        <v>1748</v>
      </c>
      <c r="K168" s="28" t="s">
        <v>736</v>
      </c>
      <c r="L168" s="111" t="str">
        <f t="shared" si="59"/>
        <v>N/A</v>
      </c>
    </row>
    <row r="169" spans="1:12" ht="25" x14ac:dyDescent="0.25">
      <c r="A169" s="174" t="s">
        <v>1282</v>
      </c>
      <c r="B169" s="30" t="s">
        <v>213</v>
      </c>
      <c r="C169" s="10" t="s">
        <v>1748</v>
      </c>
      <c r="D169" s="7" t="str">
        <f t="shared" si="56"/>
        <v>N/A</v>
      </c>
      <c r="E169" s="10" t="s">
        <v>1748</v>
      </c>
      <c r="F169" s="7" t="str">
        <f t="shared" si="57"/>
        <v>N/A</v>
      </c>
      <c r="G169" s="10" t="s">
        <v>1748</v>
      </c>
      <c r="H169" s="7" t="str">
        <f t="shared" si="58"/>
        <v>N/A</v>
      </c>
      <c r="I169" s="8" t="s">
        <v>1748</v>
      </c>
      <c r="J169" s="8" t="s">
        <v>1748</v>
      </c>
      <c r="K169" s="30" t="s">
        <v>736</v>
      </c>
      <c r="L169" s="111" t="str">
        <f t="shared" si="59"/>
        <v>N/A</v>
      </c>
    </row>
    <row r="170" spans="1:12" ht="25" x14ac:dyDescent="0.25">
      <c r="A170" s="174" t="s">
        <v>1283</v>
      </c>
      <c r="B170" s="30" t="s">
        <v>213</v>
      </c>
      <c r="C170" s="10" t="s">
        <v>1748</v>
      </c>
      <c r="D170" s="7" t="str">
        <f t="shared" si="56"/>
        <v>N/A</v>
      </c>
      <c r="E170" s="10" t="s">
        <v>1748</v>
      </c>
      <c r="F170" s="7" t="str">
        <f t="shared" si="57"/>
        <v>N/A</v>
      </c>
      <c r="G170" s="10" t="s">
        <v>1748</v>
      </c>
      <c r="H170" s="7" t="str">
        <f t="shared" si="58"/>
        <v>N/A</v>
      </c>
      <c r="I170" s="8" t="s">
        <v>1748</v>
      </c>
      <c r="J170" s="8" t="s">
        <v>1748</v>
      </c>
      <c r="K170" s="30" t="s">
        <v>736</v>
      </c>
      <c r="L170" s="111" t="str">
        <f t="shared" si="59"/>
        <v>N/A</v>
      </c>
    </row>
    <row r="171" spans="1:12" x14ac:dyDescent="0.25">
      <c r="A171" s="174" t="s">
        <v>1284</v>
      </c>
      <c r="B171" s="30" t="s">
        <v>213</v>
      </c>
      <c r="C171" s="10" t="s">
        <v>1748</v>
      </c>
      <c r="D171" s="7" t="str">
        <f t="shared" si="56"/>
        <v>N/A</v>
      </c>
      <c r="E171" s="10" t="s">
        <v>1748</v>
      </c>
      <c r="F171" s="7" t="str">
        <f t="shared" si="57"/>
        <v>N/A</v>
      </c>
      <c r="G171" s="10" t="s">
        <v>1748</v>
      </c>
      <c r="H171" s="7" t="str">
        <f t="shared" si="58"/>
        <v>N/A</v>
      </c>
      <c r="I171" s="8" t="s">
        <v>1748</v>
      </c>
      <c r="J171" s="8" t="s">
        <v>1748</v>
      </c>
      <c r="K171" s="30" t="s">
        <v>736</v>
      </c>
      <c r="L171" s="111" t="str">
        <f t="shared" si="59"/>
        <v>N/A</v>
      </c>
    </row>
    <row r="172" spans="1:12" ht="25" x14ac:dyDescent="0.25">
      <c r="A172" s="174" t="s">
        <v>1285</v>
      </c>
      <c r="B172" s="30" t="s">
        <v>213</v>
      </c>
      <c r="C172" s="10" t="s">
        <v>1748</v>
      </c>
      <c r="D172" s="7" t="str">
        <f t="shared" si="56"/>
        <v>N/A</v>
      </c>
      <c r="E172" s="10" t="s">
        <v>1748</v>
      </c>
      <c r="F172" s="7" t="str">
        <f t="shared" si="57"/>
        <v>N/A</v>
      </c>
      <c r="G172" s="10" t="s">
        <v>1748</v>
      </c>
      <c r="H172" s="7" t="str">
        <f t="shared" si="58"/>
        <v>N/A</v>
      </c>
      <c r="I172" s="8" t="s">
        <v>1748</v>
      </c>
      <c r="J172" s="8" t="s">
        <v>1748</v>
      </c>
      <c r="K172" s="30" t="s">
        <v>736</v>
      </c>
      <c r="L172" s="111" t="str">
        <f t="shared" si="59"/>
        <v>N/A</v>
      </c>
    </row>
    <row r="173" spans="1:12" ht="25" x14ac:dyDescent="0.25">
      <c r="A173" s="134" t="s">
        <v>544</v>
      </c>
      <c r="B173" s="98" t="s">
        <v>213</v>
      </c>
      <c r="C173" s="99">
        <v>0</v>
      </c>
      <c r="D173" s="100" t="str">
        <f>IF($B173="N/A","N/A",IF(C173&gt;10,"No",IF(C173&lt;-10,"No","Yes")))</f>
        <v>N/A</v>
      </c>
      <c r="E173" s="99">
        <v>0</v>
      </c>
      <c r="F173" s="100" t="str">
        <f>IF($B173="N/A","N/A",IF(E173&gt;10,"No",IF(E173&lt;-10,"No","Yes")))</f>
        <v>N/A</v>
      </c>
      <c r="G173" s="99">
        <v>0</v>
      </c>
      <c r="H173" s="100" t="str">
        <f>IF($B173="N/A","N/A",IF(G173&gt;10,"No",IF(G173&lt;-10,"No","Yes")))</f>
        <v>N/A</v>
      </c>
      <c r="I173" s="95" t="s">
        <v>1748</v>
      </c>
      <c r="J173" s="95" t="s">
        <v>1748</v>
      </c>
      <c r="K173" s="96" t="s">
        <v>736</v>
      </c>
      <c r="L173" s="113" t="str">
        <f>IF(J173="Div by 0", "N/A", IF(K173="N/A","N/A", IF(J173&gt;VALUE(MID(K173,1,2)), "No", IF(J173&lt;-1*VALUE(MID(K173,1,2)), "No", "Yes"))))</f>
        <v>N/A</v>
      </c>
    </row>
    <row r="174" spans="1:12" ht="25" x14ac:dyDescent="0.25">
      <c r="A174" s="134" t="s">
        <v>1286</v>
      </c>
      <c r="B174" s="30"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1748</v>
      </c>
      <c r="J174" s="8" t="s">
        <v>1748</v>
      </c>
      <c r="K174" s="30" t="s">
        <v>736</v>
      </c>
      <c r="L174" s="111" t="str">
        <f t="shared" ref="L174:L181" si="67">IF(J174="Div by 0", "N/A", IF(K174="N/A","N/A", IF(J174&gt;VALUE(MID(K174,1,2)), "No", IF(J174&lt;-1*VALUE(MID(K174,1,2)), "No", "Yes"))))</f>
        <v>N/A</v>
      </c>
    </row>
    <row r="175" spans="1:12" ht="25" x14ac:dyDescent="0.25">
      <c r="A175" s="134" t="s">
        <v>545</v>
      </c>
      <c r="B175" s="30" t="s">
        <v>213</v>
      </c>
      <c r="C175" s="10">
        <v>0</v>
      </c>
      <c r="D175" s="7" t="str">
        <f t="shared" si="64"/>
        <v>N/A</v>
      </c>
      <c r="E175" s="10">
        <v>0</v>
      </c>
      <c r="F175" s="7" t="str">
        <f t="shared" si="65"/>
        <v>N/A</v>
      </c>
      <c r="G175" s="10">
        <v>0</v>
      </c>
      <c r="H175" s="7" t="str">
        <f t="shared" si="66"/>
        <v>N/A</v>
      </c>
      <c r="I175" s="8" t="s">
        <v>1748</v>
      </c>
      <c r="J175" s="8" t="s">
        <v>1748</v>
      </c>
      <c r="K175" s="30" t="s">
        <v>736</v>
      </c>
      <c r="L175" s="111" t="str">
        <f t="shared" si="67"/>
        <v>N/A</v>
      </c>
    </row>
    <row r="176" spans="1:12" ht="25" x14ac:dyDescent="0.25">
      <c r="A176" s="134" t="s">
        <v>510</v>
      </c>
      <c r="B176" s="30" t="s">
        <v>213</v>
      </c>
      <c r="C176" s="10">
        <v>0</v>
      </c>
      <c r="D176" s="7" t="str">
        <f t="shared" si="64"/>
        <v>N/A</v>
      </c>
      <c r="E176" s="10">
        <v>0</v>
      </c>
      <c r="F176" s="7" t="str">
        <f t="shared" si="65"/>
        <v>N/A</v>
      </c>
      <c r="G176" s="10">
        <v>0</v>
      </c>
      <c r="H176" s="7" t="str">
        <f t="shared" si="66"/>
        <v>N/A</v>
      </c>
      <c r="I176" s="8" t="s">
        <v>1748</v>
      </c>
      <c r="J176" s="8" t="s">
        <v>1748</v>
      </c>
      <c r="K176" s="30" t="s">
        <v>736</v>
      </c>
      <c r="L176" s="111" t="str">
        <f t="shared" si="67"/>
        <v>N/A</v>
      </c>
    </row>
    <row r="177" spans="1:12" ht="25" x14ac:dyDescent="0.25">
      <c r="A177" s="134" t="s">
        <v>511</v>
      </c>
      <c r="B177" s="30" t="s">
        <v>213</v>
      </c>
      <c r="C177" s="10" t="s">
        <v>1748</v>
      </c>
      <c r="D177" s="7" t="str">
        <f t="shared" si="64"/>
        <v>N/A</v>
      </c>
      <c r="E177" s="10" t="s">
        <v>1748</v>
      </c>
      <c r="F177" s="7" t="str">
        <f t="shared" si="65"/>
        <v>N/A</v>
      </c>
      <c r="G177" s="10" t="s">
        <v>1748</v>
      </c>
      <c r="H177" s="7" t="str">
        <f t="shared" si="66"/>
        <v>N/A</v>
      </c>
      <c r="I177" s="8" t="s">
        <v>1748</v>
      </c>
      <c r="J177" s="8" t="s">
        <v>1748</v>
      </c>
      <c r="K177" s="30" t="s">
        <v>736</v>
      </c>
      <c r="L177" s="111" t="str">
        <f t="shared" si="67"/>
        <v>N/A</v>
      </c>
    </row>
    <row r="178" spans="1:12" ht="25" x14ac:dyDescent="0.25">
      <c r="A178" s="134" t="s">
        <v>1287</v>
      </c>
      <c r="B178" s="22" t="s">
        <v>213</v>
      </c>
      <c r="C178" s="29" t="s">
        <v>1748</v>
      </c>
      <c r="D178" s="27" t="str">
        <f t="shared" si="64"/>
        <v>N/A</v>
      </c>
      <c r="E178" s="29" t="s">
        <v>1748</v>
      </c>
      <c r="F178" s="27" t="str">
        <f t="shared" si="65"/>
        <v>N/A</v>
      </c>
      <c r="G178" s="29" t="s">
        <v>1748</v>
      </c>
      <c r="H178" s="27" t="str">
        <f t="shared" si="66"/>
        <v>N/A</v>
      </c>
      <c r="I178" s="8" t="s">
        <v>1748</v>
      </c>
      <c r="J178" s="8" t="s">
        <v>1748</v>
      </c>
      <c r="K178" s="28" t="s">
        <v>736</v>
      </c>
      <c r="L178" s="111" t="str">
        <f t="shared" si="67"/>
        <v>N/A</v>
      </c>
    </row>
    <row r="179" spans="1:12" ht="25" x14ac:dyDescent="0.25">
      <c r="A179" s="134" t="s">
        <v>512</v>
      </c>
      <c r="B179" s="22" t="s">
        <v>213</v>
      </c>
      <c r="C179" s="29" t="s">
        <v>1748</v>
      </c>
      <c r="D179" s="27" t="str">
        <f t="shared" si="64"/>
        <v>N/A</v>
      </c>
      <c r="E179" s="29" t="s">
        <v>1748</v>
      </c>
      <c r="F179" s="27" t="str">
        <f t="shared" si="65"/>
        <v>N/A</v>
      </c>
      <c r="G179" s="29" t="s">
        <v>1748</v>
      </c>
      <c r="H179" s="27" t="str">
        <f t="shared" si="66"/>
        <v>N/A</v>
      </c>
      <c r="I179" s="8" t="s">
        <v>1748</v>
      </c>
      <c r="J179" s="8" t="s">
        <v>1748</v>
      </c>
      <c r="K179" s="28" t="s">
        <v>736</v>
      </c>
      <c r="L179" s="111" t="str">
        <f t="shared" si="67"/>
        <v>N/A</v>
      </c>
    </row>
    <row r="180" spans="1:12" ht="25" x14ac:dyDescent="0.25">
      <c r="A180" s="134" t="s">
        <v>513</v>
      </c>
      <c r="B180" s="22" t="s">
        <v>213</v>
      </c>
      <c r="C180" s="29" t="s">
        <v>1748</v>
      </c>
      <c r="D180" s="27" t="str">
        <f t="shared" si="64"/>
        <v>N/A</v>
      </c>
      <c r="E180" s="29" t="s">
        <v>1748</v>
      </c>
      <c r="F180" s="27" t="str">
        <f t="shared" si="65"/>
        <v>N/A</v>
      </c>
      <c r="G180" s="29" t="s">
        <v>1748</v>
      </c>
      <c r="H180" s="27" t="str">
        <f t="shared" si="66"/>
        <v>N/A</v>
      </c>
      <c r="I180" s="8" t="s">
        <v>1748</v>
      </c>
      <c r="J180" s="8" t="s">
        <v>1748</v>
      </c>
      <c r="K180" s="28" t="s">
        <v>736</v>
      </c>
      <c r="L180" s="111" t="str">
        <f t="shared" si="67"/>
        <v>N/A</v>
      </c>
    </row>
    <row r="181" spans="1:12" ht="25" x14ac:dyDescent="0.25">
      <c r="A181" s="134" t="s">
        <v>1639</v>
      </c>
      <c r="B181" s="30" t="s">
        <v>213</v>
      </c>
      <c r="C181" s="9" t="s">
        <v>1748</v>
      </c>
      <c r="D181" s="7" t="str">
        <f t="shared" si="64"/>
        <v>N/A</v>
      </c>
      <c r="E181" s="9" t="s">
        <v>1748</v>
      </c>
      <c r="F181" s="7" t="str">
        <f t="shared" si="65"/>
        <v>N/A</v>
      </c>
      <c r="G181" s="9" t="s">
        <v>1748</v>
      </c>
      <c r="H181" s="7" t="str">
        <f t="shared" si="66"/>
        <v>N/A</v>
      </c>
      <c r="I181" s="36" t="s">
        <v>1748</v>
      </c>
      <c r="J181" s="36" t="s">
        <v>1748</v>
      </c>
      <c r="K181" s="30" t="s">
        <v>736</v>
      </c>
      <c r="L181" s="111" t="str">
        <f t="shared" si="67"/>
        <v>N/A</v>
      </c>
    </row>
    <row r="182" spans="1:12" ht="25" x14ac:dyDescent="0.25">
      <c r="A182" s="134" t="s">
        <v>1640</v>
      </c>
      <c r="B182" s="101" t="s">
        <v>213</v>
      </c>
      <c r="C182" s="102" t="s">
        <v>1748</v>
      </c>
      <c r="D182" s="97" t="str">
        <f t="shared" ref="D182" si="68">IF($B182="N/A","N/A",IF(C182&lt;0,"No","Yes"))</f>
        <v>N/A</v>
      </c>
      <c r="E182" s="102" t="s">
        <v>1748</v>
      </c>
      <c r="F182" s="97" t="str">
        <f t="shared" ref="F182" si="69">IF($B182="N/A","N/A",IF(E182&lt;0,"No","Yes"))</f>
        <v>N/A</v>
      </c>
      <c r="G182" s="102" t="s">
        <v>1748</v>
      </c>
      <c r="H182" s="97" t="str">
        <f t="shared" ref="H182" si="70">IF($B182="N/A","N/A",IF(G182&lt;0,"No","Yes"))</f>
        <v>N/A</v>
      </c>
      <c r="I182" s="103" t="s">
        <v>1748</v>
      </c>
      <c r="J182" s="103" t="s">
        <v>1748</v>
      </c>
      <c r="K182" s="101" t="s">
        <v>736</v>
      </c>
      <c r="L182" s="113" t="str">
        <f t="shared" ref="L182" si="71">IF(J182="Div by 0", "N/A", IF(OR(J182="N/A",K182="N/A"),"N/A", IF(J182&gt;VALUE(MID(K182,1,2)), "No", IF(J182&lt;-1*VALUE(MID(K182,1,2)), "No", "Yes"))))</f>
        <v>N/A</v>
      </c>
    </row>
    <row r="183" spans="1:12" ht="25" x14ac:dyDescent="0.25">
      <c r="A183" s="134" t="s">
        <v>1641</v>
      </c>
      <c r="B183" s="3" t="s">
        <v>213</v>
      </c>
      <c r="C183" s="9" t="s">
        <v>1748</v>
      </c>
      <c r="D183" s="5" t="str">
        <f t="shared" ref="D183:D185" si="72">IF($B183="N/A","N/A",IF(C183&lt;0,"No","Yes"))</f>
        <v>N/A</v>
      </c>
      <c r="E183" s="9" t="s">
        <v>1748</v>
      </c>
      <c r="F183" s="5" t="str">
        <f t="shared" ref="F183:F185" si="73">IF($B183="N/A","N/A",IF(E183&lt;0,"No","Yes"))</f>
        <v>N/A</v>
      </c>
      <c r="G183" s="9" t="s">
        <v>1748</v>
      </c>
      <c r="H183" s="5" t="str">
        <f t="shared" ref="H183:H185" si="74">IF($B183="N/A","N/A",IF(G183&lt;0,"No","Yes"))</f>
        <v>N/A</v>
      </c>
      <c r="I183" s="36" t="s">
        <v>1748</v>
      </c>
      <c r="J183" s="36" t="s">
        <v>1748</v>
      </c>
      <c r="K183" s="3" t="s">
        <v>736</v>
      </c>
      <c r="L183" s="111" t="str">
        <f t="shared" ref="L183:L213" si="75">IF(J183="Div by 0", "N/A", IF(OR(J183="N/A",K183="N/A"),"N/A", IF(J183&gt;VALUE(MID(K183,1,2)), "No", IF(J183&lt;-1*VALUE(MID(K183,1,2)), "No", "Yes"))))</f>
        <v>N/A</v>
      </c>
    </row>
    <row r="184" spans="1:12" ht="25" x14ac:dyDescent="0.25">
      <c r="A184" s="134" t="s">
        <v>1642</v>
      </c>
      <c r="B184" s="3" t="s">
        <v>213</v>
      </c>
      <c r="C184" s="9" t="s">
        <v>1748</v>
      </c>
      <c r="D184" s="5" t="str">
        <f t="shared" si="72"/>
        <v>N/A</v>
      </c>
      <c r="E184" s="9" t="s">
        <v>1748</v>
      </c>
      <c r="F184" s="5" t="str">
        <f t="shared" si="73"/>
        <v>N/A</v>
      </c>
      <c r="G184" s="9" t="s">
        <v>1748</v>
      </c>
      <c r="H184" s="5" t="str">
        <f t="shared" si="74"/>
        <v>N/A</v>
      </c>
      <c r="I184" s="36" t="s">
        <v>1748</v>
      </c>
      <c r="J184" s="36" t="s">
        <v>1748</v>
      </c>
      <c r="K184" s="3" t="s">
        <v>736</v>
      </c>
      <c r="L184" s="111" t="str">
        <f t="shared" si="75"/>
        <v>N/A</v>
      </c>
    </row>
    <row r="185" spans="1:12" ht="25" x14ac:dyDescent="0.25">
      <c r="A185" s="134" t="s">
        <v>1643</v>
      </c>
      <c r="B185" s="3" t="s">
        <v>213</v>
      </c>
      <c r="C185" s="9" t="s">
        <v>1748</v>
      </c>
      <c r="D185" s="5" t="str">
        <f t="shared" si="72"/>
        <v>N/A</v>
      </c>
      <c r="E185" s="9" t="s">
        <v>1748</v>
      </c>
      <c r="F185" s="5" t="str">
        <f t="shared" si="73"/>
        <v>N/A</v>
      </c>
      <c r="G185" s="9" t="s">
        <v>1748</v>
      </c>
      <c r="H185" s="5" t="str">
        <f t="shared" si="74"/>
        <v>N/A</v>
      </c>
      <c r="I185" s="36" t="s">
        <v>1748</v>
      </c>
      <c r="J185" s="36" t="s">
        <v>1748</v>
      </c>
      <c r="K185" s="3" t="s">
        <v>736</v>
      </c>
      <c r="L185" s="111" t="str">
        <f t="shared" si="75"/>
        <v>N/A</v>
      </c>
    </row>
    <row r="186" spans="1:12" ht="25" x14ac:dyDescent="0.25">
      <c r="A186" s="134" t="s">
        <v>1645</v>
      </c>
      <c r="B186" s="104" t="s">
        <v>213</v>
      </c>
      <c r="C186" s="102" t="s">
        <v>1748</v>
      </c>
      <c r="D186" s="94" t="str">
        <f>IF($B186="N/A","N/A",IF(C186&gt;10,"No",IF(C186&lt;-10,"No","Yes")))</f>
        <v>N/A</v>
      </c>
      <c r="E186" s="102" t="s">
        <v>1748</v>
      </c>
      <c r="F186" s="94" t="str">
        <f>IF($B186="N/A","N/A",IF(E186&gt;10,"No",IF(E186&lt;-10,"No","Yes")))</f>
        <v>N/A</v>
      </c>
      <c r="G186" s="102" t="s">
        <v>1748</v>
      </c>
      <c r="H186" s="94" t="str">
        <f>IF($B186="N/A","N/A",IF(G186&gt;10,"No",IF(G186&lt;-10,"No","Yes")))</f>
        <v>N/A</v>
      </c>
      <c r="I186" s="103" t="s">
        <v>1748</v>
      </c>
      <c r="J186" s="103" t="s">
        <v>1748</v>
      </c>
      <c r="K186" s="104" t="s">
        <v>736</v>
      </c>
      <c r="L186" s="111" t="str">
        <f t="shared" si="75"/>
        <v>N/A</v>
      </c>
    </row>
    <row r="187" spans="1:12" ht="25" x14ac:dyDescent="0.25">
      <c r="A187" s="134" t="s">
        <v>1646</v>
      </c>
      <c r="B187" s="22" t="s">
        <v>213</v>
      </c>
      <c r="C187" s="9" t="s">
        <v>1748</v>
      </c>
      <c r="D187" s="27" t="str">
        <f t="shared" ref="D187:D213" si="76">IF($B187="N/A","N/A",IF(C187&gt;10,"No",IF(C187&lt;-10,"No","Yes")))</f>
        <v>N/A</v>
      </c>
      <c r="E187" s="9" t="s">
        <v>1748</v>
      </c>
      <c r="F187" s="27" t="str">
        <f t="shared" ref="F187:F213" si="77">IF($B187="N/A","N/A",IF(E187&gt;10,"No",IF(E187&lt;-10,"No","Yes")))</f>
        <v>N/A</v>
      </c>
      <c r="G187" s="9" t="s">
        <v>1748</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t="s">
        <v>1748</v>
      </c>
      <c r="D188" s="27" t="str">
        <f t="shared" si="76"/>
        <v>N/A</v>
      </c>
      <c r="E188" s="9" t="s">
        <v>1748</v>
      </c>
      <c r="F188" s="27" t="str">
        <f t="shared" si="77"/>
        <v>N/A</v>
      </c>
      <c r="G188" s="9" t="s">
        <v>1748</v>
      </c>
      <c r="H188" s="27" t="str">
        <f t="shared" si="78"/>
        <v>N/A</v>
      </c>
      <c r="I188" s="36" t="s">
        <v>1748</v>
      </c>
      <c r="J188" s="36" t="s">
        <v>1748</v>
      </c>
      <c r="K188" s="28" t="s">
        <v>736</v>
      </c>
      <c r="L188" s="111" t="str">
        <f t="shared" si="75"/>
        <v>N/A</v>
      </c>
    </row>
    <row r="189" spans="1:12" ht="25" x14ac:dyDescent="0.25">
      <c r="A189" s="134" t="s">
        <v>1648</v>
      </c>
      <c r="B189" s="22" t="s">
        <v>213</v>
      </c>
      <c r="C189" s="9" t="s">
        <v>1748</v>
      </c>
      <c r="D189" s="27" t="str">
        <f t="shared" si="76"/>
        <v>N/A</v>
      </c>
      <c r="E189" s="9" t="s">
        <v>1748</v>
      </c>
      <c r="F189" s="27" t="str">
        <f t="shared" si="77"/>
        <v>N/A</v>
      </c>
      <c r="G189" s="9" t="s">
        <v>1748</v>
      </c>
      <c r="H189" s="27" t="str">
        <f t="shared" si="78"/>
        <v>N/A</v>
      </c>
      <c r="I189" s="36" t="s">
        <v>1748</v>
      </c>
      <c r="J189" s="36" t="s">
        <v>1748</v>
      </c>
      <c r="K189" s="28" t="s">
        <v>736</v>
      </c>
      <c r="L189" s="111" t="str">
        <f t="shared" si="75"/>
        <v>N/A</v>
      </c>
    </row>
    <row r="190" spans="1:12" ht="25" x14ac:dyDescent="0.25">
      <c r="A190" s="134" t="s">
        <v>1649</v>
      </c>
      <c r="B190" s="22" t="s">
        <v>213</v>
      </c>
      <c r="C190" s="9" t="s">
        <v>1748</v>
      </c>
      <c r="D190" s="27" t="str">
        <f t="shared" si="76"/>
        <v>N/A</v>
      </c>
      <c r="E190" s="9" t="s">
        <v>1748</v>
      </c>
      <c r="F190" s="27" t="str">
        <f t="shared" si="77"/>
        <v>N/A</v>
      </c>
      <c r="G190" s="9" t="s">
        <v>1748</v>
      </c>
      <c r="H190" s="27" t="str">
        <f t="shared" si="78"/>
        <v>N/A</v>
      </c>
      <c r="I190" s="36" t="s">
        <v>1748</v>
      </c>
      <c r="J190" s="36" t="s">
        <v>1748</v>
      </c>
      <c r="K190" s="28" t="s">
        <v>736</v>
      </c>
      <c r="L190" s="111" t="str">
        <f t="shared" si="75"/>
        <v>N/A</v>
      </c>
    </row>
    <row r="191" spans="1:12" ht="25" x14ac:dyDescent="0.25">
      <c r="A191" s="134" t="s">
        <v>1650</v>
      </c>
      <c r="B191" s="22" t="s">
        <v>213</v>
      </c>
      <c r="C191" s="9" t="s">
        <v>1748</v>
      </c>
      <c r="D191" s="27" t="str">
        <f t="shared" si="76"/>
        <v>N/A</v>
      </c>
      <c r="E191" s="9" t="s">
        <v>1748</v>
      </c>
      <c r="F191" s="27" t="str">
        <f t="shared" si="77"/>
        <v>N/A</v>
      </c>
      <c r="G191" s="9" t="s">
        <v>1748</v>
      </c>
      <c r="H191" s="27" t="str">
        <f t="shared" si="78"/>
        <v>N/A</v>
      </c>
      <c r="I191" s="36" t="s">
        <v>1748</v>
      </c>
      <c r="J191" s="36" t="s">
        <v>1748</v>
      </c>
      <c r="K191" s="28" t="s">
        <v>736</v>
      </c>
      <c r="L191" s="111" t="str">
        <f t="shared" si="75"/>
        <v>N/A</v>
      </c>
    </row>
    <row r="192" spans="1:12" ht="25" x14ac:dyDescent="0.25">
      <c r="A192" s="134" t="s">
        <v>1651</v>
      </c>
      <c r="B192" s="22" t="s">
        <v>213</v>
      </c>
      <c r="C192" s="9" t="s">
        <v>1748</v>
      </c>
      <c r="D192" s="27" t="str">
        <f t="shared" si="76"/>
        <v>N/A</v>
      </c>
      <c r="E192" s="9" t="s">
        <v>1748</v>
      </c>
      <c r="F192" s="27" t="str">
        <f t="shared" si="77"/>
        <v>N/A</v>
      </c>
      <c r="G192" s="9" t="s">
        <v>1748</v>
      </c>
      <c r="H192" s="27" t="str">
        <f t="shared" si="78"/>
        <v>N/A</v>
      </c>
      <c r="I192" s="36" t="s">
        <v>1748</v>
      </c>
      <c r="J192" s="36" t="s">
        <v>1748</v>
      </c>
      <c r="K192" s="28" t="s">
        <v>736</v>
      </c>
      <c r="L192" s="111" t="str">
        <f t="shared" si="75"/>
        <v>N/A</v>
      </c>
    </row>
    <row r="193" spans="1:12" ht="25" x14ac:dyDescent="0.25">
      <c r="A193" s="134" t="s">
        <v>1652</v>
      </c>
      <c r="B193" s="22" t="s">
        <v>213</v>
      </c>
      <c r="C193" s="9" t="s">
        <v>1748</v>
      </c>
      <c r="D193" s="27" t="str">
        <f t="shared" si="76"/>
        <v>N/A</v>
      </c>
      <c r="E193" s="9" t="s">
        <v>1748</v>
      </c>
      <c r="F193" s="27" t="str">
        <f t="shared" si="77"/>
        <v>N/A</v>
      </c>
      <c r="G193" s="9" t="s">
        <v>1748</v>
      </c>
      <c r="H193" s="27" t="str">
        <f t="shared" si="78"/>
        <v>N/A</v>
      </c>
      <c r="I193" s="36" t="s">
        <v>1748</v>
      </c>
      <c r="J193" s="36" t="s">
        <v>1748</v>
      </c>
      <c r="K193" s="28" t="s">
        <v>736</v>
      </c>
      <c r="L193" s="111" t="str">
        <f t="shared" si="75"/>
        <v>N/A</v>
      </c>
    </row>
    <row r="194" spans="1:12" ht="25" x14ac:dyDescent="0.25">
      <c r="A194" s="134" t="s">
        <v>1653</v>
      </c>
      <c r="B194" s="22" t="s">
        <v>213</v>
      </c>
      <c r="C194" s="9" t="s">
        <v>1748</v>
      </c>
      <c r="D194" s="27" t="str">
        <f t="shared" si="76"/>
        <v>N/A</v>
      </c>
      <c r="E194" s="9" t="s">
        <v>1748</v>
      </c>
      <c r="F194" s="27" t="str">
        <f t="shared" si="77"/>
        <v>N/A</v>
      </c>
      <c r="G194" s="9" t="s">
        <v>1748</v>
      </c>
      <c r="H194" s="27" t="str">
        <f t="shared" si="78"/>
        <v>N/A</v>
      </c>
      <c r="I194" s="36" t="s">
        <v>1748</v>
      </c>
      <c r="J194" s="36" t="s">
        <v>1748</v>
      </c>
      <c r="K194" s="28" t="s">
        <v>736</v>
      </c>
      <c r="L194" s="111" t="str">
        <f t="shared" si="75"/>
        <v>N/A</v>
      </c>
    </row>
    <row r="195" spans="1:12" ht="25" x14ac:dyDescent="0.25">
      <c r="A195" s="134" t="s">
        <v>1654</v>
      </c>
      <c r="B195" s="22" t="s">
        <v>213</v>
      </c>
      <c r="C195" s="9" t="s">
        <v>1748</v>
      </c>
      <c r="D195" s="27" t="str">
        <f t="shared" si="76"/>
        <v>N/A</v>
      </c>
      <c r="E195" s="9" t="s">
        <v>1748</v>
      </c>
      <c r="F195" s="27" t="str">
        <f t="shared" si="77"/>
        <v>N/A</v>
      </c>
      <c r="G195" s="9" t="s">
        <v>1748</v>
      </c>
      <c r="H195" s="27" t="str">
        <f t="shared" si="78"/>
        <v>N/A</v>
      </c>
      <c r="I195" s="36" t="s">
        <v>1748</v>
      </c>
      <c r="J195" s="36" t="s">
        <v>1748</v>
      </c>
      <c r="K195" s="28" t="s">
        <v>736</v>
      </c>
      <c r="L195" s="111" t="str">
        <f t="shared" si="75"/>
        <v>N/A</v>
      </c>
    </row>
    <row r="196" spans="1:12" ht="25" x14ac:dyDescent="0.25">
      <c r="A196" s="134" t="s">
        <v>1655</v>
      </c>
      <c r="B196" s="22" t="s">
        <v>213</v>
      </c>
      <c r="C196" s="9" t="s">
        <v>1748</v>
      </c>
      <c r="D196" s="27" t="str">
        <f t="shared" si="76"/>
        <v>N/A</v>
      </c>
      <c r="E196" s="9" t="s">
        <v>1748</v>
      </c>
      <c r="F196" s="27" t="str">
        <f t="shared" si="77"/>
        <v>N/A</v>
      </c>
      <c r="G196" s="9" t="s">
        <v>1748</v>
      </c>
      <c r="H196" s="27" t="str">
        <f t="shared" si="78"/>
        <v>N/A</v>
      </c>
      <c r="I196" s="36" t="s">
        <v>1748</v>
      </c>
      <c r="J196" s="36" t="s">
        <v>1748</v>
      </c>
      <c r="K196" s="28" t="s">
        <v>736</v>
      </c>
      <c r="L196" s="111" t="str">
        <f t="shared" si="75"/>
        <v>N/A</v>
      </c>
    </row>
    <row r="197" spans="1:12" ht="25" x14ac:dyDescent="0.25">
      <c r="A197" s="134" t="s">
        <v>1656</v>
      </c>
      <c r="B197" s="22" t="s">
        <v>213</v>
      </c>
      <c r="C197" s="9" t="s">
        <v>1748</v>
      </c>
      <c r="D197" s="27" t="str">
        <f t="shared" si="76"/>
        <v>N/A</v>
      </c>
      <c r="E197" s="9" t="s">
        <v>1748</v>
      </c>
      <c r="F197" s="27" t="str">
        <f t="shared" si="77"/>
        <v>N/A</v>
      </c>
      <c r="G197" s="9" t="s">
        <v>1748</v>
      </c>
      <c r="H197" s="27" t="str">
        <f t="shared" si="78"/>
        <v>N/A</v>
      </c>
      <c r="I197" s="36" t="s">
        <v>1748</v>
      </c>
      <c r="J197" s="36" t="s">
        <v>1748</v>
      </c>
      <c r="K197" s="28" t="s">
        <v>736</v>
      </c>
      <c r="L197" s="111" t="str">
        <f t="shared" si="75"/>
        <v>N/A</v>
      </c>
    </row>
    <row r="198" spans="1:12" ht="25" x14ac:dyDescent="0.25">
      <c r="A198" s="134" t="s">
        <v>1657</v>
      </c>
      <c r="B198" s="22" t="s">
        <v>213</v>
      </c>
      <c r="C198" s="9" t="s">
        <v>1748</v>
      </c>
      <c r="D198" s="27" t="str">
        <f t="shared" si="76"/>
        <v>N/A</v>
      </c>
      <c r="E198" s="9" t="s">
        <v>1748</v>
      </c>
      <c r="F198" s="27" t="str">
        <f t="shared" si="77"/>
        <v>N/A</v>
      </c>
      <c r="G198" s="9" t="s">
        <v>1748</v>
      </c>
      <c r="H198" s="27" t="str">
        <f t="shared" si="78"/>
        <v>N/A</v>
      </c>
      <c r="I198" s="36" t="s">
        <v>1748</v>
      </c>
      <c r="J198" s="36" t="s">
        <v>1748</v>
      </c>
      <c r="K198" s="28" t="s">
        <v>736</v>
      </c>
      <c r="L198" s="111" t="str">
        <f t="shared" si="75"/>
        <v>N/A</v>
      </c>
    </row>
    <row r="199" spans="1:12" ht="25" x14ac:dyDescent="0.25">
      <c r="A199" s="134" t="s">
        <v>1658</v>
      </c>
      <c r="B199" s="22" t="s">
        <v>213</v>
      </c>
      <c r="C199" s="9" t="s">
        <v>1748</v>
      </c>
      <c r="D199" s="27" t="str">
        <f t="shared" si="76"/>
        <v>N/A</v>
      </c>
      <c r="E199" s="9" t="s">
        <v>1748</v>
      </c>
      <c r="F199" s="27" t="str">
        <f t="shared" si="77"/>
        <v>N/A</v>
      </c>
      <c r="G199" s="9" t="s">
        <v>1748</v>
      </c>
      <c r="H199" s="27" t="str">
        <f t="shared" si="78"/>
        <v>N/A</v>
      </c>
      <c r="I199" s="36" t="s">
        <v>1748</v>
      </c>
      <c r="J199" s="36" t="s">
        <v>1748</v>
      </c>
      <c r="K199" s="28" t="s">
        <v>736</v>
      </c>
      <c r="L199" s="111" t="str">
        <f t="shared" si="75"/>
        <v>N/A</v>
      </c>
    </row>
    <row r="200" spans="1:12" ht="25" x14ac:dyDescent="0.25">
      <c r="A200" s="134" t="s">
        <v>1659</v>
      </c>
      <c r="B200" s="22" t="s">
        <v>213</v>
      </c>
      <c r="C200" s="9" t="s">
        <v>1748</v>
      </c>
      <c r="D200" s="27" t="str">
        <f t="shared" si="76"/>
        <v>N/A</v>
      </c>
      <c r="E200" s="9" t="s">
        <v>1748</v>
      </c>
      <c r="F200" s="27" t="str">
        <f t="shared" si="77"/>
        <v>N/A</v>
      </c>
      <c r="G200" s="9" t="s">
        <v>1748</v>
      </c>
      <c r="H200" s="27" t="str">
        <f t="shared" si="78"/>
        <v>N/A</v>
      </c>
      <c r="I200" s="36" t="s">
        <v>1748</v>
      </c>
      <c r="J200" s="36" t="s">
        <v>1748</v>
      </c>
      <c r="K200" s="28" t="s">
        <v>736</v>
      </c>
      <c r="L200" s="111" t="str">
        <f t="shared" si="75"/>
        <v>N/A</v>
      </c>
    </row>
    <row r="201" spans="1:12" ht="25" x14ac:dyDescent="0.25">
      <c r="A201" s="134" t="s">
        <v>1660</v>
      </c>
      <c r="B201" s="22" t="s">
        <v>213</v>
      </c>
      <c r="C201" s="9" t="s">
        <v>1748</v>
      </c>
      <c r="D201" s="27" t="str">
        <f t="shared" si="76"/>
        <v>N/A</v>
      </c>
      <c r="E201" s="9" t="s">
        <v>1748</v>
      </c>
      <c r="F201" s="27" t="str">
        <f t="shared" si="77"/>
        <v>N/A</v>
      </c>
      <c r="G201" s="9" t="s">
        <v>1748</v>
      </c>
      <c r="H201" s="27" t="str">
        <f t="shared" si="78"/>
        <v>N/A</v>
      </c>
      <c r="I201" s="36" t="s">
        <v>1748</v>
      </c>
      <c r="J201" s="36" t="s">
        <v>1748</v>
      </c>
      <c r="K201" s="28" t="s">
        <v>736</v>
      </c>
      <c r="L201" s="111" t="str">
        <f t="shared" si="75"/>
        <v>N/A</v>
      </c>
    </row>
    <row r="202" spans="1:12" ht="25" x14ac:dyDescent="0.25">
      <c r="A202" s="134" t="s">
        <v>1661</v>
      </c>
      <c r="B202" s="22" t="s">
        <v>213</v>
      </c>
      <c r="C202" s="9" t="s">
        <v>1748</v>
      </c>
      <c r="D202" s="27" t="str">
        <f t="shared" si="76"/>
        <v>N/A</v>
      </c>
      <c r="E202" s="9" t="s">
        <v>1748</v>
      </c>
      <c r="F202" s="27" t="str">
        <f t="shared" si="77"/>
        <v>N/A</v>
      </c>
      <c r="G202" s="9" t="s">
        <v>1748</v>
      </c>
      <c r="H202" s="27" t="str">
        <f t="shared" si="78"/>
        <v>N/A</v>
      </c>
      <c r="I202" s="36" t="s">
        <v>1748</v>
      </c>
      <c r="J202" s="36" t="s">
        <v>1748</v>
      </c>
      <c r="K202" s="28" t="s">
        <v>736</v>
      </c>
      <c r="L202" s="111" t="str">
        <f t="shared" si="75"/>
        <v>N/A</v>
      </c>
    </row>
    <row r="203" spans="1:12" ht="25" x14ac:dyDescent="0.25">
      <c r="A203" s="134" t="s">
        <v>1662</v>
      </c>
      <c r="B203" s="22" t="s">
        <v>213</v>
      </c>
      <c r="C203" s="9" t="s">
        <v>1748</v>
      </c>
      <c r="D203" s="27" t="str">
        <f t="shared" si="76"/>
        <v>N/A</v>
      </c>
      <c r="E203" s="9" t="s">
        <v>1748</v>
      </c>
      <c r="F203" s="27" t="str">
        <f t="shared" si="77"/>
        <v>N/A</v>
      </c>
      <c r="G203" s="9" t="s">
        <v>1748</v>
      </c>
      <c r="H203" s="27" t="str">
        <f t="shared" si="78"/>
        <v>N/A</v>
      </c>
      <c r="I203" s="36" t="s">
        <v>1748</v>
      </c>
      <c r="J203" s="36" t="s">
        <v>1748</v>
      </c>
      <c r="K203" s="28" t="s">
        <v>736</v>
      </c>
      <c r="L203" s="111" t="str">
        <f t="shared" si="75"/>
        <v>N/A</v>
      </c>
    </row>
    <row r="204" spans="1:12" ht="25" x14ac:dyDescent="0.25">
      <c r="A204" s="134" t="s">
        <v>1663</v>
      </c>
      <c r="B204" s="22" t="s">
        <v>213</v>
      </c>
      <c r="C204" s="9" t="s">
        <v>1748</v>
      </c>
      <c r="D204" s="27" t="str">
        <f t="shared" si="76"/>
        <v>N/A</v>
      </c>
      <c r="E204" s="9" t="s">
        <v>1748</v>
      </c>
      <c r="F204" s="27" t="str">
        <f t="shared" si="77"/>
        <v>N/A</v>
      </c>
      <c r="G204" s="9" t="s">
        <v>1748</v>
      </c>
      <c r="H204" s="27" t="str">
        <f t="shared" si="78"/>
        <v>N/A</v>
      </c>
      <c r="I204" s="36" t="s">
        <v>1748</v>
      </c>
      <c r="J204" s="36" t="s">
        <v>1748</v>
      </c>
      <c r="K204" s="28" t="s">
        <v>736</v>
      </c>
      <c r="L204" s="111" t="str">
        <f t="shared" si="75"/>
        <v>N/A</v>
      </c>
    </row>
    <row r="205" spans="1:12" ht="25" x14ac:dyDescent="0.25">
      <c r="A205" s="134" t="s">
        <v>1664</v>
      </c>
      <c r="B205" s="22" t="s">
        <v>213</v>
      </c>
      <c r="C205" s="9" t="s">
        <v>1748</v>
      </c>
      <c r="D205" s="27" t="str">
        <f t="shared" si="76"/>
        <v>N/A</v>
      </c>
      <c r="E205" s="9" t="s">
        <v>1748</v>
      </c>
      <c r="F205" s="27" t="str">
        <f t="shared" si="77"/>
        <v>N/A</v>
      </c>
      <c r="G205" s="9" t="s">
        <v>1748</v>
      </c>
      <c r="H205" s="27" t="str">
        <f t="shared" si="78"/>
        <v>N/A</v>
      </c>
      <c r="I205" s="36" t="s">
        <v>1748</v>
      </c>
      <c r="J205" s="36" t="s">
        <v>1748</v>
      </c>
      <c r="K205" s="28" t="s">
        <v>736</v>
      </c>
      <c r="L205" s="111" t="str">
        <f t="shared" si="75"/>
        <v>N/A</v>
      </c>
    </row>
    <row r="206" spans="1:12" ht="25" x14ac:dyDescent="0.25">
      <c r="A206" s="134" t="s">
        <v>1665</v>
      </c>
      <c r="B206" s="22" t="s">
        <v>213</v>
      </c>
      <c r="C206" s="9" t="s">
        <v>1748</v>
      </c>
      <c r="D206" s="27" t="str">
        <f t="shared" si="76"/>
        <v>N/A</v>
      </c>
      <c r="E206" s="9" t="s">
        <v>1748</v>
      </c>
      <c r="F206" s="27" t="str">
        <f t="shared" si="77"/>
        <v>N/A</v>
      </c>
      <c r="G206" s="9" t="s">
        <v>1748</v>
      </c>
      <c r="H206" s="27" t="str">
        <f t="shared" si="78"/>
        <v>N/A</v>
      </c>
      <c r="I206" s="36" t="s">
        <v>1748</v>
      </c>
      <c r="J206" s="36" t="s">
        <v>1748</v>
      </c>
      <c r="K206" s="28" t="s">
        <v>736</v>
      </c>
      <c r="L206" s="111" t="str">
        <f t="shared" si="75"/>
        <v>N/A</v>
      </c>
    </row>
    <row r="207" spans="1:12" ht="25" x14ac:dyDescent="0.25">
      <c r="A207" s="134" t="s">
        <v>1666</v>
      </c>
      <c r="B207" s="22" t="s">
        <v>213</v>
      </c>
      <c r="C207" s="9" t="s">
        <v>1748</v>
      </c>
      <c r="D207" s="27" t="str">
        <f t="shared" si="76"/>
        <v>N/A</v>
      </c>
      <c r="E207" s="9" t="s">
        <v>1748</v>
      </c>
      <c r="F207" s="27" t="str">
        <f t="shared" si="77"/>
        <v>N/A</v>
      </c>
      <c r="G207" s="9" t="s">
        <v>1748</v>
      </c>
      <c r="H207" s="27" t="str">
        <f t="shared" si="78"/>
        <v>N/A</v>
      </c>
      <c r="I207" s="36" t="s">
        <v>1748</v>
      </c>
      <c r="J207" s="36" t="s">
        <v>1748</v>
      </c>
      <c r="K207" s="28" t="s">
        <v>736</v>
      </c>
      <c r="L207" s="111" t="str">
        <f t="shared" si="75"/>
        <v>N/A</v>
      </c>
    </row>
    <row r="208" spans="1:12" ht="25" x14ac:dyDescent="0.25">
      <c r="A208" s="134" t="s">
        <v>1667</v>
      </c>
      <c r="B208" s="22" t="s">
        <v>213</v>
      </c>
      <c r="C208" s="9" t="s">
        <v>1748</v>
      </c>
      <c r="D208" s="27" t="str">
        <f t="shared" si="76"/>
        <v>N/A</v>
      </c>
      <c r="E208" s="9" t="s">
        <v>1748</v>
      </c>
      <c r="F208" s="27" t="str">
        <f t="shared" si="77"/>
        <v>N/A</v>
      </c>
      <c r="G208" s="9" t="s">
        <v>1748</v>
      </c>
      <c r="H208" s="27" t="str">
        <f t="shared" si="78"/>
        <v>N/A</v>
      </c>
      <c r="I208" s="36" t="s">
        <v>1748</v>
      </c>
      <c r="J208" s="36" t="s">
        <v>1748</v>
      </c>
      <c r="K208" s="28" t="s">
        <v>736</v>
      </c>
      <c r="L208" s="111" t="str">
        <f t="shared" si="75"/>
        <v>N/A</v>
      </c>
    </row>
    <row r="209" spans="1:12" ht="25" x14ac:dyDescent="0.25">
      <c r="A209" s="134" t="s">
        <v>1668</v>
      </c>
      <c r="B209" s="22" t="s">
        <v>213</v>
      </c>
      <c r="C209" s="9" t="s">
        <v>1748</v>
      </c>
      <c r="D209" s="27" t="str">
        <f t="shared" si="76"/>
        <v>N/A</v>
      </c>
      <c r="E209" s="9" t="s">
        <v>1748</v>
      </c>
      <c r="F209" s="27" t="str">
        <f t="shared" si="77"/>
        <v>N/A</v>
      </c>
      <c r="G209" s="9" t="s">
        <v>1748</v>
      </c>
      <c r="H209" s="27" t="str">
        <f t="shared" si="78"/>
        <v>N/A</v>
      </c>
      <c r="I209" s="36" t="s">
        <v>1748</v>
      </c>
      <c r="J209" s="36" t="s">
        <v>1748</v>
      </c>
      <c r="K209" s="28" t="s">
        <v>736</v>
      </c>
      <c r="L209" s="111" t="str">
        <f t="shared" si="75"/>
        <v>N/A</v>
      </c>
    </row>
    <row r="210" spans="1:12" ht="25" x14ac:dyDescent="0.25">
      <c r="A210" s="134" t="s">
        <v>1669</v>
      </c>
      <c r="B210" s="22" t="s">
        <v>213</v>
      </c>
      <c r="C210" s="9" t="s">
        <v>1748</v>
      </c>
      <c r="D210" s="27" t="str">
        <f t="shared" si="76"/>
        <v>N/A</v>
      </c>
      <c r="E210" s="9" t="s">
        <v>1748</v>
      </c>
      <c r="F210" s="27" t="str">
        <f t="shared" si="77"/>
        <v>N/A</v>
      </c>
      <c r="G210" s="9" t="s">
        <v>1748</v>
      </c>
      <c r="H210" s="27" t="str">
        <f t="shared" si="78"/>
        <v>N/A</v>
      </c>
      <c r="I210" s="36" t="s">
        <v>1748</v>
      </c>
      <c r="J210" s="36" t="s">
        <v>1748</v>
      </c>
      <c r="K210" s="28" t="s">
        <v>736</v>
      </c>
      <c r="L210" s="111" t="str">
        <f t="shared" si="75"/>
        <v>N/A</v>
      </c>
    </row>
    <row r="211" spans="1:12" ht="25" x14ac:dyDescent="0.25">
      <c r="A211" s="134" t="s">
        <v>1670</v>
      </c>
      <c r="B211" s="22" t="s">
        <v>213</v>
      </c>
      <c r="C211" s="9" t="s">
        <v>1748</v>
      </c>
      <c r="D211" s="27" t="str">
        <f t="shared" si="76"/>
        <v>N/A</v>
      </c>
      <c r="E211" s="9" t="s">
        <v>1748</v>
      </c>
      <c r="F211" s="27" t="str">
        <f t="shared" si="77"/>
        <v>N/A</v>
      </c>
      <c r="G211" s="9" t="s">
        <v>1748</v>
      </c>
      <c r="H211" s="27" t="str">
        <f t="shared" si="78"/>
        <v>N/A</v>
      </c>
      <c r="I211" s="36" t="s">
        <v>1748</v>
      </c>
      <c r="J211" s="36" t="s">
        <v>1748</v>
      </c>
      <c r="K211" s="28" t="s">
        <v>736</v>
      </c>
      <c r="L211" s="111" t="str">
        <f t="shared" si="75"/>
        <v>N/A</v>
      </c>
    </row>
    <row r="212" spans="1:12" ht="25" x14ac:dyDescent="0.25">
      <c r="A212" s="134" t="s">
        <v>1671</v>
      </c>
      <c r="B212" s="22" t="s">
        <v>213</v>
      </c>
      <c r="C212" s="9" t="s">
        <v>1748</v>
      </c>
      <c r="D212" s="27" t="str">
        <f t="shared" si="76"/>
        <v>N/A</v>
      </c>
      <c r="E212" s="9" t="s">
        <v>1748</v>
      </c>
      <c r="F212" s="27" t="str">
        <f t="shared" si="77"/>
        <v>N/A</v>
      </c>
      <c r="G212" s="9" t="s">
        <v>1748</v>
      </c>
      <c r="H212" s="27" t="str">
        <f t="shared" si="78"/>
        <v>N/A</v>
      </c>
      <c r="I212" s="36" t="s">
        <v>1748</v>
      </c>
      <c r="J212" s="36" t="s">
        <v>1748</v>
      </c>
      <c r="K212" s="28" t="s">
        <v>736</v>
      </c>
      <c r="L212" s="111" t="str">
        <f t="shared" si="75"/>
        <v>N/A</v>
      </c>
    </row>
    <row r="213" spans="1:12" ht="25" x14ac:dyDescent="0.25">
      <c r="A213" s="135" t="s">
        <v>1644</v>
      </c>
      <c r="B213" s="119" t="s">
        <v>213</v>
      </c>
      <c r="C213" s="175" t="s">
        <v>1748</v>
      </c>
      <c r="D213" s="151" t="str">
        <f t="shared" si="76"/>
        <v>N/A</v>
      </c>
      <c r="E213" s="175" t="s">
        <v>1748</v>
      </c>
      <c r="F213" s="151" t="str">
        <f t="shared" si="77"/>
        <v>N/A</v>
      </c>
      <c r="G213" s="175" t="s">
        <v>1748</v>
      </c>
      <c r="H213" s="151" t="str">
        <f t="shared" si="78"/>
        <v>N/A</v>
      </c>
      <c r="I213" s="176" t="s">
        <v>1748</v>
      </c>
      <c r="J213" s="176" t="s">
        <v>1748</v>
      </c>
      <c r="K213" s="167" t="s">
        <v>736</v>
      </c>
      <c r="L213" s="122" t="str">
        <f t="shared" si="75"/>
        <v>N/A</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118357</v>
      </c>
      <c r="D6" s="7" t="str">
        <f t="shared" ref="D6:D39" si="0">IF($B6="N/A","N/A",IF(C6&gt;10,"No",IF(C6&lt;-10,"No","Yes")))</f>
        <v>N/A</v>
      </c>
      <c r="E6" s="1">
        <v>117700</v>
      </c>
      <c r="F6" s="7" t="str">
        <f t="shared" ref="F6:F39" si="1">IF($B6="N/A","N/A",IF(E6&gt;10,"No",IF(E6&lt;-10,"No","Yes")))</f>
        <v>N/A</v>
      </c>
      <c r="G6" s="1">
        <v>125174</v>
      </c>
      <c r="H6" s="7" t="str">
        <f t="shared" ref="H6:H39" si="2">IF($B6="N/A","N/A",IF(G6&gt;10,"No",IF(G6&lt;-10,"No","Yes")))</f>
        <v>N/A</v>
      </c>
      <c r="I6" s="36">
        <v>-0.55500000000000005</v>
      </c>
      <c r="J6" s="36">
        <v>6.35</v>
      </c>
      <c r="K6" s="30" t="s">
        <v>736</v>
      </c>
      <c r="L6" s="111" t="str">
        <f t="shared" ref="L6:L39" si="3">IF(J6="Div by 0", "N/A", IF(K6="N/A","N/A", IF(J6&gt;VALUE(MID(K6,1,2)), "No", IF(J6&lt;-1*VALUE(MID(K6,1,2)), "No", "Yes"))))</f>
        <v>Yes</v>
      </c>
    </row>
    <row r="7" spans="1:12" x14ac:dyDescent="0.25">
      <c r="A7" s="144" t="s">
        <v>4</v>
      </c>
      <c r="B7" s="22" t="s">
        <v>213</v>
      </c>
      <c r="C7" s="23">
        <v>109296</v>
      </c>
      <c r="D7" s="27" t="str">
        <f t="shared" si="0"/>
        <v>N/A</v>
      </c>
      <c r="E7" s="23">
        <v>108893</v>
      </c>
      <c r="F7" s="27" t="str">
        <f t="shared" si="1"/>
        <v>N/A</v>
      </c>
      <c r="G7" s="23">
        <v>114057</v>
      </c>
      <c r="H7" s="27" t="str">
        <f t="shared" si="2"/>
        <v>N/A</v>
      </c>
      <c r="I7" s="8">
        <v>-0.36899999999999999</v>
      </c>
      <c r="J7" s="8">
        <v>4.742</v>
      </c>
      <c r="K7" s="28" t="s">
        <v>736</v>
      </c>
      <c r="L7" s="111" t="str">
        <f t="shared" si="3"/>
        <v>Yes</v>
      </c>
    </row>
    <row r="8" spans="1:12" x14ac:dyDescent="0.25">
      <c r="A8" s="144" t="s">
        <v>359</v>
      </c>
      <c r="B8" s="22" t="s">
        <v>213</v>
      </c>
      <c r="C8" s="4">
        <v>92.344348031999999</v>
      </c>
      <c r="D8" s="27" t="str">
        <f>IF($B8="N/A","N/A",IF(C8&gt;10,"No",IF(C8&lt;-10,"No","Yes")))</f>
        <v>N/A</v>
      </c>
      <c r="E8" s="4">
        <v>92.517417162000001</v>
      </c>
      <c r="F8" s="27" t="str">
        <f t="shared" si="1"/>
        <v>N/A</v>
      </c>
      <c r="G8" s="4">
        <v>91.118762681999996</v>
      </c>
      <c r="H8" s="27" t="str">
        <f t="shared" si="2"/>
        <v>N/A</v>
      </c>
      <c r="I8" s="8">
        <v>0.18740000000000001</v>
      </c>
      <c r="J8" s="8">
        <v>-1.51</v>
      </c>
      <c r="K8" s="28" t="s">
        <v>736</v>
      </c>
      <c r="L8" s="111" t="str">
        <f t="shared" si="3"/>
        <v>Yes</v>
      </c>
    </row>
    <row r="9" spans="1:12" x14ac:dyDescent="0.25">
      <c r="A9" s="144" t="s">
        <v>83</v>
      </c>
      <c r="B9" s="22" t="s">
        <v>213</v>
      </c>
      <c r="C9" s="23">
        <v>91348.07</v>
      </c>
      <c r="D9" s="27" t="str">
        <f t="shared" si="0"/>
        <v>N/A</v>
      </c>
      <c r="E9" s="23">
        <v>93034.96</v>
      </c>
      <c r="F9" s="27" t="str">
        <f t="shared" si="1"/>
        <v>N/A</v>
      </c>
      <c r="G9" s="23">
        <v>97840.44</v>
      </c>
      <c r="H9" s="27" t="str">
        <f t="shared" si="2"/>
        <v>N/A</v>
      </c>
      <c r="I9" s="8">
        <v>1.847</v>
      </c>
      <c r="J9" s="8">
        <v>5.165</v>
      </c>
      <c r="K9" s="28" t="s">
        <v>736</v>
      </c>
      <c r="L9" s="111" t="str">
        <f t="shared" si="3"/>
        <v>Yes</v>
      </c>
    </row>
    <row r="10" spans="1:12" x14ac:dyDescent="0.25">
      <c r="A10" s="144" t="s">
        <v>100</v>
      </c>
      <c r="B10" s="22" t="s">
        <v>213</v>
      </c>
      <c r="C10" s="23">
        <v>86</v>
      </c>
      <c r="D10" s="27" t="str">
        <f t="shared" si="0"/>
        <v>N/A</v>
      </c>
      <c r="E10" s="23">
        <v>78</v>
      </c>
      <c r="F10" s="27" t="str">
        <f t="shared" si="1"/>
        <v>N/A</v>
      </c>
      <c r="G10" s="23">
        <v>146</v>
      </c>
      <c r="H10" s="27" t="str">
        <f t="shared" si="2"/>
        <v>N/A</v>
      </c>
      <c r="I10" s="8">
        <v>-9.3000000000000007</v>
      </c>
      <c r="J10" s="8">
        <v>87.18</v>
      </c>
      <c r="K10" s="28" t="s">
        <v>736</v>
      </c>
      <c r="L10" s="111" t="str">
        <f t="shared" si="3"/>
        <v>No</v>
      </c>
    </row>
    <row r="11" spans="1:12" x14ac:dyDescent="0.25">
      <c r="A11" s="144" t="s">
        <v>977</v>
      </c>
      <c r="B11" s="22" t="s">
        <v>213</v>
      </c>
      <c r="C11" s="23">
        <v>15</v>
      </c>
      <c r="D11" s="27" t="str">
        <f t="shared" si="0"/>
        <v>N/A</v>
      </c>
      <c r="E11" s="23">
        <v>15</v>
      </c>
      <c r="F11" s="27" t="str">
        <f t="shared" si="1"/>
        <v>N/A</v>
      </c>
      <c r="G11" s="23">
        <v>23</v>
      </c>
      <c r="H11" s="27" t="str">
        <f t="shared" si="2"/>
        <v>N/A</v>
      </c>
      <c r="I11" s="8">
        <v>0</v>
      </c>
      <c r="J11" s="8">
        <v>53.33</v>
      </c>
      <c r="K11" s="28" t="s">
        <v>736</v>
      </c>
      <c r="L11" s="111" t="str">
        <f t="shared" si="3"/>
        <v>No</v>
      </c>
    </row>
    <row r="12" spans="1:12" x14ac:dyDescent="0.25">
      <c r="A12" s="144" t="s">
        <v>978</v>
      </c>
      <c r="B12" s="22" t="s">
        <v>213</v>
      </c>
      <c r="C12" s="23">
        <v>11</v>
      </c>
      <c r="D12" s="27" t="str">
        <f t="shared" si="0"/>
        <v>N/A</v>
      </c>
      <c r="E12" s="23">
        <v>11</v>
      </c>
      <c r="F12" s="27" t="str">
        <f t="shared" si="1"/>
        <v>N/A</v>
      </c>
      <c r="G12" s="23">
        <v>11</v>
      </c>
      <c r="H12" s="27" t="str">
        <f t="shared" si="2"/>
        <v>N/A</v>
      </c>
      <c r="I12" s="8">
        <v>0</v>
      </c>
      <c r="J12" s="8">
        <v>28.57</v>
      </c>
      <c r="K12" s="28" t="s">
        <v>736</v>
      </c>
      <c r="L12" s="111" t="str">
        <f t="shared" si="3"/>
        <v>Yes</v>
      </c>
    </row>
    <row r="13" spans="1:12" x14ac:dyDescent="0.25">
      <c r="A13" s="144" t="s">
        <v>979</v>
      </c>
      <c r="B13" s="22" t="s">
        <v>213</v>
      </c>
      <c r="C13" s="23">
        <v>11</v>
      </c>
      <c r="D13" s="27" t="str">
        <f t="shared" si="0"/>
        <v>N/A</v>
      </c>
      <c r="E13" s="23">
        <v>11</v>
      </c>
      <c r="F13" s="27" t="str">
        <f t="shared" si="1"/>
        <v>N/A</v>
      </c>
      <c r="G13" s="23">
        <v>11</v>
      </c>
      <c r="H13" s="27" t="str">
        <f t="shared" si="2"/>
        <v>N/A</v>
      </c>
      <c r="I13" s="8">
        <v>-66.7</v>
      </c>
      <c r="J13" s="8">
        <v>400</v>
      </c>
      <c r="K13" s="28" t="s">
        <v>736</v>
      </c>
      <c r="L13" s="111" t="str">
        <f t="shared" si="3"/>
        <v>No</v>
      </c>
    </row>
    <row r="14" spans="1:12" x14ac:dyDescent="0.25">
      <c r="A14" s="144" t="s">
        <v>980</v>
      </c>
      <c r="B14" s="22" t="s">
        <v>213</v>
      </c>
      <c r="C14" s="23">
        <v>61</v>
      </c>
      <c r="D14" s="27" t="str">
        <f t="shared" si="0"/>
        <v>N/A</v>
      </c>
      <c r="E14" s="23">
        <v>55</v>
      </c>
      <c r="F14" s="27" t="str">
        <f t="shared" si="1"/>
        <v>N/A</v>
      </c>
      <c r="G14" s="23">
        <v>109</v>
      </c>
      <c r="H14" s="27" t="str">
        <f t="shared" si="2"/>
        <v>N/A</v>
      </c>
      <c r="I14" s="8">
        <v>-9.84</v>
      </c>
      <c r="J14" s="8">
        <v>98.18</v>
      </c>
      <c r="K14" s="28" t="s">
        <v>736</v>
      </c>
      <c r="L14" s="111" t="str">
        <f t="shared" si="3"/>
        <v>No</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13737</v>
      </c>
      <c r="D16" s="27" t="str">
        <f t="shared" si="0"/>
        <v>N/A</v>
      </c>
      <c r="E16" s="23">
        <v>13350</v>
      </c>
      <c r="F16" s="27" t="str">
        <f t="shared" si="1"/>
        <v>N/A</v>
      </c>
      <c r="G16" s="23">
        <v>13314</v>
      </c>
      <c r="H16" s="27" t="str">
        <f t="shared" si="2"/>
        <v>N/A</v>
      </c>
      <c r="I16" s="8">
        <v>-2.82</v>
      </c>
      <c r="J16" s="8">
        <v>-0.27</v>
      </c>
      <c r="K16" s="28" t="s">
        <v>736</v>
      </c>
      <c r="L16" s="111" t="str">
        <f t="shared" si="3"/>
        <v>Yes</v>
      </c>
    </row>
    <row r="17" spans="1:12" x14ac:dyDescent="0.25">
      <c r="A17" s="143" t="s">
        <v>982</v>
      </c>
      <c r="B17" s="22" t="s">
        <v>213</v>
      </c>
      <c r="C17" s="23">
        <v>11351</v>
      </c>
      <c r="D17" s="27" t="str">
        <f t="shared" si="0"/>
        <v>N/A</v>
      </c>
      <c r="E17" s="23">
        <v>10881</v>
      </c>
      <c r="F17" s="27" t="str">
        <f t="shared" si="1"/>
        <v>N/A</v>
      </c>
      <c r="G17" s="23">
        <v>10900</v>
      </c>
      <c r="H17" s="27" t="str">
        <f t="shared" si="2"/>
        <v>N/A</v>
      </c>
      <c r="I17" s="8">
        <v>-4.1399999999999997</v>
      </c>
      <c r="J17" s="8">
        <v>0.17460000000000001</v>
      </c>
      <c r="K17" s="28" t="s">
        <v>736</v>
      </c>
      <c r="L17" s="111" t="str">
        <f t="shared" si="3"/>
        <v>Yes</v>
      </c>
    </row>
    <row r="18" spans="1:12" x14ac:dyDescent="0.25">
      <c r="A18" s="143" t="s">
        <v>983</v>
      </c>
      <c r="B18" s="22" t="s">
        <v>213</v>
      </c>
      <c r="C18" s="23">
        <v>567</v>
      </c>
      <c r="D18" s="27" t="str">
        <f t="shared" si="0"/>
        <v>N/A</v>
      </c>
      <c r="E18" s="23">
        <v>471</v>
      </c>
      <c r="F18" s="27" t="str">
        <f t="shared" si="1"/>
        <v>N/A</v>
      </c>
      <c r="G18" s="23">
        <v>375</v>
      </c>
      <c r="H18" s="27" t="str">
        <f t="shared" si="2"/>
        <v>N/A</v>
      </c>
      <c r="I18" s="8">
        <v>-16.899999999999999</v>
      </c>
      <c r="J18" s="8">
        <v>-20.399999999999999</v>
      </c>
      <c r="K18" s="28" t="s">
        <v>736</v>
      </c>
      <c r="L18" s="111" t="str">
        <f t="shared" si="3"/>
        <v>Yes</v>
      </c>
    </row>
    <row r="19" spans="1:12" x14ac:dyDescent="0.25">
      <c r="A19" s="143" t="s">
        <v>984</v>
      </c>
      <c r="B19" s="22" t="s">
        <v>213</v>
      </c>
      <c r="C19" s="23">
        <v>267</v>
      </c>
      <c r="D19" s="27" t="str">
        <f t="shared" si="0"/>
        <v>N/A</v>
      </c>
      <c r="E19" s="23">
        <v>266</v>
      </c>
      <c r="F19" s="27" t="str">
        <f t="shared" si="1"/>
        <v>N/A</v>
      </c>
      <c r="G19" s="23">
        <v>259</v>
      </c>
      <c r="H19" s="27" t="str">
        <f t="shared" si="2"/>
        <v>N/A</v>
      </c>
      <c r="I19" s="8">
        <v>-0.375</v>
      </c>
      <c r="J19" s="8">
        <v>-2.63</v>
      </c>
      <c r="K19" s="28" t="s">
        <v>736</v>
      </c>
      <c r="L19" s="111" t="str">
        <f t="shared" si="3"/>
        <v>Yes</v>
      </c>
    </row>
    <row r="20" spans="1:12" x14ac:dyDescent="0.25">
      <c r="A20" s="143" t="s">
        <v>985</v>
      </c>
      <c r="B20" s="22" t="s">
        <v>213</v>
      </c>
      <c r="C20" s="23">
        <v>1201</v>
      </c>
      <c r="D20" s="27" t="str">
        <f t="shared" si="0"/>
        <v>N/A</v>
      </c>
      <c r="E20" s="23">
        <v>1242</v>
      </c>
      <c r="F20" s="27" t="str">
        <f t="shared" si="1"/>
        <v>N/A</v>
      </c>
      <c r="G20" s="23">
        <v>1315</v>
      </c>
      <c r="H20" s="27" t="str">
        <f t="shared" si="2"/>
        <v>N/A</v>
      </c>
      <c r="I20" s="8">
        <v>3.4140000000000001</v>
      </c>
      <c r="J20" s="8">
        <v>5.8780000000000001</v>
      </c>
      <c r="K20" s="28" t="s">
        <v>736</v>
      </c>
      <c r="L20" s="111" t="str">
        <f t="shared" si="3"/>
        <v>Yes</v>
      </c>
    </row>
    <row r="21" spans="1:12" x14ac:dyDescent="0.25">
      <c r="A21" s="134" t="s">
        <v>986</v>
      </c>
      <c r="B21" s="22" t="s">
        <v>213</v>
      </c>
      <c r="C21" s="23">
        <v>351</v>
      </c>
      <c r="D21" s="27" t="str">
        <f t="shared" si="0"/>
        <v>N/A</v>
      </c>
      <c r="E21" s="23">
        <v>490</v>
      </c>
      <c r="F21" s="27" t="str">
        <f t="shared" si="1"/>
        <v>N/A</v>
      </c>
      <c r="G21" s="23">
        <v>465</v>
      </c>
      <c r="H21" s="27" t="str">
        <f t="shared" si="2"/>
        <v>N/A</v>
      </c>
      <c r="I21" s="8">
        <v>39.6</v>
      </c>
      <c r="J21" s="8">
        <v>-5.0999999999999996</v>
      </c>
      <c r="K21" s="28" t="s">
        <v>736</v>
      </c>
      <c r="L21" s="111" t="str">
        <f t="shared" si="3"/>
        <v>Yes</v>
      </c>
    </row>
    <row r="22" spans="1:12" x14ac:dyDescent="0.25">
      <c r="A22" s="143" t="s">
        <v>1704</v>
      </c>
      <c r="B22" s="22" t="s">
        <v>213</v>
      </c>
      <c r="C22" s="23">
        <v>84029</v>
      </c>
      <c r="D22" s="27" t="str">
        <f t="shared" si="0"/>
        <v>N/A</v>
      </c>
      <c r="E22" s="23">
        <v>85327</v>
      </c>
      <c r="F22" s="27" t="str">
        <f t="shared" si="1"/>
        <v>N/A</v>
      </c>
      <c r="G22" s="23">
        <v>92532</v>
      </c>
      <c r="H22" s="27" t="str">
        <f t="shared" si="2"/>
        <v>N/A</v>
      </c>
      <c r="I22" s="8">
        <v>1.5449999999999999</v>
      </c>
      <c r="J22" s="8">
        <v>8.4440000000000008</v>
      </c>
      <c r="K22" s="28" t="s">
        <v>736</v>
      </c>
      <c r="L22" s="111" t="str">
        <f t="shared" si="3"/>
        <v>Yes</v>
      </c>
    </row>
    <row r="23" spans="1:12" x14ac:dyDescent="0.25">
      <c r="A23" s="143" t="s">
        <v>987</v>
      </c>
      <c r="B23" s="22" t="s">
        <v>213</v>
      </c>
      <c r="C23" s="23">
        <v>14305</v>
      </c>
      <c r="D23" s="27" t="str">
        <f t="shared" si="0"/>
        <v>N/A</v>
      </c>
      <c r="E23" s="23">
        <v>13222</v>
      </c>
      <c r="F23" s="27" t="str">
        <f t="shared" si="1"/>
        <v>N/A</v>
      </c>
      <c r="G23" s="23">
        <v>13064</v>
      </c>
      <c r="H23" s="27" t="str">
        <f t="shared" si="2"/>
        <v>N/A</v>
      </c>
      <c r="I23" s="8">
        <v>-7.57</v>
      </c>
      <c r="J23" s="8">
        <v>-1.19</v>
      </c>
      <c r="K23" s="28" t="s">
        <v>736</v>
      </c>
      <c r="L23" s="111" t="str">
        <f t="shared" si="3"/>
        <v>Yes</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0</v>
      </c>
      <c r="D25" s="27" t="str">
        <f t="shared" si="0"/>
        <v>N/A</v>
      </c>
      <c r="E25" s="23">
        <v>0</v>
      </c>
      <c r="F25" s="27" t="str">
        <f t="shared" si="1"/>
        <v>N/A</v>
      </c>
      <c r="G25" s="23">
        <v>0</v>
      </c>
      <c r="H25" s="27" t="str">
        <f t="shared" si="2"/>
        <v>N/A</v>
      </c>
      <c r="I25" s="8" t="s">
        <v>1748</v>
      </c>
      <c r="J25" s="8" t="s">
        <v>1748</v>
      </c>
      <c r="K25" s="28" t="s">
        <v>736</v>
      </c>
      <c r="L25" s="111" t="str">
        <f t="shared" si="3"/>
        <v>N/A</v>
      </c>
    </row>
    <row r="26" spans="1:12" x14ac:dyDescent="0.25">
      <c r="A26" s="143" t="s">
        <v>990</v>
      </c>
      <c r="B26" s="22" t="s">
        <v>213</v>
      </c>
      <c r="C26" s="23">
        <v>56578</v>
      </c>
      <c r="D26" s="27" t="str">
        <f t="shared" si="0"/>
        <v>N/A</v>
      </c>
      <c r="E26" s="23">
        <v>59611</v>
      </c>
      <c r="F26" s="27" t="str">
        <f t="shared" si="1"/>
        <v>N/A</v>
      </c>
      <c r="G26" s="23">
        <v>66945</v>
      </c>
      <c r="H26" s="27" t="str">
        <f t="shared" si="2"/>
        <v>N/A</v>
      </c>
      <c r="I26" s="8">
        <v>5.3609999999999998</v>
      </c>
      <c r="J26" s="8">
        <v>12.3</v>
      </c>
      <c r="K26" s="28" t="s">
        <v>736</v>
      </c>
      <c r="L26" s="111" t="str">
        <f t="shared" si="3"/>
        <v>Yes</v>
      </c>
    </row>
    <row r="27" spans="1:12" x14ac:dyDescent="0.25">
      <c r="A27" s="143" t="s">
        <v>991</v>
      </c>
      <c r="B27" s="22" t="s">
        <v>213</v>
      </c>
      <c r="C27" s="23">
        <v>9064</v>
      </c>
      <c r="D27" s="27" t="str">
        <f t="shared" si="0"/>
        <v>N/A</v>
      </c>
      <c r="E27" s="23">
        <v>8126</v>
      </c>
      <c r="F27" s="27" t="str">
        <f t="shared" si="1"/>
        <v>N/A</v>
      </c>
      <c r="G27" s="23">
        <v>7980</v>
      </c>
      <c r="H27" s="27" t="str">
        <f t="shared" si="2"/>
        <v>N/A</v>
      </c>
      <c r="I27" s="8">
        <v>-10.3</v>
      </c>
      <c r="J27" s="8">
        <v>-1.8</v>
      </c>
      <c r="K27" s="28" t="s">
        <v>736</v>
      </c>
      <c r="L27" s="111" t="str">
        <f t="shared" si="3"/>
        <v>Yes</v>
      </c>
    </row>
    <row r="28" spans="1:12" x14ac:dyDescent="0.25">
      <c r="A28" s="162" t="s">
        <v>992</v>
      </c>
      <c r="B28" s="22" t="s">
        <v>213</v>
      </c>
      <c r="C28" s="23">
        <v>4082</v>
      </c>
      <c r="D28" s="27" t="str">
        <f t="shared" si="0"/>
        <v>N/A</v>
      </c>
      <c r="E28" s="23">
        <v>4368</v>
      </c>
      <c r="F28" s="27" t="str">
        <f t="shared" si="1"/>
        <v>N/A</v>
      </c>
      <c r="G28" s="23">
        <v>4543</v>
      </c>
      <c r="H28" s="27" t="str">
        <f t="shared" si="2"/>
        <v>N/A</v>
      </c>
      <c r="I28" s="8">
        <v>7.0060000000000002</v>
      </c>
      <c r="J28" s="8">
        <v>4.0060000000000002</v>
      </c>
      <c r="K28" s="28" t="s">
        <v>736</v>
      </c>
      <c r="L28" s="111" t="str">
        <f t="shared" si="3"/>
        <v>Yes</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20505</v>
      </c>
      <c r="D30" s="27" t="str">
        <f t="shared" si="0"/>
        <v>N/A</v>
      </c>
      <c r="E30" s="23">
        <v>18945</v>
      </c>
      <c r="F30" s="27" t="str">
        <f t="shared" si="1"/>
        <v>N/A</v>
      </c>
      <c r="G30" s="23">
        <v>19182</v>
      </c>
      <c r="H30" s="27" t="str">
        <f t="shared" si="2"/>
        <v>N/A</v>
      </c>
      <c r="I30" s="8">
        <v>-7.61</v>
      </c>
      <c r="J30" s="8">
        <v>1.2509999999999999</v>
      </c>
      <c r="K30" s="28" t="s">
        <v>736</v>
      </c>
      <c r="L30" s="111" t="str">
        <f t="shared" si="3"/>
        <v>Yes</v>
      </c>
    </row>
    <row r="31" spans="1:12" x14ac:dyDescent="0.25">
      <c r="A31" s="174" t="s">
        <v>994</v>
      </c>
      <c r="B31" s="22" t="s">
        <v>213</v>
      </c>
      <c r="C31" s="23">
        <v>10604</v>
      </c>
      <c r="D31" s="27" t="str">
        <f t="shared" si="0"/>
        <v>N/A</v>
      </c>
      <c r="E31" s="23">
        <v>9540</v>
      </c>
      <c r="F31" s="27" t="str">
        <f t="shared" si="1"/>
        <v>N/A</v>
      </c>
      <c r="G31" s="23">
        <v>9619</v>
      </c>
      <c r="H31" s="27" t="str">
        <f t="shared" si="2"/>
        <v>N/A</v>
      </c>
      <c r="I31" s="8">
        <v>-10</v>
      </c>
      <c r="J31" s="8">
        <v>0.82809999999999995</v>
      </c>
      <c r="K31" s="28" t="s">
        <v>736</v>
      </c>
      <c r="L31" s="111" t="str">
        <f t="shared" si="3"/>
        <v>Yes</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12</v>
      </c>
      <c r="D33" s="27" t="str">
        <f t="shared" si="0"/>
        <v>N/A</v>
      </c>
      <c r="E33" s="23">
        <v>11</v>
      </c>
      <c r="F33" s="27" t="str">
        <f t="shared" si="1"/>
        <v>N/A</v>
      </c>
      <c r="G33" s="23">
        <v>11</v>
      </c>
      <c r="H33" s="27" t="str">
        <f t="shared" si="2"/>
        <v>N/A</v>
      </c>
      <c r="I33" s="8">
        <v>-16.7</v>
      </c>
      <c r="J33" s="8">
        <v>-30</v>
      </c>
      <c r="K33" s="28" t="s">
        <v>736</v>
      </c>
      <c r="L33" s="111" t="str">
        <f t="shared" si="3"/>
        <v>Yes</v>
      </c>
    </row>
    <row r="34" spans="1:12" x14ac:dyDescent="0.25">
      <c r="A34" s="174" t="s">
        <v>997</v>
      </c>
      <c r="B34" s="22" t="s">
        <v>213</v>
      </c>
      <c r="C34" s="23">
        <v>2773</v>
      </c>
      <c r="D34" s="27" t="str">
        <f t="shared" si="0"/>
        <v>N/A</v>
      </c>
      <c r="E34" s="23">
        <v>2787</v>
      </c>
      <c r="F34" s="27" t="str">
        <f t="shared" si="1"/>
        <v>N/A</v>
      </c>
      <c r="G34" s="23">
        <v>2837</v>
      </c>
      <c r="H34" s="27" t="str">
        <f t="shared" si="2"/>
        <v>N/A</v>
      </c>
      <c r="I34" s="8">
        <v>0.50490000000000002</v>
      </c>
      <c r="J34" s="8">
        <v>1.794</v>
      </c>
      <c r="K34" s="28" t="s">
        <v>736</v>
      </c>
      <c r="L34" s="111" t="str">
        <f t="shared" si="3"/>
        <v>Yes</v>
      </c>
    </row>
    <row r="35" spans="1:12" x14ac:dyDescent="0.25">
      <c r="A35" s="174" t="s">
        <v>998</v>
      </c>
      <c r="B35" s="22" t="s">
        <v>213</v>
      </c>
      <c r="C35" s="23">
        <v>7116</v>
      </c>
      <c r="D35" s="27" t="str">
        <f t="shared" si="0"/>
        <v>N/A</v>
      </c>
      <c r="E35" s="23">
        <v>6521</v>
      </c>
      <c r="F35" s="27" t="str">
        <f t="shared" si="1"/>
        <v>N/A</v>
      </c>
      <c r="G35" s="23">
        <v>6587</v>
      </c>
      <c r="H35" s="27" t="str">
        <f t="shared" si="2"/>
        <v>N/A</v>
      </c>
      <c r="I35" s="8">
        <v>-8.36</v>
      </c>
      <c r="J35" s="8">
        <v>1.012</v>
      </c>
      <c r="K35" s="28" t="s">
        <v>736</v>
      </c>
      <c r="L35" s="111" t="str">
        <f t="shared" si="3"/>
        <v>Yes</v>
      </c>
    </row>
    <row r="36" spans="1:12" x14ac:dyDescent="0.25">
      <c r="A36" s="174" t="s">
        <v>999</v>
      </c>
      <c r="B36" s="22" t="s">
        <v>213</v>
      </c>
      <c r="C36" s="23">
        <v>0</v>
      </c>
      <c r="D36" s="27" t="str">
        <f t="shared" si="0"/>
        <v>N/A</v>
      </c>
      <c r="E36" s="23">
        <v>87</v>
      </c>
      <c r="F36" s="27" t="str">
        <f t="shared" si="1"/>
        <v>N/A</v>
      </c>
      <c r="G36" s="23">
        <v>132</v>
      </c>
      <c r="H36" s="27" t="str">
        <f t="shared" si="2"/>
        <v>N/A</v>
      </c>
      <c r="I36" s="8" t="s">
        <v>1748</v>
      </c>
      <c r="J36" s="8">
        <v>51.72</v>
      </c>
      <c r="K36" s="28" t="s">
        <v>736</v>
      </c>
      <c r="L36" s="111" t="str">
        <f t="shared" si="3"/>
        <v>No</v>
      </c>
    </row>
    <row r="37" spans="1:12" x14ac:dyDescent="0.25">
      <c r="A37" s="174" t="s">
        <v>122</v>
      </c>
      <c r="B37" s="22" t="s">
        <v>213</v>
      </c>
      <c r="C37" s="23">
        <v>97</v>
      </c>
      <c r="D37" s="27" t="str">
        <f t="shared" si="0"/>
        <v>N/A</v>
      </c>
      <c r="E37" s="23">
        <v>98</v>
      </c>
      <c r="F37" s="27" t="str">
        <f t="shared" si="1"/>
        <v>N/A</v>
      </c>
      <c r="G37" s="23">
        <v>176</v>
      </c>
      <c r="H37" s="27" t="str">
        <f t="shared" si="2"/>
        <v>N/A</v>
      </c>
      <c r="I37" s="8">
        <v>1.0309999999999999</v>
      </c>
      <c r="J37" s="8">
        <v>79.59</v>
      </c>
      <c r="K37" s="28" t="s">
        <v>736</v>
      </c>
      <c r="L37" s="111" t="str">
        <f t="shared" si="3"/>
        <v>No</v>
      </c>
    </row>
    <row r="38" spans="1:12" x14ac:dyDescent="0.25">
      <c r="A38" s="174" t="s">
        <v>84</v>
      </c>
      <c r="B38" s="22" t="s">
        <v>213</v>
      </c>
      <c r="C38" s="29">
        <v>522634021</v>
      </c>
      <c r="D38" s="27" t="str">
        <f t="shared" si="0"/>
        <v>N/A</v>
      </c>
      <c r="E38" s="29">
        <v>547756924</v>
      </c>
      <c r="F38" s="27" t="str">
        <f t="shared" si="1"/>
        <v>N/A</v>
      </c>
      <c r="G38" s="29">
        <v>527941217</v>
      </c>
      <c r="H38" s="27" t="str">
        <f t="shared" si="2"/>
        <v>N/A</v>
      </c>
      <c r="I38" s="8">
        <v>4.8070000000000004</v>
      </c>
      <c r="J38" s="8">
        <v>-3.62</v>
      </c>
      <c r="K38" s="28" t="s">
        <v>736</v>
      </c>
      <c r="L38" s="111" t="str">
        <f t="shared" si="3"/>
        <v>Yes</v>
      </c>
    </row>
    <row r="39" spans="1:12" x14ac:dyDescent="0.25">
      <c r="A39" s="174" t="s">
        <v>1288</v>
      </c>
      <c r="B39" s="22" t="s">
        <v>213</v>
      </c>
      <c r="C39" s="29">
        <v>4415.7423810999999</v>
      </c>
      <c r="D39" s="27" t="str">
        <f t="shared" si="0"/>
        <v>N/A</v>
      </c>
      <c r="E39" s="29">
        <v>4653.8396261999997</v>
      </c>
      <c r="F39" s="27" t="str">
        <f t="shared" si="1"/>
        <v>N/A</v>
      </c>
      <c r="G39" s="29">
        <v>4217.6587550000004</v>
      </c>
      <c r="H39" s="27" t="str">
        <f t="shared" si="2"/>
        <v>N/A</v>
      </c>
      <c r="I39" s="8">
        <v>5.3920000000000003</v>
      </c>
      <c r="J39" s="8">
        <v>-9.3699999999999992</v>
      </c>
      <c r="K39" s="28" t="s">
        <v>736</v>
      </c>
      <c r="L39" s="111" t="str">
        <f t="shared" si="3"/>
        <v>Yes</v>
      </c>
    </row>
    <row r="40" spans="1:12" x14ac:dyDescent="0.25">
      <c r="A40" s="174" t="s">
        <v>1289</v>
      </c>
      <c r="B40" s="22" t="s">
        <v>213</v>
      </c>
      <c r="C40" s="29">
        <v>4781.8220337000002</v>
      </c>
      <c r="D40" s="27" t="str">
        <f>IF($B40="N/A","N/A",IF(C40&gt;10,"No",IF(C40&lt;-10,"No","Yes")))</f>
        <v>N/A</v>
      </c>
      <c r="E40" s="29">
        <v>5030.2308137</v>
      </c>
      <c r="F40" s="27" t="str">
        <f>IF($B40="N/A","N/A",IF(E40&gt;10,"No",IF(E40&lt;-10,"No","Yes")))</f>
        <v>N/A</v>
      </c>
      <c r="G40" s="29">
        <v>4628.7489326000004</v>
      </c>
      <c r="H40" s="27" t="str">
        <f>IF($B40="N/A","N/A",IF(G40&gt;10,"No",IF(G40&lt;-10,"No","Yes")))</f>
        <v>N/A</v>
      </c>
      <c r="I40" s="8">
        <v>5.1950000000000003</v>
      </c>
      <c r="J40" s="8">
        <v>-7.98</v>
      </c>
      <c r="K40" s="28" t="s">
        <v>736</v>
      </c>
      <c r="L40" s="111" t="str">
        <f>IF(J40="Div by 0", "N/A", IF(K40="N/A","N/A", IF(J40&gt;VALUE(MID(K40,1,2)), "No", IF(J40&lt;-1*VALUE(MID(K40,1,2)), "No", "Yes"))))</f>
        <v>Yes</v>
      </c>
    </row>
    <row r="41" spans="1:12" x14ac:dyDescent="0.25">
      <c r="A41" s="174" t="s">
        <v>107</v>
      </c>
      <c r="B41" s="22" t="s">
        <v>213</v>
      </c>
      <c r="C41" s="29">
        <v>4553136</v>
      </c>
      <c r="D41" s="27" t="str">
        <f t="shared" ref="D41:D44" si="4">IF($B41="N/A","N/A",IF(C41&gt;10,"No",IF(C41&lt;-10,"No","Yes")))</f>
        <v>N/A</v>
      </c>
      <c r="E41" s="29">
        <v>4699953</v>
      </c>
      <c r="F41" s="27" t="str">
        <f t="shared" ref="F41:F44" si="5">IF($B41="N/A","N/A",IF(E41&gt;10,"No",IF(E41&lt;-10,"No","Yes")))</f>
        <v>N/A</v>
      </c>
      <c r="G41" s="29">
        <v>4891698</v>
      </c>
      <c r="H41" s="27" t="str">
        <f t="shared" ref="H41:H44" si="6">IF($B41="N/A","N/A",IF(G41&gt;10,"No",IF(G41&lt;-10,"No","Yes")))</f>
        <v>N/A</v>
      </c>
      <c r="I41" s="8">
        <v>3.2250000000000001</v>
      </c>
      <c r="J41" s="8">
        <v>4.08</v>
      </c>
      <c r="K41" s="28" t="s">
        <v>736</v>
      </c>
      <c r="L41" s="111" t="str">
        <f t="shared" ref="L41:L43" si="7">IF(J41="Div by 0", "N/A", IF(K41="N/A","N/A", IF(J41&gt;VALUE(MID(K41,1,2)), "No", IF(J41&lt;-1*VALUE(MID(K41,1,2)), "No", "Yes"))))</f>
        <v>Yes</v>
      </c>
    </row>
    <row r="42" spans="1:12" x14ac:dyDescent="0.25">
      <c r="A42" s="174" t="s">
        <v>158</v>
      </c>
      <c r="B42" s="30" t="s">
        <v>217</v>
      </c>
      <c r="C42" s="1">
        <v>0</v>
      </c>
      <c r="D42" s="27" t="str">
        <f>IF($B42="N/A","N/A",IF(C42&gt;0,"No",IF(C42&lt;0,"No","Yes")))</f>
        <v>Yes</v>
      </c>
      <c r="E42" s="1">
        <v>0</v>
      </c>
      <c r="F42" s="27" t="str">
        <f>IF($B42="N/A","N/A",IF(E42&gt;0,"No",IF(E42&lt;0,"No","Yes")))</f>
        <v>Yes</v>
      </c>
      <c r="G42" s="1">
        <v>0</v>
      </c>
      <c r="H42" s="27" t="str">
        <f>IF($B42="N/A","N/A",IF(G42&gt;0,"No",IF(G42&lt;0,"No","Yes")))</f>
        <v>Yes</v>
      </c>
      <c r="I42" s="8" t="s">
        <v>1748</v>
      </c>
      <c r="J42" s="8" t="s">
        <v>1748</v>
      </c>
      <c r="K42" s="28" t="s">
        <v>736</v>
      </c>
      <c r="L42" s="111" t="str">
        <f t="shared" si="7"/>
        <v>N/A</v>
      </c>
    </row>
    <row r="43" spans="1:12" x14ac:dyDescent="0.25">
      <c r="A43" s="174" t="s">
        <v>156</v>
      </c>
      <c r="B43" s="22" t="s">
        <v>213</v>
      </c>
      <c r="C43" s="29">
        <v>0</v>
      </c>
      <c r="D43" s="27" t="str">
        <f t="shared" si="4"/>
        <v>N/A</v>
      </c>
      <c r="E43" s="29">
        <v>0</v>
      </c>
      <c r="F43" s="27" t="str">
        <f t="shared" si="5"/>
        <v>N/A</v>
      </c>
      <c r="G43" s="29">
        <v>0</v>
      </c>
      <c r="H43" s="27" t="str">
        <f t="shared" si="6"/>
        <v>N/A</v>
      </c>
      <c r="I43" s="8" t="s">
        <v>1748</v>
      </c>
      <c r="J43" s="8" t="s">
        <v>1748</v>
      </c>
      <c r="K43" s="28" t="s">
        <v>736</v>
      </c>
      <c r="L43" s="111" t="str">
        <f t="shared" si="7"/>
        <v>N/A</v>
      </c>
    </row>
    <row r="44" spans="1:12" x14ac:dyDescent="0.25">
      <c r="A44" s="174" t="s">
        <v>1290</v>
      </c>
      <c r="B44" s="22" t="s">
        <v>213</v>
      </c>
      <c r="C44" s="29" t="s">
        <v>1748</v>
      </c>
      <c r="D44" s="27" t="str">
        <f t="shared" si="4"/>
        <v>N/A</v>
      </c>
      <c r="E44" s="29" t="s">
        <v>1748</v>
      </c>
      <c r="F44" s="27" t="str">
        <f t="shared" si="5"/>
        <v>N/A</v>
      </c>
      <c r="G44" s="29" t="s">
        <v>1748</v>
      </c>
      <c r="H44" s="27" t="str">
        <f t="shared" si="6"/>
        <v>N/A</v>
      </c>
      <c r="I44" s="8" t="s">
        <v>1748</v>
      </c>
      <c r="J44" s="8" t="s">
        <v>1748</v>
      </c>
      <c r="K44" s="28" t="s">
        <v>736</v>
      </c>
      <c r="L44" s="111" t="str">
        <f>IF(J44="Div by 0", "N/A", IF(OR(J44="N/A",K44="N/A"),"N/A", IF(J44&gt;VALUE(MID(K44,1,2)), "No", IF(J44&lt;-1*VALUE(MID(K44,1,2)), "No", "Yes"))))</f>
        <v>N/A</v>
      </c>
    </row>
    <row r="45" spans="1:12" x14ac:dyDescent="0.25">
      <c r="A45" s="174" t="s">
        <v>1291</v>
      </c>
      <c r="B45" s="22" t="s">
        <v>213</v>
      </c>
      <c r="C45" s="29">
        <v>8925.8023255999997</v>
      </c>
      <c r="D45" s="27" t="str">
        <f t="shared" ref="D45:D71" si="8">IF($B45="N/A","N/A",IF(C45&gt;10,"No",IF(C45&lt;-10,"No","Yes")))</f>
        <v>N/A</v>
      </c>
      <c r="E45" s="29">
        <v>8191.2820512999997</v>
      </c>
      <c r="F45" s="27" t="str">
        <f t="shared" ref="F45:F71" si="9">IF($B45="N/A","N/A",IF(E45&gt;10,"No",IF(E45&lt;-10,"No","Yes")))</f>
        <v>N/A</v>
      </c>
      <c r="G45" s="29">
        <v>5047.6438355999999</v>
      </c>
      <c r="H45" s="27" t="str">
        <f t="shared" ref="H45:H71" si="10">IF($B45="N/A","N/A",IF(G45&gt;10,"No",IF(G45&lt;-10,"No","Yes")))</f>
        <v>N/A</v>
      </c>
      <c r="I45" s="8">
        <v>-8.23</v>
      </c>
      <c r="J45" s="8">
        <v>-38.4</v>
      </c>
      <c r="K45" s="28" t="s">
        <v>736</v>
      </c>
      <c r="L45" s="111" t="str">
        <f t="shared" ref="L45:L71" si="11">IF(J45="Div by 0", "N/A", IF(K45="N/A","N/A", IF(J45&gt;VALUE(MID(K45,1,2)), "No", IF(J45&lt;-1*VALUE(MID(K45,1,2)), "No", "Yes"))))</f>
        <v>No</v>
      </c>
    </row>
    <row r="46" spans="1:12" x14ac:dyDescent="0.25">
      <c r="A46" s="174" t="s">
        <v>1292</v>
      </c>
      <c r="B46" s="22" t="s">
        <v>213</v>
      </c>
      <c r="C46" s="29">
        <v>594.73333333000005</v>
      </c>
      <c r="D46" s="27" t="str">
        <f t="shared" si="8"/>
        <v>N/A</v>
      </c>
      <c r="E46" s="29">
        <v>2317.8666667000002</v>
      </c>
      <c r="F46" s="27" t="str">
        <f t="shared" si="9"/>
        <v>N/A</v>
      </c>
      <c r="G46" s="29">
        <v>3750.6956522</v>
      </c>
      <c r="H46" s="27" t="str">
        <f t="shared" si="10"/>
        <v>N/A</v>
      </c>
      <c r="I46" s="8">
        <v>289.7</v>
      </c>
      <c r="J46" s="8">
        <v>61.82</v>
      </c>
      <c r="K46" s="28" t="s">
        <v>736</v>
      </c>
      <c r="L46" s="111" t="str">
        <f t="shared" si="11"/>
        <v>No</v>
      </c>
    </row>
    <row r="47" spans="1:12" x14ac:dyDescent="0.25">
      <c r="A47" s="174" t="s">
        <v>1293</v>
      </c>
      <c r="B47" s="22" t="s">
        <v>213</v>
      </c>
      <c r="C47" s="29">
        <v>13603.285714</v>
      </c>
      <c r="D47" s="27" t="str">
        <f t="shared" si="8"/>
        <v>N/A</v>
      </c>
      <c r="E47" s="29">
        <v>15718.571429</v>
      </c>
      <c r="F47" s="27" t="str">
        <f t="shared" si="9"/>
        <v>N/A</v>
      </c>
      <c r="G47" s="29">
        <v>5225.8888889</v>
      </c>
      <c r="H47" s="27" t="str">
        <f t="shared" si="10"/>
        <v>N/A</v>
      </c>
      <c r="I47" s="8">
        <v>15.55</v>
      </c>
      <c r="J47" s="8">
        <v>-66.8</v>
      </c>
      <c r="K47" s="28" t="s">
        <v>736</v>
      </c>
      <c r="L47" s="111" t="str">
        <f t="shared" si="11"/>
        <v>No</v>
      </c>
    </row>
    <row r="48" spans="1:12" x14ac:dyDescent="0.25">
      <c r="A48" s="174" t="s">
        <v>1294</v>
      </c>
      <c r="B48" s="22" t="s">
        <v>213</v>
      </c>
      <c r="C48" s="29">
        <v>8000</v>
      </c>
      <c r="D48" s="27" t="str">
        <f t="shared" si="8"/>
        <v>N/A</v>
      </c>
      <c r="E48" s="29">
        <v>515</v>
      </c>
      <c r="F48" s="27" t="str">
        <f t="shared" si="9"/>
        <v>N/A</v>
      </c>
      <c r="G48" s="29">
        <v>36.799999999999997</v>
      </c>
      <c r="H48" s="27" t="str">
        <f t="shared" si="10"/>
        <v>N/A</v>
      </c>
      <c r="I48" s="8">
        <v>-93.6</v>
      </c>
      <c r="J48" s="8">
        <v>-92.9</v>
      </c>
      <c r="K48" s="28" t="s">
        <v>736</v>
      </c>
      <c r="L48" s="111" t="str">
        <f t="shared" si="11"/>
        <v>No</v>
      </c>
    </row>
    <row r="49" spans="1:12" x14ac:dyDescent="0.25">
      <c r="A49" s="174" t="s">
        <v>1295</v>
      </c>
      <c r="B49" s="22" t="s">
        <v>213</v>
      </c>
      <c r="C49" s="29">
        <v>10483.196721</v>
      </c>
      <c r="D49" s="27" t="str">
        <f t="shared" si="8"/>
        <v>N/A</v>
      </c>
      <c r="E49" s="29">
        <v>8974.6727272999997</v>
      </c>
      <c r="F49" s="27" t="str">
        <f t="shared" si="9"/>
        <v>N/A</v>
      </c>
      <c r="G49" s="29">
        <v>5536.4495413000004</v>
      </c>
      <c r="H49" s="27" t="str">
        <f t="shared" si="10"/>
        <v>N/A</v>
      </c>
      <c r="I49" s="8">
        <v>-14.4</v>
      </c>
      <c r="J49" s="8">
        <v>-38.299999999999997</v>
      </c>
      <c r="K49" s="28" t="s">
        <v>736</v>
      </c>
      <c r="L49" s="111" t="str">
        <f t="shared" si="11"/>
        <v>No</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15808.420615999999</v>
      </c>
      <c r="D51" s="27" t="str">
        <f t="shared" si="8"/>
        <v>N/A</v>
      </c>
      <c r="E51" s="29">
        <v>17063.547341000001</v>
      </c>
      <c r="F51" s="27" t="str">
        <f t="shared" si="9"/>
        <v>N/A</v>
      </c>
      <c r="G51" s="29">
        <v>15969.376671</v>
      </c>
      <c r="H51" s="27" t="str">
        <f t="shared" si="10"/>
        <v>N/A</v>
      </c>
      <c r="I51" s="8">
        <v>7.94</v>
      </c>
      <c r="J51" s="8">
        <v>-6.41</v>
      </c>
      <c r="K51" s="28" t="s">
        <v>736</v>
      </c>
      <c r="L51" s="111" t="str">
        <f t="shared" si="11"/>
        <v>Yes</v>
      </c>
    </row>
    <row r="52" spans="1:12" x14ac:dyDescent="0.25">
      <c r="A52" s="174" t="s">
        <v>1298</v>
      </c>
      <c r="B52" s="22" t="s">
        <v>213</v>
      </c>
      <c r="C52" s="29">
        <v>13436.866883999999</v>
      </c>
      <c r="D52" s="27" t="str">
        <f t="shared" si="8"/>
        <v>N/A</v>
      </c>
      <c r="E52" s="29">
        <v>14380.17333</v>
      </c>
      <c r="F52" s="27" t="str">
        <f t="shared" si="9"/>
        <v>N/A</v>
      </c>
      <c r="G52" s="29">
        <v>13583.103945000001</v>
      </c>
      <c r="H52" s="27" t="str">
        <f t="shared" si="10"/>
        <v>N/A</v>
      </c>
      <c r="I52" s="8">
        <v>7.02</v>
      </c>
      <c r="J52" s="8">
        <v>-5.54</v>
      </c>
      <c r="K52" s="28" t="s">
        <v>736</v>
      </c>
      <c r="L52" s="111" t="str">
        <f t="shared" si="11"/>
        <v>Yes</v>
      </c>
    </row>
    <row r="53" spans="1:12" x14ac:dyDescent="0.25">
      <c r="A53" s="174" t="s">
        <v>1299</v>
      </c>
      <c r="B53" s="22" t="s">
        <v>213</v>
      </c>
      <c r="C53" s="29">
        <v>20869.962963000002</v>
      </c>
      <c r="D53" s="27" t="str">
        <f t="shared" si="8"/>
        <v>N/A</v>
      </c>
      <c r="E53" s="29">
        <v>23020.847134</v>
      </c>
      <c r="F53" s="27" t="str">
        <f t="shared" si="9"/>
        <v>N/A</v>
      </c>
      <c r="G53" s="29">
        <v>18354.005333000001</v>
      </c>
      <c r="H53" s="27" t="str">
        <f t="shared" si="10"/>
        <v>N/A</v>
      </c>
      <c r="I53" s="8">
        <v>10.31</v>
      </c>
      <c r="J53" s="8">
        <v>-20.3</v>
      </c>
      <c r="K53" s="28" t="s">
        <v>736</v>
      </c>
      <c r="L53" s="111" t="str">
        <f t="shared" si="11"/>
        <v>Yes</v>
      </c>
    </row>
    <row r="54" spans="1:12" x14ac:dyDescent="0.25">
      <c r="A54" s="174" t="s">
        <v>1300</v>
      </c>
      <c r="B54" s="22" t="s">
        <v>213</v>
      </c>
      <c r="C54" s="29">
        <v>16848.423221000001</v>
      </c>
      <c r="D54" s="27" t="str">
        <f t="shared" si="8"/>
        <v>N/A</v>
      </c>
      <c r="E54" s="29">
        <v>16025.033835</v>
      </c>
      <c r="F54" s="27" t="str">
        <f t="shared" si="9"/>
        <v>N/A</v>
      </c>
      <c r="G54" s="29">
        <v>12765.675676000001</v>
      </c>
      <c r="H54" s="27" t="str">
        <f t="shared" si="10"/>
        <v>N/A</v>
      </c>
      <c r="I54" s="8">
        <v>-4.8899999999999997</v>
      </c>
      <c r="J54" s="8">
        <v>-20.3</v>
      </c>
      <c r="K54" s="28" t="s">
        <v>736</v>
      </c>
      <c r="L54" s="111" t="str">
        <f t="shared" si="11"/>
        <v>Yes</v>
      </c>
    </row>
    <row r="55" spans="1:12" x14ac:dyDescent="0.25">
      <c r="A55" s="174" t="s">
        <v>1677</v>
      </c>
      <c r="B55" s="22" t="s">
        <v>213</v>
      </c>
      <c r="C55" s="29">
        <v>38858.447959999998</v>
      </c>
      <c r="D55" s="27" t="str">
        <f t="shared" si="8"/>
        <v>N/A</v>
      </c>
      <c r="E55" s="29">
        <v>41646.181159</v>
      </c>
      <c r="F55" s="27" t="str">
        <f t="shared" si="9"/>
        <v>N/A</v>
      </c>
      <c r="G55" s="29">
        <v>38501.656274000001</v>
      </c>
      <c r="H55" s="27" t="str">
        <f t="shared" si="10"/>
        <v>N/A</v>
      </c>
      <c r="I55" s="8">
        <v>7.1740000000000004</v>
      </c>
      <c r="J55" s="8">
        <v>-7.55</v>
      </c>
      <c r="K55" s="28" t="s">
        <v>736</v>
      </c>
      <c r="L55" s="111" t="str">
        <f t="shared" si="11"/>
        <v>Yes</v>
      </c>
    </row>
    <row r="56" spans="1:12" x14ac:dyDescent="0.25">
      <c r="A56" s="174" t="s">
        <v>1301</v>
      </c>
      <c r="B56" s="22" t="s">
        <v>213</v>
      </c>
      <c r="C56" s="29">
        <v>4665.5384615000003</v>
      </c>
      <c r="D56" s="27" t="str">
        <f t="shared" si="8"/>
        <v>N/A</v>
      </c>
      <c r="E56" s="29">
        <v>9178.8897959000005</v>
      </c>
      <c r="F56" s="27" t="str">
        <f t="shared" si="9"/>
        <v>N/A</v>
      </c>
      <c r="G56" s="29">
        <v>8046.6838710000002</v>
      </c>
      <c r="H56" s="27" t="str">
        <f t="shared" si="10"/>
        <v>N/A</v>
      </c>
      <c r="I56" s="8">
        <v>96.74</v>
      </c>
      <c r="J56" s="8">
        <v>-12.3</v>
      </c>
      <c r="K56" s="28" t="s">
        <v>736</v>
      </c>
      <c r="L56" s="111" t="str">
        <f t="shared" si="11"/>
        <v>Yes</v>
      </c>
    </row>
    <row r="57" spans="1:12" x14ac:dyDescent="0.25">
      <c r="A57" s="174" t="s">
        <v>1678</v>
      </c>
      <c r="B57" s="22" t="s">
        <v>213</v>
      </c>
      <c r="C57" s="29">
        <v>2658.3920670000002</v>
      </c>
      <c r="D57" s="27" t="str">
        <f t="shared" si="8"/>
        <v>N/A</v>
      </c>
      <c r="E57" s="29">
        <v>2791.7557044999999</v>
      </c>
      <c r="F57" s="27" t="str">
        <f t="shared" si="9"/>
        <v>N/A</v>
      </c>
      <c r="G57" s="29">
        <v>2584.4106147000002</v>
      </c>
      <c r="H57" s="27" t="str">
        <f t="shared" si="10"/>
        <v>N/A</v>
      </c>
      <c r="I57" s="8">
        <v>5.0170000000000003</v>
      </c>
      <c r="J57" s="8">
        <v>-7.43</v>
      </c>
      <c r="K57" s="28" t="s">
        <v>736</v>
      </c>
      <c r="L57" s="111" t="str">
        <f t="shared" si="11"/>
        <v>Yes</v>
      </c>
    </row>
    <row r="58" spans="1:12" x14ac:dyDescent="0.25">
      <c r="A58" s="174" t="s">
        <v>1302</v>
      </c>
      <c r="B58" s="22" t="s">
        <v>213</v>
      </c>
      <c r="C58" s="29">
        <v>2498.4926949000001</v>
      </c>
      <c r="D58" s="27" t="str">
        <f t="shared" si="8"/>
        <v>N/A</v>
      </c>
      <c r="E58" s="29">
        <v>2766.7988958000001</v>
      </c>
      <c r="F58" s="27" t="str">
        <f t="shared" si="9"/>
        <v>N/A</v>
      </c>
      <c r="G58" s="29">
        <v>2542.3296845999998</v>
      </c>
      <c r="H58" s="27" t="str">
        <f t="shared" si="10"/>
        <v>N/A</v>
      </c>
      <c r="I58" s="8">
        <v>10.74</v>
      </c>
      <c r="J58" s="8">
        <v>-8.11</v>
      </c>
      <c r="K58" s="28" t="s">
        <v>736</v>
      </c>
      <c r="L58" s="111" t="str">
        <f t="shared" si="11"/>
        <v>Yes</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t="s">
        <v>1748</v>
      </c>
      <c r="D60" s="27" t="str">
        <f t="shared" si="8"/>
        <v>N/A</v>
      </c>
      <c r="E60" s="29" t="s">
        <v>1748</v>
      </c>
      <c r="F60" s="27" t="str">
        <f t="shared" si="9"/>
        <v>N/A</v>
      </c>
      <c r="G60" s="29" t="s">
        <v>1748</v>
      </c>
      <c r="H60" s="27" t="str">
        <f t="shared" si="10"/>
        <v>N/A</v>
      </c>
      <c r="I60" s="8" t="s">
        <v>1748</v>
      </c>
      <c r="J60" s="8" t="s">
        <v>1748</v>
      </c>
      <c r="K60" s="28" t="s">
        <v>736</v>
      </c>
      <c r="L60" s="111" t="str">
        <f t="shared" si="11"/>
        <v>N/A</v>
      </c>
    </row>
    <row r="61" spans="1:12" x14ac:dyDescent="0.25">
      <c r="A61" s="110" t="s">
        <v>1681</v>
      </c>
      <c r="B61" s="22" t="s">
        <v>213</v>
      </c>
      <c r="C61" s="29">
        <v>2019.6489448</v>
      </c>
      <c r="D61" s="27" t="str">
        <f t="shared" si="8"/>
        <v>N/A</v>
      </c>
      <c r="E61" s="29">
        <v>2144.0209860999998</v>
      </c>
      <c r="F61" s="27" t="str">
        <f t="shared" si="9"/>
        <v>N/A</v>
      </c>
      <c r="G61" s="29">
        <v>2103.4569124</v>
      </c>
      <c r="H61" s="27" t="str">
        <f t="shared" si="10"/>
        <v>N/A</v>
      </c>
      <c r="I61" s="8">
        <v>6.1580000000000004</v>
      </c>
      <c r="J61" s="8">
        <v>-1.89</v>
      </c>
      <c r="K61" s="28" t="s">
        <v>736</v>
      </c>
      <c r="L61" s="111" t="str">
        <f t="shared" si="11"/>
        <v>Yes</v>
      </c>
    </row>
    <row r="62" spans="1:12" x14ac:dyDescent="0.25">
      <c r="A62" s="110" t="s">
        <v>1682</v>
      </c>
      <c r="B62" s="22" t="s">
        <v>213</v>
      </c>
      <c r="C62" s="29">
        <v>4334.0994042000002</v>
      </c>
      <c r="D62" s="27" t="str">
        <f t="shared" si="8"/>
        <v>N/A</v>
      </c>
      <c r="E62" s="29">
        <v>4758.0161211000004</v>
      </c>
      <c r="F62" s="27" t="str">
        <f t="shared" si="9"/>
        <v>N/A</v>
      </c>
      <c r="G62" s="29">
        <v>3760.9815788999999</v>
      </c>
      <c r="H62" s="27" t="str">
        <f t="shared" si="10"/>
        <v>N/A</v>
      </c>
      <c r="I62" s="8">
        <v>9.7810000000000006</v>
      </c>
      <c r="J62" s="8">
        <v>-21</v>
      </c>
      <c r="K62" s="28" t="s">
        <v>736</v>
      </c>
      <c r="L62" s="111" t="str">
        <f t="shared" si="11"/>
        <v>Yes</v>
      </c>
    </row>
    <row r="63" spans="1:12" x14ac:dyDescent="0.25">
      <c r="A63" s="110" t="s">
        <v>1683</v>
      </c>
      <c r="B63" s="22" t="s">
        <v>213</v>
      </c>
      <c r="C63" s="29">
        <v>8351.0813326999996</v>
      </c>
      <c r="D63" s="27" t="str">
        <f t="shared" si="8"/>
        <v>N/A</v>
      </c>
      <c r="E63" s="29">
        <v>8049.1414834999996</v>
      </c>
      <c r="F63" s="27" t="str">
        <f t="shared" si="9"/>
        <v>N/A</v>
      </c>
      <c r="G63" s="29">
        <v>7725.9810698000001</v>
      </c>
      <c r="H63" s="27" t="str">
        <f t="shared" si="10"/>
        <v>N/A</v>
      </c>
      <c r="I63" s="8">
        <v>-3.62</v>
      </c>
      <c r="J63" s="8">
        <v>-4.01</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3966.0619849</v>
      </c>
      <c r="D65" s="27" t="str">
        <f t="shared" si="8"/>
        <v>N/A</v>
      </c>
      <c r="E65" s="29">
        <v>4281.2091845000004</v>
      </c>
      <c r="F65" s="27" t="str">
        <f t="shared" si="9"/>
        <v>N/A</v>
      </c>
      <c r="G65" s="29">
        <v>3933.2341256999998</v>
      </c>
      <c r="H65" s="27" t="str">
        <f t="shared" si="10"/>
        <v>N/A</v>
      </c>
      <c r="I65" s="8">
        <v>7.9459999999999997</v>
      </c>
      <c r="J65" s="8">
        <v>-8.1300000000000008</v>
      </c>
      <c r="K65" s="28" t="s">
        <v>736</v>
      </c>
      <c r="L65" s="111" t="str">
        <f t="shared" si="11"/>
        <v>Yes</v>
      </c>
    </row>
    <row r="66" spans="1:12" x14ac:dyDescent="0.25">
      <c r="A66" s="110" t="s">
        <v>1686</v>
      </c>
      <c r="B66" s="22" t="s">
        <v>213</v>
      </c>
      <c r="C66" s="29">
        <v>3404.7796115000001</v>
      </c>
      <c r="D66" s="27" t="str">
        <f t="shared" si="8"/>
        <v>N/A</v>
      </c>
      <c r="E66" s="29">
        <v>3775.1859539000002</v>
      </c>
      <c r="F66" s="27" t="str">
        <f t="shared" si="9"/>
        <v>N/A</v>
      </c>
      <c r="G66" s="29">
        <v>3476.4727103</v>
      </c>
      <c r="H66" s="27" t="str">
        <f t="shared" si="10"/>
        <v>N/A</v>
      </c>
      <c r="I66" s="8">
        <v>10.88</v>
      </c>
      <c r="J66" s="8">
        <v>-7.91</v>
      </c>
      <c r="K66" s="28" t="s">
        <v>736</v>
      </c>
      <c r="L66" s="111" t="str">
        <f t="shared" si="11"/>
        <v>Yes</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v>3305.75</v>
      </c>
      <c r="D68" s="27" t="str">
        <f t="shared" si="8"/>
        <v>N/A</v>
      </c>
      <c r="E68" s="29">
        <v>3894.6</v>
      </c>
      <c r="F68" s="27" t="str">
        <f t="shared" si="9"/>
        <v>N/A</v>
      </c>
      <c r="G68" s="29">
        <v>2923.4285713999998</v>
      </c>
      <c r="H68" s="27" t="str">
        <f t="shared" si="10"/>
        <v>N/A</v>
      </c>
      <c r="I68" s="8">
        <v>17.809999999999999</v>
      </c>
      <c r="J68" s="8">
        <v>-24.9</v>
      </c>
      <c r="K68" s="28" t="s">
        <v>736</v>
      </c>
      <c r="L68" s="111" t="str">
        <f t="shared" si="11"/>
        <v>Yes</v>
      </c>
    </row>
    <row r="69" spans="1:12" x14ac:dyDescent="0.25">
      <c r="A69" s="134" t="s">
        <v>1689</v>
      </c>
      <c r="B69" s="22" t="s">
        <v>213</v>
      </c>
      <c r="C69" s="29">
        <v>2719.8240172999999</v>
      </c>
      <c r="D69" s="27" t="str">
        <f t="shared" si="8"/>
        <v>N/A</v>
      </c>
      <c r="E69" s="29">
        <v>3118.4194474000001</v>
      </c>
      <c r="F69" s="27" t="str">
        <f t="shared" si="9"/>
        <v>N/A</v>
      </c>
      <c r="G69" s="29">
        <v>2414.3849135999999</v>
      </c>
      <c r="H69" s="27" t="str">
        <f t="shared" si="10"/>
        <v>N/A</v>
      </c>
      <c r="I69" s="8">
        <v>14.66</v>
      </c>
      <c r="J69" s="8">
        <v>-22.6</v>
      </c>
      <c r="K69" s="28" t="s">
        <v>736</v>
      </c>
      <c r="L69" s="111" t="str">
        <f t="shared" si="11"/>
        <v>Yes</v>
      </c>
    </row>
    <row r="70" spans="1:12" x14ac:dyDescent="0.25">
      <c r="A70" s="174" t="s">
        <v>1690</v>
      </c>
      <c r="B70" s="22" t="s">
        <v>213</v>
      </c>
      <c r="C70" s="29">
        <v>5289.2182406000002</v>
      </c>
      <c r="D70" s="27" t="str">
        <f t="shared" si="8"/>
        <v>N/A</v>
      </c>
      <c r="E70" s="29">
        <v>5530.0998313</v>
      </c>
      <c r="F70" s="27" t="str">
        <f t="shared" si="9"/>
        <v>N/A</v>
      </c>
      <c r="G70" s="29">
        <v>5268.4662213000001</v>
      </c>
      <c r="H70" s="27" t="str">
        <f t="shared" si="10"/>
        <v>N/A</v>
      </c>
      <c r="I70" s="8">
        <v>4.5540000000000003</v>
      </c>
      <c r="J70" s="8">
        <v>-4.7300000000000004</v>
      </c>
      <c r="K70" s="28" t="s">
        <v>736</v>
      </c>
      <c r="L70" s="111" t="str">
        <f t="shared" si="11"/>
        <v>Yes</v>
      </c>
    </row>
    <row r="71" spans="1:12" x14ac:dyDescent="0.25">
      <c r="A71" s="174" t="s">
        <v>1691</v>
      </c>
      <c r="B71" s="22" t="s">
        <v>213</v>
      </c>
      <c r="C71" s="29" t="s">
        <v>1748</v>
      </c>
      <c r="D71" s="27" t="str">
        <f t="shared" si="8"/>
        <v>N/A</v>
      </c>
      <c r="E71" s="29">
        <v>3453.7011493999998</v>
      </c>
      <c r="F71" s="27" t="str">
        <f t="shared" si="9"/>
        <v>N/A</v>
      </c>
      <c r="G71" s="29">
        <v>3285.1893939000001</v>
      </c>
      <c r="H71" s="27" t="str">
        <f t="shared" si="10"/>
        <v>N/A</v>
      </c>
      <c r="I71" s="8" t="s">
        <v>1748</v>
      </c>
      <c r="J71" s="8">
        <v>-4.88</v>
      </c>
      <c r="K71" s="28" t="s">
        <v>736</v>
      </c>
      <c r="L71" s="111" t="str">
        <f t="shared" si="11"/>
        <v>Yes</v>
      </c>
    </row>
    <row r="72" spans="1:12" x14ac:dyDescent="0.25">
      <c r="A72" s="174" t="s">
        <v>1609</v>
      </c>
      <c r="B72" s="22" t="s">
        <v>213</v>
      </c>
      <c r="C72" s="29">
        <v>88636414</v>
      </c>
      <c r="D72" s="27" t="str">
        <f t="shared" ref="D72:D135" si="12">IF($B72="N/A","N/A",IF(C72&gt;10,"No",IF(C72&lt;-10,"No","Yes")))</f>
        <v>N/A</v>
      </c>
      <c r="E72" s="29">
        <v>93576682</v>
      </c>
      <c r="F72" s="27" t="str">
        <f t="shared" ref="F72:F135" si="13">IF($B72="N/A","N/A",IF(E72&gt;10,"No",IF(E72&lt;-10,"No","Yes")))</f>
        <v>N/A</v>
      </c>
      <c r="G72" s="29">
        <v>89043427</v>
      </c>
      <c r="H72" s="27" t="str">
        <f t="shared" ref="H72:H135" si="14">IF($B72="N/A","N/A",IF(G72&gt;10,"No",IF(G72&lt;-10,"No","Yes")))</f>
        <v>N/A</v>
      </c>
      <c r="I72" s="8">
        <v>5.5739999999999998</v>
      </c>
      <c r="J72" s="8">
        <v>-4.84</v>
      </c>
      <c r="K72" s="28" t="s">
        <v>736</v>
      </c>
      <c r="L72" s="111" t="str">
        <f t="shared" ref="L72:L132" si="15">IF(J72="Div by 0", "N/A", IF(K72="N/A","N/A", IF(J72&gt;VALUE(MID(K72,1,2)), "No", IF(J72&lt;-1*VALUE(MID(K72,1,2)), "No", "Yes"))))</f>
        <v>Yes</v>
      </c>
    </row>
    <row r="73" spans="1:12" x14ac:dyDescent="0.25">
      <c r="A73" s="174" t="s">
        <v>1610</v>
      </c>
      <c r="B73" s="22" t="s">
        <v>213</v>
      </c>
      <c r="C73" s="23">
        <v>13419</v>
      </c>
      <c r="D73" s="27" t="str">
        <f t="shared" si="12"/>
        <v>N/A</v>
      </c>
      <c r="E73" s="23">
        <v>13007</v>
      </c>
      <c r="F73" s="27" t="str">
        <f t="shared" si="13"/>
        <v>N/A</v>
      </c>
      <c r="G73" s="23">
        <v>12106</v>
      </c>
      <c r="H73" s="27" t="str">
        <f t="shared" si="14"/>
        <v>N/A</v>
      </c>
      <c r="I73" s="8">
        <v>-3.07</v>
      </c>
      <c r="J73" s="8">
        <v>-6.93</v>
      </c>
      <c r="K73" s="28" t="s">
        <v>736</v>
      </c>
      <c r="L73" s="111" t="str">
        <f t="shared" si="15"/>
        <v>Yes</v>
      </c>
    </row>
    <row r="74" spans="1:12" x14ac:dyDescent="0.25">
      <c r="A74" s="174" t="s">
        <v>1303</v>
      </c>
      <c r="B74" s="22" t="s">
        <v>213</v>
      </c>
      <c r="C74" s="29">
        <v>6605.2920486000003</v>
      </c>
      <c r="D74" s="27" t="str">
        <f t="shared" si="12"/>
        <v>N/A</v>
      </c>
      <c r="E74" s="29">
        <v>7194.3324364</v>
      </c>
      <c r="F74" s="27" t="str">
        <f t="shared" si="13"/>
        <v>N/A</v>
      </c>
      <c r="G74" s="29">
        <v>7355.3136461000004</v>
      </c>
      <c r="H74" s="27" t="str">
        <f t="shared" si="14"/>
        <v>N/A</v>
      </c>
      <c r="I74" s="8">
        <v>8.9179999999999993</v>
      </c>
      <c r="J74" s="8">
        <v>2.238</v>
      </c>
      <c r="K74" s="28" t="s">
        <v>736</v>
      </c>
      <c r="L74" s="111" t="str">
        <f t="shared" si="15"/>
        <v>Yes</v>
      </c>
    </row>
    <row r="75" spans="1:12" x14ac:dyDescent="0.25">
      <c r="A75" s="174" t="s">
        <v>1304</v>
      </c>
      <c r="B75" s="22" t="s">
        <v>213</v>
      </c>
      <c r="C75" s="23">
        <v>5.4567404427000001</v>
      </c>
      <c r="D75" s="27" t="str">
        <f t="shared" si="12"/>
        <v>N/A</v>
      </c>
      <c r="E75" s="23">
        <v>5.6610286769</v>
      </c>
      <c r="F75" s="27" t="str">
        <f t="shared" si="13"/>
        <v>N/A</v>
      </c>
      <c r="G75" s="23">
        <v>5.5432843217999999</v>
      </c>
      <c r="H75" s="27" t="str">
        <f t="shared" si="14"/>
        <v>N/A</v>
      </c>
      <c r="I75" s="8">
        <v>3.7440000000000002</v>
      </c>
      <c r="J75" s="8">
        <v>-2.08</v>
      </c>
      <c r="K75" s="28" t="s">
        <v>736</v>
      </c>
      <c r="L75" s="111" t="str">
        <f t="shared" si="15"/>
        <v>Yes</v>
      </c>
    </row>
    <row r="76" spans="1:12" x14ac:dyDescent="0.25">
      <c r="A76" s="174" t="s">
        <v>546</v>
      </c>
      <c r="B76" s="22" t="s">
        <v>213</v>
      </c>
      <c r="C76" s="29">
        <v>28436</v>
      </c>
      <c r="D76" s="27" t="str">
        <f t="shared" si="12"/>
        <v>N/A</v>
      </c>
      <c r="E76" s="29">
        <v>0</v>
      </c>
      <c r="F76" s="27" t="str">
        <f t="shared" si="13"/>
        <v>N/A</v>
      </c>
      <c r="G76" s="29">
        <v>0</v>
      </c>
      <c r="H76" s="27" t="str">
        <f t="shared" si="14"/>
        <v>N/A</v>
      </c>
      <c r="I76" s="8">
        <v>-100</v>
      </c>
      <c r="J76" s="8" t="s">
        <v>1748</v>
      </c>
      <c r="K76" s="28" t="s">
        <v>736</v>
      </c>
      <c r="L76" s="111" t="str">
        <f t="shared" si="15"/>
        <v>N/A</v>
      </c>
    </row>
    <row r="77" spans="1:12" x14ac:dyDescent="0.25">
      <c r="A77" s="174" t="s">
        <v>547</v>
      </c>
      <c r="B77" s="22" t="s">
        <v>213</v>
      </c>
      <c r="C77" s="23">
        <v>11</v>
      </c>
      <c r="D77" s="27" t="str">
        <f t="shared" si="12"/>
        <v>N/A</v>
      </c>
      <c r="E77" s="23">
        <v>0</v>
      </c>
      <c r="F77" s="27" t="str">
        <f t="shared" si="13"/>
        <v>N/A</v>
      </c>
      <c r="G77" s="23">
        <v>0</v>
      </c>
      <c r="H77" s="27" t="str">
        <f t="shared" si="14"/>
        <v>N/A</v>
      </c>
      <c r="I77" s="8">
        <v>-100</v>
      </c>
      <c r="J77" s="8" t="s">
        <v>1748</v>
      </c>
      <c r="K77" s="28" t="s">
        <v>736</v>
      </c>
      <c r="L77" s="111" t="str">
        <f t="shared" si="15"/>
        <v>N/A</v>
      </c>
    </row>
    <row r="78" spans="1:12" x14ac:dyDescent="0.25">
      <c r="A78" s="174" t="s">
        <v>1305</v>
      </c>
      <c r="B78" s="22" t="s">
        <v>213</v>
      </c>
      <c r="C78" s="29">
        <v>28436</v>
      </c>
      <c r="D78" s="27" t="str">
        <f t="shared" si="12"/>
        <v>N/A</v>
      </c>
      <c r="E78" s="29" t="s">
        <v>1748</v>
      </c>
      <c r="F78" s="27" t="str">
        <f t="shared" si="13"/>
        <v>N/A</v>
      </c>
      <c r="G78" s="29" t="s">
        <v>1748</v>
      </c>
      <c r="H78" s="27" t="str">
        <f t="shared" si="14"/>
        <v>N/A</v>
      </c>
      <c r="I78" s="8" t="s">
        <v>1748</v>
      </c>
      <c r="J78" s="8" t="s">
        <v>1748</v>
      </c>
      <c r="K78" s="28" t="s">
        <v>736</v>
      </c>
      <c r="L78" s="111" t="str">
        <f t="shared" si="15"/>
        <v>N/A</v>
      </c>
    </row>
    <row r="79" spans="1:12" ht="25" x14ac:dyDescent="0.25">
      <c r="A79" s="174" t="s">
        <v>548</v>
      </c>
      <c r="B79" s="22" t="s">
        <v>213</v>
      </c>
      <c r="C79" s="29">
        <v>13657107</v>
      </c>
      <c r="D79" s="27" t="str">
        <f t="shared" si="12"/>
        <v>N/A</v>
      </c>
      <c r="E79" s="29">
        <v>14871376</v>
      </c>
      <c r="F79" s="27" t="str">
        <f t="shared" si="13"/>
        <v>N/A</v>
      </c>
      <c r="G79" s="29">
        <v>15946964</v>
      </c>
      <c r="H79" s="27" t="str">
        <f t="shared" si="14"/>
        <v>N/A</v>
      </c>
      <c r="I79" s="8">
        <v>8.891</v>
      </c>
      <c r="J79" s="8">
        <v>7.2329999999999997</v>
      </c>
      <c r="K79" s="28" t="s">
        <v>736</v>
      </c>
      <c r="L79" s="111" t="str">
        <f t="shared" si="15"/>
        <v>Yes</v>
      </c>
    </row>
    <row r="80" spans="1:12" x14ac:dyDescent="0.25">
      <c r="A80" s="174" t="s">
        <v>549</v>
      </c>
      <c r="B80" s="22" t="s">
        <v>213</v>
      </c>
      <c r="C80" s="23">
        <v>399</v>
      </c>
      <c r="D80" s="27" t="str">
        <f t="shared" si="12"/>
        <v>N/A</v>
      </c>
      <c r="E80" s="23">
        <v>446</v>
      </c>
      <c r="F80" s="27" t="str">
        <f t="shared" si="13"/>
        <v>N/A</v>
      </c>
      <c r="G80" s="23">
        <v>488</v>
      </c>
      <c r="H80" s="27" t="str">
        <f t="shared" si="14"/>
        <v>N/A</v>
      </c>
      <c r="I80" s="8">
        <v>11.78</v>
      </c>
      <c r="J80" s="8">
        <v>9.4169999999999998</v>
      </c>
      <c r="K80" s="28" t="s">
        <v>736</v>
      </c>
      <c r="L80" s="111" t="str">
        <f t="shared" si="15"/>
        <v>Yes</v>
      </c>
    </row>
    <row r="81" spans="1:12" ht="25" x14ac:dyDescent="0.25">
      <c r="A81" s="174" t="s">
        <v>1306</v>
      </c>
      <c r="B81" s="22" t="s">
        <v>213</v>
      </c>
      <c r="C81" s="29">
        <v>34228.338345999997</v>
      </c>
      <c r="D81" s="27" t="str">
        <f t="shared" si="12"/>
        <v>N/A</v>
      </c>
      <c r="E81" s="29">
        <v>33343.892376999996</v>
      </c>
      <c r="F81" s="27" t="str">
        <f t="shared" si="13"/>
        <v>N/A</v>
      </c>
      <c r="G81" s="29">
        <v>32678.204917999999</v>
      </c>
      <c r="H81" s="27" t="str">
        <f t="shared" si="14"/>
        <v>N/A</v>
      </c>
      <c r="I81" s="8">
        <v>-2.58</v>
      </c>
      <c r="J81" s="8">
        <v>-2</v>
      </c>
      <c r="K81" s="28" t="s">
        <v>736</v>
      </c>
      <c r="L81" s="111" t="str">
        <f t="shared" si="15"/>
        <v>Yes</v>
      </c>
    </row>
    <row r="82" spans="1:12" x14ac:dyDescent="0.25">
      <c r="A82" s="174" t="s">
        <v>550</v>
      </c>
      <c r="B82" s="22" t="s">
        <v>213</v>
      </c>
      <c r="C82" s="29">
        <v>5445164</v>
      </c>
      <c r="D82" s="27" t="str">
        <f t="shared" si="12"/>
        <v>N/A</v>
      </c>
      <c r="E82" s="29">
        <v>4788768</v>
      </c>
      <c r="F82" s="27" t="str">
        <f t="shared" si="13"/>
        <v>N/A</v>
      </c>
      <c r="G82" s="29">
        <v>4977680</v>
      </c>
      <c r="H82" s="27" t="str">
        <f t="shared" si="14"/>
        <v>N/A</v>
      </c>
      <c r="I82" s="8">
        <v>-12.1</v>
      </c>
      <c r="J82" s="8">
        <v>3.9449999999999998</v>
      </c>
      <c r="K82" s="28" t="s">
        <v>736</v>
      </c>
      <c r="L82" s="111" t="str">
        <f t="shared" si="15"/>
        <v>Yes</v>
      </c>
    </row>
    <row r="83" spans="1:12" x14ac:dyDescent="0.25">
      <c r="A83" s="174" t="s">
        <v>551</v>
      </c>
      <c r="B83" s="22" t="s">
        <v>213</v>
      </c>
      <c r="C83" s="23">
        <v>30</v>
      </c>
      <c r="D83" s="27" t="str">
        <f t="shared" si="12"/>
        <v>N/A</v>
      </c>
      <c r="E83" s="23">
        <v>32</v>
      </c>
      <c r="F83" s="27" t="str">
        <f t="shared" si="13"/>
        <v>N/A</v>
      </c>
      <c r="G83" s="23">
        <v>32</v>
      </c>
      <c r="H83" s="27" t="str">
        <f t="shared" si="14"/>
        <v>N/A</v>
      </c>
      <c r="I83" s="8">
        <v>6.6669999999999998</v>
      </c>
      <c r="J83" s="8">
        <v>0</v>
      </c>
      <c r="K83" s="28" t="s">
        <v>736</v>
      </c>
      <c r="L83" s="111" t="str">
        <f t="shared" si="15"/>
        <v>Yes</v>
      </c>
    </row>
    <row r="84" spans="1:12" x14ac:dyDescent="0.25">
      <c r="A84" s="174" t="s">
        <v>1307</v>
      </c>
      <c r="B84" s="22" t="s">
        <v>213</v>
      </c>
      <c r="C84" s="29">
        <v>181505.46666999999</v>
      </c>
      <c r="D84" s="27" t="str">
        <f t="shared" si="12"/>
        <v>N/A</v>
      </c>
      <c r="E84" s="29">
        <v>149649</v>
      </c>
      <c r="F84" s="27" t="str">
        <f t="shared" si="13"/>
        <v>N/A</v>
      </c>
      <c r="G84" s="29">
        <v>155552.5</v>
      </c>
      <c r="H84" s="27" t="str">
        <f t="shared" si="14"/>
        <v>N/A</v>
      </c>
      <c r="I84" s="8">
        <v>-17.600000000000001</v>
      </c>
      <c r="J84" s="8">
        <v>3.9449999999999998</v>
      </c>
      <c r="K84" s="28" t="s">
        <v>736</v>
      </c>
      <c r="L84" s="111" t="str">
        <f t="shared" si="15"/>
        <v>Yes</v>
      </c>
    </row>
    <row r="85" spans="1:12" x14ac:dyDescent="0.25">
      <c r="A85" s="174" t="s">
        <v>552</v>
      </c>
      <c r="B85" s="22" t="s">
        <v>213</v>
      </c>
      <c r="C85" s="29">
        <v>10123055</v>
      </c>
      <c r="D85" s="27" t="str">
        <f t="shared" si="12"/>
        <v>N/A</v>
      </c>
      <c r="E85" s="29">
        <v>10385272</v>
      </c>
      <c r="F85" s="27" t="str">
        <f t="shared" si="13"/>
        <v>N/A</v>
      </c>
      <c r="G85" s="29">
        <v>9428641</v>
      </c>
      <c r="H85" s="27" t="str">
        <f t="shared" si="14"/>
        <v>N/A</v>
      </c>
      <c r="I85" s="8">
        <v>2.59</v>
      </c>
      <c r="J85" s="8">
        <v>-9.2100000000000009</v>
      </c>
      <c r="K85" s="28" t="s">
        <v>736</v>
      </c>
      <c r="L85" s="111" t="str">
        <f t="shared" si="15"/>
        <v>Yes</v>
      </c>
    </row>
    <row r="86" spans="1:12" x14ac:dyDescent="0.25">
      <c r="A86" s="174" t="s">
        <v>553</v>
      </c>
      <c r="B86" s="22" t="s">
        <v>213</v>
      </c>
      <c r="C86" s="23">
        <v>389</v>
      </c>
      <c r="D86" s="27" t="str">
        <f t="shared" si="12"/>
        <v>N/A</v>
      </c>
      <c r="E86" s="23">
        <v>396</v>
      </c>
      <c r="F86" s="27" t="str">
        <f t="shared" si="13"/>
        <v>N/A</v>
      </c>
      <c r="G86" s="23">
        <v>338</v>
      </c>
      <c r="H86" s="27" t="str">
        <f t="shared" si="14"/>
        <v>N/A</v>
      </c>
      <c r="I86" s="8">
        <v>1.7989999999999999</v>
      </c>
      <c r="J86" s="8">
        <v>-14.6</v>
      </c>
      <c r="K86" s="28" t="s">
        <v>736</v>
      </c>
      <c r="L86" s="111" t="str">
        <f t="shared" si="15"/>
        <v>Yes</v>
      </c>
    </row>
    <row r="87" spans="1:12" x14ac:dyDescent="0.25">
      <c r="A87" s="174" t="s">
        <v>1308</v>
      </c>
      <c r="B87" s="22" t="s">
        <v>213</v>
      </c>
      <c r="C87" s="29">
        <v>26023.277634999999</v>
      </c>
      <c r="D87" s="27" t="str">
        <f t="shared" si="12"/>
        <v>N/A</v>
      </c>
      <c r="E87" s="29">
        <v>26225.434343000001</v>
      </c>
      <c r="F87" s="27" t="str">
        <f t="shared" si="13"/>
        <v>N/A</v>
      </c>
      <c r="G87" s="29">
        <v>27895.387574</v>
      </c>
      <c r="H87" s="27" t="str">
        <f t="shared" si="14"/>
        <v>N/A</v>
      </c>
      <c r="I87" s="8">
        <v>0.77680000000000005</v>
      </c>
      <c r="J87" s="8">
        <v>6.3680000000000003</v>
      </c>
      <c r="K87" s="28" t="s">
        <v>736</v>
      </c>
      <c r="L87" s="111" t="str">
        <f t="shared" si="15"/>
        <v>Yes</v>
      </c>
    </row>
    <row r="88" spans="1:12" x14ac:dyDescent="0.25">
      <c r="A88" s="174" t="s">
        <v>554</v>
      </c>
      <c r="B88" s="22" t="s">
        <v>213</v>
      </c>
      <c r="C88" s="29">
        <v>48537258</v>
      </c>
      <c r="D88" s="27" t="str">
        <f t="shared" si="12"/>
        <v>N/A</v>
      </c>
      <c r="E88" s="29">
        <v>47672896</v>
      </c>
      <c r="F88" s="27" t="str">
        <f t="shared" si="13"/>
        <v>N/A</v>
      </c>
      <c r="G88" s="29">
        <v>44203651</v>
      </c>
      <c r="H88" s="27" t="str">
        <f t="shared" si="14"/>
        <v>N/A</v>
      </c>
      <c r="I88" s="8">
        <v>-1.78</v>
      </c>
      <c r="J88" s="8">
        <v>-7.28</v>
      </c>
      <c r="K88" s="28" t="s">
        <v>736</v>
      </c>
      <c r="L88" s="111" t="str">
        <f t="shared" si="15"/>
        <v>Yes</v>
      </c>
    </row>
    <row r="89" spans="1:12" x14ac:dyDescent="0.25">
      <c r="A89" s="174" t="s">
        <v>555</v>
      </c>
      <c r="B89" s="22" t="s">
        <v>213</v>
      </c>
      <c r="C89" s="23">
        <v>70576</v>
      </c>
      <c r="D89" s="27" t="str">
        <f t="shared" si="12"/>
        <v>N/A</v>
      </c>
      <c r="E89" s="23">
        <v>69680</v>
      </c>
      <c r="F89" s="27" t="str">
        <f t="shared" si="13"/>
        <v>N/A</v>
      </c>
      <c r="G89" s="23">
        <v>68665</v>
      </c>
      <c r="H89" s="27" t="str">
        <f t="shared" si="14"/>
        <v>N/A</v>
      </c>
      <c r="I89" s="8">
        <v>-1.27</v>
      </c>
      <c r="J89" s="8">
        <v>-1.46</v>
      </c>
      <c r="K89" s="28" t="s">
        <v>736</v>
      </c>
      <c r="L89" s="111" t="str">
        <f t="shared" si="15"/>
        <v>Yes</v>
      </c>
    </row>
    <row r="90" spans="1:12" x14ac:dyDescent="0.25">
      <c r="A90" s="174" t="s">
        <v>1309</v>
      </c>
      <c r="B90" s="22" t="s">
        <v>213</v>
      </c>
      <c r="C90" s="29">
        <v>687.73036160000004</v>
      </c>
      <c r="D90" s="27" t="str">
        <f t="shared" si="12"/>
        <v>N/A</v>
      </c>
      <c r="E90" s="29">
        <v>684.16900114999999</v>
      </c>
      <c r="F90" s="27" t="str">
        <f t="shared" si="13"/>
        <v>N/A</v>
      </c>
      <c r="G90" s="29">
        <v>643.75811549000002</v>
      </c>
      <c r="H90" s="27" t="str">
        <f t="shared" si="14"/>
        <v>N/A</v>
      </c>
      <c r="I90" s="8">
        <v>-0.51800000000000002</v>
      </c>
      <c r="J90" s="8">
        <v>-5.91</v>
      </c>
      <c r="K90" s="28" t="s">
        <v>736</v>
      </c>
      <c r="L90" s="111" t="str">
        <f t="shared" si="15"/>
        <v>Yes</v>
      </c>
    </row>
    <row r="91" spans="1:12" x14ac:dyDescent="0.25">
      <c r="A91" s="174" t="s">
        <v>556</v>
      </c>
      <c r="B91" s="22" t="s">
        <v>213</v>
      </c>
      <c r="C91" s="29">
        <v>21133456</v>
      </c>
      <c r="D91" s="27" t="str">
        <f t="shared" si="12"/>
        <v>N/A</v>
      </c>
      <c r="E91" s="29">
        <v>22522328</v>
      </c>
      <c r="F91" s="27" t="str">
        <f t="shared" si="13"/>
        <v>N/A</v>
      </c>
      <c r="G91" s="29">
        <v>23810014</v>
      </c>
      <c r="H91" s="27" t="str">
        <f t="shared" si="14"/>
        <v>N/A</v>
      </c>
      <c r="I91" s="8">
        <v>6.5720000000000001</v>
      </c>
      <c r="J91" s="8">
        <v>5.7169999999999996</v>
      </c>
      <c r="K91" s="28" t="s">
        <v>736</v>
      </c>
      <c r="L91" s="111" t="str">
        <f t="shared" si="15"/>
        <v>Yes</v>
      </c>
    </row>
    <row r="92" spans="1:12" x14ac:dyDescent="0.25">
      <c r="A92" s="174" t="s">
        <v>557</v>
      </c>
      <c r="B92" s="22" t="s">
        <v>213</v>
      </c>
      <c r="C92" s="23">
        <v>36795</v>
      </c>
      <c r="D92" s="27" t="str">
        <f t="shared" si="12"/>
        <v>N/A</v>
      </c>
      <c r="E92" s="23">
        <v>39010</v>
      </c>
      <c r="F92" s="27" t="str">
        <f t="shared" si="13"/>
        <v>N/A</v>
      </c>
      <c r="G92" s="23">
        <v>42328</v>
      </c>
      <c r="H92" s="27" t="str">
        <f t="shared" si="14"/>
        <v>N/A</v>
      </c>
      <c r="I92" s="8">
        <v>6.02</v>
      </c>
      <c r="J92" s="8">
        <v>8.5060000000000002</v>
      </c>
      <c r="K92" s="28" t="s">
        <v>736</v>
      </c>
      <c r="L92" s="111" t="str">
        <f t="shared" si="15"/>
        <v>Yes</v>
      </c>
    </row>
    <row r="93" spans="1:12" x14ac:dyDescent="0.25">
      <c r="A93" s="174" t="s">
        <v>1310</v>
      </c>
      <c r="B93" s="22" t="s">
        <v>213</v>
      </c>
      <c r="C93" s="29">
        <v>574.35673325000005</v>
      </c>
      <c r="D93" s="27" t="str">
        <f t="shared" si="12"/>
        <v>N/A</v>
      </c>
      <c r="E93" s="29">
        <v>577.34755190999999</v>
      </c>
      <c r="F93" s="27" t="str">
        <f t="shared" si="13"/>
        <v>N/A</v>
      </c>
      <c r="G93" s="29">
        <v>562.51214326000002</v>
      </c>
      <c r="H93" s="27" t="str">
        <f t="shared" si="14"/>
        <v>N/A</v>
      </c>
      <c r="I93" s="8">
        <v>0.52070000000000005</v>
      </c>
      <c r="J93" s="8">
        <v>-2.57</v>
      </c>
      <c r="K93" s="28" t="s">
        <v>736</v>
      </c>
      <c r="L93" s="111" t="str">
        <f t="shared" si="15"/>
        <v>Yes</v>
      </c>
    </row>
    <row r="94" spans="1:12" ht="25" x14ac:dyDescent="0.25">
      <c r="A94" s="174" t="s">
        <v>558</v>
      </c>
      <c r="B94" s="22" t="s">
        <v>213</v>
      </c>
      <c r="C94" s="29">
        <v>12023868</v>
      </c>
      <c r="D94" s="27" t="str">
        <f t="shared" si="12"/>
        <v>N/A</v>
      </c>
      <c r="E94" s="29">
        <v>12204336</v>
      </c>
      <c r="F94" s="27" t="str">
        <f t="shared" si="13"/>
        <v>N/A</v>
      </c>
      <c r="G94" s="29">
        <v>11366051</v>
      </c>
      <c r="H94" s="27" t="str">
        <f t="shared" si="14"/>
        <v>N/A</v>
      </c>
      <c r="I94" s="8">
        <v>1.5009999999999999</v>
      </c>
      <c r="J94" s="8">
        <v>-6.87</v>
      </c>
      <c r="K94" s="28" t="s">
        <v>736</v>
      </c>
      <c r="L94" s="111" t="str">
        <f t="shared" si="15"/>
        <v>Yes</v>
      </c>
    </row>
    <row r="95" spans="1:12" x14ac:dyDescent="0.25">
      <c r="A95" s="174" t="s">
        <v>559</v>
      </c>
      <c r="B95" s="22" t="s">
        <v>213</v>
      </c>
      <c r="C95" s="23">
        <v>21838</v>
      </c>
      <c r="D95" s="27" t="str">
        <f t="shared" si="12"/>
        <v>N/A</v>
      </c>
      <c r="E95" s="23">
        <v>22204</v>
      </c>
      <c r="F95" s="27" t="str">
        <f t="shared" si="13"/>
        <v>N/A</v>
      </c>
      <c r="G95" s="23">
        <v>21699</v>
      </c>
      <c r="H95" s="27" t="str">
        <f t="shared" si="14"/>
        <v>N/A</v>
      </c>
      <c r="I95" s="8">
        <v>1.6759999999999999</v>
      </c>
      <c r="J95" s="8">
        <v>-2.27</v>
      </c>
      <c r="K95" s="28" t="s">
        <v>736</v>
      </c>
      <c r="L95" s="111" t="str">
        <f t="shared" si="15"/>
        <v>Yes</v>
      </c>
    </row>
    <row r="96" spans="1:12" ht="25" x14ac:dyDescent="0.25">
      <c r="A96" s="174" t="s">
        <v>1311</v>
      </c>
      <c r="B96" s="22" t="s">
        <v>213</v>
      </c>
      <c r="C96" s="29">
        <v>550.59382727000002</v>
      </c>
      <c r="D96" s="27" t="str">
        <f t="shared" si="12"/>
        <v>N/A</v>
      </c>
      <c r="E96" s="29">
        <v>549.64582958000005</v>
      </c>
      <c r="F96" s="27" t="str">
        <f t="shared" si="13"/>
        <v>N/A</v>
      </c>
      <c r="G96" s="29">
        <v>523.80529057000001</v>
      </c>
      <c r="H96" s="27" t="str">
        <f t="shared" si="14"/>
        <v>N/A</v>
      </c>
      <c r="I96" s="8">
        <v>-0.17199999999999999</v>
      </c>
      <c r="J96" s="8">
        <v>-4.7</v>
      </c>
      <c r="K96" s="28" t="s">
        <v>736</v>
      </c>
      <c r="L96" s="111" t="str">
        <f t="shared" si="15"/>
        <v>Yes</v>
      </c>
    </row>
    <row r="97" spans="1:12" x14ac:dyDescent="0.25">
      <c r="A97" s="174" t="s">
        <v>560</v>
      </c>
      <c r="B97" s="22" t="s">
        <v>213</v>
      </c>
      <c r="C97" s="29">
        <v>36702098</v>
      </c>
      <c r="D97" s="27" t="str">
        <f t="shared" si="12"/>
        <v>N/A</v>
      </c>
      <c r="E97" s="29">
        <v>38243761</v>
      </c>
      <c r="F97" s="27" t="str">
        <f t="shared" si="13"/>
        <v>N/A</v>
      </c>
      <c r="G97" s="29">
        <v>35375588</v>
      </c>
      <c r="H97" s="27" t="str">
        <f t="shared" si="14"/>
        <v>N/A</v>
      </c>
      <c r="I97" s="8">
        <v>4.2</v>
      </c>
      <c r="J97" s="8">
        <v>-7.5</v>
      </c>
      <c r="K97" s="28" t="s">
        <v>736</v>
      </c>
      <c r="L97" s="111" t="str">
        <f t="shared" si="15"/>
        <v>Yes</v>
      </c>
    </row>
    <row r="98" spans="1:12" x14ac:dyDescent="0.25">
      <c r="A98" s="174" t="s">
        <v>561</v>
      </c>
      <c r="B98" s="22" t="s">
        <v>213</v>
      </c>
      <c r="C98" s="23">
        <v>49147</v>
      </c>
      <c r="D98" s="27" t="str">
        <f t="shared" si="12"/>
        <v>N/A</v>
      </c>
      <c r="E98" s="23">
        <v>51678</v>
      </c>
      <c r="F98" s="27" t="str">
        <f t="shared" si="13"/>
        <v>N/A</v>
      </c>
      <c r="G98" s="23">
        <v>50617</v>
      </c>
      <c r="H98" s="27" t="str">
        <f t="shared" si="14"/>
        <v>N/A</v>
      </c>
      <c r="I98" s="8">
        <v>5.15</v>
      </c>
      <c r="J98" s="8">
        <v>-2.0499999999999998</v>
      </c>
      <c r="K98" s="28" t="s">
        <v>736</v>
      </c>
      <c r="L98" s="111" t="str">
        <f t="shared" si="15"/>
        <v>Yes</v>
      </c>
    </row>
    <row r="99" spans="1:12" x14ac:dyDescent="0.25">
      <c r="A99" s="174" t="s">
        <v>1312</v>
      </c>
      <c r="B99" s="22" t="s">
        <v>213</v>
      </c>
      <c r="C99" s="29">
        <v>746.78206197999998</v>
      </c>
      <c r="D99" s="27" t="str">
        <f t="shared" si="12"/>
        <v>N/A</v>
      </c>
      <c r="E99" s="29">
        <v>740.03949455999998</v>
      </c>
      <c r="F99" s="27" t="str">
        <f t="shared" si="13"/>
        <v>N/A</v>
      </c>
      <c r="G99" s="29">
        <v>698.88748839000004</v>
      </c>
      <c r="H99" s="27" t="str">
        <f t="shared" si="14"/>
        <v>N/A</v>
      </c>
      <c r="I99" s="8">
        <v>-0.90300000000000002</v>
      </c>
      <c r="J99" s="8">
        <v>-5.56</v>
      </c>
      <c r="K99" s="28" t="s">
        <v>736</v>
      </c>
      <c r="L99" s="111" t="str">
        <f t="shared" si="15"/>
        <v>Yes</v>
      </c>
    </row>
    <row r="100" spans="1:12" x14ac:dyDescent="0.25">
      <c r="A100" s="174" t="s">
        <v>562</v>
      </c>
      <c r="B100" s="22" t="s">
        <v>213</v>
      </c>
      <c r="C100" s="29">
        <v>11347166</v>
      </c>
      <c r="D100" s="27" t="str">
        <f t="shared" si="12"/>
        <v>N/A</v>
      </c>
      <c r="E100" s="29">
        <v>11474912</v>
      </c>
      <c r="F100" s="27" t="str">
        <f t="shared" si="13"/>
        <v>N/A</v>
      </c>
      <c r="G100" s="29">
        <v>10561340</v>
      </c>
      <c r="H100" s="27" t="str">
        <f t="shared" si="14"/>
        <v>N/A</v>
      </c>
      <c r="I100" s="8">
        <v>1.1259999999999999</v>
      </c>
      <c r="J100" s="8">
        <v>-7.96</v>
      </c>
      <c r="K100" s="28" t="s">
        <v>736</v>
      </c>
      <c r="L100" s="111" t="str">
        <f t="shared" si="15"/>
        <v>Yes</v>
      </c>
    </row>
    <row r="101" spans="1:12" x14ac:dyDescent="0.25">
      <c r="A101" s="174" t="s">
        <v>563</v>
      </c>
      <c r="B101" s="22" t="s">
        <v>213</v>
      </c>
      <c r="C101" s="23">
        <v>20640</v>
      </c>
      <c r="D101" s="27" t="str">
        <f t="shared" si="12"/>
        <v>N/A</v>
      </c>
      <c r="E101" s="23">
        <v>20652</v>
      </c>
      <c r="F101" s="27" t="str">
        <f t="shared" si="13"/>
        <v>N/A</v>
      </c>
      <c r="G101" s="23">
        <v>19689</v>
      </c>
      <c r="H101" s="27" t="str">
        <f t="shared" si="14"/>
        <v>N/A</v>
      </c>
      <c r="I101" s="8">
        <v>5.8099999999999999E-2</v>
      </c>
      <c r="J101" s="8">
        <v>-4.66</v>
      </c>
      <c r="K101" s="28" t="s">
        <v>736</v>
      </c>
      <c r="L101" s="111" t="str">
        <f t="shared" si="15"/>
        <v>Yes</v>
      </c>
    </row>
    <row r="102" spans="1:12" x14ac:dyDescent="0.25">
      <c r="A102" s="174" t="s">
        <v>1313</v>
      </c>
      <c r="B102" s="22" t="s">
        <v>213</v>
      </c>
      <c r="C102" s="29">
        <v>549.76579457000003</v>
      </c>
      <c r="D102" s="27" t="str">
        <f t="shared" si="12"/>
        <v>N/A</v>
      </c>
      <c r="E102" s="29">
        <v>555.63199689999999</v>
      </c>
      <c r="F102" s="27" t="str">
        <f t="shared" si="13"/>
        <v>N/A</v>
      </c>
      <c r="G102" s="29">
        <v>536.40814667999996</v>
      </c>
      <c r="H102" s="27" t="str">
        <f t="shared" si="14"/>
        <v>N/A</v>
      </c>
      <c r="I102" s="8">
        <v>1.0669999999999999</v>
      </c>
      <c r="J102" s="8">
        <v>-3.46</v>
      </c>
      <c r="K102" s="28" t="s">
        <v>736</v>
      </c>
      <c r="L102" s="111" t="str">
        <f t="shared" si="15"/>
        <v>Yes</v>
      </c>
    </row>
    <row r="103" spans="1:12" ht="25" x14ac:dyDescent="0.25">
      <c r="A103" s="174" t="s">
        <v>564</v>
      </c>
      <c r="B103" s="22" t="s">
        <v>213</v>
      </c>
      <c r="C103" s="29">
        <v>276055</v>
      </c>
      <c r="D103" s="27" t="str">
        <f t="shared" si="12"/>
        <v>N/A</v>
      </c>
      <c r="E103" s="29">
        <v>427649</v>
      </c>
      <c r="F103" s="27" t="str">
        <f t="shared" si="13"/>
        <v>N/A</v>
      </c>
      <c r="G103" s="29">
        <v>354048</v>
      </c>
      <c r="H103" s="27" t="str">
        <f t="shared" si="14"/>
        <v>N/A</v>
      </c>
      <c r="I103" s="8">
        <v>54.91</v>
      </c>
      <c r="J103" s="8">
        <v>-17.2</v>
      </c>
      <c r="K103" s="28" t="s">
        <v>736</v>
      </c>
      <c r="L103" s="111" t="str">
        <f t="shared" si="15"/>
        <v>Yes</v>
      </c>
    </row>
    <row r="104" spans="1:12" x14ac:dyDescent="0.25">
      <c r="A104" s="174" t="s">
        <v>565</v>
      </c>
      <c r="B104" s="22" t="s">
        <v>213</v>
      </c>
      <c r="C104" s="23">
        <v>279</v>
      </c>
      <c r="D104" s="27" t="str">
        <f t="shared" si="12"/>
        <v>N/A</v>
      </c>
      <c r="E104" s="23">
        <v>325</v>
      </c>
      <c r="F104" s="27" t="str">
        <f t="shared" si="13"/>
        <v>N/A</v>
      </c>
      <c r="G104" s="23">
        <v>241</v>
      </c>
      <c r="H104" s="27" t="str">
        <f t="shared" si="14"/>
        <v>N/A</v>
      </c>
      <c r="I104" s="8">
        <v>16.489999999999998</v>
      </c>
      <c r="J104" s="8">
        <v>-25.8</v>
      </c>
      <c r="K104" s="28" t="s">
        <v>736</v>
      </c>
      <c r="L104" s="111" t="str">
        <f t="shared" si="15"/>
        <v>Yes</v>
      </c>
    </row>
    <row r="105" spans="1:12" x14ac:dyDescent="0.25">
      <c r="A105" s="174" t="s">
        <v>1314</v>
      </c>
      <c r="B105" s="22" t="s">
        <v>213</v>
      </c>
      <c r="C105" s="29">
        <v>989.44444443999998</v>
      </c>
      <c r="D105" s="27" t="str">
        <f t="shared" si="12"/>
        <v>N/A</v>
      </c>
      <c r="E105" s="29">
        <v>1315.8430768999999</v>
      </c>
      <c r="F105" s="27" t="str">
        <f t="shared" si="13"/>
        <v>N/A</v>
      </c>
      <c r="G105" s="29">
        <v>1469.0788382000001</v>
      </c>
      <c r="H105" s="27" t="str">
        <f t="shared" si="14"/>
        <v>N/A</v>
      </c>
      <c r="I105" s="8">
        <v>32.99</v>
      </c>
      <c r="J105" s="8">
        <v>11.65</v>
      </c>
      <c r="K105" s="28" t="s">
        <v>736</v>
      </c>
      <c r="L105" s="111" t="str">
        <f t="shared" si="15"/>
        <v>Yes</v>
      </c>
    </row>
    <row r="106" spans="1:12" x14ac:dyDescent="0.25">
      <c r="A106" s="174" t="s">
        <v>566</v>
      </c>
      <c r="B106" s="22" t="s">
        <v>213</v>
      </c>
      <c r="C106" s="29">
        <v>22922885</v>
      </c>
      <c r="D106" s="27" t="str">
        <f t="shared" si="12"/>
        <v>N/A</v>
      </c>
      <c r="E106" s="29">
        <v>21978556</v>
      </c>
      <c r="F106" s="27" t="str">
        <f t="shared" si="13"/>
        <v>N/A</v>
      </c>
      <c r="G106" s="29">
        <v>19157051</v>
      </c>
      <c r="H106" s="27" t="str">
        <f t="shared" si="14"/>
        <v>N/A</v>
      </c>
      <c r="I106" s="8">
        <v>-4.12</v>
      </c>
      <c r="J106" s="8">
        <v>-12.8</v>
      </c>
      <c r="K106" s="28" t="s">
        <v>736</v>
      </c>
      <c r="L106" s="111" t="str">
        <f t="shared" si="15"/>
        <v>Yes</v>
      </c>
    </row>
    <row r="107" spans="1:12" x14ac:dyDescent="0.25">
      <c r="A107" s="174" t="s">
        <v>567</v>
      </c>
      <c r="B107" s="22" t="s">
        <v>213</v>
      </c>
      <c r="C107" s="23">
        <v>51095</v>
      </c>
      <c r="D107" s="27" t="str">
        <f t="shared" si="12"/>
        <v>N/A</v>
      </c>
      <c r="E107" s="23">
        <v>50413</v>
      </c>
      <c r="F107" s="27" t="str">
        <f t="shared" si="13"/>
        <v>N/A</v>
      </c>
      <c r="G107" s="23">
        <v>49119</v>
      </c>
      <c r="H107" s="27" t="str">
        <f t="shared" si="14"/>
        <v>N/A</v>
      </c>
      <c r="I107" s="8">
        <v>-1.33</v>
      </c>
      <c r="J107" s="8">
        <v>-2.57</v>
      </c>
      <c r="K107" s="28" t="s">
        <v>736</v>
      </c>
      <c r="L107" s="111" t="str">
        <f t="shared" si="15"/>
        <v>Yes</v>
      </c>
    </row>
    <row r="108" spans="1:12" x14ac:dyDescent="0.25">
      <c r="A108" s="174" t="s">
        <v>1315</v>
      </c>
      <c r="B108" s="22" t="s">
        <v>213</v>
      </c>
      <c r="C108" s="29">
        <v>448.63264507000002</v>
      </c>
      <c r="D108" s="27" t="str">
        <f t="shared" si="12"/>
        <v>N/A</v>
      </c>
      <c r="E108" s="29">
        <v>435.97000774000003</v>
      </c>
      <c r="F108" s="27" t="str">
        <f t="shared" si="13"/>
        <v>N/A</v>
      </c>
      <c r="G108" s="29">
        <v>390.01304993999997</v>
      </c>
      <c r="H108" s="27" t="str">
        <f t="shared" si="14"/>
        <v>N/A</v>
      </c>
      <c r="I108" s="8">
        <v>-2.82</v>
      </c>
      <c r="J108" s="8">
        <v>-10.5</v>
      </c>
      <c r="K108" s="28" t="s">
        <v>736</v>
      </c>
      <c r="L108" s="111" t="str">
        <f t="shared" si="15"/>
        <v>Yes</v>
      </c>
    </row>
    <row r="109" spans="1:12" x14ac:dyDescent="0.25">
      <c r="A109" s="174" t="s">
        <v>568</v>
      </c>
      <c r="B109" s="22" t="s">
        <v>213</v>
      </c>
      <c r="C109" s="29">
        <v>71316297</v>
      </c>
      <c r="D109" s="27" t="str">
        <f t="shared" si="12"/>
        <v>N/A</v>
      </c>
      <c r="E109" s="29">
        <v>77394365</v>
      </c>
      <c r="F109" s="27" t="str">
        <f t="shared" si="13"/>
        <v>N/A</v>
      </c>
      <c r="G109" s="29">
        <v>79454100</v>
      </c>
      <c r="H109" s="27" t="str">
        <f t="shared" si="14"/>
        <v>N/A</v>
      </c>
      <c r="I109" s="8">
        <v>8.5229999999999997</v>
      </c>
      <c r="J109" s="8">
        <v>2.661</v>
      </c>
      <c r="K109" s="28" t="s">
        <v>736</v>
      </c>
      <c r="L109" s="111" t="str">
        <f t="shared" si="15"/>
        <v>Yes</v>
      </c>
    </row>
    <row r="110" spans="1:12" x14ac:dyDescent="0.25">
      <c r="A110" s="174" t="s">
        <v>569</v>
      </c>
      <c r="B110" s="22" t="s">
        <v>213</v>
      </c>
      <c r="C110" s="23">
        <v>69132</v>
      </c>
      <c r="D110" s="27" t="str">
        <f t="shared" si="12"/>
        <v>N/A</v>
      </c>
      <c r="E110" s="23">
        <v>70347</v>
      </c>
      <c r="F110" s="27" t="str">
        <f t="shared" si="13"/>
        <v>N/A</v>
      </c>
      <c r="G110" s="23">
        <v>71745</v>
      </c>
      <c r="H110" s="27" t="str">
        <f t="shared" si="14"/>
        <v>N/A</v>
      </c>
      <c r="I110" s="8">
        <v>1.758</v>
      </c>
      <c r="J110" s="8">
        <v>1.9870000000000001</v>
      </c>
      <c r="K110" s="28" t="s">
        <v>736</v>
      </c>
      <c r="L110" s="111" t="str">
        <f t="shared" si="15"/>
        <v>Yes</v>
      </c>
    </row>
    <row r="111" spans="1:12" x14ac:dyDescent="0.25">
      <c r="A111" s="174" t="s">
        <v>1316</v>
      </c>
      <c r="B111" s="22" t="s">
        <v>213</v>
      </c>
      <c r="C111" s="29">
        <v>1031.5960336999999</v>
      </c>
      <c r="D111" s="27" t="str">
        <f t="shared" si="12"/>
        <v>N/A</v>
      </c>
      <c r="E111" s="29">
        <v>1100.1800361000001</v>
      </c>
      <c r="F111" s="27" t="str">
        <f t="shared" si="13"/>
        <v>N/A</v>
      </c>
      <c r="G111" s="29">
        <v>1107.4513903</v>
      </c>
      <c r="H111" s="27" t="str">
        <f t="shared" si="14"/>
        <v>N/A</v>
      </c>
      <c r="I111" s="8">
        <v>6.6479999999999997</v>
      </c>
      <c r="J111" s="8">
        <v>0.66090000000000004</v>
      </c>
      <c r="K111" s="28" t="s">
        <v>736</v>
      </c>
      <c r="L111" s="111" t="str">
        <f t="shared" si="15"/>
        <v>Yes</v>
      </c>
    </row>
    <row r="112" spans="1:12" ht="25" x14ac:dyDescent="0.25">
      <c r="A112" s="174" t="s">
        <v>570</v>
      </c>
      <c r="B112" s="22" t="s">
        <v>213</v>
      </c>
      <c r="C112" s="29">
        <v>42237672</v>
      </c>
      <c r="D112" s="27" t="str">
        <f t="shared" si="12"/>
        <v>N/A</v>
      </c>
      <c r="E112" s="29">
        <v>45173398</v>
      </c>
      <c r="F112" s="27" t="str">
        <f t="shared" si="13"/>
        <v>N/A</v>
      </c>
      <c r="G112" s="29">
        <v>42146652</v>
      </c>
      <c r="H112" s="27" t="str">
        <f t="shared" si="14"/>
        <v>N/A</v>
      </c>
      <c r="I112" s="8">
        <v>6.95</v>
      </c>
      <c r="J112" s="8">
        <v>-6.7</v>
      </c>
      <c r="K112" s="28" t="s">
        <v>736</v>
      </c>
      <c r="L112" s="111" t="str">
        <f t="shared" si="15"/>
        <v>Yes</v>
      </c>
    </row>
    <row r="113" spans="1:12" x14ac:dyDescent="0.25">
      <c r="A113" s="174" t="s">
        <v>571</v>
      </c>
      <c r="B113" s="22" t="s">
        <v>213</v>
      </c>
      <c r="C113" s="23">
        <v>67810</v>
      </c>
      <c r="D113" s="27" t="str">
        <f t="shared" si="12"/>
        <v>N/A</v>
      </c>
      <c r="E113" s="23">
        <v>67179</v>
      </c>
      <c r="F113" s="27" t="str">
        <f t="shared" si="13"/>
        <v>N/A</v>
      </c>
      <c r="G113" s="23">
        <v>70439</v>
      </c>
      <c r="H113" s="27" t="str">
        <f t="shared" si="14"/>
        <v>N/A</v>
      </c>
      <c r="I113" s="8">
        <v>-0.93100000000000005</v>
      </c>
      <c r="J113" s="8">
        <v>4.8529999999999998</v>
      </c>
      <c r="K113" s="28" t="s">
        <v>736</v>
      </c>
      <c r="L113" s="111" t="str">
        <f t="shared" si="15"/>
        <v>Yes</v>
      </c>
    </row>
    <row r="114" spans="1:12" x14ac:dyDescent="0.25">
      <c r="A114" s="174" t="s">
        <v>1317</v>
      </c>
      <c r="B114" s="22" t="s">
        <v>213</v>
      </c>
      <c r="C114" s="29">
        <v>622.88264268</v>
      </c>
      <c r="D114" s="27" t="str">
        <f t="shared" si="12"/>
        <v>N/A</v>
      </c>
      <c r="E114" s="29">
        <v>672.43331994000005</v>
      </c>
      <c r="F114" s="27" t="str">
        <f t="shared" si="13"/>
        <v>N/A</v>
      </c>
      <c r="G114" s="29">
        <v>598.34256590999996</v>
      </c>
      <c r="H114" s="27" t="str">
        <f t="shared" si="14"/>
        <v>N/A</v>
      </c>
      <c r="I114" s="8">
        <v>7.9550000000000001</v>
      </c>
      <c r="J114" s="8">
        <v>-11</v>
      </c>
      <c r="K114" s="28" t="s">
        <v>736</v>
      </c>
      <c r="L114" s="111" t="str">
        <f t="shared" si="15"/>
        <v>Yes</v>
      </c>
    </row>
    <row r="115" spans="1:12" ht="25" x14ac:dyDescent="0.25">
      <c r="A115" s="174" t="s">
        <v>572</v>
      </c>
      <c r="B115" s="22" t="s">
        <v>213</v>
      </c>
      <c r="C115" s="29">
        <v>3341138</v>
      </c>
      <c r="D115" s="27" t="str">
        <f t="shared" si="12"/>
        <v>N/A</v>
      </c>
      <c r="E115" s="29">
        <v>3466583</v>
      </c>
      <c r="F115" s="27" t="str">
        <f t="shared" si="13"/>
        <v>N/A</v>
      </c>
      <c r="G115" s="29">
        <v>3771044</v>
      </c>
      <c r="H115" s="27" t="str">
        <f t="shared" si="14"/>
        <v>N/A</v>
      </c>
      <c r="I115" s="8">
        <v>3.7549999999999999</v>
      </c>
      <c r="J115" s="8">
        <v>8.7829999999999995</v>
      </c>
      <c r="K115" s="28" t="s">
        <v>736</v>
      </c>
      <c r="L115" s="111" t="str">
        <f t="shared" si="15"/>
        <v>Yes</v>
      </c>
    </row>
    <row r="116" spans="1:12" x14ac:dyDescent="0.25">
      <c r="A116" s="110" t="s">
        <v>573</v>
      </c>
      <c r="B116" s="22" t="s">
        <v>213</v>
      </c>
      <c r="C116" s="23">
        <v>4510</v>
      </c>
      <c r="D116" s="27" t="str">
        <f t="shared" si="12"/>
        <v>N/A</v>
      </c>
      <c r="E116" s="23">
        <v>4561</v>
      </c>
      <c r="F116" s="27" t="str">
        <f t="shared" si="13"/>
        <v>N/A</v>
      </c>
      <c r="G116" s="23">
        <v>4872</v>
      </c>
      <c r="H116" s="27" t="str">
        <f t="shared" si="14"/>
        <v>N/A</v>
      </c>
      <c r="I116" s="8">
        <v>1.131</v>
      </c>
      <c r="J116" s="8">
        <v>6.819</v>
      </c>
      <c r="K116" s="28" t="s">
        <v>736</v>
      </c>
      <c r="L116" s="111" t="str">
        <f t="shared" si="15"/>
        <v>Yes</v>
      </c>
    </row>
    <row r="117" spans="1:12" x14ac:dyDescent="0.25">
      <c r="A117" s="110" t="s">
        <v>1318</v>
      </c>
      <c r="B117" s="22" t="s">
        <v>213</v>
      </c>
      <c r="C117" s="29">
        <v>740.82882483000003</v>
      </c>
      <c r="D117" s="27" t="str">
        <f t="shared" si="12"/>
        <v>N/A</v>
      </c>
      <c r="E117" s="29">
        <v>760.04889278999997</v>
      </c>
      <c r="F117" s="27" t="str">
        <f t="shared" si="13"/>
        <v>N/A</v>
      </c>
      <c r="G117" s="29">
        <v>774.02380951999999</v>
      </c>
      <c r="H117" s="27" t="str">
        <f t="shared" si="14"/>
        <v>N/A</v>
      </c>
      <c r="I117" s="8">
        <v>2.5939999999999999</v>
      </c>
      <c r="J117" s="8">
        <v>1.839</v>
      </c>
      <c r="K117" s="28" t="s">
        <v>736</v>
      </c>
      <c r="L117" s="111" t="str">
        <f t="shared" si="15"/>
        <v>Yes</v>
      </c>
    </row>
    <row r="118" spans="1:12" ht="25" x14ac:dyDescent="0.25">
      <c r="A118" s="143" t="s">
        <v>574</v>
      </c>
      <c r="B118" s="22" t="s">
        <v>213</v>
      </c>
      <c r="C118" s="29">
        <v>13756567</v>
      </c>
      <c r="D118" s="27" t="str">
        <f t="shared" si="12"/>
        <v>N/A</v>
      </c>
      <c r="E118" s="29">
        <v>14291726</v>
      </c>
      <c r="F118" s="27" t="str">
        <f t="shared" si="13"/>
        <v>N/A</v>
      </c>
      <c r="G118" s="29">
        <v>12306048</v>
      </c>
      <c r="H118" s="27" t="str">
        <f t="shared" si="14"/>
        <v>N/A</v>
      </c>
      <c r="I118" s="8">
        <v>3.89</v>
      </c>
      <c r="J118" s="8">
        <v>-13.9</v>
      </c>
      <c r="K118" s="28" t="s">
        <v>736</v>
      </c>
      <c r="L118" s="111" t="str">
        <f t="shared" si="15"/>
        <v>Yes</v>
      </c>
    </row>
    <row r="119" spans="1:12" x14ac:dyDescent="0.25">
      <c r="A119" s="143" t="s">
        <v>575</v>
      </c>
      <c r="B119" s="22" t="s">
        <v>213</v>
      </c>
      <c r="C119" s="23">
        <v>1354</v>
      </c>
      <c r="D119" s="27" t="str">
        <f t="shared" si="12"/>
        <v>N/A</v>
      </c>
      <c r="E119" s="23">
        <v>1317</v>
      </c>
      <c r="F119" s="27" t="str">
        <f t="shared" si="13"/>
        <v>N/A</v>
      </c>
      <c r="G119" s="23">
        <v>1303</v>
      </c>
      <c r="H119" s="27" t="str">
        <f t="shared" si="14"/>
        <v>N/A</v>
      </c>
      <c r="I119" s="8">
        <v>-2.73</v>
      </c>
      <c r="J119" s="8">
        <v>-1.06</v>
      </c>
      <c r="K119" s="28" t="s">
        <v>736</v>
      </c>
      <c r="L119" s="111" t="str">
        <f t="shared" si="15"/>
        <v>Yes</v>
      </c>
    </row>
    <row r="120" spans="1:12" ht="25" x14ac:dyDescent="0.25">
      <c r="A120" s="143" t="s">
        <v>1319</v>
      </c>
      <c r="B120" s="22" t="s">
        <v>213</v>
      </c>
      <c r="C120" s="29">
        <v>10159.946086</v>
      </c>
      <c r="D120" s="27" t="str">
        <f t="shared" si="12"/>
        <v>N/A</v>
      </c>
      <c r="E120" s="29">
        <v>10851.72817</v>
      </c>
      <c r="F120" s="27" t="str">
        <f t="shared" si="13"/>
        <v>N/A</v>
      </c>
      <c r="G120" s="29">
        <v>9444.3960091999998</v>
      </c>
      <c r="H120" s="27" t="str">
        <f t="shared" si="14"/>
        <v>N/A</v>
      </c>
      <c r="I120" s="8">
        <v>6.8090000000000002</v>
      </c>
      <c r="J120" s="8">
        <v>-13</v>
      </c>
      <c r="K120" s="28" t="s">
        <v>736</v>
      </c>
      <c r="L120" s="111" t="str">
        <f t="shared" si="15"/>
        <v>Yes</v>
      </c>
    </row>
    <row r="121" spans="1:12" ht="25" x14ac:dyDescent="0.25">
      <c r="A121" s="143" t="s">
        <v>576</v>
      </c>
      <c r="B121" s="22" t="s">
        <v>213</v>
      </c>
      <c r="C121" s="29">
        <v>10894962</v>
      </c>
      <c r="D121" s="27" t="str">
        <f t="shared" si="12"/>
        <v>N/A</v>
      </c>
      <c r="E121" s="29">
        <v>11687086</v>
      </c>
      <c r="F121" s="27" t="str">
        <f t="shared" si="13"/>
        <v>N/A</v>
      </c>
      <c r="G121" s="29">
        <v>10469312</v>
      </c>
      <c r="H121" s="27" t="str">
        <f t="shared" si="14"/>
        <v>N/A</v>
      </c>
      <c r="I121" s="8">
        <v>7.2709999999999999</v>
      </c>
      <c r="J121" s="8">
        <v>-10.4</v>
      </c>
      <c r="K121" s="28" t="s">
        <v>736</v>
      </c>
      <c r="L121" s="111" t="str">
        <f t="shared" si="15"/>
        <v>Yes</v>
      </c>
    </row>
    <row r="122" spans="1:12" x14ac:dyDescent="0.25">
      <c r="A122" s="143" t="s">
        <v>577</v>
      </c>
      <c r="B122" s="22" t="s">
        <v>213</v>
      </c>
      <c r="C122" s="23">
        <v>8270</v>
      </c>
      <c r="D122" s="27" t="str">
        <f t="shared" si="12"/>
        <v>N/A</v>
      </c>
      <c r="E122" s="23">
        <v>8440</v>
      </c>
      <c r="F122" s="27" t="str">
        <f t="shared" si="13"/>
        <v>N/A</v>
      </c>
      <c r="G122" s="23">
        <v>7585</v>
      </c>
      <c r="H122" s="27" t="str">
        <f t="shared" si="14"/>
        <v>N/A</v>
      </c>
      <c r="I122" s="8">
        <v>2.056</v>
      </c>
      <c r="J122" s="8">
        <v>-10.1</v>
      </c>
      <c r="K122" s="28" t="s">
        <v>736</v>
      </c>
      <c r="L122" s="111" t="str">
        <f t="shared" si="15"/>
        <v>Yes</v>
      </c>
    </row>
    <row r="123" spans="1:12" ht="25" x14ac:dyDescent="0.25">
      <c r="A123" s="143" t="s">
        <v>1320</v>
      </c>
      <c r="B123" s="22" t="s">
        <v>213</v>
      </c>
      <c r="C123" s="29">
        <v>1317.4077388000001</v>
      </c>
      <c r="D123" s="27" t="str">
        <f t="shared" si="12"/>
        <v>N/A</v>
      </c>
      <c r="E123" s="29">
        <v>1384.7258294000001</v>
      </c>
      <c r="F123" s="27" t="str">
        <f t="shared" si="13"/>
        <v>N/A</v>
      </c>
      <c r="G123" s="29">
        <v>1380.2652604</v>
      </c>
      <c r="H123" s="27" t="str">
        <f t="shared" si="14"/>
        <v>N/A</v>
      </c>
      <c r="I123" s="8">
        <v>5.1100000000000003</v>
      </c>
      <c r="J123" s="8">
        <v>-0.32200000000000001</v>
      </c>
      <c r="K123" s="28" t="s">
        <v>736</v>
      </c>
      <c r="L123" s="111" t="str">
        <f t="shared" si="15"/>
        <v>Yes</v>
      </c>
    </row>
    <row r="124" spans="1:12" ht="25" x14ac:dyDescent="0.25">
      <c r="A124" s="143" t="s">
        <v>578</v>
      </c>
      <c r="B124" s="22" t="s">
        <v>213</v>
      </c>
      <c r="C124" s="29">
        <v>154738</v>
      </c>
      <c r="D124" s="27" t="str">
        <f t="shared" si="12"/>
        <v>N/A</v>
      </c>
      <c r="E124" s="29">
        <v>134791</v>
      </c>
      <c r="F124" s="27" t="str">
        <f t="shared" si="13"/>
        <v>N/A</v>
      </c>
      <c r="G124" s="29">
        <v>123255</v>
      </c>
      <c r="H124" s="27" t="str">
        <f t="shared" si="14"/>
        <v>N/A</v>
      </c>
      <c r="I124" s="8">
        <v>-12.9</v>
      </c>
      <c r="J124" s="8">
        <v>-8.56</v>
      </c>
      <c r="K124" s="28" t="s">
        <v>736</v>
      </c>
      <c r="L124" s="111" t="str">
        <f t="shared" si="15"/>
        <v>Yes</v>
      </c>
    </row>
    <row r="125" spans="1:12" x14ac:dyDescent="0.25">
      <c r="A125" s="134" t="s">
        <v>579</v>
      </c>
      <c r="B125" s="22" t="s">
        <v>213</v>
      </c>
      <c r="C125" s="23">
        <v>278</v>
      </c>
      <c r="D125" s="27" t="str">
        <f t="shared" si="12"/>
        <v>N/A</v>
      </c>
      <c r="E125" s="23">
        <v>247</v>
      </c>
      <c r="F125" s="27" t="str">
        <f t="shared" si="13"/>
        <v>N/A</v>
      </c>
      <c r="G125" s="23">
        <v>166</v>
      </c>
      <c r="H125" s="27" t="str">
        <f t="shared" si="14"/>
        <v>N/A</v>
      </c>
      <c r="I125" s="8">
        <v>-11.2</v>
      </c>
      <c r="J125" s="8">
        <v>-32.799999999999997</v>
      </c>
      <c r="K125" s="28" t="s">
        <v>736</v>
      </c>
      <c r="L125" s="111" t="str">
        <f t="shared" si="15"/>
        <v>No</v>
      </c>
    </row>
    <row r="126" spans="1:12" ht="25" x14ac:dyDescent="0.25">
      <c r="A126" s="134" t="s">
        <v>1321</v>
      </c>
      <c r="B126" s="22" t="s">
        <v>213</v>
      </c>
      <c r="C126" s="29">
        <v>556.61151079000001</v>
      </c>
      <c r="D126" s="27" t="str">
        <f t="shared" si="12"/>
        <v>N/A</v>
      </c>
      <c r="E126" s="29">
        <v>545.71255060999999</v>
      </c>
      <c r="F126" s="27" t="str">
        <f t="shared" si="13"/>
        <v>N/A</v>
      </c>
      <c r="G126" s="29">
        <v>742.5</v>
      </c>
      <c r="H126" s="27" t="str">
        <f t="shared" si="14"/>
        <v>N/A</v>
      </c>
      <c r="I126" s="8">
        <v>-1.96</v>
      </c>
      <c r="J126" s="8">
        <v>36.06</v>
      </c>
      <c r="K126" s="28" t="s">
        <v>736</v>
      </c>
      <c r="L126" s="111" t="str">
        <f t="shared" si="15"/>
        <v>No</v>
      </c>
    </row>
    <row r="127" spans="1:12" ht="25" x14ac:dyDescent="0.25">
      <c r="A127" s="134" t="s">
        <v>580</v>
      </c>
      <c r="B127" s="22" t="s">
        <v>213</v>
      </c>
      <c r="C127" s="29">
        <v>0</v>
      </c>
      <c r="D127" s="27" t="str">
        <f t="shared" si="12"/>
        <v>N/A</v>
      </c>
      <c r="E127" s="29">
        <v>970</v>
      </c>
      <c r="F127" s="27" t="str">
        <f t="shared" si="13"/>
        <v>N/A</v>
      </c>
      <c r="G127" s="29">
        <v>0</v>
      </c>
      <c r="H127" s="27" t="str">
        <f t="shared" si="14"/>
        <v>N/A</v>
      </c>
      <c r="I127" s="8" t="s">
        <v>1748</v>
      </c>
      <c r="J127" s="8">
        <v>-100</v>
      </c>
      <c r="K127" s="28" t="s">
        <v>736</v>
      </c>
      <c r="L127" s="111" t="str">
        <f t="shared" si="15"/>
        <v>No</v>
      </c>
    </row>
    <row r="128" spans="1:12" x14ac:dyDescent="0.25">
      <c r="A128" s="134" t="s">
        <v>581</v>
      </c>
      <c r="B128" s="22" t="s">
        <v>213</v>
      </c>
      <c r="C128" s="23">
        <v>0</v>
      </c>
      <c r="D128" s="27" t="str">
        <f t="shared" si="12"/>
        <v>N/A</v>
      </c>
      <c r="E128" s="23">
        <v>11</v>
      </c>
      <c r="F128" s="27" t="str">
        <f t="shared" si="13"/>
        <v>N/A</v>
      </c>
      <c r="G128" s="23">
        <v>0</v>
      </c>
      <c r="H128" s="27" t="str">
        <f t="shared" si="14"/>
        <v>N/A</v>
      </c>
      <c r="I128" s="8" t="s">
        <v>1748</v>
      </c>
      <c r="J128" s="8">
        <v>-100</v>
      </c>
      <c r="K128" s="28" t="s">
        <v>736</v>
      </c>
      <c r="L128" s="111" t="str">
        <f t="shared" si="15"/>
        <v>No</v>
      </c>
    </row>
    <row r="129" spans="1:12" ht="25" x14ac:dyDescent="0.25">
      <c r="A129" s="134" t="s">
        <v>1322</v>
      </c>
      <c r="B129" s="22" t="s">
        <v>213</v>
      </c>
      <c r="C129" s="29" t="s">
        <v>1748</v>
      </c>
      <c r="D129" s="27" t="str">
        <f t="shared" si="12"/>
        <v>N/A</v>
      </c>
      <c r="E129" s="29">
        <v>970</v>
      </c>
      <c r="F129" s="27" t="str">
        <f t="shared" si="13"/>
        <v>N/A</v>
      </c>
      <c r="G129" s="29" t="s">
        <v>1748</v>
      </c>
      <c r="H129" s="27" t="str">
        <f t="shared" si="14"/>
        <v>N/A</v>
      </c>
      <c r="I129" s="8" t="s">
        <v>1748</v>
      </c>
      <c r="J129" s="8" t="s">
        <v>1748</v>
      </c>
      <c r="K129" s="28" t="s">
        <v>736</v>
      </c>
      <c r="L129" s="111" t="str">
        <f t="shared" si="15"/>
        <v>N/A</v>
      </c>
    </row>
    <row r="130" spans="1:12" x14ac:dyDescent="0.25">
      <c r="A130" s="134" t="s">
        <v>582</v>
      </c>
      <c r="B130" s="22" t="s">
        <v>213</v>
      </c>
      <c r="C130" s="29">
        <v>1344535</v>
      </c>
      <c r="D130" s="27" t="str">
        <f t="shared" si="12"/>
        <v>N/A</v>
      </c>
      <c r="E130" s="29">
        <v>1125888</v>
      </c>
      <c r="F130" s="27" t="str">
        <f t="shared" si="13"/>
        <v>N/A</v>
      </c>
      <c r="G130" s="29">
        <v>969989</v>
      </c>
      <c r="H130" s="27" t="str">
        <f t="shared" si="14"/>
        <v>N/A</v>
      </c>
      <c r="I130" s="8">
        <v>-16.3</v>
      </c>
      <c r="J130" s="8">
        <v>-13.8</v>
      </c>
      <c r="K130" s="28" t="s">
        <v>736</v>
      </c>
      <c r="L130" s="111" t="str">
        <f t="shared" si="15"/>
        <v>Yes</v>
      </c>
    </row>
    <row r="131" spans="1:12" x14ac:dyDescent="0.25">
      <c r="A131" s="134" t="s">
        <v>583</v>
      </c>
      <c r="B131" s="22" t="s">
        <v>213</v>
      </c>
      <c r="C131" s="23">
        <v>137</v>
      </c>
      <c r="D131" s="27" t="str">
        <f t="shared" si="12"/>
        <v>N/A</v>
      </c>
      <c r="E131" s="23">
        <v>139</v>
      </c>
      <c r="F131" s="27" t="str">
        <f t="shared" si="13"/>
        <v>N/A</v>
      </c>
      <c r="G131" s="23">
        <v>112</v>
      </c>
      <c r="H131" s="27" t="str">
        <f t="shared" si="14"/>
        <v>N/A</v>
      </c>
      <c r="I131" s="8">
        <v>1.46</v>
      </c>
      <c r="J131" s="8">
        <v>-19.399999999999999</v>
      </c>
      <c r="K131" s="28" t="s">
        <v>736</v>
      </c>
      <c r="L131" s="111" t="str">
        <f t="shared" si="15"/>
        <v>Yes</v>
      </c>
    </row>
    <row r="132" spans="1:12" x14ac:dyDescent="0.25">
      <c r="A132" s="134" t="s">
        <v>1323</v>
      </c>
      <c r="B132" s="22" t="s">
        <v>213</v>
      </c>
      <c r="C132" s="29">
        <v>9814.1240875999993</v>
      </c>
      <c r="D132" s="27" t="str">
        <f t="shared" si="12"/>
        <v>N/A</v>
      </c>
      <c r="E132" s="29">
        <v>8099.9136691000003</v>
      </c>
      <c r="F132" s="27" t="str">
        <f t="shared" si="13"/>
        <v>N/A</v>
      </c>
      <c r="G132" s="29">
        <v>8660.6160713999998</v>
      </c>
      <c r="H132" s="27" t="str">
        <f t="shared" si="14"/>
        <v>N/A</v>
      </c>
      <c r="I132" s="8">
        <v>-17.5</v>
      </c>
      <c r="J132" s="8">
        <v>6.9219999999999997</v>
      </c>
      <c r="K132" s="28" t="s">
        <v>736</v>
      </c>
      <c r="L132" s="111" t="str">
        <f t="shared" si="15"/>
        <v>Yes</v>
      </c>
    </row>
    <row r="133" spans="1:12" ht="25" x14ac:dyDescent="0.25">
      <c r="A133" s="134" t="s">
        <v>584</v>
      </c>
      <c r="B133" s="22" t="s">
        <v>213</v>
      </c>
      <c r="C133" s="29">
        <v>7916237</v>
      </c>
      <c r="D133" s="27" t="str">
        <f t="shared" si="12"/>
        <v>N/A</v>
      </c>
      <c r="E133" s="29">
        <v>7978954</v>
      </c>
      <c r="F133" s="27" t="str">
        <f t="shared" si="13"/>
        <v>N/A</v>
      </c>
      <c r="G133" s="29">
        <v>8649288</v>
      </c>
      <c r="H133" s="27" t="str">
        <f t="shared" si="14"/>
        <v>N/A</v>
      </c>
      <c r="I133" s="8">
        <v>0.7923</v>
      </c>
      <c r="J133" s="8">
        <v>8.4009999999999998</v>
      </c>
      <c r="K133" s="28" t="s">
        <v>736</v>
      </c>
      <c r="L133" s="111" t="str">
        <f>IF(J133="Div by 0", "N/A", IF(OR(J133="N/A",K133="N/A"),"N/A", IF(J133&gt;VALUE(MID(K133,1,2)), "No", IF(J133&lt;-1*VALUE(MID(K133,1,2)), "No", "Yes"))))</f>
        <v>Yes</v>
      </c>
    </row>
    <row r="134" spans="1:12" x14ac:dyDescent="0.25">
      <c r="A134" s="134" t="s">
        <v>585</v>
      </c>
      <c r="B134" s="22" t="s">
        <v>213</v>
      </c>
      <c r="C134" s="23">
        <v>37132</v>
      </c>
      <c r="D134" s="27" t="str">
        <f t="shared" si="12"/>
        <v>N/A</v>
      </c>
      <c r="E134" s="23">
        <v>37025</v>
      </c>
      <c r="F134" s="27" t="str">
        <f t="shared" si="13"/>
        <v>N/A</v>
      </c>
      <c r="G134" s="23">
        <v>36783</v>
      </c>
      <c r="H134" s="27" t="str">
        <f t="shared" si="14"/>
        <v>N/A</v>
      </c>
      <c r="I134" s="8">
        <v>-0.28799999999999998</v>
      </c>
      <c r="J134" s="8">
        <v>-0.65400000000000003</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213.19177529000001</v>
      </c>
      <c r="D135" s="27" t="str">
        <f t="shared" si="12"/>
        <v>N/A</v>
      </c>
      <c r="E135" s="29">
        <v>215.50179607999999</v>
      </c>
      <c r="F135" s="27" t="str">
        <f t="shared" si="13"/>
        <v>N/A</v>
      </c>
      <c r="G135" s="29">
        <v>235.14362613</v>
      </c>
      <c r="H135" s="27" t="str">
        <f t="shared" si="14"/>
        <v>N/A</v>
      </c>
      <c r="I135" s="8">
        <v>1.0840000000000001</v>
      </c>
      <c r="J135" s="8">
        <v>9.1140000000000008</v>
      </c>
      <c r="K135" s="28" t="s">
        <v>736</v>
      </c>
      <c r="L135" s="111" t="str">
        <f t="shared" si="16"/>
        <v>Yes</v>
      </c>
    </row>
    <row r="136" spans="1:12" ht="25" x14ac:dyDescent="0.25">
      <c r="A136" s="134" t="s">
        <v>586</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736</v>
      </c>
      <c r="L136" s="111" t="str">
        <f t="shared" si="16"/>
        <v>N/A</v>
      </c>
    </row>
    <row r="137" spans="1:12" x14ac:dyDescent="0.25">
      <c r="A137" s="134" t="s">
        <v>587</v>
      </c>
      <c r="B137" s="22" t="s">
        <v>213</v>
      </c>
      <c r="C137" s="23">
        <v>0</v>
      </c>
      <c r="D137" s="27" t="str">
        <f t="shared" si="17"/>
        <v>N/A</v>
      </c>
      <c r="E137" s="23">
        <v>0</v>
      </c>
      <c r="F137" s="27" t="str">
        <f t="shared" si="18"/>
        <v>N/A</v>
      </c>
      <c r="G137" s="23">
        <v>0</v>
      </c>
      <c r="H137" s="27" t="str">
        <f t="shared" si="19"/>
        <v>N/A</v>
      </c>
      <c r="I137" s="8" t="s">
        <v>1748</v>
      </c>
      <c r="J137" s="8" t="s">
        <v>1748</v>
      </c>
      <c r="K137" s="28" t="s">
        <v>736</v>
      </c>
      <c r="L137" s="111" t="str">
        <f t="shared" si="16"/>
        <v>N/A</v>
      </c>
    </row>
    <row r="138" spans="1:12" ht="25" x14ac:dyDescent="0.25">
      <c r="A138" s="134" t="s">
        <v>1325</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736</v>
      </c>
      <c r="L138" s="111" t="str">
        <f t="shared" si="16"/>
        <v>N/A</v>
      </c>
    </row>
    <row r="139" spans="1:12" ht="25" x14ac:dyDescent="0.25">
      <c r="A139" s="134" t="s">
        <v>588</v>
      </c>
      <c r="B139" s="22" t="s">
        <v>213</v>
      </c>
      <c r="C139" s="29">
        <v>19090361</v>
      </c>
      <c r="D139" s="27" t="str">
        <f t="shared" si="17"/>
        <v>N/A</v>
      </c>
      <c r="E139" s="29">
        <v>20298427</v>
      </c>
      <c r="F139" s="27" t="str">
        <f t="shared" si="18"/>
        <v>N/A</v>
      </c>
      <c r="G139" s="29">
        <v>19191058</v>
      </c>
      <c r="H139" s="27" t="str">
        <f t="shared" si="19"/>
        <v>N/A</v>
      </c>
      <c r="I139" s="8">
        <v>6.3280000000000003</v>
      </c>
      <c r="J139" s="8">
        <v>-5.46</v>
      </c>
      <c r="K139" s="28" t="s">
        <v>736</v>
      </c>
      <c r="L139" s="111" t="str">
        <f t="shared" ref="L139:L150" si="20">IF(J139="Div by 0", "N/A", IF(K139="N/A","N/A", IF(J139&gt;VALUE(MID(K139,1,2)), "No", IF(J139&lt;-1*VALUE(MID(K139,1,2)), "No", "Yes"))))</f>
        <v>Yes</v>
      </c>
    </row>
    <row r="140" spans="1:12" x14ac:dyDescent="0.25">
      <c r="A140" s="134" t="s">
        <v>589</v>
      </c>
      <c r="B140" s="22" t="s">
        <v>213</v>
      </c>
      <c r="C140" s="23">
        <v>27028</v>
      </c>
      <c r="D140" s="27" t="str">
        <f t="shared" si="17"/>
        <v>N/A</v>
      </c>
      <c r="E140" s="23">
        <v>26982</v>
      </c>
      <c r="F140" s="27" t="str">
        <f t="shared" si="18"/>
        <v>N/A</v>
      </c>
      <c r="G140" s="23">
        <v>26294</v>
      </c>
      <c r="H140" s="27" t="str">
        <f t="shared" si="19"/>
        <v>N/A</v>
      </c>
      <c r="I140" s="8">
        <v>-0.17</v>
      </c>
      <c r="J140" s="8">
        <v>-2.5499999999999998</v>
      </c>
      <c r="K140" s="28" t="s">
        <v>736</v>
      </c>
      <c r="L140" s="111" t="str">
        <f t="shared" si="20"/>
        <v>Yes</v>
      </c>
    </row>
    <row r="141" spans="1:12" ht="25" x14ac:dyDescent="0.25">
      <c r="A141" s="134" t="s">
        <v>1326</v>
      </c>
      <c r="B141" s="22" t="s">
        <v>213</v>
      </c>
      <c r="C141" s="29">
        <v>706.31792955000003</v>
      </c>
      <c r="D141" s="27" t="str">
        <f t="shared" si="17"/>
        <v>N/A</v>
      </c>
      <c r="E141" s="29">
        <v>752.29512266999996</v>
      </c>
      <c r="F141" s="27" t="str">
        <f t="shared" si="18"/>
        <v>N/A</v>
      </c>
      <c r="G141" s="29">
        <v>729.86453183000003</v>
      </c>
      <c r="H141" s="27" t="str">
        <f t="shared" si="19"/>
        <v>N/A</v>
      </c>
      <c r="I141" s="8">
        <v>6.5090000000000003</v>
      </c>
      <c r="J141" s="8">
        <v>-2.98</v>
      </c>
      <c r="K141" s="28" t="s">
        <v>736</v>
      </c>
      <c r="L141" s="111" t="str">
        <f t="shared" si="20"/>
        <v>Yes</v>
      </c>
    </row>
    <row r="142" spans="1:12" ht="25" x14ac:dyDescent="0.25">
      <c r="A142" s="134" t="s">
        <v>590</v>
      </c>
      <c r="B142" s="22" t="s">
        <v>213</v>
      </c>
      <c r="C142" s="29">
        <v>901586</v>
      </c>
      <c r="D142" s="27" t="str">
        <f t="shared" si="17"/>
        <v>N/A</v>
      </c>
      <c r="E142" s="29">
        <v>1823541</v>
      </c>
      <c r="F142" s="27" t="str">
        <f t="shared" si="18"/>
        <v>N/A</v>
      </c>
      <c r="G142" s="29">
        <v>1535342</v>
      </c>
      <c r="H142" s="27" t="str">
        <f t="shared" si="19"/>
        <v>N/A</v>
      </c>
      <c r="I142" s="8">
        <v>102.3</v>
      </c>
      <c r="J142" s="8">
        <v>-15.8</v>
      </c>
      <c r="K142" s="28" t="s">
        <v>736</v>
      </c>
      <c r="L142" s="111" t="str">
        <f t="shared" si="20"/>
        <v>Yes</v>
      </c>
    </row>
    <row r="143" spans="1:12" x14ac:dyDescent="0.25">
      <c r="A143" s="110" t="s">
        <v>591</v>
      </c>
      <c r="B143" s="22" t="s">
        <v>213</v>
      </c>
      <c r="C143" s="23">
        <v>37</v>
      </c>
      <c r="D143" s="27" t="str">
        <f t="shared" si="17"/>
        <v>N/A</v>
      </c>
      <c r="E143" s="23">
        <v>96</v>
      </c>
      <c r="F143" s="27" t="str">
        <f t="shared" si="18"/>
        <v>N/A</v>
      </c>
      <c r="G143" s="23">
        <v>76</v>
      </c>
      <c r="H143" s="27" t="str">
        <f t="shared" si="19"/>
        <v>N/A</v>
      </c>
      <c r="I143" s="8">
        <v>159.5</v>
      </c>
      <c r="J143" s="8">
        <v>-20.8</v>
      </c>
      <c r="K143" s="28" t="s">
        <v>736</v>
      </c>
      <c r="L143" s="111" t="str">
        <f t="shared" si="20"/>
        <v>Yes</v>
      </c>
    </row>
    <row r="144" spans="1:12" ht="25" x14ac:dyDescent="0.25">
      <c r="A144" s="110" t="s">
        <v>1327</v>
      </c>
      <c r="B144" s="22" t="s">
        <v>213</v>
      </c>
      <c r="C144" s="29">
        <v>24367.189189000001</v>
      </c>
      <c r="D144" s="27" t="str">
        <f t="shared" si="17"/>
        <v>N/A</v>
      </c>
      <c r="E144" s="29">
        <v>18995.21875</v>
      </c>
      <c r="F144" s="27" t="str">
        <f t="shared" si="18"/>
        <v>N/A</v>
      </c>
      <c r="G144" s="29">
        <v>20201.868420999999</v>
      </c>
      <c r="H144" s="27" t="str">
        <f t="shared" si="19"/>
        <v>N/A</v>
      </c>
      <c r="I144" s="8">
        <v>-22</v>
      </c>
      <c r="J144" s="8">
        <v>6.3520000000000003</v>
      </c>
      <c r="K144" s="28" t="s">
        <v>736</v>
      </c>
      <c r="L144" s="111" t="str">
        <f t="shared" si="20"/>
        <v>Yes</v>
      </c>
    </row>
    <row r="145" spans="1:12" ht="25" x14ac:dyDescent="0.25">
      <c r="A145" s="134" t="s">
        <v>592</v>
      </c>
      <c r="B145" s="22" t="s">
        <v>213</v>
      </c>
      <c r="C145" s="29">
        <v>76155031</v>
      </c>
      <c r="D145" s="27" t="str">
        <f t="shared" si="17"/>
        <v>N/A</v>
      </c>
      <c r="E145" s="29">
        <v>82023513</v>
      </c>
      <c r="F145" s="27" t="str">
        <f t="shared" si="18"/>
        <v>N/A</v>
      </c>
      <c r="G145" s="29">
        <v>82816444</v>
      </c>
      <c r="H145" s="27" t="str">
        <f t="shared" si="19"/>
        <v>N/A</v>
      </c>
      <c r="I145" s="8">
        <v>7.7060000000000004</v>
      </c>
      <c r="J145" s="8">
        <v>0.9667</v>
      </c>
      <c r="K145" s="28" t="s">
        <v>736</v>
      </c>
      <c r="L145" s="111" t="str">
        <f t="shared" si="20"/>
        <v>Yes</v>
      </c>
    </row>
    <row r="146" spans="1:12" x14ac:dyDescent="0.25">
      <c r="A146" s="134" t="s">
        <v>593</v>
      </c>
      <c r="B146" s="22" t="s">
        <v>213</v>
      </c>
      <c r="C146" s="23">
        <v>19453</v>
      </c>
      <c r="D146" s="27" t="str">
        <f t="shared" si="17"/>
        <v>N/A</v>
      </c>
      <c r="E146" s="23">
        <v>20445</v>
      </c>
      <c r="F146" s="27" t="str">
        <f t="shared" si="18"/>
        <v>N/A</v>
      </c>
      <c r="G146" s="23">
        <v>20826</v>
      </c>
      <c r="H146" s="27" t="str">
        <f t="shared" si="19"/>
        <v>N/A</v>
      </c>
      <c r="I146" s="8">
        <v>5.0990000000000002</v>
      </c>
      <c r="J146" s="8">
        <v>1.8640000000000001</v>
      </c>
      <c r="K146" s="28" t="s">
        <v>736</v>
      </c>
      <c r="L146" s="111" t="str">
        <f t="shared" si="20"/>
        <v>Yes</v>
      </c>
    </row>
    <row r="147" spans="1:12" x14ac:dyDescent="0.25">
      <c r="A147" s="134" t="s">
        <v>1328</v>
      </c>
      <c r="B147" s="22" t="s">
        <v>213</v>
      </c>
      <c r="C147" s="29">
        <v>3914.8219297999999</v>
      </c>
      <c r="D147" s="27" t="str">
        <f t="shared" si="17"/>
        <v>N/A</v>
      </c>
      <c r="E147" s="29">
        <v>4011.9106382999998</v>
      </c>
      <c r="F147" s="27" t="str">
        <f t="shared" si="18"/>
        <v>N/A</v>
      </c>
      <c r="G147" s="29">
        <v>3976.5890714000002</v>
      </c>
      <c r="H147" s="27" t="str">
        <f t="shared" si="19"/>
        <v>N/A</v>
      </c>
      <c r="I147" s="8">
        <v>2.48</v>
      </c>
      <c r="J147" s="8">
        <v>-0.88</v>
      </c>
      <c r="K147" s="28" t="s">
        <v>736</v>
      </c>
      <c r="L147" s="111" t="str">
        <f t="shared" si="20"/>
        <v>Yes</v>
      </c>
    </row>
    <row r="148" spans="1:12" ht="25" x14ac:dyDescent="0.25">
      <c r="A148" s="134" t="s">
        <v>594</v>
      </c>
      <c r="B148" s="22" t="s">
        <v>213</v>
      </c>
      <c r="C148" s="29">
        <v>2080376</v>
      </c>
      <c r="D148" s="27" t="str">
        <f t="shared" si="17"/>
        <v>N/A</v>
      </c>
      <c r="E148" s="29">
        <v>2447786</v>
      </c>
      <c r="F148" s="27" t="str">
        <f t="shared" si="18"/>
        <v>N/A</v>
      </c>
      <c r="G148" s="29">
        <v>2282368</v>
      </c>
      <c r="H148" s="27" t="str">
        <f t="shared" si="19"/>
        <v>N/A</v>
      </c>
      <c r="I148" s="8">
        <v>17.66</v>
      </c>
      <c r="J148" s="8">
        <v>-6.76</v>
      </c>
      <c r="K148" s="28" t="s">
        <v>736</v>
      </c>
      <c r="L148" s="111" t="str">
        <f t="shared" si="20"/>
        <v>Yes</v>
      </c>
    </row>
    <row r="149" spans="1:12" x14ac:dyDescent="0.25">
      <c r="A149" s="134" t="s">
        <v>595</v>
      </c>
      <c r="B149" s="22" t="s">
        <v>213</v>
      </c>
      <c r="C149" s="23">
        <v>134</v>
      </c>
      <c r="D149" s="27" t="str">
        <f t="shared" si="17"/>
        <v>N/A</v>
      </c>
      <c r="E149" s="23">
        <v>145</v>
      </c>
      <c r="F149" s="27" t="str">
        <f t="shared" si="18"/>
        <v>N/A</v>
      </c>
      <c r="G149" s="23">
        <v>141</v>
      </c>
      <c r="H149" s="27" t="str">
        <f t="shared" si="19"/>
        <v>N/A</v>
      </c>
      <c r="I149" s="8">
        <v>8.2089999999999996</v>
      </c>
      <c r="J149" s="8">
        <v>-2.76</v>
      </c>
      <c r="K149" s="28" t="s">
        <v>736</v>
      </c>
      <c r="L149" s="111" t="str">
        <f t="shared" si="20"/>
        <v>Yes</v>
      </c>
    </row>
    <row r="150" spans="1:12" x14ac:dyDescent="0.25">
      <c r="A150" s="143" t="s">
        <v>1329</v>
      </c>
      <c r="B150" s="22" t="s">
        <v>213</v>
      </c>
      <c r="C150" s="29">
        <v>15525.194030000001</v>
      </c>
      <c r="D150" s="27" t="str">
        <f t="shared" si="17"/>
        <v>N/A</v>
      </c>
      <c r="E150" s="29">
        <v>16881.282759000002</v>
      </c>
      <c r="F150" s="27" t="str">
        <f t="shared" si="18"/>
        <v>N/A</v>
      </c>
      <c r="G150" s="29">
        <v>16187.007092</v>
      </c>
      <c r="H150" s="27" t="str">
        <f t="shared" si="19"/>
        <v>N/A</v>
      </c>
      <c r="I150" s="8">
        <v>8.7349999999999994</v>
      </c>
      <c r="J150" s="8">
        <v>-4.1100000000000003</v>
      </c>
      <c r="K150" s="28" t="s">
        <v>736</v>
      </c>
      <c r="L150" s="111" t="str">
        <f t="shared" si="20"/>
        <v>Yes</v>
      </c>
    </row>
    <row r="151" spans="1:12" x14ac:dyDescent="0.25">
      <c r="A151" s="143" t="s">
        <v>1330</v>
      </c>
      <c r="B151" s="22" t="s">
        <v>213</v>
      </c>
      <c r="C151" s="29">
        <v>748.89034024</v>
      </c>
      <c r="D151" s="27" t="str">
        <f t="shared" ref="D151:D170" si="21">IF($B151="N/A","N/A",IF(C151&gt;10,"No",IF(C151&lt;-10,"No","Yes")))</f>
        <v>N/A</v>
      </c>
      <c r="E151" s="29">
        <v>795.04402718999995</v>
      </c>
      <c r="F151" s="27" t="str">
        <f t="shared" ref="F151:F170" si="22">IF($B151="N/A","N/A",IF(E151&gt;10,"No",IF(E151&lt;-10,"No","Yes")))</f>
        <v>N/A</v>
      </c>
      <c r="G151" s="29">
        <v>711.35720676999995</v>
      </c>
      <c r="H151" s="27" t="str">
        <f t="shared" ref="H151:H170" si="23">IF($B151="N/A","N/A",IF(G151&gt;10,"No",IF(G151&lt;-10,"No","Yes")))</f>
        <v>N/A</v>
      </c>
      <c r="I151" s="8">
        <v>6.1630000000000003</v>
      </c>
      <c r="J151" s="8">
        <v>-10.5</v>
      </c>
      <c r="K151" s="28" t="s">
        <v>736</v>
      </c>
      <c r="L151" s="111" t="str">
        <f t="shared" ref="L151:L170" si="24">IF(J151="Div by 0", "N/A", IF(K151="N/A","N/A", IF(J151&gt;VALUE(MID(K151,1,2)), "No", IF(J151&lt;-1*VALUE(MID(K151,1,2)), "No", "Yes"))))</f>
        <v>Yes</v>
      </c>
    </row>
    <row r="152" spans="1:12" ht="25" x14ac:dyDescent="0.25">
      <c r="A152" s="143" t="s">
        <v>1331</v>
      </c>
      <c r="B152" s="22" t="s">
        <v>213</v>
      </c>
      <c r="C152" s="29">
        <v>922.55813952999995</v>
      </c>
      <c r="D152" s="27" t="str">
        <f t="shared" si="21"/>
        <v>N/A</v>
      </c>
      <c r="E152" s="29">
        <v>968.12820512999997</v>
      </c>
      <c r="F152" s="27" t="str">
        <f t="shared" si="22"/>
        <v>N/A</v>
      </c>
      <c r="G152" s="29">
        <v>593.06849314999999</v>
      </c>
      <c r="H152" s="27" t="str">
        <f t="shared" si="23"/>
        <v>N/A</v>
      </c>
      <c r="I152" s="8">
        <v>4.9400000000000004</v>
      </c>
      <c r="J152" s="8">
        <v>-38.700000000000003</v>
      </c>
      <c r="K152" s="28" t="s">
        <v>736</v>
      </c>
      <c r="L152" s="111" t="str">
        <f t="shared" si="24"/>
        <v>No</v>
      </c>
    </row>
    <row r="153" spans="1:12" ht="25" x14ac:dyDescent="0.25">
      <c r="A153" s="143" t="s">
        <v>1332</v>
      </c>
      <c r="B153" s="22" t="s">
        <v>213</v>
      </c>
      <c r="C153" s="29">
        <v>2785.7052485999998</v>
      </c>
      <c r="D153" s="27" t="str">
        <f t="shared" si="21"/>
        <v>N/A</v>
      </c>
      <c r="E153" s="29">
        <v>3135.9977527999999</v>
      </c>
      <c r="F153" s="27" t="str">
        <f t="shared" si="22"/>
        <v>N/A</v>
      </c>
      <c r="G153" s="29">
        <v>2992.9155775999998</v>
      </c>
      <c r="H153" s="27" t="str">
        <f t="shared" si="23"/>
        <v>N/A</v>
      </c>
      <c r="I153" s="8">
        <v>12.57</v>
      </c>
      <c r="J153" s="8">
        <v>-4.5599999999999996</v>
      </c>
      <c r="K153" s="28" t="s">
        <v>736</v>
      </c>
      <c r="L153" s="111" t="str">
        <f t="shared" si="24"/>
        <v>Yes</v>
      </c>
    </row>
    <row r="154" spans="1:12" ht="25" x14ac:dyDescent="0.25">
      <c r="A154" s="143" t="s">
        <v>1333</v>
      </c>
      <c r="B154" s="22" t="s">
        <v>213</v>
      </c>
      <c r="C154" s="29">
        <v>383.60808767999998</v>
      </c>
      <c r="D154" s="27" t="str">
        <f t="shared" si="21"/>
        <v>N/A</v>
      </c>
      <c r="E154" s="29">
        <v>388.16185967000001</v>
      </c>
      <c r="F154" s="27" t="str">
        <f t="shared" si="22"/>
        <v>N/A</v>
      </c>
      <c r="G154" s="29">
        <v>340.26511908999998</v>
      </c>
      <c r="H154" s="27" t="str">
        <f t="shared" si="23"/>
        <v>N/A</v>
      </c>
      <c r="I154" s="8">
        <v>1.1870000000000001</v>
      </c>
      <c r="J154" s="8">
        <v>-12.3</v>
      </c>
      <c r="K154" s="28" t="s">
        <v>736</v>
      </c>
      <c r="L154" s="111" t="str">
        <f t="shared" si="24"/>
        <v>Yes</v>
      </c>
    </row>
    <row r="155" spans="1:12" ht="25" x14ac:dyDescent="0.25">
      <c r="A155" s="134" t="s">
        <v>1334</v>
      </c>
      <c r="B155" s="22" t="s">
        <v>213</v>
      </c>
      <c r="C155" s="29">
        <v>880.54801268000006</v>
      </c>
      <c r="D155" s="27" t="str">
        <f t="shared" si="21"/>
        <v>N/A</v>
      </c>
      <c r="E155" s="29">
        <v>977.29802058999996</v>
      </c>
      <c r="F155" s="27" t="str">
        <f t="shared" si="22"/>
        <v>N/A</v>
      </c>
      <c r="G155" s="29">
        <v>918.76493588000005</v>
      </c>
      <c r="H155" s="27" t="str">
        <f t="shared" si="23"/>
        <v>N/A</v>
      </c>
      <c r="I155" s="8">
        <v>10.99</v>
      </c>
      <c r="J155" s="8">
        <v>-5.99</v>
      </c>
      <c r="K155" s="28" t="s">
        <v>736</v>
      </c>
      <c r="L155" s="111" t="str">
        <f t="shared" si="24"/>
        <v>Yes</v>
      </c>
    </row>
    <row r="156" spans="1:12" x14ac:dyDescent="0.25">
      <c r="A156" s="134" t="s">
        <v>1335</v>
      </c>
      <c r="B156" s="22" t="s">
        <v>213</v>
      </c>
      <c r="C156" s="29">
        <v>247.16545704999999</v>
      </c>
      <c r="D156" s="27" t="str">
        <f t="shared" si="21"/>
        <v>N/A</v>
      </c>
      <c r="E156" s="29">
        <v>255.27116398000001</v>
      </c>
      <c r="F156" s="27" t="str">
        <f t="shared" si="22"/>
        <v>N/A</v>
      </c>
      <c r="G156" s="29">
        <v>242.48873567999999</v>
      </c>
      <c r="H156" s="27" t="str">
        <f t="shared" si="23"/>
        <v>N/A</v>
      </c>
      <c r="I156" s="8">
        <v>3.2789999999999999</v>
      </c>
      <c r="J156" s="8">
        <v>-5.01</v>
      </c>
      <c r="K156" s="28" t="s">
        <v>736</v>
      </c>
      <c r="L156" s="111" t="str">
        <f t="shared" si="24"/>
        <v>Yes</v>
      </c>
    </row>
    <row r="157" spans="1:12" ht="25" x14ac:dyDescent="0.25">
      <c r="A157" s="134" t="s">
        <v>1336</v>
      </c>
      <c r="B157" s="22" t="s">
        <v>213</v>
      </c>
      <c r="C157" s="29">
        <v>5982.8372092999998</v>
      </c>
      <c r="D157" s="27" t="str">
        <f t="shared" si="21"/>
        <v>N/A</v>
      </c>
      <c r="E157" s="29">
        <v>4734.3205128</v>
      </c>
      <c r="F157" s="27" t="str">
        <f t="shared" si="22"/>
        <v>N/A</v>
      </c>
      <c r="G157" s="29">
        <v>3347.4315068000001</v>
      </c>
      <c r="H157" s="27" t="str">
        <f t="shared" si="23"/>
        <v>N/A</v>
      </c>
      <c r="I157" s="8">
        <v>-20.9</v>
      </c>
      <c r="J157" s="8">
        <v>-29.3</v>
      </c>
      <c r="K157" s="28" t="s">
        <v>736</v>
      </c>
      <c r="L157" s="111" t="str">
        <f t="shared" si="24"/>
        <v>Yes</v>
      </c>
    </row>
    <row r="158" spans="1:12" ht="25" x14ac:dyDescent="0.25">
      <c r="A158" s="134" t="s">
        <v>1337</v>
      </c>
      <c r="B158" s="22" t="s">
        <v>213</v>
      </c>
      <c r="C158" s="29">
        <v>1303.5980199000001</v>
      </c>
      <c r="D158" s="27" t="str">
        <f t="shared" si="21"/>
        <v>N/A</v>
      </c>
      <c r="E158" s="29">
        <v>1373.5564045000001</v>
      </c>
      <c r="F158" s="27" t="str">
        <f t="shared" si="22"/>
        <v>N/A</v>
      </c>
      <c r="G158" s="29">
        <v>1357.1450353</v>
      </c>
      <c r="H158" s="27" t="str">
        <f t="shared" si="23"/>
        <v>N/A</v>
      </c>
      <c r="I158" s="8">
        <v>5.367</v>
      </c>
      <c r="J158" s="8">
        <v>-1.19</v>
      </c>
      <c r="K158" s="28" t="s">
        <v>736</v>
      </c>
      <c r="L158" s="111" t="str">
        <f t="shared" si="24"/>
        <v>Yes</v>
      </c>
    </row>
    <row r="159" spans="1:12" ht="25" x14ac:dyDescent="0.25">
      <c r="A159" s="134" t="s">
        <v>1338</v>
      </c>
      <c r="B159" s="22" t="s">
        <v>213</v>
      </c>
      <c r="C159" s="29">
        <v>118.43639696</v>
      </c>
      <c r="D159" s="27" t="str">
        <f t="shared" si="21"/>
        <v>N/A</v>
      </c>
      <c r="E159" s="29">
        <v>125.15319887</v>
      </c>
      <c r="F159" s="27" t="str">
        <f t="shared" si="22"/>
        <v>N/A</v>
      </c>
      <c r="G159" s="29">
        <v>123.61715947</v>
      </c>
      <c r="H159" s="27" t="str">
        <f t="shared" si="23"/>
        <v>N/A</v>
      </c>
      <c r="I159" s="8">
        <v>5.6710000000000003</v>
      </c>
      <c r="J159" s="8">
        <v>-1.23</v>
      </c>
      <c r="K159" s="28" t="s">
        <v>736</v>
      </c>
      <c r="L159" s="111" t="str">
        <f t="shared" si="24"/>
        <v>Yes</v>
      </c>
    </row>
    <row r="160" spans="1:12" ht="25" x14ac:dyDescent="0.25">
      <c r="A160" s="143" t="s">
        <v>1339</v>
      </c>
      <c r="B160" s="22" t="s">
        <v>213</v>
      </c>
      <c r="C160" s="29">
        <v>42.897829797999997</v>
      </c>
      <c r="D160" s="27" t="str">
        <f t="shared" si="21"/>
        <v>N/A</v>
      </c>
      <c r="E160" s="29">
        <v>34.848983900999997</v>
      </c>
      <c r="F160" s="27" t="str">
        <f t="shared" si="22"/>
        <v>N/A</v>
      </c>
      <c r="G160" s="29">
        <v>18.610572412</v>
      </c>
      <c r="H160" s="27" t="str">
        <f t="shared" si="23"/>
        <v>N/A</v>
      </c>
      <c r="I160" s="8">
        <v>-18.8</v>
      </c>
      <c r="J160" s="8">
        <v>-46.6</v>
      </c>
      <c r="K160" s="28" t="s">
        <v>736</v>
      </c>
      <c r="L160" s="111" t="str">
        <f t="shared" si="24"/>
        <v>No</v>
      </c>
    </row>
    <row r="161" spans="1:12" x14ac:dyDescent="0.25">
      <c r="A161" s="143" t="s">
        <v>1340</v>
      </c>
      <c r="B161" s="22" t="s">
        <v>213</v>
      </c>
      <c r="C161" s="29">
        <v>602.55242191000002</v>
      </c>
      <c r="D161" s="27" t="str">
        <f t="shared" si="21"/>
        <v>N/A</v>
      </c>
      <c r="E161" s="29">
        <v>657.55620221000004</v>
      </c>
      <c r="F161" s="27" t="str">
        <f t="shared" si="22"/>
        <v>N/A</v>
      </c>
      <c r="G161" s="29">
        <v>634.74922906999996</v>
      </c>
      <c r="H161" s="27" t="str">
        <f t="shared" si="23"/>
        <v>N/A</v>
      </c>
      <c r="I161" s="8">
        <v>9.1280000000000001</v>
      </c>
      <c r="J161" s="8">
        <v>-3.47</v>
      </c>
      <c r="K161" s="28" t="s">
        <v>736</v>
      </c>
      <c r="L161" s="111" t="str">
        <f t="shared" si="24"/>
        <v>Yes</v>
      </c>
    </row>
    <row r="162" spans="1:12" x14ac:dyDescent="0.25">
      <c r="A162" s="143" t="s">
        <v>1341</v>
      </c>
      <c r="B162" s="22" t="s">
        <v>213</v>
      </c>
      <c r="C162" s="29">
        <v>160.79069766999999</v>
      </c>
      <c r="D162" s="27" t="str">
        <f t="shared" si="21"/>
        <v>N/A</v>
      </c>
      <c r="E162" s="29">
        <v>272.02564102999997</v>
      </c>
      <c r="F162" s="27" t="str">
        <f t="shared" si="22"/>
        <v>N/A</v>
      </c>
      <c r="G162" s="29">
        <v>366.36301370000001</v>
      </c>
      <c r="H162" s="27" t="str">
        <f t="shared" si="23"/>
        <v>N/A</v>
      </c>
      <c r="I162" s="8">
        <v>69.180000000000007</v>
      </c>
      <c r="J162" s="8">
        <v>34.68</v>
      </c>
      <c r="K162" s="28" t="s">
        <v>736</v>
      </c>
      <c r="L162" s="111" t="str">
        <f t="shared" si="24"/>
        <v>No</v>
      </c>
    </row>
    <row r="163" spans="1:12" x14ac:dyDescent="0.25">
      <c r="A163" s="143" t="s">
        <v>1692</v>
      </c>
      <c r="B163" s="22" t="s">
        <v>213</v>
      </c>
      <c r="C163" s="29">
        <v>3081.3603407000001</v>
      </c>
      <c r="D163" s="27" t="str">
        <f t="shared" si="21"/>
        <v>N/A</v>
      </c>
      <c r="E163" s="29">
        <v>3451.2941572999998</v>
      </c>
      <c r="F163" s="27" t="str">
        <f t="shared" si="22"/>
        <v>N/A</v>
      </c>
      <c r="G163" s="29">
        <v>3434.2631065</v>
      </c>
      <c r="H163" s="27" t="str">
        <f t="shared" si="23"/>
        <v>N/A</v>
      </c>
      <c r="I163" s="8">
        <v>12.01</v>
      </c>
      <c r="J163" s="8">
        <v>-0.49299999999999999</v>
      </c>
      <c r="K163" s="28" t="s">
        <v>736</v>
      </c>
      <c r="L163" s="111" t="str">
        <f t="shared" si="24"/>
        <v>Yes</v>
      </c>
    </row>
    <row r="164" spans="1:12" x14ac:dyDescent="0.25">
      <c r="A164" s="143" t="s">
        <v>1342</v>
      </c>
      <c r="B164" s="22" t="s">
        <v>213</v>
      </c>
      <c r="C164" s="29">
        <v>227.57850266</v>
      </c>
      <c r="D164" s="27" t="str">
        <f t="shared" si="21"/>
        <v>N/A</v>
      </c>
      <c r="E164" s="29">
        <v>244.35175267</v>
      </c>
      <c r="F164" s="27" t="str">
        <f t="shared" si="22"/>
        <v>N/A</v>
      </c>
      <c r="G164" s="29">
        <v>245.00595469999999</v>
      </c>
      <c r="H164" s="27" t="str">
        <f t="shared" si="23"/>
        <v>N/A</v>
      </c>
      <c r="I164" s="8">
        <v>7.37</v>
      </c>
      <c r="J164" s="8">
        <v>0.26769999999999999</v>
      </c>
      <c r="K164" s="28" t="s">
        <v>736</v>
      </c>
      <c r="L164" s="111" t="str">
        <f t="shared" si="24"/>
        <v>Yes</v>
      </c>
    </row>
    <row r="165" spans="1:12" x14ac:dyDescent="0.25">
      <c r="A165" s="143" t="s">
        <v>1343</v>
      </c>
      <c r="B165" s="22" t="s">
        <v>213</v>
      </c>
      <c r="C165" s="29">
        <v>480.40126798</v>
      </c>
      <c r="D165" s="27" t="str">
        <f t="shared" si="21"/>
        <v>N/A</v>
      </c>
      <c r="E165" s="29">
        <v>551.52114013999994</v>
      </c>
      <c r="F165" s="27" t="str">
        <f t="shared" si="22"/>
        <v>N/A</v>
      </c>
      <c r="G165" s="29">
        <v>573.76399749999996</v>
      </c>
      <c r="H165" s="27" t="str">
        <f t="shared" si="23"/>
        <v>N/A</v>
      </c>
      <c r="I165" s="8">
        <v>14.8</v>
      </c>
      <c r="J165" s="8">
        <v>4.0330000000000004</v>
      </c>
      <c r="K165" s="28" t="s">
        <v>736</v>
      </c>
      <c r="L165" s="111" t="str">
        <f t="shared" si="24"/>
        <v>Yes</v>
      </c>
    </row>
    <row r="166" spans="1:12" x14ac:dyDescent="0.25">
      <c r="A166" s="143" t="s">
        <v>1344</v>
      </c>
      <c r="B166" s="22" t="s">
        <v>213</v>
      </c>
      <c r="C166" s="29">
        <v>2817.1341619</v>
      </c>
      <c r="D166" s="27" t="str">
        <f t="shared" si="21"/>
        <v>N/A</v>
      </c>
      <c r="E166" s="29">
        <v>2945.9682327999999</v>
      </c>
      <c r="F166" s="27" t="str">
        <f t="shared" si="22"/>
        <v>N/A</v>
      </c>
      <c r="G166" s="29">
        <v>2629.0635834999998</v>
      </c>
      <c r="H166" s="27" t="str">
        <f t="shared" si="23"/>
        <v>N/A</v>
      </c>
      <c r="I166" s="8">
        <v>4.5730000000000004</v>
      </c>
      <c r="J166" s="8">
        <v>-10.8</v>
      </c>
      <c r="K166" s="28" t="s">
        <v>736</v>
      </c>
      <c r="L166" s="111" t="str">
        <f t="shared" si="24"/>
        <v>Yes</v>
      </c>
    </row>
    <row r="167" spans="1:12" x14ac:dyDescent="0.25">
      <c r="A167" s="174" t="s">
        <v>1345</v>
      </c>
      <c r="B167" s="22" t="s">
        <v>213</v>
      </c>
      <c r="C167" s="29">
        <v>1859.6162790999999</v>
      </c>
      <c r="D167" s="27" t="str">
        <f t="shared" si="21"/>
        <v>N/A</v>
      </c>
      <c r="E167" s="29">
        <v>2216.8076922999999</v>
      </c>
      <c r="F167" s="27" t="str">
        <f t="shared" si="22"/>
        <v>N/A</v>
      </c>
      <c r="G167" s="29">
        <v>740.78082191999999</v>
      </c>
      <c r="H167" s="27" t="str">
        <f t="shared" si="23"/>
        <v>N/A</v>
      </c>
      <c r="I167" s="8">
        <v>19.21</v>
      </c>
      <c r="J167" s="8">
        <v>-66.599999999999994</v>
      </c>
      <c r="K167" s="28" t="s">
        <v>736</v>
      </c>
      <c r="L167" s="111" t="str">
        <f t="shared" si="24"/>
        <v>No</v>
      </c>
    </row>
    <row r="168" spans="1:12" x14ac:dyDescent="0.25">
      <c r="A168" s="174" t="s">
        <v>1346</v>
      </c>
      <c r="B168" s="22" t="s">
        <v>213</v>
      </c>
      <c r="C168" s="29">
        <v>8637.7570066000008</v>
      </c>
      <c r="D168" s="27" t="str">
        <f t="shared" si="21"/>
        <v>N/A</v>
      </c>
      <c r="E168" s="29">
        <v>9102.6990261999999</v>
      </c>
      <c r="F168" s="27" t="str">
        <f t="shared" si="22"/>
        <v>N/A</v>
      </c>
      <c r="G168" s="29">
        <v>8185.0529518000003</v>
      </c>
      <c r="H168" s="27" t="str">
        <f t="shared" si="23"/>
        <v>N/A</v>
      </c>
      <c r="I168" s="8">
        <v>5.383</v>
      </c>
      <c r="J168" s="8">
        <v>-10.1</v>
      </c>
      <c r="K168" s="28" t="s">
        <v>736</v>
      </c>
      <c r="L168" s="111" t="str">
        <f t="shared" si="24"/>
        <v>Yes</v>
      </c>
    </row>
    <row r="169" spans="1:12" x14ac:dyDescent="0.25">
      <c r="A169" s="174" t="s">
        <v>1347</v>
      </c>
      <c r="B169" s="22" t="s">
        <v>213</v>
      </c>
      <c r="C169" s="29">
        <v>1928.7690797</v>
      </c>
      <c r="D169" s="27" t="str">
        <f t="shared" si="21"/>
        <v>N/A</v>
      </c>
      <c r="E169" s="29">
        <v>2034.0888933000001</v>
      </c>
      <c r="F169" s="27" t="str">
        <f t="shared" si="22"/>
        <v>N/A</v>
      </c>
      <c r="G169" s="29">
        <v>1875.5223814000001</v>
      </c>
      <c r="H169" s="27" t="str">
        <f t="shared" si="23"/>
        <v>N/A</v>
      </c>
      <c r="I169" s="8">
        <v>5.46</v>
      </c>
      <c r="J169" s="8">
        <v>-7.8</v>
      </c>
      <c r="K169" s="28" t="s">
        <v>736</v>
      </c>
      <c r="L169" s="111" t="str">
        <f t="shared" si="24"/>
        <v>Yes</v>
      </c>
    </row>
    <row r="170" spans="1:12" x14ac:dyDescent="0.25">
      <c r="A170" s="174" t="s">
        <v>1348</v>
      </c>
      <c r="B170" s="22" t="s">
        <v>213</v>
      </c>
      <c r="C170" s="29">
        <v>2562.2148744000001</v>
      </c>
      <c r="D170" s="27" t="str">
        <f t="shared" si="21"/>
        <v>N/A</v>
      </c>
      <c r="E170" s="29">
        <v>2717.5410399000002</v>
      </c>
      <c r="F170" s="27" t="str">
        <f t="shared" si="22"/>
        <v>N/A</v>
      </c>
      <c r="G170" s="29">
        <v>2422.0946199999998</v>
      </c>
      <c r="H170" s="27" t="str">
        <f t="shared" si="23"/>
        <v>N/A</v>
      </c>
      <c r="I170" s="8">
        <v>6.0620000000000003</v>
      </c>
      <c r="J170" s="8">
        <v>-10.9</v>
      </c>
      <c r="K170" s="28" t="s">
        <v>736</v>
      </c>
      <c r="L170" s="111" t="str">
        <f t="shared" si="24"/>
        <v>Yes</v>
      </c>
    </row>
    <row r="171" spans="1:12" x14ac:dyDescent="0.25">
      <c r="A171" s="174" t="s">
        <v>85</v>
      </c>
      <c r="B171" s="22" t="s">
        <v>213</v>
      </c>
      <c r="C171" s="4">
        <v>11.337732453999999</v>
      </c>
      <c r="D171" s="27" t="str">
        <f t="shared" ref="D171:D202" si="25">IF($B171="N/A","N/A",IF(C171&gt;10,"No",IF(C171&lt;-10,"No","Yes")))</f>
        <v>N/A</v>
      </c>
      <c r="E171" s="4">
        <v>11.050977059999999</v>
      </c>
      <c r="F171" s="27" t="str">
        <f t="shared" ref="F171:F202" si="26">IF($B171="N/A","N/A",IF(E171&gt;10,"No",IF(E171&lt;-10,"No","Yes")))</f>
        <v>N/A</v>
      </c>
      <c r="G171" s="4">
        <v>9.6713374981999998</v>
      </c>
      <c r="H171" s="27" t="str">
        <f t="shared" ref="H171:H202" si="27">IF($B171="N/A","N/A",IF(G171&gt;10,"No",IF(G171&lt;-10,"No","Yes")))</f>
        <v>N/A</v>
      </c>
      <c r="I171" s="8">
        <v>-2.5299999999999998</v>
      </c>
      <c r="J171" s="8">
        <v>-12.5</v>
      </c>
      <c r="K171" s="28" t="s">
        <v>736</v>
      </c>
      <c r="L171" s="111" t="str">
        <f t="shared" ref="L171:L202" si="28">IF(J171="Div by 0", "N/A", IF(K171="N/A","N/A", IF(J171&gt;VALUE(MID(K171,1,2)), "No", IF(J171&lt;-1*VALUE(MID(K171,1,2)), "No", "Yes"))))</f>
        <v>Yes</v>
      </c>
    </row>
    <row r="172" spans="1:12" x14ac:dyDescent="0.25">
      <c r="A172" s="174" t="s">
        <v>463</v>
      </c>
      <c r="B172" s="22" t="s">
        <v>213</v>
      </c>
      <c r="C172" s="4">
        <v>8.1395348836999997</v>
      </c>
      <c r="D172" s="27" t="str">
        <f t="shared" si="25"/>
        <v>N/A</v>
      </c>
      <c r="E172" s="4">
        <v>8.9743589743999994</v>
      </c>
      <c r="F172" s="27" t="str">
        <f t="shared" si="26"/>
        <v>N/A</v>
      </c>
      <c r="G172" s="4">
        <v>2.0547945205000002</v>
      </c>
      <c r="H172" s="27" t="str">
        <f t="shared" si="27"/>
        <v>N/A</v>
      </c>
      <c r="I172" s="8">
        <v>10.26</v>
      </c>
      <c r="J172" s="8">
        <v>-77.099999999999994</v>
      </c>
      <c r="K172" s="28" t="s">
        <v>736</v>
      </c>
      <c r="L172" s="111" t="str">
        <f t="shared" si="28"/>
        <v>No</v>
      </c>
    </row>
    <row r="173" spans="1:12" x14ac:dyDescent="0.25">
      <c r="A173" s="174" t="s">
        <v>464</v>
      </c>
      <c r="B173" s="22" t="s">
        <v>213</v>
      </c>
      <c r="C173" s="4">
        <v>16.961490864000002</v>
      </c>
      <c r="D173" s="27" t="str">
        <f t="shared" si="25"/>
        <v>N/A</v>
      </c>
      <c r="E173" s="4">
        <v>17.468164794</v>
      </c>
      <c r="F173" s="27" t="str">
        <f t="shared" si="26"/>
        <v>N/A</v>
      </c>
      <c r="G173" s="4">
        <v>16.133393420000001</v>
      </c>
      <c r="H173" s="27" t="str">
        <f t="shared" si="27"/>
        <v>N/A</v>
      </c>
      <c r="I173" s="8">
        <v>2.9870000000000001</v>
      </c>
      <c r="J173" s="8">
        <v>-7.64</v>
      </c>
      <c r="K173" s="28" t="s">
        <v>736</v>
      </c>
      <c r="L173" s="111" t="str">
        <f t="shared" si="28"/>
        <v>Yes</v>
      </c>
    </row>
    <row r="174" spans="1:12" x14ac:dyDescent="0.25">
      <c r="A174" s="134" t="s">
        <v>465</v>
      </c>
      <c r="B174" s="22" t="s">
        <v>213</v>
      </c>
      <c r="C174" s="4">
        <v>8.3971010007999993</v>
      </c>
      <c r="D174" s="27" t="str">
        <f t="shared" si="25"/>
        <v>N/A</v>
      </c>
      <c r="E174" s="4">
        <v>7.8486293905000002</v>
      </c>
      <c r="F174" s="27" t="str">
        <f t="shared" si="26"/>
        <v>N/A</v>
      </c>
      <c r="G174" s="4">
        <v>6.7025461462000004</v>
      </c>
      <c r="H174" s="27" t="str">
        <f t="shared" si="27"/>
        <v>N/A</v>
      </c>
      <c r="I174" s="8">
        <v>-6.53</v>
      </c>
      <c r="J174" s="8">
        <v>-14.6</v>
      </c>
      <c r="K174" s="28" t="s">
        <v>736</v>
      </c>
      <c r="L174" s="111" t="str">
        <f t="shared" si="28"/>
        <v>Yes</v>
      </c>
    </row>
    <row r="175" spans="1:12" x14ac:dyDescent="0.25">
      <c r="A175" s="134" t="s">
        <v>466</v>
      </c>
      <c r="B175" s="22" t="s">
        <v>213</v>
      </c>
      <c r="C175" s="4">
        <v>19.634235552</v>
      </c>
      <c r="D175" s="27" t="str">
        <f t="shared" si="25"/>
        <v>N/A</v>
      </c>
      <c r="E175" s="4">
        <v>20.960675640000002</v>
      </c>
      <c r="F175" s="27" t="str">
        <f t="shared" si="26"/>
        <v>N/A</v>
      </c>
      <c r="G175" s="4">
        <v>19.565217391000001</v>
      </c>
      <c r="H175" s="27" t="str">
        <f t="shared" si="27"/>
        <v>N/A</v>
      </c>
      <c r="I175" s="8">
        <v>6.7560000000000002</v>
      </c>
      <c r="J175" s="8">
        <v>-6.66</v>
      </c>
      <c r="K175" s="28" t="s">
        <v>736</v>
      </c>
      <c r="L175" s="111" t="str">
        <f t="shared" si="28"/>
        <v>Yes</v>
      </c>
    </row>
    <row r="176" spans="1:12" x14ac:dyDescent="0.25">
      <c r="A176" s="134" t="s">
        <v>1349</v>
      </c>
      <c r="B176" s="22" t="s">
        <v>213</v>
      </c>
      <c r="C176" s="4">
        <v>0.6911293798</v>
      </c>
      <c r="D176" s="27" t="str">
        <f t="shared" si="25"/>
        <v>N/A</v>
      </c>
      <c r="E176" s="4">
        <v>0.74256584540000004</v>
      </c>
      <c r="F176" s="27" t="str">
        <f t="shared" si="26"/>
        <v>N/A</v>
      </c>
      <c r="G176" s="4">
        <v>0.68464697139999997</v>
      </c>
      <c r="H176" s="27" t="str">
        <f t="shared" si="27"/>
        <v>N/A</v>
      </c>
      <c r="I176" s="8">
        <v>7.4420000000000002</v>
      </c>
      <c r="J176" s="8">
        <v>-7.8</v>
      </c>
      <c r="K176" s="28" t="s">
        <v>736</v>
      </c>
      <c r="L176" s="111" t="str">
        <f t="shared" si="28"/>
        <v>Yes</v>
      </c>
    </row>
    <row r="177" spans="1:12" x14ac:dyDescent="0.25">
      <c r="A177" s="134" t="s">
        <v>1350</v>
      </c>
      <c r="B177" s="22" t="s">
        <v>213</v>
      </c>
      <c r="C177" s="4">
        <v>18.604651163</v>
      </c>
      <c r="D177" s="27" t="str">
        <f t="shared" si="25"/>
        <v>N/A</v>
      </c>
      <c r="E177" s="4">
        <v>16.666666667000001</v>
      </c>
      <c r="F177" s="27" t="str">
        <f t="shared" si="26"/>
        <v>N/A</v>
      </c>
      <c r="G177" s="4">
        <v>10.958904110000001</v>
      </c>
      <c r="H177" s="27" t="str">
        <f t="shared" si="27"/>
        <v>N/A</v>
      </c>
      <c r="I177" s="8">
        <v>-10.4</v>
      </c>
      <c r="J177" s="8">
        <v>-34.200000000000003</v>
      </c>
      <c r="K177" s="28" t="s">
        <v>736</v>
      </c>
      <c r="L177" s="111" t="str">
        <f t="shared" si="28"/>
        <v>No</v>
      </c>
    </row>
    <row r="178" spans="1:12" x14ac:dyDescent="0.25">
      <c r="A178" s="134" t="s">
        <v>1351</v>
      </c>
      <c r="B178" s="22" t="s">
        <v>213</v>
      </c>
      <c r="C178" s="4">
        <v>3.5233311495000001</v>
      </c>
      <c r="D178" s="27" t="str">
        <f t="shared" si="25"/>
        <v>N/A</v>
      </c>
      <c r="E178" s="4">
        <v>3.7752808989000002</v>
      </c>
      <c r="F178" s="27" t="str">
        <f t="shared" si="26"/>
        <v>N/A</v>
      </c>
      <c r="G178" s="4">
        <v>3.5301186721</v>
      </c>
      <c r="H178" s="27" t="str">
        <f t="shared" si="27"/>
        <v>N/A</v>
      </c>
      <c r="I178" s="8">
        <v>7.1509999999999998</v>
      </c>
      <c r="J178" s="8">
        <v>-6.49</v>
      </c>
      <c r="K178" s="28" t="s">
        <v>736</v>
      </c>
      <c r="L178" s="111" t="str">
        <f t="shared" si="28"/>
        <v>Yes</v>
      </c>
    </row>
    <row r="179" spans="1:12" x14ac:dyDescent="0.25">
      <c r="A179" s="134" t="s">
        <v>1352</v>
      </c>
      <c r="B179" s="22" t="s">
        <v>213</v>
      </c>
      <c r="C179" s="4">
        <v>0.3605897964</v>
      </c>
      <c r="D179" s="27" t="str">
        <f t="shared" si="25"/>
        <v>N/A</v>
      </c>
      <c r="E179" s="4">
        <v>0.39612314980000002</v>
      </c>
      <c r="F179" s="27" t="str">
        <f t="shared" si="26"/>
        <v>N/A</v>
      </c>
      <c r="G179" s="4">
        <v>0.38905459730000003</v>
      </c>
      <c r="H179" s="27" t="str">
        <f t="shared" si="27"/>
        <v>N/A</v>
      </c>
      <c r="I179" s="8">
        <v>9.8539999999999992</v>
      </c>
      <c r="J179" s="8">
        <v>-1.78</v>
      </c>
      <c r="K179" s="28" t="s">
        <v>736</v>
      </c>
      <c r="L179" s="111" t="str">
        <f t="shared" si="28"/>
        <v>Yes</v>
      </c>
    </row>
    <row r="180" spans="1:12" x14ac:dyDescent="0.25">
      <c r="A180" s="134" t="s">
        <v>1353</v>
      </c>
      <c r="B180" s="22" t="s">
        <v>213</v>
      </c>
      <c r="C180" s="4">
        <v>7.3152889499999998E-2</v>
      </c>
      <c r="D180" s="27" t="str">
        <f t="shared" si="25"/>
        <v>N/A</v>
      </c>
      <c r="E180" s="4">
        <v>0.1002903141</v>
      </c>
      <c r="F180" s="27" t="str">
        <f t="shared" si="26"/>
        <v>N/A</v>
      </c>
      <c r="G180" s="4">
        <v>5.7345427999999997E-2</v>
      </c>
      <c r="H180" s="27" t="str">
        <f t="shared" si="27"/>
        <v>N/A</v>
      </c>
      <c r="I180" s="8">
        <v>37.1</v>
      </c>
      <c r="J180" s="8">
        <v>-42.8</v>
      </c>
      <c r="K180" s="28" t="s">
        <v>736</v>
      </c>
      <c r="L180" s="111" t="str">
        <f t="shared" si="28"/>
        <v>No</v>
      </c>
    </row>
    <row r="181" spans="1:12" x14ac:dyDescent="0.25">
      <c r="A181" s="134" t="s">
        <v>86</v>
      </c>
      <c r="B181" s="22" t="s">
        <v>213</v>
      </c>
      <c r="C181" s="4">
        <v>0.6112469438</v>
      </c>
      <c r="D181" s="27" t="str">
        <f t="shared" si="25"/>
        <v>N/A</v>
      </c>
      <c r="E181" s="4">
        <v>0.68649885580000003</v>
      </c>
      <c r="F181" s="27" t="str">
        <f t="shared" si="26"/>
        <v>N/A</v>
      </c>
      <c r="G181" s="4">
        <v>0.81680280049999998</v>
      </c>
      <c r="H181" s="27" t="str">
        <f t="shared" si="27"/>
        <v>N/A</v>
      </c>
      <c r="I181" s="8">
        <v>12.31</v>
      </c>
      <c r="J181" s="8">
        <v>18.98</v>
      </c>
      <c r="K181" s="28" t="s">
        <v>736</v>
      </c>
      <c r="L181" s="111" t="str">
        <f t="shared" si="28"/>
        <v>Yes</v>
      </c>
    </row>
    <row r="182" spans="1:12" x14ac:dyDescent="0.25">
      <c r="A182" s="134" t="s">
        <v>87</v>
      </c>
      <c r="B182" s="22" t="s">
        <v>213</v>
      </c>
      <c r="C182" s="4">
        <v>58.409726505000002</v>
      </c>
      <c r="D182" s="27" t="str">
        <f t="shared" si="25"/>
        <v>N/A</v>
      </c>
      <c r="E182" s="4">
        <v>59.768054376000002</v>
      </c>
      <c r="F182" s="27" t="str">
        <f t="shared" si="26"/>
        <v>N/A</v>
      </c>
      <c r="G182" s="4">
        <v>57.316215827999997</v>
      </c>
      <c r="H182" s="27" t="str">
        <f t="shared" si="27"/>
        <v>N/A</v>
      </c>
      <c r="I182" s="8">
        <v>2.3260000000000001</v>
      </c>
      <c r="J182" s="8">
        <v>-4.0999999999999996</v>
      </c>
      <c r="K182" s="28" t="s">
        <v>736</v>
      </c>
      <c r="L182" s="111" t="str">
        <f t="shared" si="28"/>
        <v>Yes</v>
      </c>
    </row>
    <row r="183" spans="1:12" x14ac:dyDescent="0.25">
      <c r="A183" s="134" t="s">
        <v>467</v>
      </c>
      <c r="B183" s="22" t="s">
        <v>213</v>
      </c>
      <c r="C183" s="4">
        <v>17.441860465000001</v>
      </c>
      <c r="D183" s="27" t="str">
        <f t="shared" si="25"/>
        <v>N/A</v>
      </c>
      <c r="E183" s="4">
        <v>16.666666667000001</v>
      </c>
      <c r="F183" s="27" t="str">
        <f t="shared" si="26"/>
        <v>N/A</v>
      </c>
      <c r="G183" s="4">
        <v>13.698630137</v>
      </c>
      <c r="H183" s="27" t="str">
        <f t="shared" si="27"/>
        <v>N/A</v>
      </c>
      <c r="I183" s="8">
        <v>-4.4400000000000004</v>
      </c>
      <c r="J183" s="8">
        <v>-17.8</v>
      </c>
      <c r="K183" s="28" t="s">
        <v>736</v>
      </c>
      <c r="L183" s="111" t="str">
        <f t="shared" si="28"/>
        <v>Yes</v>
      </c>
    </row>
    <row r="184" spans="1:12" x14ac:dyDescent="0.25">
      <c r="A184" s="134" t="s">
        <v>468</v>
      </c>
      <c r="B184" s="22" t="s">
        <v>213</v>
      </c>
      <c r="C184" s="4">
        <v>77.243939725000004</v>
      </c>
      <c r="D184" s="27" t="str">
        <f t="shared" si="25"/>
        <v>N/A</v>
      </c>
      <c r="E184" s="4">
        <v>81.528089887999997</v>
      </c>
      <c r="F184" s="27" t="str">
        <f t="shared" si="26"/>
        <v>N/A</v>
      </c>
      <c r="G184" s="4">
        <v>80.764608683000006</v>
      </c>
      <c r="H184" s="27" t="str">
        <f t="shared" si="27"/>
        <v>N/A</v>
      </c>
      <c r="I184" s="8">
        <v>5.5460000000000003</v>
      </c>
      <c r="J184" s="8">
        <v>-0.93600000000000005</v>
      </c>
      <c r="K184" s="28" t="s">
        <v>736</v>
      </c>
      <c r="L184" s="111" t="str">
        <f t="shared" si="28"/>
        <v>Yes</v>
      </c>
    </row>
    <row r="185" spans="1:12" x14ac:dyDescent="0.25">
      <c r="A185" s="134" t="s">
        <v>469</v>
      </c>
      <c r="B185" s="22" t="s">
        <v>213</v>
      </c>
      <c r="C185" s="4">
        <v>53.802853777000003</v>
      </c>
      <c r="D185" s="27" t="str">
        <f t="shared" si="25"/>
        <v>N/A</v>
      </c>
      <c r="E185" s="4">
        <v>54.724764729</v>
      </c>
      <c r="F185" s="27" t="str">
        <f t="shared" si="26"/>
        <v>N/A</v>
      </c>
      <c r="G185" s="4">
        <v>52.298664246000001</v>
      </c>
      <c r="H185" s="27" t="str">
        <f t="shared" si="27"/>
        <v>N/A</v>
      </c>
      <c r="I185" s="8">
        <v>1.7130000000000001</v>
      </c>
      <c r="J185" s="8">
        <v>-4.43</v>
      </c>
      <c r="K185" s="28" t="s">
        <v>736</v>
      </c>
      <c r="L185" s="111" t="str">
        <f t="shared" si="28"/>
        <v>Yes</v>
      </c>
    </row>
    <row r="186" spans="1:12" x14ac:dyDescent="0.25">
      <c r="A186" s="134" t="s">
        <v>470</v>
      </c>
      <c r="B186" s="22" t="s">
        <v>213</v>
      </c>
      <c r="C186" s="4">
        <v>64.842721287000003</v>
      </c>
      <c r="D186" s="27" t="str">
        <f t="shared" si="25"/>
        <v>N/A</v>
      </c>
      <c r="E186" s="4">
        <v>67.326471364</v>
      </c>
      <c r="F186" s="27" t="str">
        <f t="shared" si="26"/>
        <v>N/A</v>
      </c>
      <c r="G186" s="4">
        <v>65.577103535000006</v>
      </c>
      <c r="H186" s="27" t="str">
        <f t="shared" si="27"/>
        <v>N/A</v>
      </c>
      <c r="I186" s="8">
        <v>3.83</v>
      </c>
      <c r="J186" s="8">
        <v>-2.6</v>
      </c>
      <c r="K186" s="28" t="s">
        <v>736</v>
      </c>
      <c r="L186" s="111" t="str">
        <f t="shared" si="28"/>
        <v>Yes</v>
      </c>
    </row>
    <row r="187" spans="1:12" x14ac:dyDescent="0.25">
      <c r="A187" s="134" t="s">
        <v>116</v>
      </c>
      <c r="B187" s="22" t="s">
        <v>213</v>
      </c>
      <c r="C187" s="4">
        <v>91.766435444999999</v>
      </c>
      <c r="D187" s="27" t="str">
        <f t="shared" si="25"/>
        <v>N/A</v>
      </c>
      <c r="E187" s="4">
        <v>91.878504672999995</v>
      </c>
      <c r="F187" s="27" t="str">
        <f t="shared" si="26"/>
        <v>N/A</v>
      </c>
      <c r="G187" s="4">
        <v>90.192851551000004</v>
      </c>
      <c r="H187" s="27" t="str">
        <f t="shared" si="27"/>
        <v>N/A</v>
      </c>
      <c r="I187" s="8">
        <v>0.1221</v>
      </c>
      <c r="J187" s="8">
        <v>-1.83</v>
      </c>
      <c r="K187" s="28" t="s">
        <v>736</v>
      </c>
      <c r="L187" s="111" t="str">
        <f t="shared" si="28"/>
        <v>Yes</v>
      </c>
    </row>
    <row r="188" spans="1:12" x14ac:dyDescent="0.25">
      <c r="A188" s="134" t="s">
        <v>471</v>
      </c>
      <c r="B188" s="22" t="s">
        <v>213</v>
      </c>
      <c r="C188" s="4">
        <v>41.860465116</v>
      </c>
      <c r="D188" s="27" t="str">
        <f t="shared" si="25"/>
        <v>N/A</v>
      </c>
      <c r="E188" s="4">
        <v>42.307692308</v>
      </c>
      <c r="F188" s="27" t="str">
        <f t="shared" si="26"/>
        <v>N/A</v>
      </c>
      <c r="G188" s="4">
        <v>23.287671233000001</v>
      </c>
      <c r="H188" s="27" t="str">
        <f t="shared" si="27"/>
        <v>N/A</v>
      </c>
      <c r="I188" s="8">
        <v>1.0680000000000001</v>
      </c>
      <c r="J188" s="8">
        <v>-45</v>
      </c>
      <c r="K188" s="28" t="s">
        <v>736</v>
      </c>
      <c r="L188" s="111" t="str">
        <f t="shared" si="28"/>
        <v>No</v>
      </c>
    </row>
    <row r="189" spans="1:12" x14ac:dyDescent="0.25">
      <c r="A189" s="134" t="s">
        <v>472</v>
      </c>
      <c r="B189" s="22" t="s">
        <v>213</v>
      </c>
      <c r="C189" s="4">
        <v>93.513867657000006</v>
      </c>
      <c r="D189" s="27" t="str">
        <f t="shared" si="25"/>
        <v>N/A</v>
      </c>
      <c r="E189" s="4">
        <v>95.048689139000004</v>
      </c>
      <c r="F189" s="27" t="str">
        <f t="shared" si="26"/>
        <v>N/A</v>
      </c>
      <c r="G189" s="4">
        <v>93.826047768999999</v>
      </c>
      <c r="H189" s="27" t="str">
        <f t="shared" si="27"/>
        <v>N/A</v>
      </c>
      <c r="I189" s="8">
        <v>1.641</v>
      </c>
      <c r="J189" s="8">
        <v>-1.29</v>
      </c>
      <c r="K189" s="28" t="s">
        <v>736</v>
      </c>
      <c r="L189" s="111" t="str">
        <f t="shared" si="28"/>
        <v>Yes</v>
      </c>
    </row>
    <row r="190" spans="1:12" x14ac:dyDescent="0.25">
      <c r="A190" s="134" t="s">
        <v>473</v>
      </c>
      <c r="B190" s="22" t="s">
        <v>213</v>
      </c>
      <c r="C190" s="4">
        <v>92.118197288999994</v>
      </c>
      <c r="D190" s="27" t="str">
        <f t="shared" si="25"/>
        <v>N/A</v>
      </c>
      <c r="E190" s="4">
        <v>91.853692265999996</v>
      </c>
      <c r="F190" s="27" t="str">
        <f t="shared" si="26"/>
        <v>N/A</v>
      </c>
      <c r="G190" s="4">
        <v>90.504906410999993</v>
      </c>
      <c r="H190" s="27" t="str">
        <f t="shared" si="27"/>
        <v>N/A</v>
      </c>
      <c r="I190" s="8">
        <v>-0.28699999999999998</v>
      </c>
      <c r="J190" s="8">
        <v>-1.47</v>
      </c>
      <c r="K190" s="28" t="s">
        <v>736</v>
      </c>
      <c r="L190" s="111" t="str">
        <f t="shared" si="28"/>
        <v>Yes</v>
      </c>
    </row>
    <row r="191" spans="1:12" x14ac:dyDescent="0.25">
      <c r="A191" s="134" t="s">
        <v>474</v>
      </c>
      <c r="B191" s="22" t="s">
        <v>213</v>
      </c>
      <c r="C191" s="4">
        <v>89.363569861000002</v>
      </c>
      <c r="D191" s="27" t="str">
        <f t="shared" si="25"/>
        <v>N/A</v>
      </c>
      <c r="E191" s="4">
        <v>89.960411718000003</v>
      </c>
      <c r="F191" s="27" t="str">
        <f t="shared" si="26"/>
        <v>N/A</v>
      </c>
      <c r="G191" s="4">
        <v>86.675007820000005</v>
      </c>
      <c r="H191" s="27" t="str">
        <f t="shared" si="27"/>
        <v>N/A</v>
      </c>
      <c r="I191" s="8">
        <v>0.66790000000000005</v>
      </c>
      <c r="J191" s="8">
        <v>-3.65</v>
      </c>
      <c r="K191" s="28" t="s">
        <v>736</v>
      </c>
      <c r="L191" s="111" t="str">
        <f t="shared" si="28"/>
        <v>Yes</v>
      </c>
    </row>
    <row r="192" spans="1:12" x14ac:dyDescent="0.25">
      <c r="A192" s="134" t="s">
        <v>1354</v>
      </c>
      <c r="B192" s="22" t="s">
        <v>213</v>
      </c>
      <c r="C192" s="23">
        <v>5.4567404427000001</v>
      </c>
      <c r="D192" s="27" t="str">
        <f t="shared" si="25"/>
        <v>N/A</v>
      </c>
      <c r="E192" s="23">
        <v>5.6610286769</v>
      </c>
      <c r="F192" s="27" t="str">
        <f t="shared" si="26"/>
        <v>N/A</v>
      </c>
      <c r="G192" s="23">
        <v>5.5432843217999999</v>
      </c>
      <c r="H192" s="27" t="str">
        <f t="shared" si="27"/>
        <v>N/A</v>
      </c>
      <c r="I192" s="8">
        <v>3.7440000000000002</v>
      </c>
      <c r="J192" s="8">
        <v>-2.08</v>
      </c>
      <c r="K192" s="28" t="s">
        <v>736</v>
      </c>
      <c r="L192" s="111" t="str">
        <f t="shared" si="28"/>
        <v>Yes</v>
      </c>
    </row>
    <row r="193" spans="1:12" x14ac:dyDescent="0.25">
      <c r="A193" s="134" t="s">
        <v>1355</v>
      </c>
      <c r="B193" s="22" t="s">
        <v>213</v>
      </c>
      <c r="C193" s="23">
        <v>3.5714285713999998</v>
      </c>
      <c r="D193" s="27" t="str">
        <f t="shared" si="25"/>
        <v>N/A</v>
      </c>
      <c r="E193" s="23">
        <v>7.7142857142999999</v>
      </c>
      <c r="F193" s="27" t="str">
        <f t="shared" si="26"/>
        <v>N/A</v>
      </c>
      <c r="G193" s="23">
        <v>10.666666666999999</v>
      </c>
      <c r="H193" s="27" t="str">
        <f t="shared" si="27"/>
        <v>N/A</v>
      </c>
      <c r="I193" s="8">
        <v>116</v>
      </c>
      <c r="J193" s="8">
        <v>38.270000000000003</v>
      </c>
      <c r="K193" s="28" t="s">
        <v>736</v>
      </c>
      <c r="L193" s="111" t="str">
        <f t="shared" si="28"/>
        <v>No</v>
      </c>
    </row>
    <row r="194" spans="1:12" x14ac:dyDescent="0.25">
      <c r="A194" s="134" t="s">
        <v>1356</v>
      </c>
      <c r="B194" s="22" t="s">
        <v>213</v>
      </c>
      <c r="C194" s="23">
        <v>11.243776823999999</v>
      </c>
      <c r="D194" s="27" t="str">
        <f t="shared" si="25"/>
        <v>N/A</v>
      </c>
      <c r="E194" s="23">
        <v>12.006003431</v>
      </c>
      <c r="F194" s="27" t="str">
        <f t="shared" si="26"/>
        <v>N/A</v>
      </c>
      <c r="G194" s="23">
        <v>11.654562384</v>
      </c>
      <c r="H194" s="27" t="str">
        <f t="shared" si="27"/>
        <v>N/A</v>
      </c>
      <c r="I194" s="8">
        <v>6.7789999999999999</v>
      </c>
      <c r="J194" s="8">
        <v>-2.93</v>
      </c>
      <c r="K194" s="28" t="s">
        <v>736</v>
      </c>
      <c r="L194" s="111" t="str">
        <f t="shared" si="28"/>
        <v>Yes</v>
      </c>
    </row>
    <row r="195" spans="1:12" x14ac:dyDescent="0.25">
      <c r="A195" s="134" t="s">
        <v>1357</v>
      </c>
      <c r="B195" s="22" t="s">
        <v>213</v>
      </c>
      <c r="C195" s="23">
        <v>4.4606009069999999</v>
      </c>
      <c r="D195" s="27" t="str">
        <f t="shared" si="25"/>
        <v>N/A</v>
      </c>
      <c r="E195" s="23">
        <v>4.5262057638000002</v>
      </c>
      <c r="F195" s="27" t="str">
        <f t="shared" si="26"/>
        <v>N/A</v>
      </c>
      <c r="G195" s="23">
        <v>4.5066107707</v>
      </c>
      <c r="H195" s="27" t="str">
        <f t="shared" si="27"/>
        <v>N/A</v>
      </c>
      <c r="I195" s="8">
        <v>1.4710000000000001</v>
      </c>
      <c r="J195" s="8">
        <v>-0.433</v>
      </c>
      <c r="K195" s="28" t="s">
        <v>736</v>
      </c>
      <c r="L195" s="111" t="str">
        <f t="shared" si="28"/>
        <v>Yes</v>
      </c>
    </row>
    <row r="196" spans="1:12" x14ac:dyDescent="0.25">
      <c r="A196" s="134" t="s">
        <v>1358</v>
      </c>
      <c r="B196" s="22" t="s">
        <v>213</v>
      </c>
      <c r="C196" s="23">
        <v>3.8566815698000001</v>
      </c>
      <c r="D196" s="27" t="str">
        <f t="shared" si="25"/>
        <v>N/A</v>
      </c>
      <c r="E196" s="23">
        <v>3.8451271720000002</v>
      </c>
      <c r="F196" s="27" t="str">
        <f t="shared" si="26"/>
        <v>N/A</v>
      </c>
      <c r="G196" s="23">
        <v>3.7545963228999999</v>
      </c>
      <c r="H196" s="27" t="str">
        <f t="shared" si="27"/>
        <v>N/A</v>
      </c>
      <c r="I196" s="8">
        <v>-0.3</v>
      </c>
      <c r="J196" s="8">
        <v>-2.35</v>
      </c>
      <c r="K196" s="28" t="s">
        <v>736</v>
      </c>
      <c r="L196" s="111" t="str">
        <f t="shared" si="28"/>
        <v>Yes</v>
      </c>
    </row>
    <row r="197" spans="1:12" x14ac:dyDescent="0.25">
      <c r="A197" s="134" t="s">
        <v>1359</v>
      </c>
      <c r="B197" s="22" t="s">
        <v>213</v>
      </c>
      <c r="C197" s="23">
        <v>138.06601466999999</v>
      </c>
      <c r="D197" s="27" t="str">
        <f t="shared" si="25"/>
        <v>N/A</v>
      </c>
      <c r="E197" s="23">
        <v>134.35469108000001</v>
      </c>
      <c r="F197" s="27" t="str">
        <f t="shared" si="26"/>
        <v>N/A</v>
      </c>
      <c r="G197" s="23">
        <v>131.94165694</v>
      </c>
      <c r="H197" s="27" t="str">
        <f t="shared" si="27"/>
        <v>N/A</v>
      </c>
      <c r="I197" s="8">
        <v>-2.69</v>
      </c>
      <c r="J197" s="8">
        <v>-1.8</v>
      </c>
      <c r="K197" s="28" t="s">
        <v>736</v>
      </c>
      <c r="L197" s="111" t="str">
        <f t="shared" si="28"/>
        <v>Yes</v>
      </c>
    </row>
    <row r="198" spans="1:12" x14ac:dyDescent="0.25">
      <c r="A198" s="134" t="s">
        <v>1360</v>
      </c>
      <c r="B198" s="22" t="s">
        <v>213</v>
      </c>
      <c r="C198" s="23">
        <v>235</v>
      </c>
      <c r="D198" s="27" t="str">
        <f t="shared" si="25"/>
        <v>N/A</v>
      </c>
      <c r="E198" s="23">
        <v>210.76923077000001</v>
      </c>
      <c r="F198" s="27" t="str">
        <f t="shared" si="26"/>
        <v>N/A</v>
      </c>
      <c r="G198" s="23">
        <v>219.375</v>
      </c>
      <c r="H198" s="27" t="str">
        <f t="shared" si="27"/>
        <v>N/A</v>
      </c>
      <c r="I198" s="8">
        <v>-10.3</v>
      </c>
      <c r="J198" s="8">
        <v>4.0830000000000002</v>
      </c>
      <c r="K198" s="28" t="s">
        <v>736</v>
      </c>
      <c r="L198" s="111" t="str">
        <f t="shared" si="28"/>
        <v>Yes</v>
      </c>
    </row>
    <row r="199" spans="1:12" x14ac:dyDescent="0.25">
      <c r="A199" s="134" t="s">
        <v>1361</v>
      </c>
      <c r="B199" s="22" t="s">
        <v>213</v>
      </c>
      <c r="C199" s="23">
        <v>161.09917354999999</v>
      </c>
      <c r="D199" s="27" t="str">
        <f t="shared" si="25"/>
        <v>N/A</v>
      </c>
      <c r="E199" s="23">
        <v>160.61507936999999</v>
      </c>
      <c r="F199" s="27" t="str">
        <f t="shared" si="26"/>
        <v>N/A</v>
      </c>
      <c r="G199" s="23">
        <v>159.53829787000001</v>
      </c>
      <c r="H199" s="27" t="str">
        <f t="shared" si="27"/>
        <v>N/A</v>
      </c>
      <c r="I199" s="8">
        <v>-0.3</v>
      </c>
      <c r="J199" s="8">
        <v>-0.67</v>
      </c>
      <c r="K199" s="28" t="s">
        <v>736</v>
      </c>
      <c r="L199" s="111" t="str">
        <f t="shared" si="28"/>
        <v>Yes</v>
      </c>
    </row>
    <row r="200" spans="1:12" x14ac:dyDescent="0.25">
      <c r="A200" s="134" t="s">
        <v>1362</v>
      </c>
      <c r="B200" s="22" t="s">
        <v>213</v>
      </c>
      <c r="C200" s="23">
        <v>98.158415841999997</v>
      </c>
      <c r="D200" s="27" t="str">
        <f t="shared" si="25"/>
        <v>N/A</v>
      </c>
      <c r="E200" s="23">
        <v>95.618343194999994</v>
      </c>
      <c r="F200" s="27" t="str">
        <f t="shared" si="26"/>
        <v>N/A</v>
      </c>
      <c r="G200" s="23">
        <v>94.247222222000005</v>
      </c>
      <c r="H200" s="27" t="str">
        <f t="shared" si="27"/>
        <v>N/A</v>
      </c>
      <c r="I200" s="8">
        <v>-2.59</v>
      </c>
      <c r="J200" s="8">
        <v>-1.43</v>
      </c>
      <c r="K200" s="28" t="s">
        <v>736</v>
      </c>
      <c r="L200" s="111" t="str">
        <f t="shared" si="28"/>
        <v>Yes</v>
      </c>
    </row>
    <row r="201" spans="1:12" x14ac:dyDescent="0.25">
      <c r="A201" s="134" t="s">
        <v>1363</v>
      </c>
      <c r="B201" s="22" t="s">
        <v>213</v>
      </c>
      <c r="C201" s="23">
        <v>97.6</v>
      </c>
      <c r="D201" s="27" t="str">
        <f t="shared" si="25"/>
        <v>N/A</v>
      </c>
      <c r="E201" s="23">
        <v>74.578947368000001</v>
      </c>
      <c r="F201" s="27" t="str">
        <f t="shared" si="26"/>
        <v>N/A</v>
      </c>
      <c r="G201" s="23">
        <v>59.272727273000001</v>
      </c>
      <c r="H201" s="27" t="str">
        <f t="shared" si="27"/>
        <v>N/A</v>
      </c>
      <c r="I201" s="8">
        <v>-23.6</v>
      </c>
      <c r="J201" s="8">
        <v>-20.5</v>
      </c>
      <c r="K201" s="28" t="s">
        <v>736</v>
      </c>
      <c r="L201" s="111" t="str">
        <f t="shared" si="28"/>
        <v>Yes</v>
      </c>
    </row>
    <row r="202" spans="1:12" x14ac:dyDescent="0.25">
      <c r="A202" s="134" t="s">
        <v>28</v>
      </c>
      <c r="B202" s="22" t="s">
        <v>213</v>
      </c>
      <c r="C202" s="4">
        <v>3.4294549541000001</v>
      </c>
      <c r="D202" s="27" t="str">
        <f t="shared" si="25"/>
        <v>N/A</v>
      </c>
      <c r="E202" s="4">
        <v>3.3551401868999999</v>
      </c>
      <c r="F202" s="27" t="str">
        <f t="shared" si="26"/>
        <v>N/A</v>
      </c>
      <c r="G202" s="4">
        <v>2.9526898557000001</v>
      </c>
      <c r="H202" s="27" t="str">
        <f t="shared" si="27"/>
        <v>N/A</v>
      </c>
      <c r="I202" s="8">
        <v>-2.17</v>
      </c>
      <c r="J202" s="8">
        <v>-12</v>
      </c>
      <c r="K202" s="28" t="s">
        <v>736</v>
      </c>
      <c r="L202" s="111" t="str">
        <f t="shared" si="28"/>
        <v>Yes</v>
      </c>
    </row>
    <row r="203" spans="1:12" x14ac:dyDescent="0.25">
      <c r="A203" s="134"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100</v>
      </c>
      <c r="K203" s="10" t="s">
        <v>213</v>
      </c>
      <c r="L203" s="111" t="str">
        <f t="shared" ref="L203:L213" si="32">IF(J203="Div by 0", "N/A", IF(K203="N/A","N/A", IF(J203&gt;VALUE(MID(K203,1,2)), "No", IF(J203&lt;-1*VALUE(MID(K203,1,2)), "No", "Yes"))))</f>
        <v>N/A</v>
      </c>
    </row>
    <row r="204" spans="1:12" x14ac:dyDescent="0.25">
      <c r="A204" s="134" t="s">
        <v>124</v>
      </c>
      <c r="B204" s="22" t="s">
        <v>213</v>
      </c>
      <c r="C204" s="23">
        <v>11</v>
      </c>
      <c r="D204" s="27" t="str">
        <f t="shared" si="29"/>
        <v>N/A</v>
      </c>
      <c r="E204" s="23">
        <v>11</v>
      </c>
      <c r="F204" s="27" t="str">
        <f t="shared" si="30"/>
        <v>N/A</v>
      </c>
      <c r="G204" s="23">
        <v>15</v>
      </c>
      <c r="H204" s="27" t="str">
        <f t="shared" si="31"/>
        <v>N/A</v>
      </c>
      <c r="I204" s="8">
        <v>-14.3</v>
      </c>
      <c r="J204" s="8">
        <v>150</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11</v>
      </c>
      <c r="H205" s="27" t="str">
        <f t="shared" si="31"/>
        <v>N/A</v>
      </c>
      <c r="I205" s="8">
        <v>-33.299999999999997</v>
      </c>
      <c r="J205" s="8">
        <v>200</v>
      </c>
      <c r="K205" s="10" t="s">
        <v>213</v>
      </c>
      <c r="L205" s="111" t="str">
        <f t="shared" si="32"/>
        <v>N/A</v>
      </c>
    </row>
    <row r="206" spans="1:12" ht="25" x14ac:dyDescent="0.25">
      <c r="A206" s="134" t="s">
        <v>1364</v>
      </c>
      <c r="B206" s="22" t="s">
        <v>213</v>
      </c>
      <c r="C206" s="23">
        <v>17</v>
      </c>
      <c r="D206" s="27" t="str">
        <f t="shared" si="29"/>
        <v>N/A</v>
      </c>
      <c r="E206" s="23">
        <v>11</v>
      </c>
      <c r="F206" s="27" t="str">
        <f t="shared" si="30"/>
        <v>N/A</v>
      </c>
      <c r="G206" s="23">
        <v>13</v>
      </c>
      <c r="H206" s="27" t="str">
        <f t="shared" si="31"/>
        <v>N/A</v>
      </c>
      <c r="I206" s="8">
        <v>-35.299999999999997</v>
      </c>
      <c r="J206" s="8">
        <v>18.18</v>
      </c>
      <c r="K206" s="10" t="s">
        <v>213</v>
      </c>
      <c r="L206" s="111" t="str">
        <f t="shared" si="32"/>
        <v>N/A</v>
      </c>
    </row>
    <row r="207" spans="1:12" x14ac:dyDescent="0.25">
      <c r="A207" s="134" t="s">
        <v>1612</v>
      </c>
      <c r="B207" s="22" t="s">
        <v>213</v>
      </c>
      <c r="C207" s="23">
        <v>11</v>
      </c>
      <c r="D207" s="27" t="str">
        <f t="shared" si="29"/>
        <v>N/A</v>
      </c>
      <c r="E207" s="23">
        <v>11</v>
      </c>
      <c r="F207" s="27" t="str">
        <f t="shared" si="30"/>
        <v>N/A</v>
      </c>
      <c r="G207" s="23">
        <v>11</v>
      </c>
      <c r="H207" s="27" t="str">
        <f t="shared" si="31"/>
        <v>N/A</v>
      </c>
      <c r="I207" s="8">
        <v>100</v>
      </c>
      <c r="J207" s="8">
        <v>33.33</v>
      </c>
      <c r="K207" s="10" t="s">
        <v>213</v>
      </c>
      <c r="L207" s="111" t="str">
        <f t="shared" si="32"/>
        <v>N/A</v>
      </c>
    </row>
    <row r="208" spans="1:12" x14ac:dyDescent="0.25">
      <c r="A208" s="134" t="s">
        <v>1613</v>
      </c>
      <c r="B208" s="22" t="s">
        <v>213</v>
      </c>
      <c r="C208" s="23">
        <v>12</v>
      </c>
      <c r="D208" s="27" t="str">
        <f t="shared" si="29"/>
        <v>N/A</v>
      </c>
      <c r="E208" s="23">
        <v>12</v>
      </c>
      <c r="F208" s="27" t="str">
        <f t="shared" si="30"/>
        <v>N/A</v>
      </c>
      <c r="G208" s="23">
        <v>11</v>
      </c>
      <c r="H208" s="27" t="str">
        <f t="shared" si="31"/>
        <v>N/A</v>
      </c>
      <c r="I208" s="8">
        <v>0</v>
      </c>
      <c r="J208" s="8">
        <v>-33.299999999999997</v>
      </c>
      <c r="K208" s="10" t="s">
        <v>213</v>
      </c>
      <c r="L208" s="111" t="str">
        <f t="shared" si="32"/>
        <v>N/A</v>
      </c>
    </row>
    <row r="209" spans="1:12" x14ac:dyDescent="0.25">
      <c r="A209" s="134" t="s">
        <v>125</v>
      </c>
      <c r="B209" s="22" t="s">
        <v>213</v>
      </c>
      <c r="C209" s="29">
        <v>3212103</v>
      </c>
      <c r="D209" s="27" t="str">
        <f t="shared" si="29"/>
        <v>N/A</v>
      </c>
      <c r="E209" s="29">
        <v>4077588</v>
      </c>
      <c r="F209" s="27" t="str">
        <f t="shared" si="30"/>
        <v>N/A</v>
      </c>
      <c r="G209" s="29">
        <v>2254596</v>
      </c>
      <c r="H209" s="27" t="str">
        <f t="shared" si="31"/>
        <v>N/A</v>
      </c>
      <c r="I209" s="8">
        <v>26.94</v>
      </c>
      <c r="J209" s="8">
        <v>-44.7</v>
      </c>
      <c r="K209" s="10" t="s">
        <v>213</v>
      </c>
      <c r="L209" s="111" t="str">
        <f t="shared" si="32"/>
        <v>N/A</v>
      </c>
    </row>
    <row r="210" spans="1:12" x14ac:dyDescent="0.25">
      <c r="A210" s="174" t="s">
        <v>1608</v>
      </c>
      <c r="B210" s="22" t="s">
        <v>213</v>
      </c>
      <c r="C210" s="29">
        <v>1008725</v>
      </c>
      <c r="D210" s="27" t="str">
        <f t="shared" si="29"/>
        <v>N/A</v>
      </c>
      <c r="E210" s="29">
        <v>593868</v>
      </c>
      <c r="F210" s="27" t="str">
        <f t="shared" si="30"/>
        <v>N/A</v>
      </c>
      <c r="G210" s="29">
        <v>1012352</v>
      </c>
      <c r="H210" s="27" t="str">
        <f t="shared" si="31"/>
        <v>N/A</v>
      </c>
      <c r="I210" s="8">
        <v>-41.1</v>
      </c>
      <c r="J210" s="8">
        <v>70.47</v>
      </c>
      <c r="K210" s="10" t="s">
        <v>213</v>
      </c>
      <c r="L210" s="111" t="str">
        <f t="shared" si="32"/>
        <v>N/A</v>
      </c>
    </row>
    <row r="211" spans="1:12" x14ac:dyDescent="0.25">
      <c r="A211" s="174" t="s">
        <v>1365</v>
      </c>
      <c r="B211" s="22" t="s">
        <v>213</v>
      </c>
      <c r="C211" s="29">
        <v>268103</v>
      </c>
      <c r="D211" s="27" t="str">
        <f t="shared" si="29"/>
        <v>N/A</v>
      </c>
      <c r="E211" s="29">
        <v>275432</v>
      </c>
      <c r="F211" s="27" t="str">
        <f t="shared" si="30"/>
        <v>N/A</v>
      </c>
      <c r="G211" s="29">
        <v>268267</v>
      </c>
      <c r="H211" s="27" t="str">
        <f t="shared" si="31"/>
        <v>N/A</v>
      </c>
      <c r="I211" s="8">
        <v>2.734</v>
      </c>
      <c r="J211" s="8">
        <v>-2.6</v>
      </c>
      <c r="K211" s="10" t="s">
        <v>213</v>
      </c>
      <c r="L211" s="111" t="str">
        <f t="shared" si="32"/>
        <v>N/A</v>
      </c>
    </row>
    <row r="212" spans="1:12" x14ac:dyDescent="0.25">
      <c r="A212" s="174" t="s">
        <v>1602</v>
      </c>
      <c r="B212" s="22" t="s">
        <v>213</v>
      </c>
      <c r="C212" s="29">
        <v>2189842</v>
      </c>
      <c r="D212" s="27" t="str">
        <f t="shared" si="29"/>
        <v>N/A</v>
      </c>
      <c r="E212" s="29">
        <v>3753329</v>
      </c>
      <c r="F212" s="27" t="str">
        <f t="shared" si="30"/>
        <v>N/A</v>
      </c>
      <c r="G212" s="29">
        <v>2211074</v>
      </c>
      <c r="H212" s="27" t="str">
        <f t="shared" si="31"/>
        <v>N/A</v>
      </c>
      <c r="I212" s="8">
        <v>71.400000000000006</v>
      </c>
      <c r="J212" s="8">
        <v>-41.1</v>
      </c>
      <c r="K212" s="10" t="s">
        <v>213</v>
      </c>
      <c r="L212" s="111" t="str">
        <f t="shared" si="32"/>
        <v>N/A</v>
      </c>
    </row>
    <row r="213" spans="1:12" x14ac:dyDescent="0.25">
      <c r="A213" s="174" t="s">
        <v>1603</v>
      </c>
      <c r="B213" s="22" t="s">
        <v>213</v>
      </c>
      <c r="C213" s="29">
        <v>502560</v>
      </c>
      <c r="D213" s="27" t="str">
        <f t="shared" si="29"/>
        <v>N/A</v>
      </c>
      <c r="E213" s="29">
        <v>427593</v>
      </c>
      <c r="F213" s="27" t="str">
        <f t="shared" si="30"/>
        <v>N/A</v>
      </c>
      <c r="G213" s="29">
        <v>393352</v>
      </c>
      <c r="H213" s="27" t="str">
        <f t="shared" si="31"/>
        <v>N/A</v>
      </c>
      <c r="I213" s="8">
        <v>-14.9</v>
      </c>
      <c r="J213" s="8">
        <v>-8.01</v>
      </c>
      <c r="K213" s="10" t="s">
        <v>213</v>
      </c>
      <c r="L213" s="111" t="str">
        <f t="shared" si="32"/>
        <v>N/A</v>
      </c>
    </row>
    <row r="214" spans="1:12" ht="25" x14ac:dyDescent="0.25">
      <c r="A214" s="134" t="s">
        <v>1366</v>
      </c>
      <c r="B214" s="22" t="s">
        <v>213</v>
      </c>
      <c r="C214" s="29">
        <v>4567048</v>
      </c>
      <c r="D214" s="27" t="str">
        <f t="shared" ref="D214:D228" si="33">IF($B214="N/A","N/A",IF(C214&gt;10,"No",IF(C214&lt;-10,"No","Yes")))</f>
        <v>N/A</v>
      </c>
      <c r="E214" s="29">
        <v>5537861</v>
      </c>
      <c r="F214" s="27" t="str">
        <f t="shared" ref="F214:F228" si="34">IF($B214="N/A","N/A",IF(E214&gt;10,"No",IF(E214&lt;-10,"No","Yes")))</f>
        <v>N/A</v>
      </c>
      <c r="G214" s="29">
        <v>6083962</v>
      </c>
      <c r="H214" s="27" t="str">
        <f t="shared" ref="H214:H228" si="35">IF($B214="N/A","N/A",IF(G214&gt;10,"No",IF(G214&lt;-10,"No","Yes")))</f>
        <v>N/A</v>
      </c>
      <c r="I214" s="8">
        <v>21.26</v>
      </c>
      <c r="J214" s="8">
        <v>9.8610000000000007</v>
      </c>
      <c r="K214" s="28" t="s">
        <v>736</v>
      </c>
      <c r="L214" s="111" t="str">
        <f t="shared" ref="L214:L228" si="36">IF(J214="Div by 0", "N/A", IF(K214="N/A","N/A", IF(J214&gt;VALUE(MID(K214,1,2)), "No", IF(J214&lt;-1*VALUE(MID(K214,1,2)), "No", "Yes"))))</f>
        <v>Yes</v>
      </c>
    </row>
    <row r="215" spans="1:12" x14ac:dyDescent="0.25">
      <c r="A215" s="142" t="s">
        <v>647</v>
      </c>
      <c r="B215" s="22" t="s">
        <v>213</v>
      </c>
      <c r="C215" s="23">
        <v>6594</v>
      </c>
      <c r="D215" s="27" t="str">
        <f t="shared" si="33"/>
        <v>N/A</v>
      </c>
      <c r="E215" s="23">
        <v>6764</v>
      </c>
      <c r="F215" s="27" t="str">
        <f t="shared" si="34"/>
        <v>N/A</v>
      </c>
      <c r="G215" s="23">
        <v>6262</v>
      </c>
      <c r="H215" s="27" t="str">
        <f t="shared" si="35"/>
        <v>N/A</v>
      </c>
      <c r="I215" s="8">
        <v>2.5779999999999998</v>
      </c>
      <c r="J215" s="8">
        <v>-7.42</v>
      </c>
      <c r="K215" s="28" t="s">
        <v>736</v>
      </c>
      <c r="L215" s="111" t="str">
        <f t="shared" si="36"/>
        <v>Yes</v>
      </c>
    </row>
    <row r="216" spans="1:12" x14ac:dyDescent="0.25">
      <c r="A216" s="143" t="s">
        <v>1367</v>
      </c>
      <c r="B216" s="22" t="s">
        <v>213</v>
      </c>
      <c r="C216" s="29">
        <v>692.60661206999998</v>
      </c>
      <c r="D216" s="27" t="str">
        <f t="shared" si="33"/>
        <v>N/A</v>
      </c>
      <c r="E216" s="29">
        <v>818.72575399000004</v>
      </c>
      <c r="F216" s="27" t="str">
        <f t="shared" si="34"/>
        <v>N/A</v>
      </c>
      <c r="G216" s="29">
        <v>971.56850845999998</v>
      </c>
      <c r="H216" s="27" t="str">
        <f t="shared" si="35"/>
        <v>N/A</v>
      </c>
      <c r="I216" s="8">
        <v>18.21</v>
      </c>
      <c r="J216" s="8">
        <v>18.670000000000002</v>
      </c>
      <c r="K216" s="28" t="s">
        <v>736</v>
      </c>
      <c r="L216" s="111" t="str">
        <f t="shared" si="36"/>
        <v>Yes</v>
      </c>
    </row>
    <row r="217" spans="1:12" ht="25" x14ac:dyDescent="0.25">
      <c r="A217" s="134" t="s">
        <v>1368</v>
      </c>
      <c r="B217" s="22" t="s">
        <v>213</v>
      </c>
      <c r="C217" s="29">
        <v>6226109</v>
      </c>
      <c r="D217" s="27" t="str">
        <f t="shared" si="33"/>
        <v>N/A</v>
      </c>
      <c r="E217" s="29">
        <v>6249625</v>
      </c>
      <c r="F217" s="27" t="str">
        <f t="shared" si="34"/>
        <v>N/A</v>
      </c>
      <c r="G217" s="29">
        <v>5491487</v>
      </c>
      <c r="H217" s="27" t="str">
        <f t="shared" si="35"/>
        <v>N/A</v>
      </c>
      <c r="I217" s="8">
        <v>0.37769999999999998</v>
      </c>
      <c r="J217" s="8">
        <v>-12.1</v>
      </c>
      <c r="K217" s="28" t="s">
        <v>736</v>
      </c>
      <c r="L217" s="111" t="str">
        <f t="shared" si="36"/>
        <v>Yes</v>
      </c>
    </row>
    <row r="218" spans="1:12" x14ac:dyDescent="0.25">
      <c r="A218" s="143" t="s">
        <v>514</v>
      </c>
      <c r="B218" s="22" t="s">
        <v>213</v>
      </c>
      <c r="C218" s="23">
        <v>14550</v>
      </c>
      <c r="D218" s="27" t="str">
        <f t="shared" si="33"/>
        <v>N/A</v>
      </c>
      <c r="E218" s="23">
        <v>14826</v>
      </c>
      <c r="F218" s="27" t="str">
        <f t="shared" si="34"/>
        <v>N/A</v>
      </c>
      <c r="G218" s="23">
        <v>14368</v>
      </c>
      <c r="H218" s="27" t="str">
        <f t="shared" si="35"/>
        <v>N/A</v>
      </c>
      <c r="I218" s="8">
        <v>1.897</v>
      </c>
      <c r="J218" s="8">
        <v>-3.09</v>
      </c>
      <c r="K218" s="28" t="s">
        <v>736</v>
      </c>
      <c r="L218" s="111" t="str">
        <f t="shared" si="36"/>
        <v>Yes</v>
      </c>
    </row>
    <row r="219" spans="1:12" x14ac:dyDescent="0.25">
      <c r="A219" s="134" t="s">
        <v>1369</v>
      </c>
      <c r="B219" s="22" t="s">
        <v>213</v>
      </c>
      <c r="C219" s="29">
        <v>427.91127147999998</v>
      </c>
      <c r="D219" s="27" t="str">
        <f t="shared" si="33"/>
        <v>N/A</v>
      </c>
      <c r="E219" s="29">
        <v>421.53143126999998</v>
      </c>
      <c r="F219" s="27" t="str">
        <f t="shared" si="34"/>
        <v>N/A</v>
      </c>
      <c r="G219" s="29">
        <v>382.20260301000002</v>
      </c>
      <c r="H219" s="27" t="str">
        <f t="shared" si="35"/>
        <v>N/A</v>
      </c>
      <c r="I219" s="8">
        <v>-1.49</v>
      </c>
      <c r="J219" s="8">
        <v>-9.33</v>
      </c>
      <c r="K219" s="28" t="s">
        <v>736</v>
      </c>
      <c r="L219" s="111" t="str">
        <f t="shared" si="36"/>
        <v>Yes</v>
      </c>
    </row>
    <row r="220" spans="1:12" ht="25" x14ac:dyDescent="0.25">
      <c r="A220" s="134" t="s">
        <v>1370</v>
      </c>
      <c r="B220" s="22" t="s">
        <v>213</v>
      </c>
      <c r="C220" s="29">
        <v>7454872</v>
      </c>
      <c r="D220" s="27" t="str">
        <f t="shared" si="33"/>
        <v>N/A</v>
      </c>
      <c r="E220" s="29">
        <v>7589286</v>
      </c>
      <c r="F220" s="27" t="str">
        <f t="shared" si="34"/>
        <v>N/A</v>
      </c>
      <c r="G220" s="29">
        <v>7226597</v>
      </c>
      <c r="H220" s="27" t="str">
        <f t="shared" si="35"/>
        <v>N/A</v>
      </c>
      <c r="I220" s="8">
        <v>1.8029999999999999</v>
      </c>
      <c r="J220" s="8">
        <v>-4.78</v>
      </c>
      <c r="K220" s="28" t="s">
        <v>736</v>
      </c>
      <c r="L220" s="111" t="str">
        <f t="shared" si="36"/>
        <v>Yes</v>
      </c>
    </row>
    <row r="221" spans="1:12" x14ac:dyDescent="0.25">
      <c r="A221" s="143" t="s">
        <v>515</v>
      </c>
      <c r="B221" s="22" t="s">
        <v>213</v>
      </c>
      <c r="C221" s="23">
        <v>15271</v>
      </c>
      <c r="D221" s="27" t="str">
        <f t="shared" si="33"/>
        <v>N/A</v>
      </c>
      <c r="E221" s="23">
        <v>14787</v>
      </c>
      <c r="F221" s="27" t="str">
        <f t="shared" si="34"/>
        <v>N/A</v>
      </c>
      <c r="G221" s="23">
        <v>14251</v>
      </c>
      <c r="H221" s="27" t="str">
        <f t="shared" si="35"/>
        <v>N/A</v>
      </c>
      <c r="I221" s="8">
        <v>-3.17</v>
      </c>
      <c r="J221" s="8">
        <v>-3.62</v>
      </c>
      <c r="K221" s="28" t="s">
        <v>736</v>
      </c>
      <c r="L221" s="111" t="str">
        <f t="shared" si="36"/>
        <v>Yes</v>
      </c>
    </row>
    <row r="222" spans="1:12" x14ac:dyDescent="0.25">
      <c r="A222" s="134" t="s">
        <v>1371</v>
      </c>
      <c r="B222" s="22" t="s">
        <v>213</v>
      </c>
      <c r="C222" s="29">
        <v>488.17182896000003</v>
      </c>
      <c r="D222" s="27" t="str">
        <f t="shared" si="33"/>
        <v>N/A</v>
      </c>
      <c r="E222" s="29">
        <v>513.24041388000001</v>
      </c>
      <c r="F222" s="27" t="str">
        <f t="shared" si="34"/>
        <v>N/A</v>
      </c>
      <c r="G222" s="29">
        <v>507.09402849000003</v>
      </c>
      <c r="H222" s="27" t="str">
        <f t="shared" si="35"/>
        <v>N/A</v>
      </c>
      <c r="I222" s="8">
        <v>5.1349999999999998</v>
      </c>
      <c r="J222" s="8">
        <v>-1.2</v>
      </c>
      <c r="K222" s="28" t="s">
        <v>736</v>
      </c>
      <c r="L222" s="111" t="str">
        <f t="shared" si="36"/>
        <v>Yes</v>
      </c>
    </row>
    <row r="223" spans="1:12" ht="25" x14ac:dyDescent="0.25">
      <c r="A223" s="134" t="s">
        <v>1372</v>
      </c>
      <c r="B223" s="22" t="s">
        <v>213</v>
      </c>
      <c r="C223" s="29">
        <v>24083317</v>
      </c>
      <c r="D223" s="27" t="str">
        <f t="shared" si="33"/>
        <v>N/A</v>
      </c>
      <c r="E223" s="29">
        <v>26512008</v>
      </c>
      <c r="F223" s="27" t="str">
        <f t="shared" si="34"/>
        <v>N/A</v>
      </c>
      <c r="G223" s="29">
        <v>25673488</v>
      </c>
      <c r="H223" s="27" t="str">
        <f t="shared" si="35"/>
        <v>N/A</v>
      </c>
      <c r="I223" s="8">
        <v>10.08</v>
      </c>
      <c r="J223" s="8">
        <v>-3.16</v>
      </c>
      <c r="K223" s="28" t="s">
        <v>736</v>
      </c>
      <c r="L223" s="111" t="str">
        <f t="shared" si="36"/>
        <v>Yes</v>
      </c>
    </row>
    <row r="224" spans="1:12" x14ac:dyDescent="0.25">
      <c r="A224" s="134" t="s">
        <v>516</v>
      </c>
      <c r="B224" s="22" t="s">
        <v>213</v>
      </c>
      <c r="C224" s="23">
        <v>13579</v>
      </c>
      <c r="D224" s="27" t="str">
        <f t="shared" si="33"/>
        <v>N/A</v>
      </c>
      <c r="E224" s="23">
        <v>13131</v>
      </c>
      <c r="F224" s="27" t="str">
        <f t="shared" si="34"/>
        <v>N/A</v>
      </c>
      <c r="G224" s="23">
        <v>12618</v>
      </c>
      <c r="H224" s="27" t="str">
        <f t="shared" si="35"/>
        <v>N/A</v>
      </c>
      <c r="I224" s="8">
        <v>-3.3</v>
      </c>
      <c r="J224" s="8">
        <v>-3.91</v>
      </c>
      <c r="K224" s="28" t="s">
        <v>736</v>
      </c>
      <c r="L224" s="111" t="str">
        <f t="shared" si="36"/>
        <v>Yes</v>
      </c>
    </row>
    <row r="225" spans="1:12" x14ac:dyDescent="0.25">
      <c r="A225" s="134" t="s">
        <v>1373</v>
      </c>
      <c r="B225" s="22" t="s">
        <v>213</v>
      </c>
      <c r="C225" s="29">
        <v>1773.5707342000001</v>
      </c>
      <c r="D225" s="27" t="str">
        <f t="shared" si="33"/>
        <v>N/A</v>
      </c>
      <c r="E225" s="29">
        <v>2019.0395248</v>
      </c>
      <c r="F225" s="27" t="str">
        <f t="shared" si="34"/>
        <v>N/A</v>
      </c>
      <c r="G225" s="29">
        <v>2034.6717388</v>
      </c>
      <c r="H225" s="27" t="str">
        <f t="shared" si="35"/>
        <v>N/A</v>
      </c>
      <c r="I225" s="8">
        <v>13.84</v>
      </c>
      <c r="J225" s="8">
        <v>0.7742</v>
      </c>
      <c r="K225" s="28" t="s">
        <v>736</v>
      </c>
      <c r="L225" s="111" t="str">
        <f t="shared" si="36"/>
        <v>Yes</v>
      </c>
    </row>
    <row r="226" spans="1:12" ht="25" x14ac:dyDescent="0.25">
      <c r="A226" s="134" t="s">
        <v>1374</v>
      </c>
      <c r="B226" s="22" t="s">
        <v>213</v>
      </c>
      <c r="C226" s="29">
        <v>9418361</v>
      </c>
      <c r="D226" s="27" t="str">
        <f t="shared" si="33"/>
        <v>N/A</v>
      </c>
      <c r="E226" s="29">
        <v>11095272</v>
      </c>
      <c r="F226" s="27" t="str">
        <f t="shared" si="34"/>
        <v>N/A</v>
      </c>
      <c r="G226" s="29">
        <v>8412632</v>
      </c>
      <c r="H226" s="27" t="str">
        <f t="shared" si="35"/>
        <v>N/A</v>
      </c>
      <c r="I226" s="8">
        <v>17.8</v>
      </c>
      <c r="J226" s="8">
        <v>-24.2</v>
      </c>
      <c r="K226" s="28" t="s">
        <v>736</v>
      </c>
      <c r="L226" s="111" t="str">
        <f t="shared" si="36"/>
        <v>Yes</v>
      </c>
    </row>
    <row r="227" spans="1:12" ht="25" x14ac:dyDescent="0.25">
      <c r="A227" s="134" t="s">
        <v>517</v>
      </c>
      <c r="B227" s="22" t="s">
        <v>213</v>
      </c>
      <c r="C227" s="23">
        <v>2780</v>
      </c>
      <c r="D227" s="27" t="str">
        <f t="shared" si="33"/>
        <v>N/A</v>
      </c>
      <c r="E227" s="23">
        <v>2773</v>
      </c>
      <c r="F227" s="27" t="str">
        <f t="shared" si="34"/>
        <v>N/A</v>
      </c>
      <c r="G227" s="23">
        <v>2086</v>
      </c>
      <c r="H227" s="27" t="str">
        <f t="shared" si="35"/>
        <v>N/A</v>
      </c>
      <c r="I227" s="8">
        <v>-0.252</v>
      </c>
      <c r="J227" s="8">
        <v>-24.8</v>
      </c>
      <c r="K227" s="28" t="s">
        <v>736</v>
      </c>
      <c r="L227" s="111" t="str">
        <f t="shared" si="36"/>
        <v>Yes</v>
      </c>
    </row>
    <row r="228" spans="1:12" ht="25" x14ac:dyDescent="0.25">
      <c r="A228" s="134" t="s">
        <v>1375</v>
      </c>
      <c r="B228" s="22" t="s">
        <v>213</v>
      </c>
      <c r="C228" s="29">
        <v>3387.8996403000001</v>
      </c>
      <c r="D228" s="27" t="str">
        <f t="shared" si="33"/>
        <v>N/A</v>
      </c>
      <c r="E228" s="29">
        <v>4001.1799495</v>
      </c>
      <c r="F228" s="27" t="str">
        <f t="shared" si="34"/>
        <v>N/A</v>
      </c>
      <c r="G228" s="29">
        <v>4032.9012464000002</v>
      </c>
      <c r="H228" s="27" t="str">
        <f t="shared" si="35"/>
        <v>N/A</v>
      </c>
      <c r="I228" s="8">
        <v>18.100000000000001</v>
      </c>
      <c r="J228" s="8">
        <v>0.79279999999999995</v>
      </c>
      <c r="K228" s="28" t="s">
        <v>736</v>
      </c>
      <c r="L228" s="111" t="str">
        <f t="shared" si="36"/>
        <v>Yes</v>
      </c>
    </row>
    <row r="229" spans="1:12" x14ac:dyDescent="0.25">
      <c r="A229" s="134" t="s">
        <v>1376</v>
      </c>
      <c r="B229" s="22" t="s">
        <v>213</v>
      </c>
      <c r="C229" s="32">
        <v>25484397</v>
      </c>
      <c r="D229" s="27" t="str">
        <f t="shared" ref="D229:D252" si="37">IF($B229="N/A","N/A",IF(C229&gt;10,"No",IF(C229&lt;-10,"No","Yes")))</f>
        <v>N/A</v>
      </c>
      <c r="E229" s="32">
        <v>28215530</v>
      </c>
      <c r="F229" s="27" t="str">
        <f t="shared" ref="F229:F252" si="38">IF($B229="N/A","N/A",IF(E229&gt;10,"No",IF(E229&lt;-10,"No","Yes")))</f>
        <v>N/A</v>
      </c>
      <c r="G229" s="32">
        <v>23311256</v>
      </c>
      <c r="H229" s="27" t="str">
        <f t="shared" ref="H229:H252" si="39">IF($B229="N/A","N/A",IF(G229&gt;10,"No",IF(G229&lt;-10,"No","Yes")))</f>
        <v>N/A</v>
      </c>
      <c r="I229" s="8">
        <v>10.72</v>
      </c>
      <c r="J229" s="8">
        <v>-17.399999999999999</v>
      </c>
      <c r="K229" s="28" t="s">
        <v>736</v>
      </c>
      <c r="L229" s="111" t="str">
        <f t="shared" ref="L229:L252" si="40">IF(J229="Div by 0", "N/A", IF(K229="N/A","N/A", IF(J229&gt;VALUE(MID(K229,1,2)), "No", IF(J229&lt;-1*VALUE(MID(K229,1,2)), "No", "Yes"))))</f>
        <v>Yes</v>
      </c>
    </row>
    <row r="230" spans="1:12" x14ac:dyDescent="0.25">
      <c r="A230" s="143" t="s">
        <v>1377</v>
      </c>
      <c r="B230" s="22" t="s">
        <v>213</v>
      </c>
      <c r="C230" s="31">
        <v>4068</v>
      </c>
      <c r="D230" s="27" t="str">
        <f t="shared" si="37"/>
        <v>N/A</v>
      </c>
      <c r="E230" s="31">
        <v>4042</v>
      </c>
      <c r="F230" s="27" t="str">
        <f t="shared" si="38"/>
        <v>N/A</v>
      </c>
      <c r="G230" s="31">
        <v>3287</v>
      </c>
      <c r="H230" s="27" t="str">
        <f t="shared" si="39"/>
        <v>N/A</v>
      </c>
      <c r="I230" s="8">
        <v>-0.63900000000000001</v>
      </c>
      <c r="J230" s="8">
        <v>-18.7</v>
      </c>
      <c r="K230" s="28" t="s">
        <v>736</v>
      </c>
      <c r="L230" s="111" t="str">
        <f t="shared" si="40"/>
        <v>Yes</v>
      </c>
    </row>
    <row r="231" spans="1:12" x14ac:dyDescent="0.25">
      <c r="A231" s="143" t="s">
        <v>1378</v>
      </c>
      <c r="B231" s="22" t="s">
        <v>213</v>
      </c>
      <c r="C231" s="32">
        <v>6264.6010323999999</v>
      </c>
      <c r="D231" s="27" t="str">
        <f t="shared" si="37"/>
        <v>N/A</v>
      </c>
      <c r="E231" s="32">
        <v>6980.5863434000003</v>
      </c>
      <c r="F231" s="27" t="str">
        <f t="shared" si="38"/>
        <v>N/A</v>
      </c>
      <c r="G231" s="32">
        <v>7091.9549741000001</v>
      </c>
      <c r="H231" s="27" t="str">
        <f t="shared" si="39"/>
        <v>N/A</v>
      </c>
      <c r="I231" s="8">
        <v>11.43</v>
      </c>
      <c r="J231" s="8">
        <v>1.595</v>
      </c>
      <c r="K231" s="28" t="s">
        <v>736</v>
      </c>
      <c r="L231" s="111" t="str">
        <f t="shared" si="40"/>
        <v>Yes</v>
      </c>
    </row>
    <row r="232" spans="1:12" x14ac:dyDescent="0.25">
      <c r="A232" s="143" t="s">
        <v>1379</v>
      </c>
      <c r="B232" s="22" t="s">
        <v>213</v>
      </c>
      <c r="C232" s="32">
        <v>16251.666667</v>
      </c>
      <c r="D232" s="27" t="str">
        <f t="shared" si="37"/>
        <v>N/A</v>
      </c>
      <c r="E232" s="32">
        <v>19542.25</v>
      </c>
      <c r="F232" s="27" t="str">
        <f t="shared" si="38"/>
        <v>N/A</v>
      </c>
      <c r="G232" s="32">
        <v>7679.75</v>
      </c>
      <c r="H232" s="27" t="str">
        <f t="shared" si="39"/>
        <v>N/A</v>
      </c>
      <c r="I232" s="8">
        <v>20.25</v>
      </c>
      <c r="J232" s="8">
        <v>-60.7</v>
      </c>
      <c r="K232" s="28" t="s">
        <v>736</v>
      </c>
      <c r="L232" s="111" t="str">
        <f t="shared" si="40"/>
        <v>No</v>
      </c>
    </row>
    <row r="233" spans="1:12" ht="25" x14ac:dyDescent="0.25">
      <c r="A233" s="143" t="s">
        <v>1380</v>
      </c>
      <c r="B233" s="22" t="s">
        <v>213</v>
      </c>
      <c r="C233" s="32">
        <v>12779.101047</v>
      </c>
      <c r="D233" s="27" t="str">
        <f t="shared" si="37"/>
        <v>N/A</v>
      </c>
      <c r="E233" s="32">
        <v>14005.814994</v>
      </c>
      <c r="F233" s="27" t="str">
        <f t="shared" si="38"/>
        <v>N/A</v>
      </c>
      <c r="G233" s="32">
        <v>12491.551503999999</v>
      </c>
      <c r="H233" s="27" t="str">
        <f t="shared" si="39"/>
        <v>N/A</v>
      </c>
      <c r="I233" s="8">
        <v>9.5990000000000002</v>
      </c>
      <c r="J233" s="8">
        <v>-10.8</v>
      </c>
      <c r="K233" s="28" t="s">
        <v>736</v>
      </c>
      <c r="L233" s="111" t="str">
        <f t="shared" si="40"/>
        <v>Yes</v>
      </c>
    </row>
    <row r="234" spans="1:12" x14ac:dyDescent="0.25">
      <c r="A234" s="143" t="s">
        <v>1381</v>
      </c>
      <c r="B234" s="22" t="s">
        <v>213</v>
      </c>
      <c r="C234" s="32">
        <v>1547.7250159</v>
      </c>
      <c r="D234" s="27" t="str">
        <f t="shared" si="37"/>
        <v>N/A</v>
      </c>
      <c r="E234" s="32">
        <v>1698.7115385</v>
      </c>
      <c r="F234" s="27" t="str">
        <f t="shared" si="38"/>
        <v>N/A</v>
      </c>
      <c r="G234" s="32">
        <v>1529.3621290999999</v>
      </c>
      <c r="H234" s="27" t="str">
        <f t="shared" si="39"/>
        <v>N/A</v>
      </c>
      <c r="I234" s="8">
        <v>9.7550000000000008</v>
      </c>
      <c r="J234" s="8">
        <v>-9.9700000000000006</v>
      </c>
      <c r="K234" s="28" t="s">
        <v>736</v>
      </c>
      <c r="L234" s="111" t="str">
        <f t="shared" si="40"/>
        <v>Yes</v>
      </c>
    </row>
    <row r="235" spans="1:12" x14ac:dyDescent="0.25">
      <c r="A235" s="143" t="s">
        <v>1382</v>
      </c>
      <c r="B235" s="22" t="s">
        <v>213</v>
      </c>
      <c r="C235" s="32">
        <v>2551.7626728</v>
      </c>
      <c r="D235" s="27" t="str">
        <f t="shared" si="37"/>
        <v>N/A</v>
      </c>
      <c r="E235" s="32">
        <v>2817.6614077999998</v>
      </c>
      <c r="F235" s="27" t="str">
        <f t="shared" si="38"/>
        <v>N/A</v>
      </c>
      <c r="G235" s="32">
        <v>3490.5801394</v>
      </c>
      <c r="H235" s="27" t="str">
        <f t="shared" si="39"/>
        <v>N/A</v>
      </c>
      <c r="I235" s="8">
        <v>10.42</v>
      </c>
      <c r="J235" s="8">
        <v>23.88</v>
      </c>
      <c r="K235" s="28" t="s">
        <v>736</v>
      </c>
      <c r="L235" s="111" t="str">
        <f t="shared" si="40"/>
        <v>Yes</v>
      </c>
    </row>
    <row r="236" spans="1:12" x14ac:dyDescent="0.25">
      <c r="A236" s="143" t="s">
        <v>1383</v>
      </c>
      <c r="B236" s="22" t="s">
        <v>213</v>
      </c>
      <c r="C236" s="27">
        <v>3.4370590670999999</v>
      </c>
      <c r="D236" s="27" t="str">
        <f t="shared" si="37"/>
        <v>N/A</v>
      </c>
      <c r="E236" s="27">
        <v>3.4341546304000001</v>
      </c>
      <c r="F236" s="27" t="str">
        <f t="shared" si="38"/>
        <v>N/A</v>
      </c>
      <c r="G236" s="27">
        <v>2.6259446849999999</v>
      </c>
      <c r="H236" s="27" t="str">
        <f t="shared" si="39"/>
        <v>N/A</v>
      </c>
      <c r="I236" s="8">
        <v>-8.5000000000000006E-2</v>
      </c>
      <c r="J236" s="8">
        <v>-23.5</v>
      </c>
      <c r="K236" s="28" t="s">
        <v>736</v>
      </c>
      <c r="L236" s="111" t="str">
        <f t="shared" si="40"/>
        <v>Yes</v>
      </c>
    </row>
    <row r="237" spans="1:12" x14ac:dyDescent="0.25">
      <c r="A237" s="143" t="s">
        <v>1384</v>
      </c>
      <c r="B237" s="22" t="s">
        <v>213</v>
      </c>
      <c r="C237" s="27">
        <v>6.9767441860000003</v>
      </c>
      <c r="D237" s="27" t="str">
        <f t="shared" si="37"/>
        <v>N/A</v>
      </c>
      <c r="E237" s="27">
        <v>5.1282051282000003</v>
      </c>
      <c r="F237" s="27" t="str">
        <f t="shared" si="38"/>
        <v>N/A</v>
      </c>
      <c r="G237" s="27">
        <v>2.7397260274000002</v>
      </c>
      <c r="H237" s="27" t="str">
        <f t="shared" si="39"/>
        <v>N/A</v>
      </c>
      <c r="I237" s="8">
        <v>-26.5</v>
      </c>
      <c r="J237" s="8">
        <v>-46.6</v>
      </c>
      <c r="K237" s="28" t="s">
        <v>736</v>
      </c>
      <c r="L237" s="111" t="str">
        <f t="shared" si="40"/>
        <v>No</v>
      </c>
    </row>
    <row r="238" spans="1:12" x14ac:dyDescent="0.25">
      <c r="A238" s="142" t="s">
        <v>1385</v>
      </c>
      <c r="B238" s="22" t="s">
        <v>213</v>
      </c>
      <c r="C238" s="27">
        <v>11.814806726</v>
      </c>
      <c r="D238" s="27" t="str">
        <f t="shared" si="37"/>
        <v>N/A</v>
      </c>
      <c r="E238" s="27">
        <v>12.389513108999999</v>
      </c>
      <c r="F238" s="27" t="str">
        <f t="shared" si="38"/>
        <v>N/A</v>
      </c>
      <c r="G238" s="27">
        <v>11.739522307</v>
      </c>
      <c r="H238" s="27" t="str">
        <f t="shared" si="39"/>
        <v>N/A</v>
      </c>
      <c r="I238" s="8">
        <v>4.8639999999999999</v>
      </c>
      <c r="J238" s="8">
        <v>-5.25</v>
      </c>
      <c r="K238" s="28" t="s">
        <v>736</v>
      </c>
      <c r="L238" s="111" t="str">
        <f t="shared" si="40"/>
        <v>Yes</v>
      </c>
    </row>
    <row r="239" spans="1:12" x14ac:dyDescent="0.25">
      <c r="A239" s="142" t="s">
        <v>1386</v>
      </c>
      <c r="B239" s="22" t="s">
        <v>213</v>
      </c>
      <c r="C239" s="27">
        <v>1.8695926406000001</v>
      </c>
      <c r="D239" s="27" t="str">
        <f t="shared" si="37"/>
        <v>N/A</v>
      </c>
      <c r="E239" s="27">
        <v>1.8282606911999999</v>
      </c>
      <c r="F239" s="27" t="str">
        <f t="shared" si="38"/>
        <v>N/A</v>
      </c>
      <c r="G239" s="27">
        <v>1.2384904682</v>
      </c>
      <c r="H239" s="27" t="str">
        <f t="shared" si="39"/>
        <v>N/A</v>
      </c>
      <c r="I239" s="8">
        <v>-2.21</v>
      </c>
      <c r="J239" s="8">
        <v>-32.299999999999997</v>
      </c>
      <c r="K239" s="28" t="s">
        <v>736</v>
      </c>
      <c r="L239" s="111" t="str">
        <f t="shared" si="40"/>
        <v>No</v>
      </c>
    </row>
    <row r="240" spans="1:12" x14ac:dyDescent="0.25">
      <c r="A240" s="142" t="s">
        <v>1387</v>
      </c>
      <c r="B240" s="22" t="s">
        <v>213</v>
      </c>
      <c r="C240" s="27">
        <v>4.2331138746999999</v>
      </c>
      <c r="D240" s="27" t="str">
        <f t="shared" si="37"/>
        <v>N/A</v>
      </c>
      <c r="E240" s="27">
        <v>4.3494325680000001</v>
      </c>
      <c r="F240" s="27" t="str">
        <f t="shared" si="38"/>
        <v>N/A</v>
      </c>
      <c r="G240" s="27">
        <v>2.9923886977</v>
      </c>
      <c r="H240" s="27" t="str">
        <f t="shared" si="39"/>
        <v>N/A</v>
      </c>
      <c r="I240" s="8">
        <v>2.7480000000000002</v>
      </c>
      <c r="J240" s="8">
        <v>-31.2</v>
      </c>
      <c r="K240" s="28" t="s">
        <v>736</v>
      </c>
      <c r="L240" s="111" t="str">
        <f t="shared" si="40"/>
        <v>No</v>
      </c>
    </row>
    <row r="241" spans="1:12" x14ac:dyDescent="0.25">
      <c r="A241" s="142" t="s">
        <v>1388</v>
      </c>
      <c r="B241" s="22" t="s">
        <v>213</v>
      </c>
      <c r="C241" s="32">
        <v>9418361</v>
      </c>
      <c r="D241" s="27" t="str">
        <f t="shared" si="37"/>
        <v>N/A</v>
      </c>
      <c r="E241" s="32">
        <v>11095272</v>
      </c>
      <c r="F241" s="27" t="str">
        <f t="shared" si="38"/>
        <v>N/A</v>
      </c>
      <c r="G241" s="32">
        <v>8412632</v>
      </c>
      <c r="H241" s="27" t="str">
        <f t="shared" si="39"/>
        <v>N/A</v>
      </c>
      <c r="I241" s="8">
        <v>17.8</v>
      </c>
      <c r="J241" s="8">
        <v>-24.2</v>
      </c>
      <c r="K241" s="28" t="s">
        <v>736</v>
      </c>
      <c r="L241" s="111" t="str">
        <f t="shared" si="40"/>
        <v>Yes</v>
      </c>
    </row>
    <row r="242" spans="1:12" x14ac:dyDescent="0.25">
      <c r="A242" s="142" t="s">
        <v>1389</v>
      </c>
      <c r="B242" s="22" t="s">
        <v>213</v>
      </c>
      <c r="C242" s="31">
        <v>2780</v>
      </c>
      <c r="D242" s="27" t="str">
        <f t="shared" si="37"/>
        <v>N/A</v>
      </c>
      <c r="E242" s="31">
        <v>2773</v>
      </c>
      <c r="F242" s="27" t="str">
        <f t="shared" si="38"/>
        <v>N/A</v>
      </c>
      <c r="G242" s="31">
        <v>2086</v>
      </c>
      <c r="H242" s="27" t="str">
        <f t="shared" si="39"/>
        <v>N/A</v>
      </c>
      <c r="I242" s="8">
        <v>-0.252</v>
      </c>
      <c r="J242" s="8">
        <v>-24.8</v>
      </c>
      <c r="K242" s="28" t="s">
        <v>736</v>
      </c>
      <c r="L242" s="111" t="str">
        <f t="shared" si="40"/>
        <v>Yes</v>
      </c>
    </row>
    <row r="243" spans="1:12" ht="25" x14ac:dyDescent="0.25">
      <c r="A243" s="142" t="s">
        <v>1390</v>
      </c>
      <c r="B243" s="22" t="s">
        <v>213</v>
      </c>
      <c r="C243" s="32">
        <v>3387.8996403000001</v>
      </c>
      <c r="D243" s="27" t="str">
        <f t="shared" si="37"/>
        <v>N/A</v>
      </c>
      <c r="E243" s="32">
        <v>4001.1799495</v>
      </c>
      <c r="F243" s="27" t="str">
        <f t="shared" si="38"/>
        <v>N/A</v>
      </c>
      <c r="G243" s="32">
        <v>4032.9012464000002</v>
      </c>
      <c r="H243" s="27" t="str">
        <f t="shared" si="39"/>
        <v>N/A</v>
      </c>
      <c r="I243" s="8">
        <v>18.100000000000001</v>
      </c>
      <c r="J243" s="8">
        <v>0.79279999999999995</v>
      </c>
      <c r="K243" s="28" t="s">
        <v>736</v>
      </c>
      <c r="L243" s="111" t="str">
        <f t="shared" si="40"/>
        <v>Yes</v>
      </c>
    </row>
    <row r="244" spans="1:12" ht="25" x14ac:dyDescent="0.25">
      <c r="A244" s="142" t="s">
        <v>1391</v>
      </c>
      <c r="B244" s="22" t="s">
        <v>213</v>
      </c>
      <c r="C244" s="32">
        <v>15116.333333</v>
      </c>
      <c r="D244" s="27" t="str">
        <f t="shared" si="37"/>
        <v>N/A</v>
      </c>
      <c r="E244" s="32">
        <v>17913</v>
      </c>
      <c r="F244" s="27" t="str">
        <f t="shared" si="38"/>
        <v>N/A</v>
      </c>
      <c r="G244" s="32">
        <v>7252.3333333</v>
      </c>
      <c r="H244" s="27" t="str">
        <f t="shared" si="39"/>
        <v>N/A</v>
      </c>
      <c r="I244" s="8">
        <v>18.5</v>
      </c>
      <c r="J244" s="8">
        <v>-59.5</v>
      </c>
      <c r="K244" s="28" t="s">
        <v>736</v>
      </c>
      <c r="L244" s="111" t="str">
        <f t="shared" si="40"/>
        <v>No</v>
      </c>
    </row>
    <row r="245" spans="1:12" ht="25" x14ac:dyDescent="0.25">
      <c r="A245" s="142" t="s">
        <v>1392</v>
      </c>
      <c r="B245" s="22" t="s">
        <v>213</v>
      </c>
      <c r="C245" s="32">
        <v>13313.854864000001</v>
      </c>
      <c r="D245" s="27" t="str">
        <f t="shared" si="37"/>
        <v>N/A</v>
      </c>
      <c r="E245" s="32">
        <v>14420.496318</v>
      </c>
      <c r="F245" s="27" t="str">
        <f t="shared" si="38"/>
        <v>N/A</v>
      </c>
      <c r="G245" s="32">
        <v>12322.734076000001</v>
      </c>
      <c r="H245" s="27" t="str">
        <f t="shared" si="39"/>
        <v>N/A</v>
      </c>
      <c r="I245" s="8">
        <v>8.3119999999999994</v>
      </c>
      <c r="J245" s="8">
        <v>-14.5</v>
      </c>
      <c r="K245" s="28" t="s">
        <v>736</v>
      </c>
      <c r="L245" s="111" t="str">
        <f t="shared" si="40"/>
        <v>Yes</v>
      </c>
    </row>
    <row r="246" spans="1:12" ht="25" x14ac:dyDescent="0.25">
      <c r="A246" s="142" t="s">
        <v>1393</v>
      </c>
      <c r="B246" s="22" t="s">
        <v>213</v>
      </c>
      <c r="C246" s="32">
        <v>641.91143653999995</v>
      </c>
      <c r="D246" s="27" t="str">
        <f t="shared" si="37"/>
        <v>N/A</v>
      </c>
      <c r="E246" s="32">
        <v>827.34079775999999</v>
      </c>
      <c r="F246" s="27" t="str">
        <f t="shared" si="38"/>
        <v>N/A</v>
      </c>
      <c r="G246" s="32">
        <v>606.44260699999995</v>
      </c>
      <c r="H246" s="27" t="str">
        <f t="shared" si="39"/>
        <v>N/A</v>
      </c>
      <c r="I246" s="8">
        <v>28.89</v>
      </c>
      <c r="J246" s="8">
        <v>-26.7</v>
      </c>
      <c r="K246" s="28" t="s">
        <v>736</v>
      </c>
      <c r="L246" s="111" t="str">
        <f t="shared" si="40"/>
        <v>Yes</v>
      </c>
    </row>
    <row r="247" spans="1:12" ht="25" x14ac:dyDescent="0.25">
      <c r="A247" s="142" t="s">
        <v>1394</v>
      </c>
      <c r="B247" s="22" t="s">
        <v>213</v>
      </c>
      <c r="C247" s="32">
        <v>83.274894810999996</v>
      </c>
      <c r="D247" s="27" t="str">
        <f t="shared" si="37"/>
        <v>N/A</v>
      </c>
      <c r="E247" s="32">
        <v>75.390317699999997</v>
      </c>
      <c r="F247" s="27" t="str">
        <f t="shared" si="38"/>
        <v>N/A</v>
      </c>
      <c r="G247" s="32">
        <v>67.388758781999996</v>
      </c>
      <c r="H247" s="27" t="str">
        <f t="shared" si="39"/>
        <v>N/A</v>
      </c>
      <c r="I247" s="8">
        <v>-9.4700000000000006</v>
      </c>
      <c r="J247" s="8">
        <v>-10.6</v>
      </c>
      <c r="K247" s="28" t="s">
        <v>736</v>
      </c>
      <c r="L247" s="111" t="str">
        <f t="shared" si="40"/>
        <v>Yes</v>
      </c>
    </row>
    <row r="248" spans="1:12" ht="25" x14ac:dyDescent="0.25">
      <c r="A248" s="142" t="s">
        <v>1395</v>
      </c>
      <c r="B248" s="22" t="s">
        <v>213</v>
      </c>
      <c r="C248" s="27">
        <v>2.3488260094000002</v>
      </c>
      <c r="D248" s="27" t="str">
        <f t="shared" si="37"/>
        <v>N/A</v>
      </c>
      <c r="E248" s="27">
        <v>2.3559898046000001</v>
      </c>
      <c r="F248" s="27" t="str">
        <f t="shared" si="38"/>
        <v>N/A</v>
      </c>
      <c r="G248" s="27">
        <v>1.6664802594999999</v>
      </c>
      <c r="H248" s="27" t="str">
        <f t="shared" si="39"/>
        <v>N/A</v>
      </c>
      <c r="I248" s="8">
        <v>0.30499999999999999</v>
      </c>
      <c r="J248" s="8">
        <v>-29.3</v>
      </c>
      <c r="K248" s="28" t="s">
        <v>736</v>
      </c>
      <c r="L248" s="111" t="str">
        <f t="shared" si="40"/>
        <v>Yes</v>
      </c>
    </row>
    <row r="249" spans="1:12" ht="25" x14ac:dyDescent="0.25">
      <c r="A249" s="142" t="s">
        <v>1396</v>
      </c>
      <c r="B249" s="22" t="s">
        <v>213</v>
      </c>
      <c r="C249" s="27">
        <v>6.9767441860000003</v>
      </c>
      <c r="D249" s="27" t="str">
        <f t="shared" si="37"/>
        <v>N/A</v>
      </c>
      <c r="E249" s="27">
        <v>5.1282051282000003</v>
      </c>
      <c r="F249" s="27" t="str">
        <f t="shared" si="38"/>
        <v>N/A</v>
      </c>
      <c r="G249" s="27">
        <v>2.0547945205000002</v>
      </c>
      <c r="H249" s="27" t="str">
        <f t="shared" si="39"/>
        <v>N/A</v>
      </c>
      <c r="I249" s="8">
        <v>-26.5</v>
      </c>
      <c r="J249" s="8">
        <v>-59.9</v>
      </c>
      <c r="K249" s="28" t="s">
        <v>736</v>
      </c>
      <c r="L249" s="111" t="str">
        <f t="shared" si="40"/>
        <v>No</v>
      </c>
    </row>
    <row r="250" spans="1:12" ht="25" x14ac:dyDescent="0.25">
      <c r="A250" s="142" t="s">
        <v>1397</v>
      </c>
      <c r="B250" s="22" t="s">
        <v>213</v>
      </c>
      <c r="C250" s="27">
        <v>4.5643153527000004</v>
      </c>
      <c r="D250" s="27" t="str">
        <f t="shared" si="37"/>
        <v>N/A</v>
      </c>
      <c r="E250" s="27">
        <v>5.0861423220999997</v>
      </c>
      <c r="F250" s="27" t="str">
        <f t="shared" si="38"/>
        <v>N/A</v>
      </c>
      <c r="G250" s="27">
        <v>4.7168394172000001</v>
      </c>
      <c r="H250" s="27" t="str">
        <f t="shared" si="39"/>
        <v>N/A</v>
      </c>
      <c r="I250" s="8">
        <v>11.43</v>
      </c>
      <c r="J250" s="8">
        <v>-7.26</v>
      </c>
      <c r="K250" s="28" t="s">
        <v>736</v>
      </c>
      <c r="L250" s="111" t="str">
        <f t="shared" si="40"/>
        <v>Yes</v>
      </c>
    </row>
    <row r="251" spans="1:12" ht="25" x14ac:dyDescent="0.25">
      <c r="A251" s="142" t="s">
        <v>1398</v>
      </c>
      <c r="B251" s="22" t="s">
        <v>213</v>
      </c>
      <c r="C251" s="27">
        <v>1.7065536898</v>
      </c>
      <c r="D251" s="27" t="str">
        <f t="shared" si="37"/>
        <v>N/A</v>
      </c>
      <c r="E251" s="27">
        <v>1.6747336716000001</v>
      </c>
      <c r="F251" s="27" t="str">
        <f t="shared" si="38"/>
        <v>N/A</v>
      </c>
      <c r="G251" s="27">
        <v>1.1109670168000001</v>
      </c>
      <c r="H251" s="27" t="str">
        <f t="shared" si="39"/>
        <v>N/A</v>
      </c>
      <c r="I251" s="8">
        <v>-1.86</v>
      </c>
      <c r="J251" s="8">
        <v>-33.700000000000003</v>
      </c>
      <c r="K251" s="28" t="s">
        <v>736</v>
      </c>
      <c r="L251" s="111" t="str">
        <f t="shared" si="40"/>
        <v>No</v>
      </c>
    </row>
    <row r="252" spans="1:12" ht="25" x14ac:dyDescent="0.25">
      <c r="A252" s="177" t="s">
        <v>1399</v>
      </c>
      <c r="B252" s="119" t="s">
        <v>213</v>
      </c>
      <c r="C252" s="151">
        <v>3.4772006827999999</v>
      </c>
      <c r="D252" s="151" t="str">
        <f t="shared" si="37"/>
        <v>N/A</v>
      </c>
      <c r="E252" s="151">
        <v>3.4890472419999998</v>
      </c>
      <c r="F252" s="151" t="str">
        <f t="shared" si="38"/>
        <v>N/A</v>
      </c>
      <c r="G252" s="151">
        <v>2.2260452507999999</v>
      </c>
      <c r="H252" s="151" t="str">
        <f t="shared" si="39"/>
        <v>N/A</v>
      </c>
      <c r="I252" s="152">
        <v>0.3407</v>
      </c>
      <c r="J252" s="152">
        <v>-36.200000000000003</v>
      </c>
      <c r="K252" s="167" t="s">
        <v>736</v>
      </c>
      <c r="L252" s="122" t="str">
        <f t="shared" si="40"/>
        <v>No</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18251</v>
      </c>
      <c r="D6" s="27" t="str">
        <f t="shared" ref="D6:D37" si="0">IF($B6="N/A","N/A",IF(C6&gt;10,"No",IF(C6&lt;-10,"No","Yes")))</f>
        <v>N/A</v>
      </c>
      <c r="E6" s="23">
        <v>18329</v>
      </c>
      <c r="F6" s="27" t="str">
        <f t="shared" ref="F6:F37" si="1">IF($B6="N/A","N/A",IF(E6&gt;10,"No",IF(E6&lt;-10,"No","Yes")))</f>
        <v>N/A</v>
      </c>
      <c r="G6" s="23">
        <v>18377</v>
      </c>
      <c r="H6" s="27" t="str">
        <f t="shared" ref="H6:H37" si="2">IF($B6="N/A","N/A",IF(G6&gt;10,"No",IF(G6&lt;-10,"No","Yes")))</f>
        <v>N/A</v>
      </c>
      <c r="I6" s="8">
        <v>0.4274</v>
      </c>
      <c r="J6" s="8">
        <v>0.26190000000000002</v>
      </c>
      <c r="K6" s="28" t="s">
        <v>736</v>
      </c>
      <c r="L6" s="111" t="str">
        <f t="shared" ref="L6:L39" si="3">IF(J6="Div by 0", "N/A", IF(K6="N/A","N/A", IF(J6&gt;VALUE(MID(K6,1,2)), "No", IF(J6&lt;-1*VALUE(MID(K6,1,2)), "No", "Yes"))))</f>
        <v>Yes</v>
      </c>
    </row>
    <row r="7" spans="1:12" x14ac:dyDescent="0.25">
      <c r="A7" s="174" t="s">
        <v>6</v>
      </c>
      <c r="B7" s="22" t="s">
        <v>213</v>
      </c>
      <c r="C7" s="23">
        <v>17172</v>
      </c>
      <c r="D7" s="27" t="str">
        <f t="shared" si="0"/>
        <v>N/A</v>
      </c>
      <c r="E7" s="23">
        <v>17387</v>
      </c>
      <c r="F7" s="27" t="str">
        <f t="shared" si="1"/>
        <v>N/A</v>
      </c>
      <c r="G7" s="23">
        <v>17066</v>
      </c>
      <c r="H7" s="27" t="str">
        <f t="shared" si="2"/>
        <v>N/A</v>
      </c>
      <c r="I7" s="8">
        <v>1.252</v>
      </c>
      <c r="J7" s="8">
        <v>-1.85</v>
      </c>
      <c r="K7" s="28" t="s">
        <v>736</v>
      </c>
      <c r="L7" s="111" t="str">
        <f t="shared" si="3"/>
        <v>Yes</v>
      </c>
    </row>
    <row r="8" spans="1:12" x14ac:dyDescent="0.25">
      <c r="A8" s="174" t="s">
        <v>360</v>
      </c>
      <c r="B8" s="22" t="s">
        <v>213</v>
      </c>
      <c r="C8" s="4">
        <v>94.087995178</v>
      </c>
      <c r="D8" s="27" t="str">
        <f t="shared" si="0"/>
        <v>N/A</v>
      </c>
      <c r="E8" s="4">
        <v>94.860603415</v>
      </c>
      <c r="F8" s="27" t="str">
        <f t="shared" si="1"/>
        <v>N/A</v>
      </c>
      <c r="G8" s="4">
        <v>92.866082602999995</v>
      </c>
      <c r="H8" s="27" t="str">
        <f t="shared" si="2"/>
        <v>N/A</v>
      </c>
      <c r="I8" s="8">
        <v>0.82120000000000004</v>
      </c>
      <c r="J8" s="8">
        <v>-2.1</v>
      </c>
      <c r="K8" s="28" t="s">
        <v>736</v>
      </c>
      <c r="L8" s="111" t="str">
        <f t="shared" si="3"/>
        <v>Yes</v>
      </c>
    </row>
    <row r="9" spans="1:12" x14ac:dyDescent="0.25">
      <c r="A9" s="143" t="s">
        <v>88</v>
      </c>
      <c r="B9" s="30" t="s">
        <v>213</v>
      </c>
      <c r="C9" s="1">
        <v>15899.74</v>
      </c>
      <c r="D9" s="7" t="str">
        <f t="shared" si="0"/>
        <v>N/A</v>
      </c>
      <c r="E9" s="1">
        <v>16193.82</v>
      </c>
      <c r="F9" s="7" t="str">
        <f t="shared" si="1"/>
        <v>N/A</v>
      </c>
      <c r="G9" s="1">
        <v>16193.54</v>
      </c>
      <c r="H9" s="7" t="str">
        <f t="shared" si="2"/>
        <v>N/A</v>
      </c>
      <c r="I9" s="8">
        <v>1.85</v>
      </c>
      <c r="J9" s="8">
        <v>-2E-3</v>
      </c>
      <c r="K9" s="30" t="s">
        <v>736</v>
      </c>
      <c r="L9" s="111" t="str">
        <f t="shared" si="3"/>
        <v>Yes</v>
      </c>
    </row>
    <row r="10" spans="1:12" x14ac:dyDescent="0.25">
      <c r="A10" s="143" t="s">
        <v>1400</v>
      </c>
      <c r="B10" s="22" t="s">
        <v>213</v>
      </c>
      <c r="C10" s="4">
        <v>0.40545723519999999</v>
      </c>
      <c r="D10" s="27" t="str">
        <f t="shared" si="0"/>
        <v>N/A</v>
      </c>
      <c r="E10" s="4">
        <v>1.3966937639999999</v>
      </c>
      <c r="F10" s="27" t="str">
        <f t="shared" si="1"/>
        <v>N/A</v>
      </c>
      <c r="G10" s="4">
        <v>1.6215922077</v>
      </c>
      <c r="H10" s="27" t="str">
        <f t="shared" si="2"/>
        <v>N/A</v>
      </c>
      <c r="I10" s="8">
        <v>244.5</v>
      </c>
      <c r="J10" s="8">
        <v>16.100000000000001</v>
      </c>
      <c r="K10" s="28" t="s">
        <v>736</v>
      </c>
      <c r="L10" s="111" t="str">
        <f t="shared" si="3"/>
        <v>Yes</v>
      </c>
    </row>
    <row r="11" spans="1:12" x14ac:dyDescent="0.25">
      <c r="A11" s="143" t="s">
        <v>1401</v>
      </c>
      <c r="B11" s="22" t="s">
        <v>213</v>
      </c>
      <c r="C11" s="4">
        <v>3.7696564572</v>
      </c>
      <c r="D11" s="27" t="str">
        <f t="shared" si="0"/>
        <v>N/A</v>
      </c>
      <c r="E11" s="4">
        <v>4.6974739483999999</v>
      </c>
      <c r="F11" s="27" t="str">
        <f t="shared" si="1"/>
        <v>N/A</v>
      </c>
      <c r="G11" s="4">
        <v>5.1803885291</v>
      </c>
      <c r="H11" s="27" t="str">
        <f t="shared" si="2"/>
        <v>N/A</v>
      </c>
      <c r="I11" s="8">
        <v>24.61</v>
      </c>
      <c r="J11" s="8">
        <v>10.28</v>
      </c>
      <c r="K11" s="28" t="s">
        <v>736</v>
      </c>
      <c r="L11" s="111" t="str">
        <f t="shared" si="3"/>
        <v>Yes</v>
      </c>
    </row>
    <row r="12" spans="1:12" x14ac:dyDescent="0.25">
      <c r="A12" s="143" t="s">
        <v>1402</v>
      </c>
      <c r="B12" s="22" t="s">
        <v>213</v>
      </c>
      <c r="C12" s="4">
        <v>56.007889978999998</v>
      </c>
      <c r="D12" s="27" t="str">
        <f t="shared" si="0"/>
        <v>N/A</v>
      </c>
      <c r="E12" s="4">
        <v>56.467892411000001</v>
      </c>
      <c r="F12" s="27" t="str">
        <f t="shared" si="1"/>
        <v>N/A</v>
      </c>
      <c r="G12" s="4">
        <v>57.261794635000001</v>
      </c>
      <c r="H12" s="27" t="str">
        <f t="shared" si="2"/>
        <v>N/A</v>
      </c>
      <c r="I12" s="8">
        <v>0.82130000000000003</v>
      </c>
      <c r="J12" s="8">
        <v>1.4059999999999999</v>
      </c>
      <c r="K12" s="28" t="s">
        <v>736</v>
      </c>
      <c r="L12" s="111" t="str">
        <f t="shared" si="3"/>
        <v>Yes</v>
      </c>
    </row>
    <row r="13" spans="1:12" x14ac:dyDescent="0.25">
      <c r="A13" s="143" t="s">
        <v>1403</v>
      </c>
      <c r="B13" s="22" t="s">
        <v>213</v>
      </c>
      <c r="C13" s="4">
        <v>2.4053476522000001</v>
      </c>
      <c r="D13" s="27" t="str">
        <f t="shared" si="0"/>
        <v>N/A</v>
      </c>
      <c r="E13" s="4">
        <v>2.2041573463000002</v>
      </c>
      <c r="F13" s="27" t="str">
        <f t="shared" si="1"/>
        <v>N/A</v>
      </c>
      <c r="G13" s="4">
        <v>2.0841268978</v>
      </c>
      <c r="H13" s="27" t="str">
        <f t="shared" si="2"/>
        <v>N/A</v>
      </c>
      <c r="I13" s="8">
        <v>-8.36</v>
      </c>
      <c r="J13" s="8">
        <v>-5.45</v>
      </c>
      <c r="K13" s="28" t="s">
        <v>736</v>
      </c>
      <c r="L13" s="111" t="str">
        <f t="shared" si="3"/>
        <v>Yes</v>
      </c>
    </row>
    <row r="14" spans="1:12" x14ac:dyDescent="0.25">
      <c r="A14" s="143" t="s">
        <v>1404</v>
      </c>
      <c r="B14" s="22" t="s">
        <v>213</v>
      </c>
      <c r="C14" s="4">
        <v>7.5393129144</v>
      </c>
      <c r="D14" s="27" t="str">
        <f t="shared" si="0"/>
        <v>N/A</v>
      </c>
      <c r="E14" s="4">
        <v>7.5563314965000004</v>
      </c>
      <c r="F14" s="27" t="str">
        <f t="shared" si="1"/>
        <v>N/A</v>
      </c>
      <c r="G14" s="4">
        <v>7.1556837351000002</v>
      </c>
      <c r="H14" s="27" t="str">
        <f t="shared" si="2"/>
        <v>N/A</v>
      </c>
      <c r="I14" s="8">
        <v>0.22570000000000001</v>
      </c>
      <c r="J14" s="8">
        <v>-5.3</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0.69037313020000002</v>
      </c>
      <c r="D16" s="27" t="str">
        <f t="shared" si="0"/>
        <v>N/A</v>
      </c>
      <c r="E16" s="4">
        <v>0.50193682139999996</v>
      </c>
      <c r="F16" s="27" t="str">
        <f t="shared" si="1"/>
        <v>N/A</v>
      </c>
      <c r="G16" s="4">
        <v>0.35914458290000001</v>
      </c>
      <c r="H16" s="27" t="str">
        <f t="shared" si="2"/>
        <v>N/A</v>
      </c>
      <c r="I16" s="8">
        <v>-27.3</v>
      </c>
      <c r="J16" s="8">
        <v>-28.4</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29.181962632000001</v>
      </c>
      <c r="D18" s="27" t="str">
        <f t="shared" si="0"/>
        <v>N/A</v>
      </c>
      <c r="E18" s="4">
        <v>27.175514212</v>
      </c>
      <c r="F18" s="27" t="str">
        <f t="shared" si="1"/>
        <v>N/A</v>
      </c>
      <c r="G18" s="4">
        <v>26.337269413000001</v>
      </c>
      <c r="H18" s="27" t="str">
        <f t="shared" si="2"/>
        <v>N/A</v>
      </c>
      <c r="I18" s="8">
        <v>-6.88</v>
      </c>
      <c r="J18" s="8">
        <v>-3.08</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93.134622759999999</v>
      </c>
      <c r="D20" s="27" t="str">
        <f t="shared" si="0"/>
        <v>N/A</v>
      </c>
      <c r="E20" s="4">
        <v>92.596431883999998</v>
      </c>
      <c r="F20" s="27" t="str">
        <f t="shared" si="1"/>
        <v>N/A</v>
      </c>
      <c r="G20" s="4">
        <v>92.376339990000005</v>
      </c>
      <c r="H20" s="27" t="str">
        <f t="shared" si="2"/>
        <v>N/A</v>
      </c>
      <c r="I20" s="8">
        <v>-0.57799999999999996</v>
      </c>
      <c r="J20" s="8">
        <v>-0.23799999999999999</v>
      </c>
      <c r="K20" s="28" t="s">
        <v>736</v>
      </c>
      <c r="L20" s="111" t="str">
        <f t="shared" si="3"/>
        <v>Yes</v>
      </c>
    </row>
    <row r="21" spans="1:12" x14ac:dyDescent="0.25">
      <c r="A21" s="134" t="s">
        <v>962</v>
      </c>
      <c r="B21" s="22" t="s">
        <v>213</v>
      </c>
      <c r="C21" s="4">
        <v>6.8653772395999999</v>
      </c>
      <c r="D21" s="27" t="str">
        <f t="shared" si="0"/>
        <v>N/A</v>
      </c>
      <c r="E21" s="4">
        <v>7.4035681160999998</v>
      </c>
      <c r="F21" s="27" t="str">
        <f t="shared" si="1"/>
        <v>N/A</v>
      </c>
      <c r="G21" s="4">
        <v>7.6236600098</v>
      </c>
      <c r="H21" s="27" t="str">
        <f t="shared" si="2"/>
        <v>N/A</v>
      </c>
      <c r="I21" s="8">
        <v>7.8390000000000004</v>
      </c>
      <c r="J21" s="8">
        <v>2.9729999999999999</v>
      </c>
      <c r="K21" s="28" t="s">
        <v>736</v>
      </c>
      <c r="L21" s="111" t="str">
        <f t="shared" si="3"/>
        <v>Yes</v>
      </c>
    </row>
    <row r="22" spans="1:12" x14ac:dyDescent="0.25">
      <c r="A22" s="110" t="s">
        <v>1705</v>
      </c>
      <c r="B22" s="22" t="s">
        <v>213</v>
      </c>
      <c r="C22" s="23">
        <v>8905</v>
      </c>
      <c r="D22" s="27" t="str">
        <f t="shared" si="0"/>
        <v>N/A</v>
      </c>
      <c r="E22" s="23">
        <v>8794</v>
      </c>
      <c r="F22" s="27" t="str">
        <f t="shared" si="1"/>
        <v>N/A</v>
      </c>
      <c r="G22" s="23">
        <v>8690</v>
      </c>
      <c r="H22" s="27" t="str">
        <f t="shared" si="2"/>
        <v>N/A</v>
      </c>
      <c r="I22" s="8">
        <v>-1.25</v>
      </c>
      <c r="J22" s="8">
        <v>-1.18</v>
      </c>
      <c r="K22" s="28" t="s">
        <v>736</v>
      </c>
      <c r="L22" s="111" t="str">
        <f t="shared" si="3"/>
        <v>Yes</v>
      </c>
    </row>
    <row r="23" spans="1:12" x14ac:dyDescent="0.25">
      <c r="A23" s="110" t="s">
        <v>977</v>
      </c>
      <c r="B23" s="22" t="s">
        <v>213</v>
      </c>
      <c r="C23" s="23">
        <v>2525</v>
      </c>
      <c r="D23" s="27" t="str">
        <f t="shared" si="0"/>
        <v>N/A</v>
      </c>
      <c r="E23" s="23">
        <v>2550</v>
      </c>
      <c r="F23" s="27" t="str">
        <f t="shared" si="1"/>
        <v>N/A</v>
      </c>
      <c r="G23" s="23">
        <v>2635</v>
      </c>
      <c r="H23" s="27" t="str">
        <f t="shared" si="2"/>
        <v>N/A</v>
      </c>
      <c r="I23" s="8">
        <v>0.99009999999999998</v>
      </c>
      <c r="J23" s="8">
        <v>3.3330000000000002</v>
      </c>
      <c r="K23" s="28" t="s">
        <v>736</v>
      </c>
      <c r="L23" s="111" t="str">
        <f t="shared" si="3"/>
        <v>Yes</v>
      </c>
    </row>
    <row r="24" spans="1:12" x14ac:dyDescent="0.25">
      <c r="A24" s="110" t="s">
        <v>978</v>
      </c>
      <c r="B24" s="22" t="s">
        <v>213</v>
      </c>
      <c r="C24" s="23">
        <v>1243</v>
      </c>
      <c r="D24" s="27" t="str">
        <f t="shared" si="0"/>
        <v>N/A</v>
      </c>
      <c r="E24" s="23">
        <v>1158</v>
      </c>
      <c r="F24" s="27" t="str">
        <f t="shared" si="1"/>
        <v>N/A</v>
      </c>
      <c r="G24" s="23">
        <v>1027</v>
      </c>
      <c r="H24" s="27" t="str">
        <f t="shared" si="2"/>
        <v>N/A</v>
      </c>
      <c r="I24" s="8">
        <v>-6.84</v>
      </c>
      <c r="J24" s="8">
        <v>-11.3</v>
      </c>
      <c r="K24" s="28" t="s">
        <v>736</v>
      </c>
      <c r="L24" s="111" t="str">
        <f t="shared" si="3"/>
        <v>Yes</v>
      </c>
    </row>
    <row r="25" spans="1:12" x14ac:dyDescent="0.25">
      <c r="A25" s="110" t="s">
        <v>979</v>
      </c>
      <c r="B25" s="22" t="s">
        <v>213</v>
      </c>
      <c r="C25" s="23">
        <v>520</v>
      </c>
      <c r="D25" s="27" t="str">
        <f t="shared" si="0"/>
        <v>N/A</v>
      </c>
      <c r="E25" s="23">
        <v>546</v>
      </c>
      <c r="F25" s="27" t="str">
        <f t="shared" si="1"/>
        <v>N/A</v>
      </c>
      <c r="G25" s="23">
        <v>539</v>
      </c>
      <c r="H25" s="27" t="str">
        <f t="shared" si="2"/>
        <v>N/A</v>
      </c>
      <c r="I25" s="8">
        <v>5</v>
      </c>
      <c r="J25" s="8">
        <v>-1.28</v>
      </c>
      <c r="K25" s="28" t="s">
        <v>736</v>
      </c>
      <c r="L25" s="111" t="str">
        <f t="shared" si="3"/>
        <v>Yes</v>
      </c>
    </row>
    <row r="26" spans="1:12" x14ac:dyDescent="0.25">
      <c r="A26" s="110" t="s">
        <v>980</v>
      </c>
      <c r="B26" s="22" t="s">
        <v>213</v>
      </c>
      <c r="C26" s="23">
        <v>4617</v>
      </c>
      <c r="D26" s="27" t="str">
        <f t="shared" si="0"/>
        <v>N/A</v>
      </c>
      <c r="E26" s="23">
        <v>4540</v>
      </c>
      <c r="F26" s="27" t="str">
        <f t="shared" si="1"/>
        <v>N/A</v>
      </c>
      <c r="G26" s="23">
        <v>4489</v>
      </c>
      <c r="H26" s="27" t="str">
        <f t="shared" si="2"/>
        <v>N/A</v>
      </c>
      <c r="I26" s="8">
        <v>-1.67</v>
      </c>
      <c r="J26" s="8">
        <v>-1.1200000000000001</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8031</v>
      </c>
      <c r="D28" s="27" t="str">
        <f t="shared" si="0"/>
        <v>N/A</v>
      </c>
      <c r="E28" s="23">
        <v>8211</v>
      </c>
      <c r="F28" s="27" t="str">
        <f t="shared" si="1"/>
        <v>N/A</v>
      </c>
      <c r="G28" s="23">
        <v>8393</v>
      </c>
      <c r="H28" s="27" t="str">
        <f t="shared" si="2"/>
        <v>N/A</v>
      </c>
      <c r="I28" s="8">
        <v>2.2410000000000001</v>
      </c>
      <c r="J28" s="8">
        <v>2.2170000000000001</v>
      </c>
      <c r="K28" s="28" t="s">
        <v>736</v>
      </c>
      <c r="L28" s="111" t="str">
        <f t="shared" si="3"/>
        <v>Yes</v>
      </c>
    </row>
    <row r="29" spans="1:12" x14ac:dyDescent="0.25">
      <c r="A29" s="110" t="s">
        <v>982</v>
      </c>
      <c r="B29" s="22" t="s">
        <v>213</v>
      </c>
      <c r="C29" s="23">
        <v>4019</v>
      </c>
      <c r="D29" s="27" t="str">
        <f t="shared" si="0"/>
        <v>N/A</v>
      </c>
      <c r="E29" s="23">
        <v>4014</v>
      </c>
      <c r="F29" s="27" t="str">
        <f t="shared" si="1"/>
        <v>N/A</v>
      </c>
      <c r="G29" s="23">
        <v>4001</v>
      </c>
      <c r="H29" s="27" t="str">
        <f t="shared" si="2"/>
        <v>N/A</v>
      </c>
      <c r="I29" s="8">
        <v>-0.124</v>
      </c>
      <c r="J29" s="8">
        <v>-0.32400000000000001</v>
      </c>
      <c r="K29" s="28" t="s">
        <v>736</v>
      </c>
      <c r="L29" s="111" t="str">
        <f t="shared" si="3"/>
        <v>Yes</v>
      </c>
    </row>
    <row r="30" spans="1:12" x14ac:dyDescent="0.25">
      <c r="A30" s="110" t="s">
        <v>983</v>
      </c>
      <c r="B30" s="22" t="s">
        <v>213</v>
      </c>
      <c r="C30" s="23">
        <v>900</v>
      </c>
      <c r="D30" s="27" t="str">
        <f t="shared" si="0"/>
        <v>N/A</v>
      </c>
      <c r="E30" s="23">
        <v>759</v>
      </c>
      <c r="F30" s="27" t="str">
        <f t="shared" si="1"/>
        <v>N/A</v>
      </c>
      <c r="G30" s="23">
        <v>682</v>
      </c>
      <c r="H30" s="27" t="str">
        <f t="shared" si="2"/>
        <v>N/A</v>
      </c>
      <c r="I30" s="8">
        <v>-15.7</v>
      </c>
      <c r="J30" s="8">
        <v>-10.1</v>
      </c>
      <c r="K30" s="28" t="s">
        <v>736</v>
      </c>
      <c r="L30" s="111" t="str">
        <f t="shared" si="3"/>
        <v>Yes</v>
      </c>
    </row>
    <row r="31" spans="1:12" x14ac:dyDescent="0.25">
      <c r="A31" s="110" t="s">
        <v>984</v>
      </c>
      <c r="B31" s="22" t="s">
        <v>213</v>
      </c>
      <c r="C31" s="23">
        <v>740</v>
      </c>
      <c r="D31" s="27" t="str">
        <f t="shared" si="0"/>
        <v>N/A</v>
      </c>
      <c r="E31" s="23">
        <v>813</v>
      </c>
      <c r="F31" s="27" t="str">
        <f t="shared" si="1"/>
        <v>N/A</v>
      </c>
      <c r="G31" s="23">
        <v>874</v>
      </c>
      <c r="H31" s="27" t="str">
        <f t="shared" si="2"/>
        <v>N/A</v>
      </c>
      <c r="I31" s="8">
        <v>9.8650000000000002</v>
      </c>
      <c r="J31" s="8">
        <v>7.5030000000000001</v>
      </c>
      <c r="K31" s="28" t="s">
        <v>736</v>
      </c>
      <c r="L31" s="111" t="str">
        <f t="shared" si="3"/>
        <v>Yes</v>
      </c>
    </row>
    <row r="32" spans="1:12" x14ac:dyDescent="0.25">
      <c r="A32" s="110" t="s">
        <v>985</v>
      </c>
      <c r="B32" s="22" t="s">
        <v>213</v>
      </c>
      <c r="C32" s="23">
        <v>2064</v>
      </c>
      <c r="D32" s="27" t="str">
        <f t="shared" si="0"/>
        <v>N/A</v>
      </c>
      <c r="E32" s="23">
        <v>2260</v>
      </c>
      <c r="F32" s="27" t="str">
        <f t="shared" si="1"/>
        <v>N/A</v>
      </c>
      <c r="G32" s="23">
        <v>2433</v>
      </c>
      <c r="H32" s="27" t="str">
        <f t="shared" si="2"/>
        <v>N/A</v>
      </c>
      <c r="I32" s="8">
        <v>9.4960000000000004</v>
      </c>
      <c r="J32" s="8">
        <v>7.6550000000000002</v>
      </c>
      <c r="K32" s="28" t="s">
        <v>736</v>
      </c>
      <c r="L32" s="111" t="str">
        <f t="shared" si="3"/>
        <v>Yes</v>
      </c>
    </row>
    <row r="33" spans="1:12" x14ac:dyDescent="0.25">
      <c r="A33" s="110" t="s">
        <v>986</v>
      </c>
      <c r="B33" s="22" t="s">
        <v>213</v>
      </c>
      <c r="C33" s="23">
        <v>308</v>
      </c>
      <c r="D33" s="27" t="str">
        <f t="shared" si="0"/>
        <v>N/A</v>
      </c>
      <c r="E33" s="23">
        <v>365</v>
      </c>
      <c r="F33" s="27" t="str">
        <f t="shared" si="1"/>
        <v>N/A</v>
      </c>
      <c r="G33" s="23">
        <v>403</v>
      </c>
      <c r="H33" s="27" t="str">
        <f t="shared" si="2"/>
        <v>N/A</v>
      </c>
      <c r="I33" s="8">
        <v>18.510000000000002</v>
      </c>
      <c r="J33" s="8">
        <v>10.41</v>
      </c>
      <c r="K33" s="28" t="s">
        <v>736</v>
      </c>
      <c r="L33" s="111" t="str">
        <f t="shared" si="3"/>
        <v>Yes</v>
      </c>
    </row>
    <row r="34" spans="1:12" x14ac:dyDescent="0.25">
      <c r="A34" s="174" t="s">
        <v>84</v>
      </c>
      <c r="B34" s="22" t="s">
        <v>213</v>
      </c>
      <c r="C34" s="29">
        <v>258553188</v>
      </c>
      <c r="D34" s="27" t="str">
        <f t="shared" si="0"/>
        <v>N/A</v>
      </c>
      <c r="E34" s="29">
        <v>255732869</v>
      </c>
      <c r="F34" s="27" t="str">
        <f t="shared" si="1"/>
        <v>N/A</v>
      </c>
      <c r="G34" s="29">
        <v>229122574</v>
      </c>
      <c r="H34" s="27" t="str">
        <f t="shared" si="2"/>
        <v>N/A</v>
      </c>
      <c r="I34" s="8">
        <v>-1.0900000000000001</v>
      </c>
      <c r="J34" s="8">
        <v>-10.4</v>
      </c>
      <c r="K34" s="28" t="s">
        <v>736</v>
      </c>
      <c r="L34" s="111" t="str">
        <f t="shared" si="3"/>
        <v>Yes</v>
      </c>
    </row>
    <row r="35" spans="1:12" x14ac:dyDescent="0.25">
      <c r="A35" s="174" t="s">
        <v>1410</v>
      </c>
      <c r="B35" s="22" t="s">
        <v>213</v>
      </c>
      <c r="C35" s="29">
        <v>14166.521725000001</v>
      </c>
      <c r="D35" s="27" t="str">
        <f t="shared" si="0"/>
        <v>N/A</v>
      </c>
      <c r="E35" s="29">
        <v>13952.363412999999</v>
      </c>
      <c r="F35" s="27" t="str">
        <f t="shared" si="1"/>
        <v>N/A</v>
      </c>
      <c r="G35" s="29">
        <v>12467.898678</v>
      </c>
      <c r="H35" s="27" t="str">
        <f t="shared" si="2"/>
        <v>N/A</v>
      </c>
      <c r="I35" s="8">
        <v>-1.51</v>
      </c>
      <c r="J35" s="8">
        <v>-10.6</v>
      </c>
      <c r="K35" s="28" t="s">
        <v>736</v>
      </c>
      <c r="L35" s="111" t="str">
        <f t="shared" si="3"/>
        <v>Yes</v>
      </c>
    </row>
    <row r="36" spans="1:12" x14ac:dyDescent="0.25">
      <c r="A36" s="174" t="s">
        <v>1411</v>
      </c>
      <c r="B36" s="22" t="s">
        <v>213</v>
      </c>
      <c r="C36" s="29">
        <v>15056.672956</v>
      </c>
      <c r="D36" s="27" t="str">
        <f t="shared" si="0"/>
        <v>N/A</v>
      </c>
      <c r="E36" s="29">
        <v>14708.280267</v>
      </c>
      <c r="F36" s="27" t="str">
        <f t="shared" si="1"/>
        <v>N/A</v>
      </c>
      <c r="G36" s="29">
        <v>13425.675261</v>
      </c>
      <c r="H36" s="27" t="str">
        <f t="shared" si="2"/>
        <v>N/A</v>
      </c>
      <c r="I36" s="8">
        <v>-2.31</v>
      </c>
      <c r="J36" s="8">
        <v>-8.7200000000000006</v>
      </c>
      <c r="K36" s="28" t="s">
        <v>736</v>
      </c>
      <c r="L36" s="111" t="str">
        <f t="shared" si="3"/>
        <v>Yes</v>
      </c>
    </row>
    <row r="37" spans="1:12" x14ac:dyDescent="0.25">
      <c r="A37" s="143" t="s">
        <v>107</v>
      </c>
      <c r="B37" s="22" t="s">
        <v>213</v>
      </c>
      <c r="C37" s="29">
        <v>20591</v>
      </c>
      <c r="D37" s="27" t="str">
        <f t="shared" si="0"/>
        <v>N/A</v>
      </c>
      <c r="E37" s="29">
        <v>20738</v>
      </c>
      <c r="F37" s="27" t="str">
        <f t="shared" si="1"/>
        <v>N/A</v>
      </c>
      <c r="G37" s="29">
        <v>25098</v>
      </c>
      <c r="H37" s="27" t="str">
        <f t="shared" si="2"/>
        <v>N/A</v>
      </c>
      <c r="I37" s="8">
        <v>0.71389999999999998</v>
      </c>
      <c r="J37" s="8">
        <v>21.02</v>
      </c>
      <c r="K37" s="28" t="s">
        <v>736</v>
      </c>
      <c r="L37" s="111" t="str">
        <f t="shared" si="3"/>
        <v>Yes</v>
      </c>
    </row>
    <row r="38" spans="1:12" x14ac:dyDescent="0.25">
      <c r="A38" s="174" t="s">
        <v>158</v>
      </c>
      <c r="B38" s="30" t="s">
        <v>217</v>
      </c>
      <c r="C38" s="1">
        <v>0</v>
      </c>
      <c r="D38" s="27" t="str">
        <f>IF($B38="N/A","N/A",IF(C38&gt;0,"No",IF(C38&lt;0,"No","Yes")))</f>
        <v>Yes</v>
      </c>
      <c r="E38" s="1">
        <v>0</v>
      </c>
      <c r="F38" s="27" t="str">
        <f>IF($B38="N/A","N/A",IF(E38&gt;0,"No",IF(E38&lt;0,"No","Yes")))</f>
        <v>Yes</v>
      </c>
      <c r="G38" s="1">
        <v>0</v>
      </c>
      <c r="H38" s="27" t="str">
        <f>IF($B38="N/A","N/A",IF(G38&gt;0,"No",IF(G38&lt;0,"No","Yes")))</f>
        <v>Yes</v>
      </c>
      <c r="I38" s="8" t="s">
        <v>1748</v>
      </c>
      <c r="J38" s="8" t="s">
        <v>1748</v>
      </c>
      <c r="K38" s="28" t="s">
        <v>736</v>
      </c>
      <c r="L38" s="111" t="str">
        <f t="shared" si="3"/>
        <v>N/A</v>
      </c>
    </row>
    <row r="39" spans="1:12" x14ac:dyDescent="0.25">
      <c r="A39" s="174"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1748</v>
      </c>
      <c r="J39" s="8" t="s">
        <v>1748</v>
      </c>
      <c r="K39" s="28" t="s">
        <v>736</v>
      </c>
      <c r="L39" s="111" t="str">
        <f t="shared" si="3"/>
        <v>N/A</v>
      </c>
    </row>
    <row r="40" spans="1:12" x14ac:dyDescent="0.25">
      <c r="A40" s="174" t="s">
        <v>1290</v>
      </c>
      <c r="B40" s="22" t="s">
        <v>213</v>
      </c>
      <c r="C40" s="29" t="s">
        <v>1748</v>
      </c>
      <c r="D40" s="27" t="str">
        <f t="shared" si="4"/>
        <v>N/A</v>
      </c>
      <c r="E40" s="29" t="s">
        <v>1748</v>
      </c>
      <c r="F40" s="27" t="str">
        <f t="shared" si="5"/>
        <v>N/A</v>
      </c>
      <c r="G40" s="29" t="s">
        <v>1748</v>
      </c>
      <c r="H40" s="27" t="str">
        <f t="shared" si="6"/>
        <v>N/A</v>
      </c>
      <c r="I40" s="8" t="s">
        <v>1748</v>
      </c>
      <c r="J40" s="8" t="s">
        <v>1748</v>
      </c>
      <c r="K40" s="28" t="s">
        <v>736</v>
      </c>
      <c r="L40" s="111" t="str">
        <f>IF(J40="Div by 0", "N/A", IF(OR(J40="N/A",K40="N/A"),"N/A", IF(J40&gt;VALUE(MID(K40,1,2)), "No", IF(J40&lt;-1*VALUE(MID(K40,1,2)), "No", "Yes"))))</f>
        <v>N/A</v>
      </c>
    </row>
    <row r="41" spans="1:12" x14ac:dyDescent="0.25">
      <c r="A41" s="110" t="s">
        <v>1412</v>
      </c>
      <c r="B41" s="22" t="s">
        <v>213</v>
      </c>
      <c r="C41" s="29">
        <v>19426.690622999999</v>
      </c>
      <c r="D41" s="27" t="str">
        <f t="shared" ref="D41:D52" si="7">IF($B41="N/A","N/A",IF(C41&gt;10,"No",IF(C41&lt;-10,"No","Yes")))</f>
        <v>N/A</v>
      </c>
      <c r="E41" s="29">
        <v>19350.284626000001</v>
      </c>
      <c r="F41" s="27" t="str">
        <f t="shared" ref="F41:F52" si="8">IF($B41="N/A","N/A",IF(E41&gt;10,"No",IF(E41&lt;-10,"No","Yes")))</f>
        <v>N/A</v>
      </c>
      <c r="G41" s="29">
        <v>17412.141542000001</v>
      </c>
      <c r="H41" s="27" t="str">
        <f t="shared" ref="H41:H52" si="9">IF($B41="N/A","N/A",IF(G41&gt;10,"No",IF(G41&lt;-10,"No","Yes")))</f>
        <v>N/A</v>
      </c>
      <c r="I41" s="8">
        <v>-0.39300000000000002</v>
      </c>
      <c r="J41" s="8">
        <v>-10</v>
      </c>
      <c r="K41" s="28" t="s">
        <v>736</v>
      </c>
      <c r="L41" s="111" t="str">
        <f t="shared" ref="L41:L52" si="10">IF(J41="Div by 0", "N/A", IF(K41="N/A","N/A", IF(J41&gt;VALUE(MID(K41,1,2)), "No", IF(J41&lt;-1*VALUE(MID(K41,1,2)), "No", "Yes"))))</f>
        <v>Yes</v>
      </c>
    </row>
    <row r="42" spans="1:12" x14ac:dyDescent="0.25">
      <c r="A42" s="110" t="s">
        <v>1413</v>
      </c>
      <c r="B42" s="22" t="s">
        <v>213</v>
      </c>
      <c r="C42" s="29">
        <v>3803.1564355999999</v>
      </c>
      <c r="D42" s="27" t="str">
        <f t="shared" si="7"/>
        <v>N/A</v>
      </c>
      <c r="E42" s="29">
        <v>3931.1909804000002</v>
      </c>
      <c r="F42" s="27" t="str">
        <f t="shared" si="8"/>
        <v>N/A</v>
      </c>
      <c r="G42" s="29">
        <v>3424.8041745999999</v>
      </c>
      <c r="H42" s="27" t="str">
        <f t="shared" si="9"/>
        <v>N/A</v>
      </c>
      <c r="I42" s="8">
        <v>3.367</v>
      </c>
      <c r="J42" s="8">
        <v>-12.9</v>
      </c>
      <c r="K42" s="28" t="s">
        <v>736</v>
      </c>
      <c r="L42" s="111" t="str">
        <f t="shared" si="10"/>
        <v>Yes</v>
      </c>
    </row>
    <row r="43" spans="1:12" x14ac:dyDescent="0.25">
      <c r="A43" s="110" t="s">
        <v>1414</v>
      </c>
      <c r="B43" s="22" t="s">
        <v>213</v>
      </c>
      <c r="C43" s="29">
        <v>15042.265487000001</v>
      </c>
      <c r="D43" s="27" t="str">
        <f t="shared" si="7"/>
        <v>N/A</v>
      </c>
      <c r="E43" s="29">
        <v>16579.997409</v>
      </c>
      <c r="F43" s="27" t="str">
        <f t="shared" si="8"/>
        <v>N/A</v>
      </c>
      <c r="G43" s="29">
        <v>14948.298929</v>
      </c>
      <c r="H43" s="27" t="str">
        <f t="shared" si="9"/>
        <v>N/A</v>
      </c>
      <c r="I43" s="8">
        <v>10.220000000000001</v>
      </c>
      <c r="J43" s="8">
        <v>-9.84</v>
      </c>
      <c r="K43" s="28" t="s">
        <v>736</v>
      </c>
      <c r="L43" s="111" t="str">
        <f t="shared" si="10"/>
        <v>Yes</v>
      </c>
    </row>
    <row r="44" spans="1:12" x14ac:dyDescent="0.25">
      <c r="A44" s="110" t="s">
        <v>1415</v>
      </c>
      <c r="B44" s="22" t="s">
        <v>213</v>
      </c>
      <c r="C44" s="29">
        <v>3609.8903845999998</v>
      </c>
      <c r="D44" s="27" t="str">
        <f t="shared" si="7"/>
        <v>N/A</v>
      </c>
      <c r="E44" s="29">
        <v>3611.0274724999999</v>
      </c>
      <c r="F44" s="27" t="str">
        <f t="shared" si="8"/>
        <v>N/A</v>
      </c>
      <c r="G44" s="29">
        <v>3507.7272727</v>
      </c>
      <c r="H44" s="27" t="str">
        <f t="shared" si="9"/>
        <v>N/A</v>
      </c>
      <c r="I44" s="8">
        <v>3.15E-2</v>
      </c>
      <c r="J44" s="8">
        <v>-2.86</v>
      </c>
      <c r="K44" s="28" t="s">
        <v>736</v>
      </c>
      <c r="L44" s="111" t="str">
        <f t="shared" si="10"/>
        <v>Yes</v>
      </c>
    </row>
    <row r="45" spans="1:12" x14ac:dyDescent="0.25">
      <c r="A45" s="110" t="s">
        <v>1416</v>
      </c>
      <c r="B45" s="22" t="s">
        <v>213</v>
      </c>
      <c r="C45" s="29">
        <v>30932.863548000001</v>
      </c>
      <c r="D45" s="27" t="str">
        <f t="shared" si="7"/>
        <v>N/A</v>
      </c>
      <c r="E45" s="29">
        <v>30610.266079000001</v>
      </c>
      <c r="F45" s="27" t="str">
        <f t="shared" si="8"/>
        <v>N/A</v>
      </c>
      <c r="G45" s="29">
        <v>27855.777010000002</v>
      </c>
      <c r="H45" s="27" t="str">
        <f t="shared" si="9"/>
        <v>N/A</v>
      </c>
      <c r="I45" s="8">
        <v>-1.04</v>
      </c>
      <c r="J45" s="8">
        <v>-9</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9721.1617482000001</v>
      </c>
      <c r="D47" s="27" t="str">
        <f t="shared" si="7"/>
        <v>N/A</v>
      </c>
      <c r="E47" s="29">
        <v>9713.7236634000001</v>
      </c>
      <c r="F47" s="27" t="str">
        <f t="shared" si="8"/>
        <v>N/A</v>
      </c>
      <c r="G47" s="29">
        <v>8587.3045395000008</v>
      </c>
      <c r="H47" s="27" t="str">
        <f t="shared" si="9"/>
        <v>N/A</v>
      </c>
      <c r="I47" s="8">
        <v>-7.6999999999999999E-2</v>
      </c>
      <c r="J47" s="8">
        <v>-11.6</v>
      </c>
      <c r="K47" s="28" t="s">
        <v>736</v>
      </c>
      <c r="L47" s="111" t="str">
        <f t="shared" si="10"/>
        <v>Yes</v>
      </c>
    </row>
    <row r="48" spans="1:12" x14ac:dyDescent="0.25">
      <c r="A48" s="110" t="s">
        <v>1419</v>
      </c>
      <c r="B48" s="30" t="s">
        <v>213</v>
      </c>
      <c r="C48" s="10">
        <v>4952.1709380000002</v>
      </c>
      <c r="D48" s="7" t="str">
        <f t="shared" si="7"/>
        <v>N/A</v>
      </c>
      <c r="E48" s="10">
        <v>4944.4165420999998</v>
      </c>
      <c r="F48" s="7" t="str">
        <f t="shared" si="8"/>
        <v>N/A</v>
      </c>
      <c r="G48" s="10">
        <v>4492.2504374</v>
      </c>
      <c r="H48" s="7" t="str">
        <f t="shared" si="9"/>
        <v>N/A</v>
      </c>
      <c r="I48" s="36">
        <v>-0.157</v>
      </c>
      <c r="J48" s="36">
        <v>-9.14</v>
      </c>
      <c r="K48" s="30" t="s">
        <v>736</v>
      </c>
      <c r="L48" s="111" t="str">
        <f t="shared" si="10"/>
        <v>Yes</v>
      </c>
    </row>
    <row r="49" spans="1:12" x14ac:dyDescent="0.25">
      <c r="A49" s="110" t="s">
        <v>1420</v>
      </c>
      <c r="B49" s="30" t="s">
        <v>213</v>
      </c>
      <c r="C49" s="10">
        <v>17289.482221999999</v>
      </c>
      <c r="D49" s="7" t="str">
        <f t="shared" si="7"/>
        <v>N/A</v>
      </c>
      <c r="E49" s="10">
        <v>18952.160737999999</v>
      </c>
      <c r="F49" s="7" t="str">
        <f t="shared" si="8"/>
        <v>N/A</v>
      </c>
      <c r="G49" s="10">
        <v>16961.249266999999</v>
      </c>
      <c r="H49" s="7" t="str">
        <f t="shared" si="9"/>
        <v>N/A</v>
      </c>
      <c r="I49" s="36">
        <v>9.6170000000000009</v>
      </c>
      <c r="J49" s="36">
        <v>-10.5</v>
      </c>
      <c r="K49" s="30" t="s">
        <v>736</v>
      </c>
      <c r="L49" s="111" t="str">
        <f t="shared" si="10"/>
        <v>Yes</v>
      </c>
    </row>
    <row r="50" spans="1:12" x14ac:dyDescent="0.25">
      <c r="A50" s="110" t="s">
        <v>1421</v>
      </c>
      <c r="B50" s="30" t="s">
        <v>213</v>
      </c>
      <c r="C50" s="10">
        <v>3705.6283784000002</v>
      </c>
      <c r="D50" s="7" t="str">
        <f t="shared" si="7"/>
        <v>N/A</v>
      </c>
      <c r="E50" s="10">
        <v>3664.2730627000001</v>
      </c>
      <c r="F50" s="7" t="str">
        <f t="shared" si="8"/>
        <v>N/A</v>
      </c>
      <c r="G50" s="10">
        <v>3736.1659039000001</v>
      </c>
      <c r="H50" s="7" t="str">
        <f t="shared" si="9"/>
        <v>N/A</v>
      </c>
      <c r="I50" s="36">
        <v>-1.1200000000000001</v>
      </c>
      <c r="J50" s="36">
        <v>1.962</v>
      </c>
      <c r="K50" s="30" t="s">
        <v>736</v>
      </c>
      <c r="L50" s="111" t="str">
        <f t="shared" si="10"/>
        <v>Yes</v>
      </c>
    </row>
    <row r="51" spans="1:12" x14ac:dyDescent="0.25">
      <c r="A51" s="110" t="s">
        <v>1422</v>
      </c>
      <c r="B51" s="30" t="s">
        <v>213</v>
      </c>
      <c r="C51" s="10">
        <v>18474.889050000002</v>
      </c>
      <c r="D51" s="7" t="str">
        <f t="shared" si="7"/>
        <v>N/A</v>
      </c>
      <c r="E51" s="10">
        <v>17684.247345</v>
      </c>
      <c r="F51" s="7" t="str">
        <f t="shared" si="8"/>
        <v>N/A</v>
      </c>
      <c r="G51" s="10">
        <v>14948.85039</v>
      </c>
      <c r="H51" s="7" t="str">
        <f t="shared" si="9"/>
        <v>N/A</v>
      </c>
      <c r="I51" s="36">
        <v>-4.28</v>
      </c>
      <c r="J51" s="36">
        <v>-15.5</v>
      </c>
      <c r="K51" s="30" t="s">
        <v>736</v>
      </c>
      <c r="L51" s="111" t="str">
        <f t="shared" si="10"/>
        <v>Yes</v>
      </c>
    </row>
    <row r="52" spans="1:12" x14ac:dyDescent="0.25">
      <c r="A52" s="110" t="s">
        <v>1423</v>
      </c>
      <c r="B52" s="30" t="s">
        <v>213</v>
      </c>
      <c r="C52" s="10">
        <v>5626.6396103999996</v>
      </c>
      <c r="D52" s="7" t="str">
        <f t="shared" si="7"/>
        <v>N/A</v>
      </c>
      <c r="E52" s="10">
        <v>7074.9424657999998</v>
      </c>
      <c r="F52" s="7" t="str">
        <f t="shared" si="8"/>
        <v>N/A</v>
      </c>
      <c r="G52" s="10">
        <v>7186.6476426999998</v>
      </c>
      <c r="H52" s="7" t="str">
        <f t="shared" si="9"/>
        <v>N/A</v>
      </c>
      <c r="I52" s="36">
        <v>25.74</v>
      </c>
      <c r="J52" s="36">
        <v>1.579</v>
      </c>
      <c r="K52" s="30" t="s">
        <v>736</v>
      </c>
      <c r="L52" s="111" t="str">
        <f t="shared" si="10"/>
        <v>Yes</v>
      </c>
    </row>
    <row r="53" spans="1:12" x14ac:dyDescent="0.25">
      <c r="A53" s="174" t="s">
        <v>1597</v>
      </c>
      <c r="B53" s="22" t="s">
        <v>213</v>
      </c>
      <c r="C53" s="29">
        <v>6208192</v>
      </c>
      <c r="D53" s="27" t="str">
        <f t="shared" ref="D53:D122" si="11">IF($B53="N/A","N/A",IF(C53&gt;10,"No",IF(C53&lt;-10,"No","Yes")))</f>
        <v>N/A</v>
      </c>
      <c r="E53" s="29">
        <v>6770238</v>
      </c>
      <c r="F53" s="27" t="str">
        <f t="shared" ref="F53:F122" si="12">IF($B53="N/A","N/A",IF(E53&gt;10,"No",IF(E53&lt;-10,"No","Yes")))</f>
        <v>N/A</v>
      </c>
      <c r="G53" s="29">
        <v>6141585</v>
      </c>
      <c r="H53" s="27" t="str">
        <f t="shared" ref="H53:H122" si="13">IF($B53="N/A","N/A",IF(G53&gt;10,"No",IF(G53&lt;-10,"No","Yes")))</f>
        <v>N/A</v>
      </c>
      <c r="I53" s="8">
        <v>9.0530000000000008</v>
      </c>
      <c r="J53" s="8">
        <v>-9.2899999999999991</v>
      </c>
      <c r="K53" s="28" t="s">
        <v>736</v>
      </c>
      <c r="L53" s="111" t="str">
        <f t="shared" ref="L53:L113" si="14">IF(J53="Div by 0", "N/A", IF(K53="N/A","N/A", IF(J53&gt;VALUE(MID(K53,1,2)), "No", IF(J53&lt;-1*VALUE(MID(K53,1,2)), "No", "Yes"))))</f>
        <v>Yes</v>
      </c>
    </row>
    <row r="54" spans="1:12" x14ac:dyDescent="0.25">
      <c r="A54" s="174" t="s">
        <v>596</v>
      </c>
      <c r="B54" s="22" t="s">
        <v>213</v>
      </c>
      <c r="C54" s="23">
        <v>3098</v>
      </c>
      <c r="D54" s="27" t="str">
        <f t="shared" si="11"/>
        <v>N/A</v>
      </c>
      <c r="E54" s="23">
        <v>3099</v>
      </c>
      <c r="F54" s="27" t="str">
        <f t="shared" si="12"/>
        <v>N/A</v>
      </c>
      <c r="G54" s="23">
        <v>2780</v>
      </c>
      <c r="H54" s="27" t="str">
        <f t="shared" si="13"/>
        <v>N/A</v>
      </c>
      <c r="I54" s="8">
        <v>3.2300000000000002E-2</v>
      </c>
      <c r="J54" s="8">
        <v>-10.3</v>
      </c>
      <c r="K54" s="28" t="s">
        <v>736</v>
      </c>
      <c r="L54" s="111" t="str">
        <f t="shared" si="14"/>
        <v>Yes</v>
      </c>
    </row>
    <row r="55" spans="1:12" x14ac:dyDescent="0.25">
      <c r="A55" s="174" t="s">
        <v>1424</v>
      </c>
      <c r="B55" s="22" t="s">
        <v>213</v>
      </c>
      <c r="C55" s="29">
        <v>2003.9354421999999</v>
      </c>
      <c r="D55" s="27" t="str">
        <f t="shared" si="11"/>
        <v>N/A</v>
      </c>
      <c r="E55" s="29">
        <v>2184.6524684999999</v>
      </c>
      <c r="F55" s="27" t="str">
        <f t="shared" si="12"/>
        <v>N/A</v>
      </c>
      <c r="G55" s="29">
        <v>2209.2032374</v>
      </c>
      <c r="H55" s="27" t="str">
        <f t="shared" si="13"/>
        <v>N/A</v>
      </c>
      <c r="I55" s="8">
        <v>9.0180000000000007</v>
      </c>
      <c r="J55" s="8">
        <v>1.1240000000000001</v>
      </c>
      <c r="K55" s="28" t="s">
        <v>736</v>
      </c>
      <c r="L55" s="111" t="str">
        <f t="shared" si="14"/>
        <v>Yes</v>
      </c>
    </row>
    <row r="56" spans="1:12" x14ac:dyDescent="0.25">
      <c r="A56" s="174" t="s">
        <v>1425</v>
      </c>
      <c r="B56" s="22" t="s">
        <v>213</v>
      </c>
      <c r="C56" s="23">
        <v>0.43705616530000002</v>
      </c>
      <c r="D56" s="27" t="str">
        <f t="shared" si="11"/>
        <v>N/A</v>
      </c>
      <c r="E56" s="23">
        <v>0.51016456919999997</v>
      </c>
      <c r="F56" s="27" t="str">
        <f t="shared" si="12"/>
        <v>N/A</v>
      </c>
      <c r="G56" s="23">
        <v>0.53633093529999998</v>
      </c>
      <c r="H56" s="27" t="str">
        <f t="shared" si="13"/>
        <v>N/A</v>
      </c>
      <c r="I56" s="8">
        <v>16.73</v>
      </c>
      <c r="J56" s="8">
        <v>5.1289999999999996</v>
      </c>
      <c r="K56" s="28" t="s">
        <v>736</v>
      </c>
      <c r="L56" s="111" t="str">
        <f t="shared" si="14"/>
        <v>Yes</v>
      </c>
    </row>
    <row r="57" spans="1:12" x14ac:dyDescent="0.25">
      <c r="A57" s="174" t="s">
        <v>597</v>
      </c>
      <c r="B57" s="22" t="s">
        <v>213</v>
      </c>
      <c r="C57" s="29">
        <v>2535115</v>
      </c>
      <c r="D57" s="27" t="str">
        <f t="shared" si="11"/>
        <v>N/A</v>
      </c>
      <c r="E57" s="29">
        <v>2608546</v>
      </c>
      <c r="F57" s="27" t="str">
        <f t="shared" si="12"/>
        <v>N/A</v>
      </c>
      <c r="G57" s="29">
        <v>3026934</v>
      </c>
      <c r="H57" s="27" t="str">
        <f t="shared" si="13"/>
        <v>N/A</v>
      </c>
      <c r="I57" s="8">
        <v>2.8969999999999998</v>
      </c>
      <c r="J57" s="8">
        <v>16.04</v>
      </c>
      <c r="K57" s="28" t="s">
        <v>736</v>
      </c>
      <c r="L57" s="111" t="str">
        <f t="shared" si="14"/>
        <v>Yes</v>
      </c>
    </row>
    <row r="58" spans="1:12" x14ac:dyDescent="0.25">
      <c r="A58" s="174" t="s">
        <v>598</v>
      </c>
      <c r="B58" s="22" t="s">
        <v>213</v>
      </c>
      <c r="C58" s="23">
        <v>47</v>
      </c>
      <c r="D58" s="27" t="str">
        <f t="shared" si="11"/>
        <v>N/A</v>
      </c>
      <c r="E58" s="23">
        <v>44</v>
      </c>
      <c r="F58" s="27" t="str">
        <f t="shared" si="12"/>
        <v>N/A</v>
      </c>
      <c r="G58" s="23">
        <v>49</v>
      </c>
      <c r="H58" s="27" t="str">
        <f t="shared" si="13"/>
        <v>N/A</v>
      </c>
      <c r="I58" s="8">
        <v>-6.38</v>
      </c>
      <c r="J58" s="8">
        <v>11.36</v>
      </c>
      <c r="K58" s="28" t="s">
        <v>736</v>
      </c>
      <c r="L58" s="111" t="str">
        <f t="shared" si="14"/>
        <v>Yes</v>
      </c>
    </row>
    <row r="59" spans="1:12" x14ac:dyDescent="0.25">
      <c r="A59" s="174" t="s">
        <v>1426</v>
      </c>
      <c r="B59" s="22" t="s">
        <v>213</v>
      </c>
      <c r="C59" s="29">
        <v>53938.617020999998</v>
      </c>
      <c r="D59" s="27" t="str">
        <f t="shared" si="11"/>
        <v>N/A</v>
      </c>
      <c r="E59" s="29">
        <v>59285.136363999998</v>
      </c>
      <c r="F59" s="27" t="str">
        <f t="shared" si="12"/>
        <v>N/A</v>
      </c>
      <c r="G59" s="29">
        <v>61774.163265000003</v>
      </c>
      <c r="H59" s="27" t="str">
        <f t="shared" si="13"/>
        <v>N/A</v>
      </c>
      <c r="I59" s="8">
        <v>9.9120000000000008</v>
      </c>
      <c r="J59" s="8">
        <v>4.1980000000000004</v>
      </c>
      <c r="K59" s="28" t="s">
        <v>736</v>
      </c>
      <c r="L59" s="111" t="str">
        <f t="shared" si="14"/>
        <v>Yes</v>
      </c>
    </row>
    <row r="60" spans="1:12" ht="25" x14ac:dyDescent="0.25">
      <c r="A60" s="174" t="s">
        <v>599</v>
      </c>
      <c r="B60" s="22" t="s">
        <v>213</v>
      </c>
      <c r="C60" s="29">
        <v>0</v>
      </c>
      <c r="D60" s="27" t="str">
        <f t="shared" si="11"/>
        <v>N/A</v>
      </c>
      <c r="E60" s="29">
        <v>0</v>
      </c>
      <c r="F60" s="27" t="str">
        <f t="shared" si="12"/>
        <v>N/A</v>
      </c>
      <c r="G60" s="29">
        <v>0</v>
      </c>
      <c r="H60" s="27" t="str">
        <f t="shared" si="13"/>
        <v>N/A</v>
      </c>
      <c r="I60" s="8" t="s">
        <v>1748</v>
      </c>
      <c r="J60" s="8" t="s">
        <v>1748</v>
      </c>
      <c r="K60" s="28" t="s">
        <v>736</v>
      </c>
      <c r="L60" s="111" t="str">
        <f t="shared" si="14"/>
        <v>N/A</v>
      </c>
    </row>
    <row r="61" spans="1:12" x14ac:dyDescent="0.25">
      <c r="A61" s="143" t="s">
        <v>600</v>
      </c>
      <c r="B61" s="30" t="s">
        <v>213</v>
      </c>
      <c r="C61" s="1">
        <v>0</v>
      </c>
      <c r="D61" s="7" t="str">
        <f t="shared" si="11"/>
        <v>N/A</v>
      </c>
      <c r="E61" s="1">
        <v>0</v>
      </c>
      <c r="F61" s="7" t="str">
        <f t="shared" si="12"/>
        <v>N/A</v>
      </c>
      <c r="G61" s="1">
        <v>0</v>
      </c>
      <c r="H61" s="7" t="str">
        <f t="shared" si="13"/>
        <v>N/A</v>
      </c>
      <c r="I61" s="36" t="s">
        <v>1748</v>
      </c>
      <c r="J61" s="36" t="s">
        <v>1748</v>
      </c>
      <c r="K61" s="30" t="s">
        <v>736</v>
      </c>
      <c r="L61" s="111" t="str">
        <f t="shared" si="14"/>
        <v>N/A</v>
      </c>
    </row>
    <row r="62" spans="1:12" ht="25" x14ac:dyDescent="0.25">
      <c r="A62" s="143" t="s">
        <v>1427</v>
      </c>
      <c r="B62" s="30" t="s">
        <v>213</v>
      </c>
      <c r="C62" s="10" t="s">
        <v>1748</v>
      </c>
      <c r="D62" s="7" t="str">
        <f t="shared" si="11"/>
        <v>N/A</v>
      </c>
      <c r="E62" s="10" t="s">
        <v>1748</v>
      </c>
      <c r="F62" s="7" t="str">
        <f t="shared" si="12"/>
        <v>N/A</v>
      </c>
      <c r="G62" s="10" t="s">
        <v>1748</v>
      </c>
      <c r="H62" s="7" t="str">
        <f t="shared" si="13"/>
        <v>N/A</v>
      </c>
      <c r="I62" s="36" t="s">
        <v>1748</v>
      </c>
      <c r="J62" s="36" t="s">
        <v>1748</v>
      </c>
      <c r="K62" s="30" t="s">
        <v>736</v>
      </c>
      <c r="L62" s="111" t="str">
        <f t="shared" si="14"/>
        <v>N/A</v>
      </c>
    </row>
    <row r="63" spans="1:12" x14ac:dyDescent="0.25">
      <c r="A63" s="143" t="s">
        <v>601</v>
      </c>
      <c r="B63" s="30" t="s">
        <v>213</v>
      </c>
      <c r="C63" s="10">
        <v>6106486</v>
      </c>
      <c r="D63" s="7" t="str">
        <f t="shared" si="11"/>
        <v>N/A</v>
      </c>
      <c r="E63" s="10">
        <v>5203084</v>
      </c>
      <c r="F63" s="7" t="str">
        <f t="shared" si="12"/>
        <v>N/A</v>
      </c>
      <c r="G63" s="10">
        <v>4545312</v>
      </c>
      <c r="H63" s="7" t="str">
        <f t="shared" si="13"/>
        <v>N/A</v>
      </c>
      <c r="I63" s="36">
        <v>-14.8</v>
      </c>
      <c r="J63" s="36">
        <v>-12.6</v>
      </c>
      <c r="K63" s="30" t="s">
        <v>736</v>
      </c>
      <c r="L63" s="111" t="str">
        <f t="shared" si="14"/>
        <v>Yes</v>
      </c>
    </row>
    <row r="64" spans="1:12" x14ac:dyDescent="0.25">
      <c r="A64" s="143" t="s">
        <v>602</v>
      </c>
      <c r="B64" s="30" t="s">
        <v>213</v>
      </c>
      <c r="C64" s="1">
        <v>34</v>
      </c>
      <c r="D64" s="7" t="str">
        <f t="shared" si="11"/>
        <v>N/A</v>
      </c>
      <c r="E64" s="1">
        <v>27</v>
      </c>
      <c r="F64" s="7" t="str">
        <f t="shared" si="12"/>
        <v>N/A</v>
      </c>
      <c r="G64" s="1">
        <v>25</v>
      </c>
      <c r="H64" s="7" t="str">
        <f t="shared" si="13"/>
        <v>N/A</v>
      </c>
      <c r="I64" s="36">
        <v>-20.6</v>
      </c>
      <c r="J64" s="36">
        <v>-7.41</v>
      </c>
      <c r="K64" s="30" t="s">
        <v>736</v>
      </c>
      <c r="L64" s="111" t="str">
        <f t="shared" si="14"/>
        <v>Yes</v>
      </c>
    </row>
    <row r="65" spans="1:12" x14ac:dyDescent="0.25">
      <c r="A65" s="143" t="s">
        <v>1428</v>
      </c>
      <c r="B65" s="30" t="s">
        <v>213</v>
      </c>
      <c r="C65" s="10">
        <v>179602.52940999999</v>
      </c>
      <c r="D65" s="7" t="str">
        <f t="shared" si="11"/>
        <v>N/A</v>
      </c>
      <c r="E65" s="10">
        <v>192706.81481000001</v>
      </c>
      <c r="F65" s="7" t="str">
        <f t="shared" si="12"/>
        <v>N/A</v>
      </c>
      <c r="G65" s="10">
        <v>181812.48000000001</v>
      </c>
      <c r="H65" s="7" t="str">
        <f t="shared" si="13"/>
        <v>N/A</v>
      </c>
      <c r="I65" s="36">
        <v>7.2960000000000003</v>
      </c>
      <c r="J65" s="36">
        <v>-5.65</v>
      </c>
      <c r="K65" s="30" t="s">
        <v>736</v>
      </c>
      <c r="L65" s="111" t="str">
        <f t="shared" si="14"/>
        <v>Yes</v>
      </c>
    </row>
    <row r="66" spans="1:12" x14ac:dyDescent="0.25">
      <c r="A66" s="143" t="s">
        <v>603</v>
      </c>
      <c r="B66" s="30" t="s">
        <v>213</v>
      </c>
      <c r="C66" s="10">
        <v>136790939</v>
      </c>
      <c r="D66" s="7" t="str">
        <f t="shared" si="11"/>
        <v>N/A</v>
      </c>
      <c r="E66" s="10">
        <v>131288696</v>
      </c>
      <c r="F66" s="7" t="str">
        <f t="shared" si="12"/>
        <v>N/A</v>
      </c>
      <c r="G66" s="10">
        <v>118653896</v>
      </c>
      <c r="H66" s="7" t="str">
        <f t="shared" si="13"/>
        <v>N/A</v>
      </c>
      <c r="I66" s="36">
        <v>-4.0199999999999996</v>
      </c>
      <c r="J66" s="36">
        <v>-9.6199999999999992</v>
      </c>
      <c r="K66" s="30" t="s">
        <v>736</v>
      </c>
      <c r="L66" s="111" t="str">
        <f t="shared" si="14"/>
        <v>Yes</v>
      </c>
    </row>
    <row r="67" spans="1:12" x14ac:dyDescent="0.25">
      <c r="A67" s="143" t="s">
        <v>604</v>
      </c>
      <c r="B67" s="30" t="s">
        <v>213</v>
      </c>
      <c r="C67" s="1">
        <v>4314</v>
      </c>
      <c r="D67" s="7" t="str">
        <f t="shared" si="11"/>
        <v>N/A</v>
      </c>
      <c r="E67" s="1">
        <v>4108</v>
      </c>
      <c r="F67" s="7" t="str">
        <f t="shared" si="12"/>
        <v>N/A</v>
      </c>
      <c r="G67" s="1">
        <v>3772</v>
      </c>
      <c r="H67" s="7" t="str">
        <f t="shared" si="13"/>
        <v>N/A</v>
      </c>
      <c r="I67" s="36">
        <v>-4.78</v>
      </c>
      <c r="J67" s="36">
        <v>-8.18</v>
      </c>
      <c r="K67" s="30" t="s">
        <v>736</v>
      </c>
      <c r="L67" s="111" t="str">
        <f t="shared" si="14"/>
        <v>Yes</v>
      </c>
    </row>
    <row r="68" spans="1:12" x14ac:dyDescent="0.25">
      <c r="A68" s="143" t="s">
        <v>1429</v>
      </c>
      <c r="B68" s="30" t="s">
        <v>213</v>
      </c>
      <c r="C68" s="10">
        <v>31708.608948000001</v>
      </c>
      <c r="D68" s="7" t="str">
        <f t="shared" si="11"/>
        <v>N/A</v>
      </c>
      <c r="E68" s="10">
        <v>31959.273612000001</v>
      </c>
      <c r="F68" s="7" t="str">
        <f t="shared" si="12"/>
        <v>N/A</v>
      </c>
      <c r="G68" s="10">
        <v>31456.494168000001</v>
      </c>
      <c r="H68" s="7" t="str">
        <f t="shared" si="13"/>
        <v>N/A</v>
      </c>
      <c r="I68" s="36">
        <v>0.79049999999999998</v>
      </c>
      <c r="J68" s="36">
        <v>-1.57</v>
      </c>
      <c r="K68" s="30" t="s">
        <v>736</v>
      </c>
      <c r="L68" s="111" t="str">
        <f t="shared" si="14"/>
        <v>Yes</v>
      </c>
    </row>
    <row r="69" spans="1:12" x14ac:dyDescent="0.25">
      <c r="A69" s="143" t="s">
        <v>605</v>
      </c>
      <c r="B69" s="30" t="s">
        <v>213</v>
      </c>
      <c r="C69" s="10">
        <v>5068030</v>
      </c>
      <c r="D69" s="7" t="str">
        <f t="shared" si="11"/>
        <v>N/A</v>
      </c>
      <c r="E69" s="10">
        <v>4602450</v>
      </c>
      <c r="F69" s="7" t="str">
        <f t="shared" si="12"/>
        <v>N/A</v>
      </c>
      <c r="G69" s="10">
        <v>3940061</v>
      </c>
      <c r="H69" s="7" t="str">
        <f t="shared" si="13"/>
        <v>N/A</v>
      </c>
      <c r="I69" s="36">
        <v>-9.19</v>
      </c>
      <c r="J69" s="36">
        <v>-14.4</v>
      </c>
      <c r="K69" s="30" t="s">
        <v>736</v>
      </c>
      <c r="L69" s="111" t="str">
        <f t="shared" si="14"/>
        <v>Yes</v>
      </c>
    </row>
    <row r="70" spans="1:12" x14ac:dyDescent="0.25">
      <c r="A70" s="143" t="s">
        <v>606</v>
      </c>
      <c r="B70" s="30" t="s">
        <v>213</v>
      </c>
      <c r="C70" s="1">
        <v>13120</v>
      </c>
      <c r="D70" s="7" t="str">
        <f t="shared" si="11"/>
        <v>N/A</v>
      </c>
      <c r="E70" s="1">
        <v>13248</v>
      </c>
      <c r="F70" s="7" t="str">
        <f t="shared" si="12"/>
        <v>N/A</v>
      </c>
      <c r="G70" s="1">
        <v>12514</v>
      </c>
      <c r="H70" s="7" t="str">
        <f t="shared" si="13"/>
        <v>N/A</v>
      </c>
      <c r="I70" s="36">
        <v>0.97560000000000002</v>
      </c>
      <c r="J70" s="36">
        <v>-5.54</v>
      </c>
      <c r="K70" s="30" t="s">
        <v>736</v>
      </c>
      <c r="L70" s="111" t="str">
        <f t="shared" si="14"/>
        <v>Yes</v>
      </c>
    </row>
    <row r="71" spans="1:12" x14ac:dyDescent="0.25">
      <c r="A71" s="143" t="s">
        <v>1430</v>
      </c>
      <c r="B71" s="30" t="s">
        <v>213</v>
      </c>
      <c r="C71" s="10">
        <v>386.28277438999999</v>
      </c>
      <c r="D71" s="7" t="str">
        <f t="shared" si="11"/>
        <v>N/A</v>
      </c>
      <c r="E71" s="10">
        <v>347.4071558</v>
      </c>
      <c r="F71" s="7" t="str">
        <f t="shared" si="12"/>
        <v>N/A</v>
      </c>
      <c r="G71" s="10">
        <v>314.85224548999997</v>
      </c>
      <c r="H71" s="7" t="str">
        <f t="shared" si="13"/>
        <v>N/A</v>
      </c>
      <c r="I71" s="36">
        <v>-10.1</v>
      </c>
      <c r="J71" s="36">
        <v>-9.3699999999999992</v>
      </c>
      <c r="K71" s="30" t="s">
        <v>736</v>
      </c>
      <c r="L71" s="111" t="str">
        <f t="shared" si="14"/>
        <v>Yes</v>
      </c>
    </row>
    <row r="72" spans="1:12" x14ac:dyDescent="0.25">
      <c r="A72" s="143" t="s">
        <v>607</v>
      </c>
      <c r="B72" s="30" t="s">
        <v>213</v>
      </c>
      <c r="C72" s="10">
        <v>4238593</v>
      </c>
      <c r="D72" s="7" t="str">
        <f t="shared" si="11"/>
        <v>N/A</v>
      </c>
      <c r="E72" s="10">
        <v>4284602</v>
      </c>
      <c r="F72" s="7" t="str">
        <f t="shared" si="12"/>
        <v>N/A</v>
      </c>
      <c r="G72" s="10">
        <v>4658245</v>
      </c>
      <c r="H72" s="7" t="str">
        <f t="shared" si="13"/>
        <v>N/A</v>
      </c>
      <c r="I72" s="36">
        <v>1.085</v>
      </c>
      <c r="J72" s="36">
        <v>8.7210000000000001</v>
      </c>
      <c r="K72" s="30" t="s">
        <v>736</v>
      </c>
      <c r="L72" s="111" t="str">
        <f t="shared" si="14"/>
        <v>Yes</v>
      </c>
    </row>
    <row r="73" spans="1:12" x14ac:dyDescent="0.25">
      <c r="A73" s="143" t="s">
        <v>608</v>
      </c>
      <c r="B73" s="30" t="s">
        <v>213</v>
      </c>
      <c r="C73" s="1">
        <v>4936</v>
      </c>
      <c r="D73" s="7" t="str">
        <f t="shared" si="11"/>
        <v>N/A</v>
      </c>
      <c r="E73" s="1">
        <v>5183</v>
      </c>
      <c r="F73" s="7" t="str">
        <f t="shared" si="12"/>
        <v>N/A</v>
      </c>
      <c r="G73" s="1">
        <v>5214</v>
      </c>
      <c r="H73" s="7" t="str">
        <f t="shared" si="13"/>
        <v>N/A</v>
      </c>
      <c r="I73" s="36">
        <v>5.0039999999999996</v>
      </c>
      <c r="J73" s="36">
        <v>0.59809999999999997</v>
      </c>
      <c r="K73" s="30" t="s">
        <v>736</v>
      </c>
      <c r="L73" s="111" t="str">
        <f t="shared" si="14"/>
        <v>Yes</v>
      </c>
    </row>
    <row r="74" spans="1:12" x14ac:dyDescent="0.25">
      <c r="A74" s="143" t="s">
        <v>1431</v>
      </c>
      <c r="B74" s="30" t="s">
        <v>213</v>
      </c>
      <c r="C74" s="10">
        <v>858.71008914000004</v>
      </c>
      <c r="D74" s="7" t="str">
        <f t="shared" si="11"/>
        <v>N/A</v>
      </c>
      <c r="E74" s="10">
        <v>826.66448003000005</v>
      </c>
      <c r="F74" s="7" t="str">
        <f t="shared" si="12"/>
        <v>N/A</v>
      </c>
      <c r="G74" s="10">
        <v>893.41100882000001</v>
      </c>
      <c r="H74" s="7" t="str">
        <f t="shared" si="13"/>
        <v>N/A</v>
      </c>
      <c r="I74" s="36">
        <v>-3.73</v>
      </c>
      <c r="J74" s="36">
        <v>8.0739999999999998</v>
      </c>
      <c r="K74" s="30" t="s">
        <v>736</v>
      </c>
      <c r="L74" s="111" t="str">
        <f t="shared" si="14"/>
        <v>Yes</v>
      </c>
    </row>
    <row r="75" spans="1:12" ht="25" x14ac:dyDescent="0.25">
      <c r="A75" s="143" t="s">
        <v>609</v>
      </c>
      <c r="B75" s="30" t="s">
        <v>213</v>
      </c>
      <c r="C75" s="10">
        <v>924549</v>
      </c>
      <c r="D75" s="7" t="str">
        <f t="shared" si="11"/>
        <v>N/A</v>
      </c>
      <c r="E75" s="10">
        <v>888283</v>
      </c>
      <c r="F75" s="7" t="str">
        <f t="shared" si="12"/>
        <v>N/A</v>
      </c>
      <c r="G75" s="10">
        <v>844968</v>
      </c>
      <c r="H75" s="7" t="str">
        <f t="shared" si="13"/>
        <v>N/A</v>
      </c>
      <c r="I75" s="36">
        <v>-3.92</v>
      </c>
      <c r="J75" s="36">
        <v>-4.88</v>
      </c>
      <c r="K75" s="30" t="s">
        <v>736</v>
      </c>
      <c r="L75" s="111" t="str">
        <f t="shared" si="14"/>
        <v>Yes</v>
      </c>
    </row>
    <row r="76" spans="1:12" x14ac:dyDescent="0.25">
      <c r="A76" s="174" t="s">
        <v>610</v>
      </c>
      <c r="B76" s="22" t="s">
        <v>213</v>
      </c>
      <c r="C76" s="23">
        <v>6789</v>
      </c>
      <c r="D76" s="27" t="str">
        <f t="shared" si="11"/>
        <v>N/A</v>
      </c>
      <c r="E76" s="23">
        <v>6777</v>
      </c>
      <c r="F76" s="27" t="str">
        <f t="shared" si="12"/>
        <v>N/A</v>
      </c>
      <c r="G76" s="23">
        <v>6453</v>
      </c>
      <c r="H76" s="27" t="str">
        <f t="shared" si="13"/>
        <v>N/A</v>
      </c>
      <c r="I76" s="8">
        <v>-0.17699999999999999</v>
      </c>
      <c r="J76" s="8">
        <v>-4.78</v>
      </c>
      <c r="K76" s="28" t="s">
        <v>736</v>
      </c>
      <c r="L76" s="111" t="str">
        <f t="shared" si="14"/>
        <v>Yes</v>
      </c>
    </row>
    <row r="77" spans="1:12" ht="25" x14ac:dyDescent="0.25">
      <c r="A77" s="174" t="s">
        <v>1432</v>
      </c>
      <c r="B77" s="22" t="s">
        <v>213</v>
      </c>
      <c r="C77" s="29">
        <v>136.18338489000001</v>
      </c>
      <c r="D77" s="27" t="str">
        <f t="shared" si="11"/>
        <v>N/A</v>
      </c>
      <c r="E77" s="29">
        <v>131.07318873</v>
      </c>
      <c r="F77" s="27" t="str">
        <f t="shared" si="12"/>
        <v>N/A</v>
      </c>
      <c r="G77" s="29">
        <v>130.94188749</v>
      </c>
      <c r="H77" s="27" t="str">
        <f t="shared" si="13"/>
        <v>N/A</v>
      </c>
      <c r="I77" s="8">
        <v>-3.75</v>
      </c>
      <c r="J77" s="8">
        <v>-0.1</v>
      </c>
      <c r="K77" s="28" t="s">
        <v>736</v>
      </c>
      <c r="L77" s="111" t="str">
        <f t="shared" si="14"/>
        <v>Yes</v>
      </c>
    </row>
    <row r="78" spans="1:12" x14ac:dyDescent="0.25">
      <c r="A78" s="174" t="s">
        <v>611</v>
      </c>
      <c r="B78" s="22" t="s">
        <v>213</v>
      </c>
      <c r="C78" s="29">
        <v>4317962</v>
      </c>
      <c r="D78" s="27" t="str">
        <f t="shared" si="11"/>
        <v>N/A</v>
      </c>
      <c r="E78" s="29">
        <v>4894439</v>
      </c>
      <c r="F78" s="27" t="str">
        <f t="shared" si="12"/>
        <v>N/A</v>
      </c>
      <c r="G78" s="29">
        <v>4092853</v>
      </c>
      <c r="H78" s="27" t="str">
        <f t="shared" si="13"/>
        <v>N/A</v>
      </c>
      <c r="I78" s="8">
        <v>13.35</v>
      </c>
      <c r="J78" s="8">
        <v>-16.399999999999999</v>
      </c>
      <c r="K78" s="28" t="s">
        <v>736</v>
      </c>
      <c r="L78" s="111" t="str">
        <f t="shared" si="14"/>
        <v>Yes</v>
      </c>
    </row>
    <row r="79" spans="1:12" x14ac:dyDescent="0.25">
      <c r="A79" s="174" t="s">
        <v>612</v>
      </c>
      <c r="B79" s="22" t="s">
        <v>213</v>
      </c>
      <c r="C79" s="23">
        <v>8067</v>
      </c>
      <c r="D79" s="27" t="str">
        <f t="shared" si="11"/>
        <v>N/A</v>
      </c>
      <c r="E79" s="23">
        <v>8929</v>
      </c>
      <c r="F79" s="27" t="str">
        <f t="shared" si="12"/>
        <v>N/A</v>
      </c>
      <c r="G79" s="23">
        <v>8507</v>
      </c>
      <c r="H79" s="27" t="str">
        <f t="shared" si="13"/>
        <v>N/A</v>
      </c>
      <c r="I79" s="8">
        <v>10.69</v>
      </c>
      <c r="J79" s="8">
        <v>-4.7300000000000004</v>
      </c>
      <c r="K79" s="28" t="s">
        <v>736</v>
      </c>
      <c r="L79" s="111" t="str">
        <f t="shared" si="14"/>
        <v>Yes</v>
      </c>
    </row>
    <row r="80" spans="1:12" x14ac:dyDescent="0.25">
      <c r="A80" s="174" t="s">
        <v>1433</v>
      </c>
      <c r="B80" s="22" t="s">
        <v>213</v>
      </c>
      <c r="C80" s="29">
        <v>535.26242717000002</v>
      </c>
      <c r="D80" s="27" t="str">
        <f t="shared" si="11"/>
        <v>N/A</v>
      </c>
      <c r="E80" s="29">
        <v>548.15085676000001</v>
      </c>
      <c r="F80" s="27" t="str">
        <f t="shared" si="12"/>
        <v>N/A</v>
      </c>
      <c r="G80" s="29">
        <v>481.11590454999998</v>
      </c>
      <c r="H80" s="27" t="str">
        <f t="shared" si="13"/>
        <v>N/A</v>
      </c>
      <c r="I80" s="8">
        <v>2.4079999999999999</v>
      </c>
      <c r="J80" s="8">
        <v>-12.2</v>
      </c>
      <c r="K80" s="28" t="s">
        <v>736</v>
      </c>
      <c r="L80" s="111" t="str">
        <f t="shared" si="14"/>
        <v>Yes</v>
      </c>
    </row>
    <row r="81" spans="1:12" x14ac:dyDescent="0.25">
      <c r="A81" s="174" t="s">
        <v>613</v>
      </c>
      <c r="B81" s="22" t="s">
        <v>213</v>
      </c>
      <c r="C81" s="29">
        <v>2868808</v>
      </c>
      <c r="D81" s="27" t="str">
        <f t="shared" si="11"/>
        <v>N/A</v>
      </c>
      <c r="E81" s="29">
        <v>2887461</v>
      </c>
      <c r="F81" s="27" t="str">
        <f t="shared" si="12"/>
        <v>N/A</v>
      </c>
      <c r="G81" s="29">
        <v>2734695</v>
      </c>
      <c r="H81" s="27" t="str">
        <f t="shared" si="13"/>
        <v>N/A</v>
      </c>
      <c r="I81" s="8">
        <v>0.6502</v>
      </c>
      <c r="J81" s="8">
        <v>-5.29</v>
      </c>
      <c r="K81" s="28" t="s">
        <v>736</v>
      </c>
      <c r="L81" s="111" t="str">
        <f t="shared" si="14"/>
        <v>Yes</v>
      </c>
    </row>
    <row r="82" spans="1:12" x14ac:dyDescent="0.25">
      <c r="A82" s="174" t="s">
        <v>614</v>
      </c>
      <c r="B82" s="22" t="s">
        <v>213</v>
      </c>
      <c r="C82" s="23">
        <v>3470</v>
      </c>
      <c r="D82" s="27" t="str">
        <f t="shared" si="11"/>
        <v>N/A</v>
      </c>
      <c r="E82" s="23">
        <v>3657</v>
      </c>
      <c r="F82" s="27" t="str">
        <f t="shared" si="12"/>
        <v>N/A</v>
      </c>
      <c r="G82" s="23">
        <v>3409</v>
      </c>
      <c r="H82" s="27" t="str">
        <f t="shared" si="13"/>
        <v>N/A</v>
      </c>
      <c r="I82" s="8">
        <v>5.3890000000000002</v>
      </c>
      <c r="J82" s="8">
        <v>-6.78</v>
      </c>
      <c r="K82" s="28" t="s">
        <v>736</v>
      </c>
      <c r="L82" s="111" t="str">
        <f t="shared" si="14"/>
        <v>Yes</v>
      </c>
    </row>
    <row r="83" spans="1:12" x14ac:dyDescent="0.25">
      <c r="A83" s="174" t="s">
        <v>1434</v>
      </c>
      <c r="B83" s="22" t="s">
        <v>213</v>
      </c>
      <c r="C83" s="29">
        <v>826.74582133000001</v>
      </c>
      <c r="D83" s="27" t="str">
        <f t="shared" si="11"/>
        <v>N/A</v>
      </c>
      <c r="E83" s="29">
        <v>789.57095979999997</v>
      </c>
      <c r="F83" s="27" t="str">
        <f t="shared" si="12"/>
        <v>N/A</v>
      </c>
      <c r="G83" s="29">
        <v>802.19859196000004</v>
      </c>
      <c r="H83" s="27" t="str">
        <f t="shared" si="13"/>
        <v>N/A</v>
      </c>
      <c r="I83" s="8">
        <v>-4.5</v>
      </c>
      <c r="J83" s="8">
        <v>1.599</v>
      </c>
      <c r="K83" s="28" t="s">
        <v>736</v>
      </c>
      <c r="L83" s="111" t="str">
        <f t="shared" si="14"/>
        <v>Yes</v>
      </c>
    </row>
    <row r="84" spans="1:12" ht="25" x14ac:dyDescent="0.25">
      <c r="A84" s="174" t="s">
        <v>615</v>
      </c>
      <c r="B84" s="22" t="s">
        <v>213</v>
      </c>
      <c r="C84" s="29">
        <v>96011</v>
      </c>
      <c r="D84" s="27" t="str">
        <f t="shared" si="11"/>
        <v>N/A</v>
      </c>
      <c r="E84" s="29">
        <v>146099</v>
      </c>
      <c r="F84" s="27" t="str">
        <f t="shared" si="12"/>
        <v>N/A</v>
      </c>
      <c r="G84" s="29">
        <v>73936</v>
      </c>
      <c r="H84" s="27" t="str">
        <f t="shared" si="13"/>
        <v>N/A</v>
      </c>
      <c r="I84" s="8">
        <v>52.17</v>
      </c>
      <c r="J84" s="8">
        <v>-49.4</v>
      </c>
      <c r="K84" s="28" t="s">
        <v>736</v>
      </c>
      <c r="L84" s="111" t="str">
        <f t="shared" si="14"/>
        <v>No</v>
      </c>
    </row>
    <row r="85" spans="1:12" x14ac:dyDescent="0.25">
      <c r="A85" s="174" t="s">
        <v>616</v>
      </c>
      <c r="B85" s="22" t="s">
        <v>213</v>
      </c>
      <c r="C85" s="23">
        <v>68</v>
      </c>
      <c r="D85" s="27" t="str">
        <f t="shared" si="11"/>
        <v>N/A</v>
      </c>
      <c r="E85" s="23">
        <v>79</v>
      </c>
      <c r="F85" s="27" t="str">
        <f t="shared" si="12"/>
        <v>N/A</v>
      </c>
      <c r="G85" s="23">
        <v>58</v>
      </c>
      <c r="H85" s="27" t="str">
        <f t="shared" si="13"/>
        <v>N/A</v>
      </c>
      <c r="I85" s="8">
        <v>16.18</v>
      </c>
      <c r="J85" s="8">
        <v>-26.6</v>
      </c>
      <c r="K85" s="28" t="s">
        <v>736</v>
      </c>
      <c r="L85" s="111" t="str">
        <f t="shared" si="14"/>
        <v>Yes</v>
      </c>
    </row>
    <row r="86" spans="1:12" x14ac:dyDescent="0.25">
      <c r="A86" s="174" t="s">
        <v>1435</v>
      </c>
      <c r="B86" s="22" t="s">
        <v>213</v>
      </c>
      <c r="C86" s="29">
        <v>1411.9264705999999</v>
      </c>
      <c r="D86" s="27" t="str">
        <f t="shared" si="11"/>
        <v>N/A</v>
      </c>
      <c r="E86" s="29">
        <v>1849.3544304</v>
      </c>
      <c r="F86" s="27" t="str">
        <f t="shared" si="12"/>
        <v>N/A</v>
      </c>
      <c r="G86" s="29">
        <v>1274.7586206999999</v>
      </c>
      <c r="H86" s="27" t="str">
        <f t="shared" si="13"/>
        <v>N/A</v>
      </c>
      <c r="I86" s="8">
        <v>30.98</v>
      </c>
      <c r="J86" s="8">
        <v>-31.1</v>
      </c>
      <c r="K86" s="28" t="s">
        <v>736</v>
      </c>
      <c r="L86" s="111" t="str">
        <f t="shared" si="14"/>
        <v>No</v>
      </c>
    </row>
    <row r="87" spans="1:12" x14ac:dyDescent="0.25">
      <c r="A87" s="174" t="s">
        <v>617</v>
      </c>
      <c r="B87" s="22" t="s">
        <v>213</v>
      </c>
      <c r="C87" s="29">
        <v>2104113</v>
      </c>
      <c r="D87" s="27" t="str">
        <f t="shared" si="11"/>
        <v>N/A</v>
      </c>
      <c r="E87" s="29">
        <v>2170972</v>
      </c>
      <c r="F87" s="27" t="str">
        <f t="shared" si="12"/>
        <v>N/A</v>
      </c>
      <c r="G87" s="29">
        <v>2178280</v>
      </c>
      <c r="H87" s="27" t="str">
        <f t="shared" si="13"/>
        <v>N/A</v>
      </c>
      <c r="I87" s="8">
        <v>3.1779999999999999</v>
      </c>
      <c r="J87" s="8">
        <v>0.33660000000000001</v>
      </c>
      <c r="K87" s="28" t="s">
        <v>736</v>
      </c>
      <c r="L87" s="111" t="str">
        <f t="shared" si="14"/>
        <v>Yes</v>
      </c>
    </row>
    <row r="88" spans="1:12" x14ac:dyDescent="0.25">
      <c r="A88" s="174" t="s">
        <v>618</v>
      </c>
      <c r="B88" s="22" t="s">
        <v>213</v>
      </c>
      <c r="C88" s="23">
        <v>8152</v>
      </c>
      <c r="D88" s="27" t="str">
        <f t="shared" si="11"/>
        <v>N/A</v>
      </c>
      <c r="E88" s="23">
        <v>8347</v>
      </c>
      <c r="F88" s="27" t="str">
        <f t="shared" si="12"/>
        <v>N/A</v>
      </c>
      <c r="G88" s="23">
        <v>8259</v>
      </c>
      <c r="H88" s="27" t="str">
        <f t="shared" si="13"/>
        <v>N/A</v>
      </c>
      <c r="I88" s="8">
        <v>2.3919999999999999</v>
      </c>
      <c r="J88" s="8">
        <v>-1.05</v>
      </c>
      <c r="K88" s="28" t="s">
        <v>736</v>
      </c>
      <c r="L88" s="111" t="str">
        <f t="shared" si="14"/>
        <v>Yes</v>
      </c>
    </row>
    <row r="89" spans="1:12" x14ac:dyDescent="0.25">
      <c r="A89" s="174" t="s">
        <v>1436</v>
      </c>
      <c r="B89" s="22" t="s">
        <v>213</v>
      </c>
      <c r="C89" s="29">
        <v>258.11003434999998</v>
      </c>
      <c r="D89" s="27" t="str">
        <f t="shared" si="11"/>
        <v>N/A</v>
      </c>
      <c r="E89" s="29">
        <v>260.09009225</v>
      </c>
      <c r="F89" s="27" t="str">
        <f t="shared" si="12"/>
        <v>N/A</v>
      </c>
      <c r="G89" s="29">
        <v>263.74621624999997</v>
      </c>
      <c r="H89" s="27" t="str">
        <f t="shared" si="13"/>
        <v>N/A</v>
      </c>
      <c r="I89" s="8">
        <v>0.7671</v>
      </c>
      <c r="J89" s="8">
        <v>1.4059999999999999</v>
      </c>
      <c r="K89" s="28" t="s">
        <v>736</v>
      </c>
      <c r="L89" s="111" t="str">
        <f t="shared" si="14"/>
        <v>Yes</v>
      </c>
    </row>
    <row r="90" spans="1:12" x14ac:dyDescent="0.25">
      <c r="A90" s="174" t="s">
        <v>619</v>
      </c>
      <c r="B90" s="22" t="s">
        <v>213</v>
      </c>
      <c r="C90" s="29">
        <v>2678786</v>
      </c>
      <c r="D90" s="27" t="str">
        <f t="shared" si="11"/>
        <v>N/A</v>
      </c>
      <c r="E90" s="29">
        <v>2492922</v>
      </c>
      <c r="F90" s="27" t="str">
        <f t="shared" si="12"/>
        <v>N/A</v>
      </c>
      <c r="G90" s="29">
        <v>2260498</v>
      </c>
      <c r="H90" s="27" t="str">
        <f t="shared" si="13"/>
        <v>N/A</v>
      </c>
      <c r="I90" s="8">
        <v>-6.94</v>
      </c>
      <c r="J90" s="8">
        <v>-9.32</v>
      </c>
      <c r="K90" s="28" t="s">
        <v>736</v>
      </c>
      <c r="L90" s="111" t="str">
        <f t="shared" si="14"/>
        <v>Yes</v>
      </c>
    </row>
    <row r="91" spans="1:12" x14ac:dyDescent="0.25">
      <c r="A91" s="174" t="s">
        <v>620</v>
      </c>
      <c r="B91" s="22" t="s">
        <v>213</v>
      </c>
      <c r="C91" s="23">
        <v>6347</v>
      </c>
      <c r="D91" s="27" t="str">
        <f t="shared" si="11"/>
        <v>N/A</v>
      </c>
      <c r="E91" s="23">
        <v>6420</v>
      </c>
      <c r="F91" s="27" t="str">
        <f t="shared" si="12"/>
        <v>N/A</v>
      </c>
      <c r="G91" s="23">
        <v>3429</v>
      </c>
      <c r="H91" s="27" t="str">
        <f t="shared" si="13"/>
        <v>N/A</v>
      </c>
      <c r="I91" s="8">
        <v>1.1499999999999999</v>
      </c>
      <c r="J91" s="8">
        <v>-46.6</v>
      </c>
      <c r="K91" s="28" t="s">
        <v>736</v>
      </c>
      <c r="L91" s="111" t="str">
        <f t="shared" si="14"/>
        <v>No</v>
      </c>
    </row>
    <row r="92" spans="1:12" x14ac:dyDescent="0.25">
      <c r="A92" s="174" t="s">
        <v>1437</v>
      </c>
      <c r="B92" s="22" t="s">
        <v>213</v>
      </c>
      <c r="C92" s="29">
        <v>422.05545926999997</v>
      </c>
      <c r="D92" s="27" t="str">
        <f t="shared" si="11"/>
        <v>N/A</v>
      </c>
      <c r="E92" s="29">
        <v>388.30560747999999</v>
      </c>
      <c r="F92" s="27" t="str">
        <f t="shared" si="12"/>
        <v>N/A</v>
      </c>
      <c r="G92" s="29">
        <v>659.22951297999998</v>
      </c>
      <c r="H92" s="27" t="str">
        <f t="shared" si="13"/>
        <v>N/A</v>
      </c>
      <c r="I92" s="8">
        <v>-8</v>
      </c>
      <c r="J92" s="8">
        <v>69.77</v>
      </c>
      <c r="K92" s="28" t="s">
        <v>736</v>
      </c>
      <c r="L92" s="111" t="str">
        <f t="shared" si="14"/>
        <v>No</v>
      </c>
    </row>
    <row r="93" spans="1:12" ht="25" x14ac:dyDescent="0.25">
      <c r="A93" s="174" t="s">
        <v>621</v>
      </c>
      <c r="B93" s="22" t="s">
        <v>213</v>
      </c>
      <c r="C93" s="29">
        <v>30549086</v>
      </c>
      <c r="D93" s="27" t="str">
        <f t="shared" si="11"/>
        <v>N/A</v>
      </c>
      <c r="E93" s="29">
        <v>18336133</v>
      </c>
      <c r="F93" s="27" t="str">
        <f t="shared" si="12"/>
        <v>N/A</v>
      </c>
      <c r="G93" s="29">
        <v>15411684</v>
      </c>
      <c r="H93" s="27" t="str">
        <f t="shared" si="13"/>
        <v>N/A</v>
      </c>
      <c r="I93" s="8">
        <v>-40</v>
      </c>
      <c r="J93" s="8">
        <v>-15.9</v>
      </c>
      <c r="K93" s="28" t="s">
        <v>736</v>
      </c>
      <c r="L93" s="111" t="str">
        <f t="shared" si="14"/>
        <v>Yes</v>
      </c>
    </row>
    <row r="94" spans="1:12" x14ac:dyDescent="0.25">
      <c r="A94" s="178" t="s">
        <v>622</v>
      </c>
      <c r="B94" s="23" t="s">
        <v>213</v>
      </c>
      <c r="C94" s="23">
        <v>8187</v>
      </c>
      <c r="D94" s="27" t="str">
        <f t="shared" si="11"/>
        <v>N/A</v>
      </c>
      <c r="E94" s="23">
        <v>8183</v>
      </c>
      <c r="F94" s="27" t="str">
        <f t="shared" si="12"/>
        <v>N/A</v>
      </c>
      <c r="G94" s="23">
        <v>7796</v>
      </c>
      <c r="H94" s="27" t="str">
        <f t="shared" si="13"/>
        <v>N/A</v>
      </c>
      <c r="I94" s="8">
        <v>-4.9000000000000002E-2</v>
      </c>
      <c r="J94" s="8">
        <v>-4.7300000000000004</v>
      </c>
      <c r="K94" s="31" t="s">
        <v>736</v>
      </c>
      <c r="L94" s="111" t="str">
        <f t="shared" si="14"/>
        <v>Yes</v>
      </c>
    </row>
    <row r="95" spans="1:12" x14ac:dyDescent="0.25">
      <c r="A95" s="174" t="s">
        <v>1438</v>
      </c>
      <c r="B95" s="22" t="s">
        <v>213</v>
      </c>
      <c r="C95" s="29">
        <v>3731.4139488999999</v>
      </c>
      <c r="D95" s="27" t="str">
        <f t="shared" si="11"/>
        <v>N/A</v>
      </c>
      <c r="E95" s="29">
        <v>2240.7592570000002</v>
      </c>
      <c r="F95" s="27" t="str">
        <f t="shared" si="12"/>
        <v>N/A</v>
      </c>
      <c r="G95" s="29">
        <v>1976.8707029</v>
      </c>
      <c r="H95" s="27" t="str">
        <f t="shared" si="13"/>
        <v>N/A</v>
      </c>
      <c r="I95" s="8">
        <v>-39.9</v>
      </c>
      <c r="J95" s="8">
        <v>-11.8</v>
      </c>
      <c r="K95" s="28" t="s">
        <v>736</v>
      </c>
      <c r="L95" s="111" t="str">
        <f t="shared" si="14"/>
        <v>Yes</v>
      </c>
    </row>
    <row r="96" spans="1:12" ht="25" x14ac:dyDescent="0.25">
      <c r="A96" s="174" t="s">
        <v>623</v>
      </c>
      <c r="B96" s="22" t="s">
        <v>213</v>
      </c>
      <c r="C96" s="29">
        <v>322647</v>
      </c>
      <c r="D96" s="27" t="str">
        <f t="shared" si="11"/>
        <v>N/A</v>
      </c>
      <c r="E96" s="29">
        <v>269738</v>
      </c>
      <c r="F96" s="27" t="str">
        <f t="shared" si="12"/>
        <v>N/A</v>
      </c>
      <c r="G96" s="29">
        <v>1362086</v>
      </c>
      <c r="H96" s="27" t="str">
        <f t="shared" si="13"/>
        <v>N/A</v>
      </c>
      <c r="I96" s="8">
        <v>-16.399999999999999</v>
      </c>
      <c r="J96" s="8">
        <v>405</v>
      </c>
      <c r="K96" s="28" t="s">
        <v>736</v>
      </c>
      <c r="L96" s="111" t="str">
        <f t="shared" si="14"/>
        <v>No</v>
      </c>
    </row>
    <row r="97" spans="1:12" x14ac:dyDescent="0.25">
      <c r="A97" s="174" t="s">
        <v>624</v>
      </c>
      <c r="B97" s="22" t="s">
        <v>213</v>
      </c>
      <c r="C97" s="23">
        <v>959</v>
      </c>
      <c r="D97" s="27" t="str">
        <f t="shared" si="11"/>
        <v>N/A</v>
      </c>
      <c r="E97" s="23">
        <v>864</v>
      </c>
      <c r="F97" s="27" t="str">
        <f t="shared" si="12"/>
        <v>N/A</v>
      </c>
      <c r="G97" s="23">
        <v>2129</v>
      </c>
      <c r="H97" s="27" t="str">
        <f t="shared" si="13"/>
        <v>N/A</v>
      </c>
      <c r="I97" s="8">
        <v>-9.91</v>
      </c>
      <c r="J97" s="8">
        <v>146.4</v>
      </c>
      <c r="K97" s="28" t="s">
        <v>736</v>
      </c>
      <c r="L97" s="111" t="str">
        <f t="shared" si="14"/>
        <v>No</v>
      </c>
    </row>
    <row r="98" spans="1:12" x14ac:dyDescent="0.25">
      <c r="A98" s="174" t="s">
        <v>1439</v>
      </c>
      <c r="B98" s="22" t="s">
        <v>213</v>
      </c>
      <c r="C98" s="29">
        <v>336.44108446000001</v>
      </c>
      <c r="D98" s="27" t="str">
        <f t="shared" si="11"/>
        <v>N/A</v>
      </c>
      <c r="E98" s="29">
        <v>312.19675926000002</v>
      </c>
      <c r="F98" s="27" t="str">
        <f t="shared" si="12"/>
        <v>N/A</v>
      </c>
      <c r="G98" s="29">
        <v>639.77736026000002</v>
      </c>
      <c r="H98" s="27" t="str">
        <f t="shared" si="13"/>
        <v>N/A</v>
      </c>
      <c r="I98" s="8">
        <v>-7.21</v>
      </c>
      <c r="J98" s="8">
        <v>104.9</v>
      </c>
      <c r="K98" s="28" t="s">
        <v>736</v>
      </c>
      <c r="L98" s="111" t="str">
        <f t="shared" si="14"/>
        <v>No</v>
      </c>
    </row>
    <row r="99" spans="1:12" ht="25" x14ac:dyDescent="0.25">
      <c r="A99" s="174" t="s">
        <v>625</v>
      </c>
      <c r="B99" s="22" t="s">
        <v>213</v>
      </c>
      <c r="C99" s="29">
        <v>24040368</v>
      </c>
      <c r="D99" s="27" t="str">
        <f t="shared" si="11"/>
        <v>N/A</v>
      </c>
      <c r="E99" s="29">
        <v>25120749</v>
      </c>
      <c r="F99" s="27" t="str">
        <f t="shared" si="12"/>
        <v>N/A</v>
      </c>
      <c r="G99" s="29">
        <v>20924818</v>
      </c>
      <c r="H99" s="27" t="str">
        <f t="shared" si="13"/>
        <v>N/A</v>
      </c>
      <c r="I99" s="8">
        <v>4.4939999999999998</v>
      </c>
      <c r="J99" s="8">
        <v>-16.7</v>
      </c>
      <c r="K99" s="28" t="s">
        <v>736</v>
      </c>
      <c r="L99" s="111" t="str">
        <f t="shared" si="14"/>
        <v>Yes</v>
      </c>
    </row>
    <row r="100" spans="1:12" x14ac:dyDescent="0.25">
      <c r="A100" s="174" t="s">
        <v>626</v>
      </c>
      <c r="B100" s="22" t="s">
        <v>213</v>
      </c>
      <c r="C100" s="23">
        <v>2329</v>
      </c>
      <c r="D100" s="27" t="str">
        <f t="shared" si="11"/>
        <v>N/A</v>
      </c>
      <c r="E100" s="23">
        <v>2376</v>
      </c>
      <c r="F100" s="27" t="str">
        <f t="shared" si="12"/>
        <v>N/A</v>
      </c>
      <c r="G100" s="23">
        <v>2276</v>
      </c>
      <c r="H100" s="27" t="str">
        <f t="shared" si="13"/>
        <v>N/A</v>
      </c>
      <c r="I100" s="8">
        <v>2.0179999999999998</v>
      </c>
      <c r="J100" s="8">
        <v>-4.21</v>
      </c>
      <c r="K100" s="28" t="s">
        <v>736</v>
      </c>
      <c r="L100" s="111" t="str">
        <f t="shared" si="14"/>
        <v>Yes</v>
      </c>
    </row>
    <row r="101" spans="1:12" ht="25" x14ac:dyDescent="0.25">
      <c r="A101" s="174" t="s">
        <v>1440</v>
      </c>
      <c r="B101" s="22" t="s">
        <v>213</v>
      </c>
      <c r="C101" s="29">
        <v>10322.184628999999</v>
      </c>
      <c r="D101" s="27" t="str">
        <f t="shared" si="11"/>
        <v>N/A</v>
      </c>
      <c r="E101" s="29">
        <v>10572.705808000001</v>
      </c>
      <c r="F101" s="27" t="str">
        <f t="shared" si="12"/>
        <v>N/A</v>
      </c>
      <c r="G101" s="29">
        <v>9193.6810193000001</v>
      </c>
      <c r="H101" s="27" t="str">
        <f t="shared" si="13"/>
        <v>N/A</v>
      </c>
      <c r="I101" s="8">
        <v>2.427</v>
      </c>
      <c r="J101" s="8">
        <v>-13</v>
      </c>
      <c r="K101" s="28" t="s">
        <v>736</v>
      </c>
      <c r="L101" s="111" t="str">
        <f t="shared" si="14"/>
        <v>Yes</v>
      </c>
    </row>
    <row r="102" spans="1:12" ht="25" x14ac:dyDescent="0.25">
      <c r="A102" s="174" t="s">
        <v>627</v>
      </c>
      <c r="B102" s="22" t="s">
        <v>213</v>
      </c>
      <c r="C102" s="29">
        <v>4739054</v>
      </c>
      <c r="D102" s="27" t="str">
        <f t="shared" si="11"/>
        <v>N/A</v>
      </c>
      <c r="E102" s="29">
        <v>5331143</v>
      </c>
      <c r="F102" s="27" t="str">
        <f t="shared" si="12"/>
        <v>N/A</v>
      </c>
      <c r="G102" s="29">
        <v>5088631</v>
      </c>
      <c r="H102" s="27" t="str">
        <f t="shared" si="13"/>
        <v>N/A</v>
      </c>
      <c r="I102" s="8">
        <v>12.49</v>
      </c>
      <c r="J102" s="8">
        <v>-4.55</v>
      </c>
      <c r="K102" s="28" t="s">
        <v>736</v>
      </c>
      <c r="L102" s="111" t="str">
        <f t="shared" si="14"/>
        <v>Yes</v>
      </c>
    </row>
    <row r="103" spans="1:12" x14ac:dyDescent="0.25">
      <c r="A103" s="174" t="s">
        <v>628</v>
      </c>
      <c r="B103" s="22" t="s">
        <v>213</v>
      </c>
      <c r="C103" s="23">
        <v>1823</v>
      </c>
      <c r="D103" s="27" t="str">
        <f t="shared" si="11"/>
        <v>N/A</v>
      </c>
      <c r="E103" s="23">
        <v>1994</v>
      </c>
      <c r="F103" s="27" t="str">
        <f t="shared" si="12"/>
        <v>N/A</v>
      </c>
      <c r="G103" s="23">
        <v>1981</v>
      </c>
      <c r="H103" s="27" t="str">
        <f t="shared" si="13"/>
        <v>N/A</v>
      </c>
      <c r="I103" s="8">
        <v>9.3800000000000008</v>
      </c>
      <c r="J103" s="8">
        <v>-0.65200000000000002</v>
      </c>
      <c r="K103" s="28" t="s">
        <v>736</v>
      </c>
      <c r="L103" s="111" t="str">
        <f t="shared" si="14"/>
        <v>Yes</v>
      </c>
    </row>
    <row r="104" spans="1:12" ht="25" x14ac:dyDescent="0.25">
      <c r="A104" s="174" t="s">
        <v>1441</v>
      </c>
      <c r="B104" s="22" t="s">
        <v>213</v>
      </c>
      <c r="C104" s="29">
        <v>2599.5907843999998</v>
      </c>
      <c r="D104" s="27" t="str">
        <f t="shared" si="11"/>
        <v>N/A</v>
      </c>
      <c r="E104" s="29">
        <v>2673.5922768</v>
      </c>
      <c r="F104" s="27" t="str">
        <f t="shared" si="12"/>
        <v>N/A</v>
      </c>
      <c r="G104" s="29">
        <v>2568.7183240999998</v>
      </c>
      <c r="H104" s="27" t="str">
        <f t="shared" si="13"/>
        <v>N/A</v>
      </c>
      <c r="I104" s="8">
        <v>2.847</v>
      </c>
      <c r="J104" s="8">
        <v>-3.92</v>
      </c>
      <c r="K104" s="28" t="s">
        <v>736</v>
      </c>
      <c r="L104" s="111" t="str">
        <f t="shared" si="14"/>
        <v>Yes</v>
      </c>
    </row>
    <row r="105" spans="1:12" ht="25" x14ac:dyDescent="0.25">
      <c r="A105" s="174" t="s">
        <v>629</v>
      </c>
      <c r="B105" s="22" t="s">
        <v>213</v>
      </c>
      <c r="C105" s="29">
        <v>8284</v>
      </c>
      <c r="D105" s="27" t="str">
        <f t="shared" si="11"/>
        <v>N/A</v>
      </c>
      <c r="E105" s="29">
        <v>16620</v>
      </c>
      <c r="F105" s="27" t="str">
        <f t="shared" si="12"/>
        <v>N/A</v>
      </c>
      <c r="G105" s="29">
        <v>5798</v>
      </c>
      <c r="H105" s="27" t="str">
        <f t="shared" si="13"/>
        <v>N/A</v>
      </c>
      <c r="I105" s="8">
        <v>100.6</v>
      </c>
      <c r="J105" s="8">
        <v>-65.099999999999994</v>
      </c>
      <c r="K105" s="28" t="s">
        <v>736</v>
      </c>
      <c r="L105" s="111" t="str">
        <f t="shared" si="14"/>
        <v>No</v>
      </c>
    </row>
    <row r="106" spans="1:12" x14ac:dyDescent="0.25">
      <c r="A106" s="174" t="s">
        <v>630</v>
      </c>
      <c r="B106" s="22" t="s">
        <v>213</v>
      </c>
      <c r="C106" s="23">
        <v>54</v>
      </c>
      <c r="D106" s="27" t="str">
        <f t="shared" si="11"/>
        <v>N/A</v>
      </c>
      <c r="E106" s="23">
        <v>56</v>
      </c>
      <c r="F106" s="27" t="str">
        <f t="shared" si="12"/>
        <v>N/A</v>
      </c>
      <c r="G106" s="23">
        <v>39</v>
      </c>
      <c r="H106" s="27" t="str">
        <f t="shared" si="13"/>
        <v>N/A</v>
      </c>
      <c r="I106" s="8">
        <v>3.7040000000000002</v>
      </c>
      <c r="J106" s="8">
        <v>-30.4</v>
      </c>
      <c r="K106" s="28" t="s">
        <v>736</v>
      </c>
      <c r="L106" s="111" t="str">
        <f t="shared" si="14"/>
        <v>No</v>
      </c>
    </row>
    <row r="107" spans="1:12" ht="25" x14ac:dyDescent="0.25">
      <c r="A107" s="174" t="s">
        <v>1442</v>
      </c>
      <c r="B107" s="22" t="s">
        <v>213</v>
      </c>
      <c r="C107" s="29">
        <v>153.40740740999999</v>
      </c>
      <c r="D107" s="27" t="str">
        <f t="shared" si="11"/>
        <v>N/A</v>
      </c>
      <c r="E107" s="29">
        <v>296.78571428999999</v>
      </c>
      <c r="F107" s="27" t="str">
        <f t="shared" si="12"/>
        <v>N/A</v>
      </c>
      <c r="G107" s="29">
        <v>148.66666667000001</v>
      </c>
      <c r="H107" s="27" t="str">
        <f t="shared" si="13"/>
        <v>N/A</v>
      </c>
      <c r="I107" s="8">
        <v>93.46</v>
      </c>
      <c r="J107" s="8">
        <v>-49.9</v>
      </c>
      <c r="K107" s="28" t="s">
        <v>736</v>
      </c>
      <c r="L107" s="111" t="str">
        <f t="shared" si="14"/>
        <v>No</v>
      </c>
    </row>
    <row r="108" spans="1:12" ht="25" x14ac:dyDescent="0.25">
      <c r="A108" s="174" t="s">
        <v>631</v>
      </c>
      <c r="B108" s="22" t="s">
        <v>213</v>
      </c>
      <c r="C108" s="29">
        <v>1178</v>
      </c>
      <c r="D108" s="27" t="str">
        <f t="shared" si="11"/>
        <v>N/A</v>
      </c>
      <c r="E108" s="29">
        <v>1922</v>
      </c>
      <c r="F108" s="27" t="str">
        <f t="shared" si="12"/>
        <v>N/A</v>
      </c>
      <c r="G108" s="29">
        <v>2179</v>
      </c>
      <c r="H108" s="27" t="str">
        <f t="shared" si="13"/>
        <v>N/A</v>
      </c>
      <c r="I108" s="8">
        <v>63.16</v>
      </c>
      <c r="J108" s="8">
        <v>13.37</v>
      </c>
      <c r="K108" s="28" t="s">
        <v>736</v>
      </c>
      <c r="L108" s="111" t="str">
        <f t="shared" si="14"/>
        <v>Yes</v>
      </c>
    </row>
    <row r="109" spans="1:12" x14ac:dyDescent="0.25">
      <c r="A109" s="174" t="s">
        <v>632</v>
      </c>
      <c r="B109" s="22" t="s">
        <v>213</v>
      </c>
      <c r="C109" s="23">
        <v>11</v>
      </c>
      <c r="D109" s="27" t="str">
        <f t="shared" si="11"/>
        <v>N/A</v>
      </c>
      <c r="E109" s="23">
        <v>11</v>
      </c>
      <c r="F109" s="27" t="str">
        <f t="shared" si="12"/>
        <v>N/A</v>
      </c>
      <c r="G109" s="23">
        <v>11</v>
      </c>
      <c r="H109" s="27" t="str">
        <f t="shared" si="13"/>
        <v>N/A</v>
      </c>
      <c r="I109" s="8">
        <v>-42.9</v>
      </c>
      <c r="J109" s="8">
        <v>125</v>
      </c>
      <c r="K109" s="28" t="s">
        <v>736</v>
      </c>
      <c r="L109" s="111" t="str">
        <f t="shared" si="14"/>
        <v>No</v>
      </c>
    </row>
    <row r="110" spans="1:12" ht="25" x14ac:dyDescent="0.25">
      <c r="A110" s="174" t="s">
        <v>1443</v>
      </c>
      <c r="B110" s="22" t="s">
        <v>213</v>
      </c>
      <c r="C110" s="29">
        <v>168.28571428999999</v>
      </c>
      <c r="D110" s="27" t="str">
        <f t="shared" si="11"/>
        <v>N/A</v>
      </c>
      <c r="E110" s="29">
        <v>480.5</v>
      </c>
      <c r="F110" s="27" t="str">
        <f t="shared" si="12"/>
        <v>N/A</v>
      </c>
      <c r="G110" s="29">
        <v>242.11111111</v>
      </c>
      <c r="H110" s="27" t="str">
        <f t="shared" si="13"/>
        <v>N/A</v>
      </c>
      <c r="I110" s="8">
        <v>185.5</v>
      </c>
      <c r="J110" s="8">
        <v>-49.6</v>
      </c>
      <c r="K110" s="28" t="s">
        <v>736</v>
      </c>
      <c r="L110" s="111" t="str">
        <f t="shared" si="14"/>
        <v>No</v>
      </c>
    </row>
    <row r="111" spans="1:12" x14ac:dyDescent="0.25">
      <c r="A111" s="174" t="s">
        <v>633</v>
      </c>
      <c r="B111" s="22" t="s">
        <v>213</v>
      </c>
      <c r="C111" s="29">
        <v>2795269</v>
      </c>
      <c r="D111" s="27" t="str">
        <f t="shared" si="11"/>
        <v>N/A</v>
      </c>
      <c r="E111" s="29">
        <v>2933433</v>
      </c>
      <c r="F111" s="27" t="str">
        <f t="shared" si="12"/>
        <v>N/A</v>
      </c>
      <c r="G111" s="29">
        <v>1606257</v>
      </c>
      <c r="H111" s="27" t="str">
        <f t="shared" si="13"/>
        <v>N/A</v>
      </c>
      <c r="I111" s="8">
        <v>4.9429999999999996</v>
      </c>
      <c r="J111" s="8">
        <v>-45.2</v>
      </c>
      <c r="K111" s="28" t="s">
        <v>736</v>
      </c>
      <c r="L111" s="111" t="str">
        <f t="shared" si="14"/>
        <v>No</v>
      </c>
    </row>
    <row r="112" spans="1:12" x14ac:dyDescent="0.25">
      <c r="A112" s="174" t="s">
        <v>634</v>
      </c>
      <c r="B112" s="22" t="s">
        <v>213</v>
      </c>
      <c r="C112" s="23">
        <v>241</v>
      </c>
      <c r="D112" s="27" t="str">
        <f t="shared" si="11"/>
        <v>N/A</v>
      </c>
      <c r="E112" s="23">
        <v>239</v>
      </c>
      <c r="F112" s="27" t="str">
        <f t="shared" si="12"/>
        <v>N/A</v>
      </c>
      <c r="G112" s="23">
        <v>152</v>
      </c>
      <c r="H112" s="27" t="str">
        <f t="shared" si="13"/>
        <v>N/A</v>
      </c>
      <c r="I112" s="8">
        <v>-0.83</v>
      </c>
      <c r="J112" s="8">
        <v>-36.4</v>
      </c>
      <c r="K112" s="28" t="s">
        <v>736</v>
      </c>
      <c r="L112" s="111" t="str">
        <f t="shared" si="14"/>
        <v>No</v>
      </c>
    </row>
    <row r="113" spans="1:12" x14ac:dyDescent="0.25">
      <c r="A113" s="174" t="s">
        <v>1444</v>
      </c>
      <c r="B113" s="22" t="s">
        <v>213</v>
      </c>
      <c r="C113" s="29">
        <v>11598.626555999999</v>
      </c>
      <c r="D113" s="27" t="str">
        <f t="shared" si="11"/>
        <v>N/A</v>
      </c>
      <c r="E113" s="29">
        <v>12273.778243000001</v>
      </c>
      <c r="F113" s="27" t="str">
        <f t="shared" si="12"/>
        <v>N/A</v>
      </c>
      <c r="G113" s="29">
        <v>10567.480262999999</v>
      </c>
      <c r="H113" s="27" t="str">
        <f t="shared" si="13"/>
        <v>N/A</v>
      </c>
      <c r="I113" s="8">
        <v>5.8209999999999997</v>
      </c>
      <c r="J113" s="8">
        <v>-13.9</v>
      </c>
      <c r="K113" s="28" t="s">
        <v>736</v>
      </c>
      <c r="L113" s="111" t="str">
        <f t="shared" si="14"/>
        <v>Yes</v>
      </c>
    </row>
    <row r="114" spans="1:12" ht="25" x14ac:dyDescent="0.25">
      <c r="A114" s="174" t="s">
        <v>635</v>
      </c>
      <c r="B114" s="22" t="s">
        <v>213</v>
      </c>
      <c r="C114" s="29">
        <v>694625</v>
      </c>
      <c r="D114" s="27" t="str">
        <f t="shared" si="11"/>
        <v>N/A</v>
      </c>
      <c r="E114" s="29">
        <v>725529</v>
      </c>
      <c r="F114" s="27" t="str">
        <f t="shared" si="12"/>
        <v>N/A</v>
      </c>
      <c r="G114" s="29">
        <v>664732</v>
      </c>
      <c r="H114" s="27" t="str">
        <f t="shared" si="13"/>
        <v>N/A</v>
      </c>
      <c r="I114" s="8">
        <v>4.4489999999999998</v>
      </c>
      <c r="J114" s="8">
        <v>-8.3800000000000008</v>
      </c>
      <c r="K114" s="28" t="s">
        <v>736</v>
      </c>
      <c r="L114" s="111" t="str">
        <f>IF(J114="Div by 0", "N/A", IF(OR(J114="N/A",K114="N/A"),"N/A", IF(J114&gt;VALUE(MID(K114,1,2)), "No", IF(J114&lt;-1*VALUE(MID(K114,1,2)), "No", "Yes"))))</f>
        <v>Yes</v>
      </c>
    </row>
    <row r="115" spans="1:12" x14ac:dyDescent="0.25">
      <c r="A115" s="174" t="s">
        <v>636</v>
      </c>
      <c r="B115" s="22" t="s">
        <v>213</v>
      </c>
      <c r="C115" s="23">
        <v>6830</v>
      </c>
      <c r="D115" s="27" t="str">
        <f t="shared" si="11"/>
        <v>N/A</v>
      </c>
      <c r="E115" s="23">
        <v>7230</v>
      </c>
      <c r="F115" s="27" t="str">
        <f t="shared" si="12"/>
        <v>N/A</v>
      </c>
      <c r="G115" s="23">
        <v>6592</v>
      </c>
      <c r="H115" s="27" t="str">
        <f t="shared" si="13"/>
        <v>N/A</v>
      </c>
      <c r="I115" s="8">
        <v>5.8570000000000002</v>
      </c>
      <c r="J115" s="8">
        <v>-8.82</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101.70204978</v>
      </c>
      <c r="D116" s="27" t="str">
        <f t="shared" si="11"/>
        <v>N/A</v>
      </c>
      <c r="E116" s="29">
        <v>100.34979253</v>
      </c>
      <c r="F116" s="27" t="str">
        <f t="shared" si="12"/>
        <v>N/A</v>
      </c>
      <c r="G116" s="29">
        <v>100.83919903</v>
      </c>
      <c r="H116" s="27" t="str">
        <f t="shared" si="13"/>
        <v>N/A</v>
      </c>
      <c r="I116" s="8">
        <v>-1.33</v>
      </c>
      <c r="J116" s="8">
        <v>0.48770000000000002</v>
      </c>
      <c r="K116" s="28" t="s">
        <v>736</v>
      </c>
      <c r="L116" s="111" t="str">
        <f t="shared" si="15"/>
        <v>Yes</v>
      </c>
    </row>
    <row r="117" spans="1:12" ht="25" x14ac:dyDescent="0.25">
      <c r="A117" s="174" t="s">
        <v>637</v>
      </c>
      <c r="B117" s="22" t="s">
        <v>213</v>
      </c>
      <c r="C117" s="29">
        <v>0</v>
      </c>
      <c r="D117" s="27" t="str">
        <f t="shared" si="11"/>
        <v>N/A</v>
      </c>
      <c r="E117" s="29">
        <v>0</v>
      </c>
      <c r="F117" s="27" t="str">
        <f t="shared" si="12"/>
        <v>N/A</v>
      </c>
      <c r="G117" s="29">
        <v>0</v>
      </c>
      <c r="H117" s="27" t="str">
        <f t="shared" si="13"/>
        <v>N/A</v>
      </c>
      <c r="I117" s="8" t="s">
        <v>1748</v>
      </c>
      <c r="J117" s="8" t="s">
        <v>1748</v>
      </c>
      <c r="K117" s="28" t="s">
        <v>736</v>
      </c>
      <c r="L117" s="111" t="str">
        <f t="shared" si="15"/>
        <v>N/A</v>
      </c>
    </row>
    <row r="118" spans="1:12" x14ac:dyDescent="0.25">
      <c r="A118" s="174" t="s">
        <v>638</v>
      </c>
      <c r="B118" s="22" t="s">
        <v>213</v>
      </c>
      <c r="C118" s="23">
        <v>0</v>
      </c>
      <c r="D118" s="27" t="str">
        <f t="shared" si="11"/>
        <v>N/A</v>
      </c>
      <c r="E118" s="23">
        <v>0</v>
      </c>
      <c r="F118" s="27" t="str">
        <f t="shared" si="12"/>
        <v>N/A</v>
      </c>
      <c r="G118" s="23">
        <v>0</v>
      </c>
      <c r="H118" s="27" t="str">
        <f t="shared" si="13"/>
        <v>N/A</v>
      </c>
      <c r="I118" s="8" t="s">
        <v>1748</v>
      </c>
      <c r="J118" s="8" t="s">
        <v>1748</v>
      </c>
      <c r="K118" s="28" t="s">
        <v>736</v>
      </c>
      <c r="L118" s="111" t="str">
        <f t="shared" si="15"/>
        <v>N/A</v>
      </c>
    </row>
    <row r="119" spans="1:12" ht="25" x14ac:dyDescent="0.25">
      <c r="A119" s="174" t="s">
        <v>1446</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736</v>
      </c>
      <c r="L119" s="111" t="str">
        <f t="shared" si="15"/>
        <v>N/A</v>
      </c>
    </row>
    <row r="120" spans="1:12" ht="25" x14ac:dyDescent="0.25">
      <c r="A120" s="174" t="s">
        <v>639</v>
      </c>
      <c r="B120" s="22" t="s">
        <v>213</v>
      </c>
      <c r="C120" s="29">
        <v>6028116</v>
      </c>
      <c r="D120" s="27" t="str">
        <f t="shared" si="11"/>
        <v>N/A</v>
      </c>
      <c r="E120" s="29">
        <v>7055031</v>
      </c>
      <c r="F120" s="27" t="str">
        <f t="shared" si="12"/>
        <v>N/A</v>
      </c>
      <c r="G120" s="29">
        <v>5728212</v>
      </c>
      <c r="H120" s="27" t="str">
        <f t="shared" si="13"/>
        <v>N/A</v>
      </c>
      <c r="I120" s="8">
        <v>17.04</v>
      </c>
      <c r="J120" s="8">
        <v>-18.8</v>
      </c>
      <c r="K120" s="28" t="s">
        <v>736</v>
      </c>
      <c r="L120" s="111" t="str">
        <f t="shared" ref="L120:L131" si="16">IF(J120="Div by 0", "N/A", IF(K120="N/A","N/A", IF(J120&gt;VALUE(MID(K120,1,2)), "No", IF(J120&lt;-1*VALUE(MID(K120,1,2)), "No", "Yes"))))</f>
        <v>Yes</v>
      </c>
    </row>
    <row r="121" spans="1:12" x14ac:dyDescent="0.25">
      <c r="A121" s="174" t="s">
        <v>640</v>
      </c>
      <c r="B121" s="22" t="s">
        <v>213</v>
      </c>
      <c r="C121" s="23">
        <v>7563</v>
      </c>
      <c r="D121" s="27" t="str">
        <f t="shared" si="11"/>
        <v>N/A</v>
      </c>
      <c r="E121" s="23">
        <v>7700</v>
      </c>
      <c r="F121" s="27" t="str">
        <f t="shared" si="12"/>
        <v>N/A</v>
      </c>
      <c r="G121" s="23">
        <v>7353</v>
      </c>
      <c r="H121" s="27" t="str">
        <f t="shared" si="13"/>
        <v>N/A</v>
      </c>
      <c r="I121" s="8">
        <v>1.8109999999999999</v>
      </c>
      <c r="J121" s="8">
        <v>-4.51</v>
      </c>
      <c r="K121" s="28" t="s">
        <v>736</v>
      </c>
      <c r="L121" s="111" t="str">
        <f t="shared" si="16"/>
        <v>Yes</v>
      </c>
    </row>
    <row r="122" spans="1:12" ht="25" x14ac:dyDescent="0.25">
      <c r="A122" s="174" t="s">
        <v>1447</v>
      </c>
      <c r="B122" s="22" t="s">
        <v>213</v>
      </c>
      <c r="C122" s="29">
        <v>797.05355018</v>
      </c>
      <c r="D122" s="27" t="str">
        <f t="shared" si="11"/>
        <v>N/A</v>
      </c>
      <c r="E122" s="29">
        <v>916.23779220999995</v>
      </c>
      <c r="F122" s="27" t="str">
        <f t="shared" si="12"/>
        <v>N/A</v>
      </c>
      <c r="G122" s="29">
        <v>779.03059975999997</v>
      </c>
      <c r="H122" s="27" t="str">
        <f t="shared" si="13"/>
        <v>N/A</v>
      </c>
      <c r="I122" s="8">
        <v>14.95</v>
      </c>
      <c r="J122" s="8">
        <v>-15</v>
      </c>
      <c r="K122" s="28" t="s">
        <v>736</v>
      </c>
      <c r="L122" s="111" t="str">
        <f t="shared" si="16"/>
        <v>Yes</v>
      </c>
    </row>
    <row r="123" spans="1:12" ht="25" x14ac:dyDescent="0.25">
      <c r="A123" s="174" t="s">
        <v>641</v>
      </c>
      <c r="B123" s="22" t="s">
        <v>213</v>
      </c>
      <c r="C123" s="29">
        <v>2510498</v>
      </c>
      <c r="D123" s="27" t="str">
        <f t="shared" ref="D123:D131" si="17">IF($B123="N/A","N/A",IF(C123&gt;10,"No",IF(C123&lt;-10,"No","Yes")))</f>
        <v>N/A</v>
      </c>
      <c r="E123" s="29">
        <v>14724578</v>
      </c>
      <c r="F123" s="27" t="str">
        <f t="shared" ref="F123:F131" si="18">IF($B123="N/A","N/A",IF(E123&gt;10,"No",IF(E123&lt;-10,"No","Yes")))</f>
        <v>N/A</v>
      </c>
      <c r="G123" s="29">
        <v>13122405</v>
      </c>
      <c r="H123" s="27" t="str">
        <f t="shared" ref="H123:H131" si="19">IF($B123="N/A","N/A",IF(G123&gt;10,"No",IF(G123&lt;-10,"No","Yes")))</f>
        <v>N/A</v>
      </c>
      <c r="I123" s="8">
        <v>486.5</v>
      </c>
      <c r="J123" s="8">
        <v>-10.9</v>
      </c>
      <c r="K123" s="28" t="s">
        <v>736</v>
      </c>
      <c r="L123" s="111" t="str">
        <f t="shared" si="16"/>
        <v>Yes</v>
      </c>
    </row>
    <row r="124" spans="1:12" x14ac:dyDescent="0.25">
      <c r="A124" s="174" t="s">
        <v>642</v>
      </c>
      <c r="B124" s="22" t="s">
        <v>213</v>
      </c>
      <c r="C124" s="23">
        <v>83</v>
      </c>
      <c r="D124" s="27" t="str">
        <f t="shared" si="17"/>
        <v>N/A</v>
      </c>
      <c r="E124" s="23">
        <v>960</v>
      </c>
      <c r="F124" s="27" t="str">
        <f t="shared" si="18"/>
        <v>N/A</v>
      </c>
      <c r="G124" s="23">
        <v>856</v>
      </c>
      <c r="H124" s="27" t="str">
        <f t="shared" si="19"/>
        <v>N/A</v>
      </c>
      <c r="I124" s="8">
        <v>1057</v>
      </c>
      <c r="J124" s="8">
        <v>-10.8</v>
      </c>
      <c r="K124" s="28" t="s">
        <v>736</v>
      </c>
      <c r="L124" s="111" t="str">
        <f t="shared" si="16"/>
        <v>Yes</v>
      </c>
    </row>
    <row r="125" spans="1:12" ht="25" x14ac:dyDescent="0.25">
      <c r="A125" s="174" t="s">
        <v>1448</v>
      </c>
      <c r="B125" s="22" t="s">
        <v>213</v>
      </c>
      <c r="C125" s="29">
        <v>30246.963855000002</v>
      </c>
      <c r="D125" s="27" t="str">
        <f t="shared" si="17"/>
        <v>N/A</v>
      </c>
      <c r="E125" s="29">
        <v>15338.102083</v>
      </c>
      <c r="F125" s="27" t="str">
        <f t="shared" si="18"/>
        <v>N/A</v>
      </c>
      <c r="G125" s="29">
        <v>15329.912383000001</v>
      </c>
      <c r="H125" s="27" t="str">
        <f t="shared" si="19"/>
        <v>N/A</v>
      </c>
      <c r="I125" s="8">
        <v>-49.3</v>
      </c>
      <c r="J125" s="8">
        <v>-5.2999999999999999E-2</v>
      </c>
      <c r="K125" s="28" t="s">
        <v>736</v>
      </c>
      <c r="L125" s="111" t="str">
        <f t="shared" si="16"/>
        <v>Yes</v>
      </c>
    </row>
    <row r="126" spans="1:12" ht="25" x14ac:dyDescent="0.25">
      <c r="A126" s="174" t="s">
        <v>643</v>
      </c>
      <c r="B126" s="22" t="s">
        <v>213</v>
      </c>
      <c r="C126" s="29">
        <v>8409466</v>
      </c>
      <c r="D126" s="27" t="str">
        <f t="shared" si="17"/>
        <v>N/A</v>
      </c>
      <c r="E126" s="29">
        <v>7882410</v>
      </c>
      <c r="F126" s="27" t="str">
        <f t="shared" si="18"/>
        <v>N/A</v>
      </c>
      <c r="G126" s="29">
        <v>7514105</v>
      </c>
      <c r="H126" s="27" t="str">
        <f t="shared" si="19"/>
        <v>N/A</v>
      </c>
      <c r="I126" s="8">
        <v>-6.27</v>
      </c>
      <c r="J126" s="8">
        <v>-4.67</v>
      </c>
      <c r="K126" s="28" t="s">
        <v>736</v>
      </c>
      <c r="L126" s="111" t="str">
        <f t="shared" si="16"/>
        <v>Yes</v>
      </c>
    </row>
    <row r="127" spans="1:12" x14ac:dyDescent="0.25">
      <c r="A127" s="174" t="s">
        <v>644</v>
      </c>
      <c r="B127" s="22" t="s">
        <v>213</v>
      </c>
      <c r="C127" s="23">
        <v>2846</v>
      </c>
      <c r="D127" s="27" t="str">
        <f t="shared" si="17"/>
        <v>N/A</v>
      </c>
      <c r="E127" s="23">
        <v>2922</v>
      </c>
      <c r="F127" s="27" t="str">
        <f t="shared" si="18"/>
        <v>N/A</v>
      </c>
      <c r="G127" s="23">
        <v>2802</v>
      </c>
      <c r="H127" s="27" t="str">
        <f t="shared" si="19"/>
        <v>N/A</v>
      </c>
      <c r="I127" s="8">
        <v>2.67</v>
      </c>
      <c r="J127" s="8">
        <v>-4.1100000000000003</v>
      </c>
      <c r="K127" s="28" t="s">
        <v>736</v>
      </c>
      <c r="L127" s="111" t="str">
        <f t="shared" si="16"/>
        <v>Yes</v>
      </c>
    </row>
    <row r="128" spans="1:12" x14ac:dyDescent="0.25">
      <c r="A128" s="174" t="s">
        <v>1449</v>
      </c>
      <c r="B128" s="22" t="s">
        <v>213</v>
      </c>
      <c r="C128" s="29">
        <v>2954.8369641999998</v>
      </c>
      <c r="D128" s="27" t="str">
        <f t="shared" si="17"/>
        <v>N/A</v>
      </c>
      <c r="E128" s="29">
        <v>2697.6078029</v>
      </c>
      <c r="F128" s="27" t="str">
        <f t="shared" si="18"/>
        <v>N/A</v>
      </c>
      <c r="G128" s="29">
        <v>2681.6934332999999</v>
      </c>
      <c r="H128" s="27" t="str">
        <f t="shared" si="19"/>
        <v>N/A</v>
      </c>
      <c r="I128" s="8">
        <v>-8.7100000000000009</v>
      </c>
      <c r="J128" s="8">
        <v>-0.59</v>
      </c>
      <c r="K128" s="28" t="s">
        <v>736</v>
      </c>
      <c r="L128" s="111" t="str">
        <f t="shared" si="16"/>
        <v>Yes</v>
      </c>
    </row>
    <row r="129" spans="1:12" ht="25" x14ac:dyDescent="0.25">
      <c r="A129" s="174" t="s">
        <v>645</v>
      </c>
      <c r="B129" s="22" t="s">
        <v>213</v>
      </c>
      <c r="C129" s="29">
        <v>4449411</v>
      </c>
      <c r="D129" s="27" t="str">
        <f t="shared" si="17"/>
        <v>N/A</v>
      </c>
      <c r="E129" s="29">
        <v>5067553</v>
      </c>
      <c r="F129" s="27" t="str">
        <f t="shared" si="18"/>
        <v>N/A</v>
      </c>
      <c r="G129" s="29">
        <v>4540246</v>
      </c>
      <c r="H129" s="27" t="str">
        <f t="shared" si="19"/>
        <v>N/A</v>
      </c>
      <c r="I129" s="8">
        <v>13.89</v>
      </c>
      <c r="J129" s="8">
        <v>-10.4</v>
      </c>
      <c r="K129" s="28" t="s">
        <v>736</v>
      </c>
      <c r="L129" s="111" t="str">
        <f t="shared" si="16"/>
        <v>Yes</v>
      </c>
    </row>
    <row r="130" spans="1:12" x14ac:dyDescent="0.25">
      <c r="A130" s="174" t="s">
        <v>646</v>
      </c>
      <c r="B130" s="22" t="s">
        <v>213</v>
      </c>
      <c r="C130" s="23">
        <v>191</v>
      </c>
      <c r="D130" s="27" t="str">
        <f t="shared" si="17"/>
        <v>N/A</v>
      </c>
      <c r="E130" s="23">
        <v>196</v>
      </c>
      <c r="F130" s="27" t="str">
        <f t="shared" si="18"/>
        <v>N/A</v>
      </c>
      <c r="G130" s="23">
        <v>195</v>
      </c>
      <c r="H130" s="27" t="str">
        <f t="shared" si="19"/>
        <v>N/A</v>
      </c>
      <c r="I130" s="8">
        <v>2.6179999999999999</v>
      </c>
      <c r="J130" s="8">
        <v>-0.51</v>
      </c>
      <c r="K130" s="28" t="s">
        <v>736</v>
      </c>
      <c r="L130" s="111" t="str">
        <f t="shared" si="16"/>
        <v>Yes</v>
      </c>
    </row>
    <row r="131" spans="1:12" x14ac:dyDescent="0.25">
      <c r="A131" s="174" t="s">
        <v>1450</v>
      </c>
      <c r="B131" s="22" t="s">
        <v>213</v>
      </c>
      <c r="C131" s="29">
        <v>23295.345549999998</v>
      </c>
      <c r="D131" s="27" t="str">
        <f t="shared" si="17"/>
        <v>N/A</v>
      </c>
      <c r="E131" s="29">
        <v>25854.862245</v>
      </c>
      <c r="F131" s="27" t="str">
        <f t="shared" si="18"/>
        <v>N/A</v>
      </c>
      <c r="G131" s="29">
        <v>23283.312821</v>
      </c>
      <c r="H131" s="27" t="str">
        <f t="shared" si="19"/>
        <v>N/A</v>
      </c>
      <c r="I131" s="8">
        <v>10.99</v>
      </c>
      <c r="J131" s="8">
        <v>-9.9499999999999993</v>
      </c>
      <c r="K131" s="28" t="s">
        <v>736</v>
      </c>
      <c r="L131" s="111" t="str">
        <f t="shared" si="16"/>
        <v>Yes</v>
      </c>
    </row>
    <row r="132" spans="1:12" x14ac:dyDescent="0.25">
      <c r="A132" s="174" t="s">
        <v>1451</v>
      </c>
      <c r="B132" s="22" t="s">
        <v>213</v>
      </c>
      <c r="C132" s="29">
        <v>340.15626541</v>
      </c>
      <c r="D132" s="27" t="str">
        <f t="shared" ref="D132:D143" si="20">IF($B132="N/A","N/A",IF(C132&gt;10,"No",IF(C132&lt;-10,"No","Yes")))</f>
        <v>N/A</v>
      </c>
      <c r="E132" s="29">
        <v>369.37301544000002</v>
      </c>
      <c r="F132" s="27" t="str">
        <f t="shared" ref="F132:F143" si="21">IF($B132="N/A","N/A",IF(E132&gt;10,"No",IF(E132&lt;-10,"No","Yes")))</f>
        <v>N/A</v>
      </c>
      <c r="G132" s="29">
        <v>334.19954290999999</v>
      </c>
      <c r="H132" s="27" t="str">
        <f t="shared" ref="H132:H143" si="22">IF($B132="N/A","N/A",IF(G132&gt;10,"No",IF(G132&lt;-10,"No","Yes")))</f>
        <v>N/A</v>
      </c>
      <c r="I132" s="8">
        <v>8.5890000000000004</v>
      </c>
      <c r="J132" s="8">
        <v>-9.52</v>
      </c>
      <c r="K132" s="28" t="s">
        <v>736</v>
      </c>
      <c r="L132" s="111" t="str">
        <f t="shared" ref="L132:L143" si="23">IF(J132="Div by 0", "N/A", IF(K132="N/A","N/A", IF(J132&gt;VALUE(MID(K132,1,2)), "No", IF(J132&lt;-1*VALUE(MID(K132,1,2)), "No", "Yes"))))</f>
        <v>Yes</v>
      </c>
    </row>
    <row r="133" spans="1:12" x14ac:dyDescent="0.25">
      <c r="A133" s="174" t="s">
        <v>1452</v>
      </c>
      <c r="B133" s="22" t="s">
        <v>213</v>
      </c>
      <c r="C133" s="29">
        <v>297.91106120000001</v>
      </c>
      <c r="D133" s="27" t="str">
        <f t="shared" si="20"/>
        <v>N/A</v>
      </c>
      <c r="E133" s="29">
        <v>380.45542415</v>
      </c>
      <c r="F133" s="27" t="str">
        <f t="shared" si="21"/>
        <v>N/A</v>
      </c>
      <c r="G133" s="29">
        <v>322.96789412999999</v>
      </c>
      <c r="H133" s="27" t="str">
        <f t="shared" si="22"/>
        <v>N/A</v>
      </c>
      <c r="I133" s="8">
        <v>27.71</v>
      </c>
      <c r="J133" s="8">
        <v>-15.1</v>
      </c>
      <c r="K133" s="28" t="s">
        <v>736</v>
      </c>
      <c r="L133" s="111" t="str">
        <f t="shared" si="23"/>
        <v>Yes</v>
      </c>
    </row>
    <row r="134" spans="1:12" x14ac:dyDescent="0.25">
      <c r="A134" s="174" t="s">
        <v>1453</v>
      </c>
      <c r="B134" s="22" t="s">
        <v>213</v>
      </c>
      <c r="C134" s="29">
        <v>411.89328850999999</v>
      </c>
      <c r="D134" s="27" t="str">
        <f t="shared" si="20"/>
        <v>N/A</v>
      </c>
      <c r="E134" s="29">
        <v>387.09694313</v>
      </c>
      <c r="F134" s="27" t="str">
        <f t="shared" si="21"/>
        <v>N/A</v>
      </c>
      <c r="G134" s="29">
        <v>365.56070534999998</v>
      </c>
      <c r="H134" s="27" t="str">
        <f t="shared" si="22"/>
        <v>N/A</v>
      </c>
      <c r="I134" s="8">
        <v>-6.02</v>
      </c>
      <c r="J134" s="8">
        <v>-5.56</v>
      </c>
      <c r="K134" s="28" t="s">
        <v>736</v>
      </c>
      <c r="L134" s="111" t="str">
        <f t="shared" si="23"/>
        <v>Yes</v>
      </c>
    </row>
    <row r="135" spans="1:12" x14ac:dyDescent="0.25">
      <c r="A135" s="174" t="s">
        <v>1454</v>
      </c>
      <c r="B135" s="22" t="s">
        <v>213</v>
      </c>
      <c r="C135" s="29">
        <v>7968.4696728999998</v>
      </c>
      <c r="D135" s="27" t="str">
        <f t="shared" si="20"/>
        <v>N/A</v>
      </c>
      <c r="E135" s="29">
        <v>7589.0842927000003</v>
      </c>
      <c r="F135" s="27" t="str">
        <f t="shared" si="21"/>
        <v>N/A</v>
      </c>
      <c r="G135" s="29">
        <v>6868.7022908999998</v>
      </c>
      <c r="H135" s="27" t="str">
        <f t="shared" si="22"/>
        <v>N/A</v>
      </c>
      <c r="I135" s="8">
        <v>-4.76</v>
      </c>
      <c r="J135" s="8">
        <v>-9.49</v>
      </c>
      <c r="K135" s="28" t="s">
        <v>736</v>
      </c>
      <c r="L135" s="111" t="str">
        <f t="shared" si="23"/>
        <v>Yes</v>
      </c>
    </row>
    <row r="136" spans="1:12" x14ac:dyDescent="0.25">
      <c r="A136" s="174" t="s">
        <v>1455</v>
      </c>
      <c r="B136" s="22" t="s">
        <v>213</v>
      </c>
      <c r="C136" s="29">
        <v>14058.181359</v>
      </c>
      <c r="D136" s="27" t="str">
        <f t="shared" si="20"/>
        <v>N/A</v>
      </c>
      <c r="E136" s="29">
        <v>13713.992835999999</v>
      </c>
      <c r="F136" s="27" t="str">
        <f t="shared" si="21"/>
        <v>N/A</v>
      </c>
      <c r="G136" s="29">
        <v>12589.780552</v>
      </c>
      <c r="H136" s="27" t="str">
        <f t="shared" si="22"/>
        <v>N/A</v>
      </c>
      <c r="I136" s="8">
        <v>-2.4500000000000002</v>
      </c>
      <c r="J136" s="8">
        <v>-8.1999999999999993</v>
      </c>
      <c r="K136" s="28" t="s">
        <v>736</v>
      </c>
      <c r="L136" s="111" t="str">
        <f t="shared" si="23"/>
        <v>Yes</v>
      </c>
    </row>
    <row r="137" spans="1:12" x14ac:dyDescent="0.25">
      <c r="A137" s="174" t="s">
        <v>1456</v>
      </c>
      <c r="B137" s="22" t="s">
        <v>213</v>
      </c>
      <c r="C137" s="29">
        <v>2279.0640020000001</v>
      </c>
      <c r="D137" s="27" t="str">
        <f t="shared" si="20"/>
        <v>N/A</v>
      </c>
      <c r="E137" s="29">
        <v>2198.3970284000002</v>
      </c>
      <c r="F137" s="27" t="str">
        <f t="shared" si="21"/>
        <v>N/A</v>
      </c>
      <c r="G137" s="29">
        <v>1922.9544859</v>
      </c>
      <c r="H137" s="27" t="str">
        <f t="shared" si="22"/>
        <v>N/A</v>
      </c>
      <c r="I137" s="8">
        <v>-3.54</v>
      </c>
      <c r="J137" s="8">
        <v>-12.5</v>
      </c>
      <c r="K137" s="28" t="s">
        <v>736</v>
      </c>
      <c r="L137" s="111" t="str">
        <f t="shared" si="23"/>
        <v>Yes</v>
      </c>
    </row>
    <row r="138" spans="1:12" x14ac:dyDescent="0.25">
      <c r="A138" s="174" t="s">
        <v>1457</v>
      </c>
      <c r="B138" s="22" t="s">
        <v>213</v>
      </c>
      <c r="C138" s="29">
        <v>146.77475207000001</v>
      </c>
      <c r="D138" s="27" t="str">
        <f t="shared" si="20"/>
        <v>N/A</v>
      </c>
      <c r="E138" s="29">
        <v>136.00971139000001</v>
      </c>
      <c r="F138" s="27" t="str">
        <f t="shared" si="21"/>
        <v>N/A</v>
      </c>
      <c r="G138" s="29">
        <v>123.00691080999999</v>
      </c>
      <c r="H138" s="27" t="str">
        <f t="shared" si="22"/>
        <v>N/A</v>
      </c>
      <c r="I138" s="8">
        <v>-7.33</v>
      </c>
      <c r="J138" s="8">
        <v>-9.56</v>
      </c>
      <c r="K138" s="28" t="s">
        <v>736</v>
      </c>
      <c r="L138" s="111" t="str">
        <f t="shared" si="23"/>
        <v>Yes</v>
      </c>
    </row>
    <row r="139" spans="1:12" x14ac:dyDescent="0.25">
      <c r="A139" s="174" t="s">
        <v>1458</v>
      </c>
      <c r="B139" s="22" t="s">
        <v>213</v>
      </c>
      <c r="C139" s="29">
        <v>66.857944974999995</v>
      </c>
      <c r="D139" s="27" t="str">
        <f t="shared" si="20"/>
        <v>N/A</v>
      </c>
      <c r="E139" s="29">
        <v>75.778257902999997</v>
      </c>
      <c r="F139" s="27" t="str">
        <f t="shared" si="21"/>
        <v>N/A</v>
      </c>
      <c r="G139" s="29">
        <v>58.843728423000002</v>
      </c>
      <c r="H139" s="27" t="str">
        <f t="shared" si="22"/>
        <v>N/A</v>
      </c>
      <c r="I139" s="8">
        <v>13.34</v>
      </c>
      <c r="J139" s="8">
        <v>-22.3</v>
      </c>
      <c r="K139" s="28" t="s">
        <v>736</v>
      </c>
      <c r="L139" s="111" t="str">
        <f t="shared" si="23"/>
        <v>Yes</v>
      </c>
    </row>
    <row r="140" spans="1:12" x14ac:dyDescent="0.25">
      <c r="A140" s="174" t="s">
        <v>1459</v>
      </c>
      <c r="B140" s="22" t="s">
        <v>213</v>
      </c>
      <c r="C140" s="29">
        <v>215.00585232</v>
      </c>
      <c r="D140" s="27" t="str">
        <f t="shared" si="20"/>
        <v>N/A</v>
      </c>
      <c r="E140" s="29">
        <v>184.30593107000001</v>
      </c>
      <c r="F140" s="27" t="str">
        <f t="shared" si="21"/>
        <v>N/A</v>
      </c>
      <c r="G140" s="29">
        <v>184.9921363</v>
      </c>
      <c r="H140" s="27" t="str">
        <f t="shared" si="22"/>
        <v>N/A</v>
      </c>
      <c r="I140" s="8">
        <v>-14.3</v>
      </c>
      <c r="J140" s="8">
        <v>0.37230000000000002</v>
      </c>
      <c r="K140" s="28" t="s">
        <v>736</v>
      </c>
      <c r="L140" s="111" t="str">
        <f t="shared" si="23"/>
        <v>Yes</v>
      </c>
    </row>
    <row r="141" spans="1:12" x14ac:dyDescent="0.25">
      <c r="A141" s="174" t="s">
        <v>1460</v>
      </c>
      <c r="B141" s="22" t="s">
        <v>213</v>
      </c>
      <c r="C141" s="29">
        <v>5711.1210345</v>
      </c>
      <c r="D141" s="27" t="str">
        <f t="shared" si="20"/>
        <v>N/A</v>
      </c>
      <c r="E141" s="29">
        <v>5857.8963936999999</v>
      </c>
      <c r="F141" s="27" t="str">
        <f t="shared" si="21"/>
        <v>N/A</v>
      </c>
      <c r="G141" s="29">
        <v>5141.9899330999997</v>
      </c>
      <c r="H141" s="27" t="str">
        <f t="shared" si="22"/>
        <v>N/A</v>
      </c>
      <c r="I141" s="8">
        <v>2.57</v>
      </c>
      <c r="J141" s="8">
        <v>-12.2</v>
      </c>
      <c r="K141" s="28" t="s">
        <v>736</v>
      </c>
      <c r="L141" s="111" t="str">
        <f t="shared" si="23"/>
        <v>Yes</v>
      </c>
    </row>
    <row r="142" spans="1:12" x14ac:dyDescent="0.25">
      <c r="A142" s="174" t="s">
        <v>1461</v>
      </c>
      <c r="B142" s="22" t="s">
        <v>213</v>
      </c>
      <c r="C142" s="29">
        <v>5003.7402583000003</v>
      </c>
      <c r="D142" s="27" t="str">
        <f t="shared" si="20"/>
        <v>N/A</v>
      </c>
      <c r="E142" s="29">
        <v>5180.0581077999996</v>
      </c>
      <c r="F142" s="27" t="str">
        <f t="shared" si="21"/>
        <v>N/A</v>
      </c>
      <c r="G142" s="29">
        <v>4440.5493671000004</v>
      </c>
      <c r="H142" s="27" t="str">
        <f t="shared" si="22"/>
        <v>N/A</v>
      </c>
      <c r="I142" s="8">
        <v>3.524</v>
      </c>
      <c r="J142" s="8">
        <v>-14.3</v>
      </c>
      <c r="K142" s="28" t="s">
        <v>736</v>
      </c>
      <c r="L142" s="111" t="str">
        <f t="shared" si="23"/>
        <v>Yes</v>
      </c>
    </row>
    <row r="143" spans="1:12" x14ac:dyDescent="0.25">
      <c r="A143" s="174" t="s">
        <v>1462</v>
      </c>
      <c r="B143" s="22" t="s">
        <v>213</v>
      </c>
      <c r="C143" s="29">
        <v>6815.1986053999999</v>
      </c>
      <c r="D143" s="27" t="str">
        <f t="shared" si="20"/>
        <v>N/A</v>
      </c>
      <c r="E143" s="29">
        <v>6943.9237608000003</v>
      </c>
      <c r="F143" s="27" t="str">
        <f t="shared" si="21"/>
        <v>N/A</v>
      </c>
      <c r="G143" s="29">
        <v>6113.7972120000004</v>
      </c>
      <c r="H143" s="27" t="str">
        <f t="shared" si="22"/>
        <v>N/A</v>
      </c>
      <c r="I143" s="8">
        <v>1.889</v>
      </c>
      <c r="J143" s="8">
        <v>-12</v>
      </c>
      <c r="K143" s="28" t="s">
        <v>736</v>
      </c>
      <c r="L143" s="111" t="str">
        <f t="shared" si="23"/>
        <v>Yes</v>
      </c>
    </row>
    <row r="144" spans="1:12" x14ac:dyDescent="0.25">
      <c r="A144" s="174" t="s">
        <v>89</v>
      </c>
      <c r="B144" s="22" t="s">
        <v>213</v>
      </c>
      <c r="C144" s="4">
        <v>16.974412360999999</v>
      </c>
      <c r="D144" s="27" t="str">
        <f t="shared" ref="D144:D161" si="24">IF($B144="N/A","N/A",IF(C144&gt;10,"No",IF(C144&lt;-10,"No","Yes")))</f>
        <v>N/A</v>
      </c>
      <c r="E144" s="4">
        <v>16.907632713000002</v>
      </c>
      <c r="F144" s="27" t="str">
        <f t="shared" ref="F144:F161" si="25">IF($B144="N/A","N/A",IF(E144&gt;10,"No",IF(E144&lt;-10,"No","Yes")))</f>
        <v>N/A</v>
      </c>
      <c r="G144" s="4">
        <v>15.127605159</v>
      </c>
      <c r="H144" s="27" t="str">
        <f t="shared" ref="H144:H161" si="26">IF($B144="N/A","N/A",IF(G144&gt;10,"No",IF(G144&lt;-10,"No","Yes")))</f>
        <v>N/A</v>
      </c>
      <c r="I144" s="8">
        <v>-0.39300000000000002</v>
      </c>
      <c r="J144" s="8">
        <v>-10.5</v>
      </c>
      <c r="K144" s="28" t="s">
        <v>736</v>
      </c>
      <c r="L144" s="111" t="str">
        <f t="shared" ref="L144:L161" si="27">IF(J144="Div by 0", "N/A", IF(K144="N/A","N/A", IF(J144&gt;VALUE(MID(K144,1,2)), "No", IF(J144&lt;-1*VALUE(MID(K144,1,2)), "No", "Yes"))))</f>
        <v>Yes</v>
      </c>
    </row>
    <row r="145" spans="1:12" x14ac:dyDescent="0.25">
      <c r="A145" s="174" t="s">
        <v>475</v>
      </c>
      <c r="B145" s="22" t="s">
        <v>213</v>
      </c>
      <c r="C145" s="4">
        <v>17.473329589999999</v>
      </c>
      <c r="D145" s="27" t="str">
        <f t="shared" si="24"/>
        <v>N/A</v>
      </c>
      <c r="E145" s="4">
        <v>17.682510803</v>
      </c>
      <c r="F145" s="27" t="str">
        <f t="shared" si="25"/>
        <v>N/A</v>
      </c>
      <c r="G145" s="4">
        <v>16.237054085</v>
      </c>
      <c r="H145" s="27" t="str">
        <f t="shared" si="26"/>
        <v>N/A</v>
      </c>
      <c r="I145" s="8">
        <v>1.1970000000000001</v>
      </c>
      <c r="J145" s="8">
        <v>-8.17</v>
      </c>
      <c r="K145" s="28" t="s">
        <v>736</v>
      </c>
      <c r="L145" s="111" t="str">
        <f t="shared" si="27"/>
        <v>Yes</v>
      </c>
    </row>
    <row r="146" spans="1:12" x14ac:dyDescent="0.25">
      <c r="A146" s="174" t="s">
        <v>476</v>
      </c>
      <c r="B146" s="22" t="s">
        <v>213</v>
      </c>
      <c r="C146" s="4">
        <v>17.532063255000001</v>
      </c>
      <c r="D146" s="27" t="str">
        <f t="shared" si="24"/>
        <v>N/A</v>
      </c>
      <c r="E146" s="4">
        <v>17.269516501999998</v>
      </c>
      <c r="F146" s="27" t="str">
        <f t="shared" si="25"/>
        <v>N/A</v>
      </c>
      <c r="G146" s="4">
        <v>14.929107589999999</v>
      </c>
      <c r="H146" s="27" t="str">
        <f t="shared" si="26"/>
        <v>N/A</v>
      </c>
      <c r="I146" s="8">
        <v>-1.5</v>
      </c>
      <c r="J146" s="8">
        <v>-13.6</v>
      </c>
      <c r="K146" s="28" t="s">
        <v>736</v>
      </c>
      <c r="L146" s="111" t="str">
        <f t="shared" si="27"/>
        <v>Yes</v>
      </c>
    </row>
    <row r="147" spans="1:12" x14ac:dyDescent="0.25">
      <c r="A147" s="174" t="s">
        <v>1463</v>
      </c>
      <c r="B147" s="22" t="s">
        <v>213</v>
      </c>
      <c r="C147" s="4">
        <v>23.993205851999999</v>
      </c>
      <c r="D147" s="27" t="str">
        <f t="shared" si="24"/>
        <v>N/A</v>
      </c>
      <c r="E147" s="4">
        <v>22.745376180000001</v>
      </c>
      <c r="F147" s="27" t="str">
        <f t="shared" si="25"/>
        <v>N/A</v>
      </c>
      <c r="G147" s="4">
        <v>20.890243239</v>
      </c>
      <c r="H147" s="27" t="str">
        <f t="shared" si="26"/>
        <v>N/A</v>
      </c>
      <c r="I147" s="8">
        <v>-5.2</v>
      </c>
      <c r="J147" s="8">
        <v>-8.16</v>
      </c>
      <c r="K147" s="28" t="s">
        <v>736</v>
      </c>
      <c r="L147" s="111" t="str">
        <f t="shared" si="27"/>
        <v>Yes</v>
      </c>
    </row>
    <row r="148" spans="1:12" x14ac:dyDescent="0.25">
      <c r="A148" s="174" t="s">
        <v>1464</v>
      </c>
      <c r="B148" s="22" t="s">
        <v>213</v>
      </c>
      <c r="C148" s="4">
        <v>43.368893880000002</v>
      </c>
      <c r="D148" s="27" t="str">
        <f t="shared" si="24"/>
        <v>N/A</v>
      </c>
      <c r="E148" s="4">
        <v>41.858085058</v>
      </c>
      <c r="F148" s="27" t="str">
        <f t="shared" si="25"/>
        <v>N/A</v>
      </c>
      <c r="G148" s="4">
        <v>38.987341772000001</v>
      </c>
      <c r="H148" s="27" t="str">
        <f t="shared" si="26"/>
        <v>N/A</v>
      </c>
      <c r="I148" s="8">
        <v>-3.48</v>
      </c>
      <c r="J148" s="8">
        <v>-6.86</v>
      </c>
      <c r="K148" s="28" t="s">
        <v>736</v>
      </c>
      <c r="L148" s="111" t="str">
        <f t="shared" si="27"/>
        <v>Yes</v>
      </c>
    </row>
    <row r="149" spans="1:12" x14ac:dyDescent="0.25">
      <c r="A149" s="174" t="s">
        <v>1465</v>
      </c>
      <c r="B149" s="22" t="s">
        <v>213</v>
      </c>
      <c r="C149" s="4">
        <v>6.0141949944000004</v>
      </c>
      <c r="D149" s="27" t="str">
        <f t="shared" si="24"/>
        <v>N/A</v>
      </c>
      <c r="E149" s="4">
        <v>5.748386311</v>
      </c>
      <c r="F149" s="27" t="str">
        <f t="shared" si="25"/>
        <v>N/A</v>
      </c>
      <c r="G149" s="4">
        <v>5.1590611223999998</v>
      </c>
      <c r="H149" s="27" t="str">
        <f t="shared" si="26"/>
        <v>N/A</v>
      </c>
      <c r="I149" s="8">
        <v>-4.42</v>
      </c>
      <c r="J149" s="8">
        <v>-10.3</v>
      </c>
      <c r="K149" s="28" t="s">
        <v>736</v>
      </c>
      <c r="L149" s="111" t="str">
        <f t="shared" si="27"/>
        <v>Yes</v>
      </c>
    </row>
    <row r="150" spans="1:12" x14ac:dyDescent="0.25">
      <c r="A150" s="174" t="s">
        <v>90</v>
      </c>
      <c r="B150" s="22" t="s">
        <v>213</v>
      </c>
      <c r="C150" s="4">
        <v>34.776176648000003</v>
      </c>
      <c r="D150" s="27" t="str">
        <f t="shared" si="24"/>
        <v>N/A</v>
      </c>
      <c r="E150" s="4">
        <v>35.026460800000002</v>
      </c>
      <c r="F150" s="27" t="str">
        <f t="shared" si="25"/>
        <v>N/A</v>
      </c>
      <c r="G150" s="4">
        <v>18.659193556999998</v>
      </c>
      <c r="H150" s="27" t="str">
        <f t="shared" si="26"/>
        <v>N/A</v>
      </c>
      <c r="I150" s="8">
        <v>0.71970000000000001</v>
      </c>
      <c r="J150" s="8">
        <v>-46.7</v>
      </c>
      <c r="K150" s="28" t="s">
        <v>736</v>
      </c>
      <c r="L150" s="111" t="str">
        <f t="shared" si="27"/>
        <v>No</v>
      </c>
    </row>
    <row r="151" spans="1:12" x14ac:dyDescent="0.25">
      <c r="A151" s="174" t="s">
        <v>477</v>
      </c>
      <c r="B151" s="22" t="s">
        <v>213</v>
      </c>
      <c r="C151" s="4">
        <v>29.163391353000002</v>
      </c>
      <c r="D151" s="27" t="str">
        <f t="shared" si="24"/>
        <v>N/A</v>
      </c>
      <c r="E151" s="4">
        <v>29.178985672</v>
      </c>
      <c r="F151" s="27" t="str">
        <f t="shared" si="25"/>
        <v>N/A</v>
      </c>
      <c r="G151" s="4">
        <v>13.463751437999999</v>
      </c>
      <c r="H151" s="27" t="str">
        <f t="shared" si="26"/>
        <v>N/A</v>
      </c>
      <c r="I151" s="8">
        <v>5.3499999999999999E-2</v>
      </c>
      <c r="J151" s="8">
        <v>-53.9</v>
      </c>
      <c r="K151" s="28" t="s">
        <v>736</v>
      </c>
      <c r="L151" s="111" t="str">
        <f t="shared" si="27"/>
        <v>No</v>
      </c>
    </row>
    <row r="152" spans="1:12" x14ac:dyDescent="0.25">
      <c r="A152" s="174" t="s">
        <v>478</v>
      </c>
      <c r="B152" s="22" t="s">
        <v>213</v>
      </c>
      <c r="C152" s="4">
        <v>39.173203835000002</v>
      </c>
      <c r="D152" s="27" t="str">
        <f t="shared" si="24"/>
        <v>N/A</v>
      </c>
      <c r="E152" s="4">
        <v>39.739374009999999</v>
      </c>
      <c r="F152" s="27" t="str">
        <f t="shared" si="25"/>
        <v>N/A</v>
      </c>
      <c r="G152" s="4">
        <v>21.243893720999999</v>
      </c>
      <c r="H152" s="27" t="str">
        <f t="shared" si="26"/>
        <v>N/A</v>
      </c>
      <c r="I152" s="8">
        <v>1.4450000000000001</v>
      </c>
      <c r="J152" s="8">
        <v>-46.5</v>
      </c>
      <c r="K152" s="28" t="s">
        <v>736</v>
      </c>
      <c r="L152" s="111" t="str">
        <f t="shared" si="27"/>
        <v>No</v>
      </c>
    </row>
    <row r="153" spans="1:12" x14ac:dyDescent="0.25">
      <c r="A153" s="174" t="s">
        <v>117</v>
      </c>
      <c r="B153" s="22" t="s">
        <v>213</v>
      </c>
      <c r="C153" s="4">
        <v>90.159443318000001</v>
      </c>
      <c r="D153" s="27" t="str">
        <f t="shared" si="24"/>
        <v>N/A</v>
      </c>
      <c r="E153" s="4">
        <v>90.959681379000003</v>
      </c>
      <c r="F153" s="27" t="str">
        <f t="shared" si="25"/>
        <v>N/A</v>
      </c>
      <c r="G153" s="4">
        <v>89.203896174999997</v>
      </c>
      <c r="H153" s="27" t="str">
        <f t="shared" si="26"/>
        <v>N/A</v>
      </c>
      <c r="I153" s="8">
        <v>0.88759999999999994</v>
      </c>
      <c r="J153" s="8">
        <v>-1.93</v>
      </c>
      <c r="K153" s="28" t="s">
        <v>736</v>
      </c>
      <c r="L153" s="111" t="str">
        <f t="shared" si="27"/>
        <v>Yes</v>
      </c>
    </row>
    <row r="154" spans="1:12" x14ac:dyDescent="0.25">
      <c r="A154" s="174" t="s">
        <v>479</v>
      </c>
      <c r="B154" s="22" t="s">
        <v>213</v>
      </c>
      <c r="C154" s="4">
        <v>86.771476698000001</v>
      </c>
      <c r="D154" s="27" t="str">
        <f t="shared" si="24"/>
        <v>N/A</v>
      </c>
      <c r="E154" s="4">
        <v>87.320900613999996</v>
      </c>
      <c r="F154" s="27" t="str">
        <f t="shared" si="25"/>
        <v>N/A</v>
      </c>
      <c r="G154" s="4">
        <v>85.143843497999995</v>
      </c>
      <c r="H154" s="27" t="str">
        <f t="shared" si="26"/>
        <v>N/A</v>
      </c>
      <c r="I154" s="8">
        <v>0.63319999999999999</v>
      </c>
      <c r="J154" s="8">
        <v>-2.4900000000000002</v>
      </c>
      <c r="K154" s="28" t="s">
        <v>736</v>
      </c>
      <c r="L154" s="111" t="str">
        <f t="shared" si="27"/>
        <v>Yes</v>
      </c>
    </row>
    <row r="155" spans="1:12" x14ac:dyDescent="0.25">
      <c r="A155" s="174" t="s">
        <v>480</v>
      </c>
      <c r="B155" s="22" t="s">
        <v>213</v>
      </c>
      <c r="C155" s="4">
        <v>92.777985306999994</v>
      </c>
      <c r="D155" s="27" t="str">
        <f t="shared" si="24"/>
        <v>N/A</v>
      </c>
      <c r="E155" s="4">
        <v>93.837535013999997</v>
      </c>
      <c r="F155" s="27" t="str">
        <f t="shared" si="25"/>
        <v>N/A</v>
      </c>
      <c r="G155" s="4">
        <v>92.291195043000002</v>
      </c>
      <c r="H155" s="27" t="str">
        <f t="shared" si="26"/>
        <v>N/A</v>
      </c>
      <c r="I155" s="8">
        <v>1.1419999999999999</v>
      </c>
      <c r="J155" s="8">
        <v>-1.65</v>
      </c>
      <c r="K155" s="28" t="s">
        <v>736</v>
      </c>
      <c r="L155" s="111" t="str">
        <f t="shared" si="27"/>
        <v>Yes</v>
      </c>
    </row>
    <row r="156" spans="1:12" x14ac:dyDescent="0.25">
      <c r="A156" s="174" t="s">
        <v>1466</v>
      </c>
      <c r="B156" s="22" t="s">
        <v>213</v>
      </c>
      <c r="C156" s="23">
        <v>0.43705616530000002</v>
      </c>
      <c r="D156" s="27" t="str">
        <f t="shared" si="24"/>
        <v>N/A</v>
      </c>
      <c r="E156" s="23">
        <v>0.51016456919999997</v>
      </c>
      <c r="F156" s="27" t="str">
        <f t="shared" si="25"/>
        <v>N/A</v>
      </c>
      <c r="G156" s="23">
        <v>0.53633093529999998</v>
      </c>
      <c r="H156" s="27" t="str">
        <f t="shared" si="26"/>
        <v>N/A</v>
      </c>
      <c r="I156" s="8">
        <v>16.73</v>
      </c>
      <c r="J156" s="8">
        <v>5.1289999999999996</v>
      </c>
      <c r="K156" s="28" t="s">
        <v>736</v>
      </c>
      <c r="L156" s="111" t="str">
        <f t="shared" si="27"/>
        <v>Yes</v>
      </c>
    </row>
    <row r="157" spans="1:12" x14ac:dyDescent="0.25">
      <c r="A157" s="174" t="s">
        <v>1467</v>
      </c>
      <c r="B157" s="22" t="s">
        <v>213</v>
      </c>
      <c r="C157" s="23">
        <v>0.2429305913</v>
      </c>
      <c r="D157" s="27" t="str">
        <f t="shared" si="24"/>
        <v>N/A</v>
      </c>
      <c r="E157" s="23">
        <v>0.41864951769999997</v>
      </c>
      <c r="F157" s="27" t="str">
        <f t="shared" si="25"/>
        <v>N/A</v>
      </c>
      <c r="G157" s="23">
        <v>0.40255138200000001</v>
      </c>
      <c r="H157" s="27" t="str">
        <f t="shared" si="26"/>
        <v>N/A</v>
      </c>
      <c r="I157" s="8">
        <v>72.33</v>
      </c>
      <c r="J157" s="8">
        <v>-3.85</v>
      </c>
      <c r="K157" s="28" t="s">
        <v>736</v>
      </c>
      <c r="L157" s="111" t="str">
        <f t="shared" si="27"/>
        <v>Yes</v>
      </c>
    </row>
    <row r="158" spans="1:12" x14ac:dyDescent="0.25">
      <c r="A158" s="174" t="s">
        <v>1468</v>
      </c>
      <c r="B158" s="22" t="s">
        <v>213</v>
      </c>
      <c r="C158" s="23">
        <v>0.63991477269999997</v>
      </c>
      <c r="D158" s="27" t="str">
        <f t="shared" si="24"/>
        <v>N/A</v>
      </c>
      <c r="E158" s="23">
        <v>0.60719322990000002</v>
      </c>
      <c r="F158" s="27" t="str">
        <f t="shared" si="25"/>
        <v>N/A</v>
      </c>
      <c r="G158" s="23">
        <v>0.67358339980000004</v>
      </c>
      <c r="H158" s="27" t="str">
        <f t="shared" si="26"/>
        <v>N/A</v>
      </c>
      <c r="I158" s="8">
        <v>-5.1100000000000003</v>
      </c>
      <c r="J158" s="8">
        <v>10.93</v>
      </c>
      <c r="K158" s="28" t="s">
        <v>736</v>
      </c>
      <c r="L158" s="111" t="str">
        <f t="shared" si="27"/>
        <v>Yes</v>
      </c>
    </row>
    <row r="159" spans="1:12" x14ac:dyDescent="0.25">
      <c r="A159" s="174" t="s">
        <v>1469</v>
      </c>
      <c r="B159" s="22" t="s">
        <v>213</v>
      </c>
      <c r="C159" s="23">
        <v>239.96483215000001</v>
      </c>
      <c r="D159" s="27" t="str">
        <f t="shared" si="24"/>
        <v>N/A</v>
      </c>
      <c r="E159" s="23">
        <v>245.26673063000001</v>
      </c>
      <c r="F159" s="27" t="str">
        <f t="shared" si="25"/>
        <v>N/A</v>
      </c>
      <c r="G159" s="23">
        <v>236.69262828999999</v>
      </c>
      <c r="H159" s="27" t="str">
        <f t="shared" si="26"/>
        <v>N/A</v>
      </c>
      <c r="I159" s="8">
        <v>2.2090000000000001</v>
      </c>
      <c r="J159" s="8">
        <v>-3.5</v>
      </c>
      <c r="K159" s="28" t="s">
        <v>736</v>
      </c>
      <c r="L159" s="111" t="str">
        <f t="shared" si="27"/>
        <v>Yes</v>
      </c>
    </row>
    <row r="160" spans="1:12" x14ac:dyDescent="0.25">
      <c r="A160" s="174" t="s">
        <v>1470</v>
      </c>
      <c r="B160" s="22" t="s">
        <v>213</v>
      </c>
      <c r="C160" s="23">
        <v>243.11470740999999</v>
      </c>
      <c r="D160" s="27" t="str">
        <f t="shared" si="24"/>
        <v>N/A</v>
      </c>
      <c r="E160" s="23">
        <v>249.04917141999999</v>
      </c>
      <c r="F160" s="27" t="str">
        <f t="shared" si="25"/>
        <v>N/A</v>
      </c>
      <c r="G160" s="23">
        <v>239.89462810000001</v>
      </c>
      <c r="H160" s="27" t="str">
        <f t="shared" si="26"/>
        <v>N/A</v>
      </c>
      <c r="I160" s="8">
        <v>2.4409999999999998</v>
      </c>
      <c r="J160" s="8">
        <v>-3.68</v>
      </c>
      <c r="K160" s="28" t="s">
        <v>736</v>
      </c>
      <c r="L160" s="111" t="str">
        <f t="shared" si="27"/>
        <v>Yes</v>
      </c>
    </row>
    <row r="161" spans="1:12" x14ac:dyDescent="0.25">
      <c r="A161" s="174" t="s">
        <v>1471</v>
      </c>
      <c r="B161" s="22" t="s">
        <v>213</v>
      </c>
      <c r="C161" s="23">
        <v>224.39130435000001</v>
      </c>
      <c r="D161" s="27" t="str">
        <f t="shared" si="24"/>
        <v>N/A</v>
      </c>
      <c r="E161" s="23">
        <v>222.13983051</v>
      </c>
      <c r="F161" s="27" t="str">
        <f t="shared" si="25"/>
        <v>N/A</v>
      </c>
      <c r="G161" s="23">
        <v>218.54965358000001</v>
      </c>
      <c r="H161" s="27" t="str">
        <f t="shared" si="26"/>
        <v>N/A</v>
      </c>
      <c r="I161" s="8">
        <v>-1</v>
      </c>
      <c r="J161" s="8">
        <v>-1.62</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0</v>
      </c>
      <c r="D163" s="27" t="str">
        <f t="shared" si="28"/>
        <v>N/A</v>
      </c>
      <c r="E163" s="23">
        <v>0</v>
      </c>
      <c r="F163" s="27" t="str">
        <f t="shared" si="29"/>
        <v>N/A</v>
      </c>
      <c r="G163" s="23">
        <v>0</v>
      </c>
      <c r="H163" s="27" t="str">
        <f t="shared" si="30"/>
        <v>N/A</v>
      </c>
      <c r="I163" s="8" t="s">
        <v>1748</v>
      </c>
      <c r="J163" s="8" t="s">
        <v>1748</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15</v>
      </c>
      <c r="D165" s="27" t="str">
        <f t="shared" si="28"/>
        <v>N/A</v>
      </c>
      <c r="E165" s="23">
        <v>16</v>
      </c>
      <c r="F165" s="27" t="str">
        <f t="shared" si="29"/>
        <v>N/A</v>
      </c>
      <c r="G165" s="23">
        <v>14</v>
      </c>
      <c r="H165" s="27" t="str">
        <f t="shared" si="30"/>
        <v>N/A</v>
      </c>
      <c r="I165" s="8">
        <v>6.6669999999999998</v>
      </c>
      <c r="J165" s="8">
        <v>-12.5</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11</v>
      </c>
      <c r="D167" s="27" t="str">
        <f t="shared" si="28"/>
        <v>N/A</v>
      </c>
      <c r="E167" s="23">
        <v>11</v>
      </c>
      <c r="F167" s="27" t="str">
        <f t="shared" si="29"/>
        <v>N/A</v>
      </c>
      <c r="G167" s="23">
        <v>11</v>
      </c>
      <c r="H167" s="27" t="str">
        <f t="shared" si="30"/>
        <v>N/A</v>
      </c>
      <c r="I167" s="8">
        <v>-25</v>
      </c>
      <c r="J167" s="8">
        <v>0</v>
      </c>
      <c r="K167" s="10" t="s">
        <v>213</v>
      </c>
      <c r="L167" s="111" t="str">
        <f t="shared" si="31"/>
        <v>N/A</v>
      </c>
    </row>
    <row r="168" spans="1:12" x14ac:dyDescent="0.25">
      <c r="A168" s="174" t="s">
        <v>125</v>
      </c>
      <c r="B168" s="22" t="s">
        <v>213</v>
      </c>
      <c r="C168" s="29">
        <v>293754</v>
      </c>
      <c r="D168" s="27" t="str">
        <f t="shared" si="28"/>
        <v>N/A</v>
      </c>
      <c r="E168" s="29">
        <v>294345</v>
      </c>
      <c r="F168" s="27" t="str">
        <f t="shared" si="29"/>
        <v>N/A</v>
      </c>
      <c r="G168" s="29">
        <v>280937</v>
      </c>
      <c r="H168" s="27" t="str">
        <f t="shared" si="30"/>
        <v>N/A</v>
      </c>
      <c r="I168" s="8">
        <v>0.20119999999999999</v>
      </c>
      <c r="J168" s="8">
        <v>-4.5599999999999996</v>
      </c>
      <c r="K168" s="10" t="s">
        <v>213</v>
      </c>
      <c r="L168" s="111" t="str">
        <f t="shared" si="31"/>
        <v>N/A</v>
      </c>
    </row>
    <row r="169" spans="1:12" x14ac:dyDescent="0.25">
      <c r="A169" s="174" t="s">
        <v>1608</v>
      </c>
      <c r="B169" s="22" t="s">
        <v>213</v>
      </c>
      <c r="C169" s="29">
        <v>131684</v>
      </c>
      <c r="D169" s="27" t="str">
        <f t="shared" si="28"/>
        <v>N/A</v>
      </c>
      <c r="E169" s="29">
        <v>147699</v>
      </c>
      <c r="F169" s="27" t="str">
        <f t="shared" si="29"/>
        <v>N/A</v>
      </c>
      <c r="G169" s="29">
        <v>103157</v>
      </c>
      <c r="H169" s="27" t="str">
        <f t="shared" si="30"/>
        <v>N/A</v>
      </c>
      <c r="I169" s="8">
        <v>12.16</v>
      </c>
      <c r="J169" s="8">
        <v>-30.2</v>
      </c>
      <c r="K169" s="10" t="s">
        <v>213</v>
      </c>
      <c r="L169" s="111" t="str">
        <f t="shared" si="31"/>
        <v>N/A</v>
      </c>
    </row>
    <row r="170" spans="1:12" x14ac:dyDescent="0.25">
      <c r="A170" s="174" t="s">
        <v>1365</v>
      </c>
      <c r="B170" s="22" t="s">
        <v>213</v>
      </c>
      <c r="C170" s="29">
        <v>267781</v>
      </c>
      <c r="D170" s="27" t="str">
        <f t="shared" si="28"/>
        <v>N/A</v>
      </c>
      <c r="E170" s="29">
        <v>275095</v>
      </c>
      <c r="F170" s="27" t="str">
        <f t="shared" si="29"/>
        <v>N/A</v>
      </c>
      <c r="G170" s="29">
        <v>267348</v>
      </c>
      <c r="H170" s="27" t="str">
        <f t="shared" si="30"/>
        <v>N/A</v>
      </c>
      <c r="I170" s="8">
        <v>2.7309999999999999</v>
      </c>
      <c r="J170" s="8">
        <v>-2.82</v>
      </c>
      <c r="K170" s="10" t="s">
        <v>213</v>
      </c>
      <c r="L170" s="111" t="str">
        <f t="shared" si="31"/>
        <v>N/A</v>
      </c>
    </row>
    <row r="171" spans="1:12" x14ac:dyDescent="0.25">
      <c r="A171" s="174" t="s">
        <v>1602</v>
      </c>
      <c r="B171" s="22" t="s">
        <v>213</v>
      </c>
      <c r="C171" s="29">
        <v>84066</v>
      </c>
      <c r="D171" s="27" t="str">
        <f t="shared" si="28"/>
        <v>N/A</v>
      </c>
      <c r="E171" s="29">
        <v>39223</v>
      </c>
      <c r="F171" s="27" t="str">
        <f t="shared" si="29"/>
        <v>N/A</v>
      </c>
      <c r="G171" s="29">
        <v>44291</v>
      </c>
      <c r="H171" s="27" t="str">
        <f t="shared" si="30"/>
        <v>N/A</v>
      </c>
      <c r="I171" s="8">
        <v>-53.3</v>
      </c>
      <c r="J171" s="8">
        <v>12.92</v>
      </c>
      <c r="K171" s="10" t="s">
        <v>213</v>
      </c>
      <c r="L171" s="111" t="str">
        <f t="shared" si="31"/>
        <v>N/A</v>
      </c>
    </row>
    <row r="172" spans="1:12" x14ac:dyDescent="0.25">
      <c r="A172" s="174" t="s">
        <v>1603</v>
      </c>
      <c r="B172" s="22" t="s">
        <v>213</v>
      </c>
      <c r="C172" s="29">
        <v>293754</v>
      </c>
      <c r="D172" s="27" t="str">
        <f t="shared" si="28"/>
        <v>N/A</v>
      </c>
      <c r="E172" s="29">
        <v>293189</v>
      </c>
      <c r="F172" s="27" t="str">
        <f t="shared" si="29"/>
        <v>N/A</v>
      </c>
      <c r="G172" s="29">
        <v>280937</v>
      </c>
      <c r="H172" s="27" t="str">
        <f t="shared" si="30"/>
        <v>N/A</v>
      </c>
      <c r="I172" s="8">
        <v>-0.192</v>
      </c>
      <c r="J172" s="8">
        <v>-4.18</v>
      </c>
      <c r="K172" s="10" t="s">
        <v>213</v>
      </c>
      <c r="L172" s="111" t="str">
        <f t="shared" si="31"/>
        <v>N/A</v>
      </c>
    </row>
    <row r="173" spans="1:12" ht="25" x14ac:dyDescent="0.25">
      <c r="A173" s="174" t="s">
        <v>1366</v>
      </c>
      <c r="B173" s="22" t="s">
        <v>213</v>
      </c>
      <c r="C173" s="29">
        <v>251213</v>
      </c>
      <c r="D173" s="27" t="str">
        <f t="shared" ref="D173:D187" si="32">IF($B173="N/A","N/A",IF(C173&gt;10,"No",IF(C173&lt;-10,"No","Yes")))</f>
        <v>N/A</v>
      </c>
      <c r="E173" s="29">
        <v>250612</v>
      </c>
      <c r="F173" s="27" t="str">
        <f t="shared" ref="F173:F187" si="33">IF($B173="N/A","N/A",IF(E173&gt;10,"No",IF(E173&lt;-10,"No","Yes")))</f>
        <v>N/A</v>
      </c>
      <c r="G173" s="29">
        <v>238258</v>
      </c>
      <c r="H173" s="27" t="str">
        <f t="shared" ref="H173:H187" si="34">IF($B173="N/A","N/A",IF(G173&gt;10,"No",IF(G173&lt;-10,"No","Yes")))</f>
        <v>N/A</v>
      </c>
      <c r="I173" s="8">
        <v>-0.23899999999999999</v>
      </c>
      <c r="J173" s="8">
        <v>-4.93</v>
      </c>
      <c r="K173" s="28" t="s">
        <v>736</v>
      </c>
      <c r="L173" s="111" t="str">
        <f t="shared" ref="L173:L187" si="35">IF(J173="Div by 0", "N/A", IF(K173="N/A","N/A", IF(J173&gt;VALUE(MID(K173,1,2)), "No", IF(J173&lt;-1*VALUE(MID(K173,1,2)), "No", "Yes"))))</f>
        <v>Yes</v>
      </c>
    </row>
    <row r="174" spans="1:12" x14ac:dyDescent="0.25">
      <c r="A174" s="174" t="s">
        <v>647</v>
      </c>
      <c r="B174" s="22" t="s">
        <v>213</v>
      </c>
      <c r="C174" s="23">
        <v>845</v>
      </c>
      <c r="D174" s="27" t="str">
        <f t="shared" si="32"/>
        <v>N/A</v>
      </c>
      <c r="E174" s="23">
        <v>860</v>
      </c>
      <c r="F174" s="27" t="str">
        <f t="shared" si="33"/>
        <v>N/A</v>
      </c>
      <c r="G174" s="23">
        <v>803</v>
      </c>
      <c r="H174" s="27" t="str">
        <f t="shared" si="34"/>
        <v>N/A</v>
      </c>
      <c r="I174" s="8">
        <v>1.7749999999999999</v>
      </c>
      <c r="J174" s="8">
        <v>-6.63</v>
      </c>
      <c r="K174" s="28" t="s">
        <v>736</v>
      </c>
      <c r="L174" s="111" t="str">
        <f t="shared" si="35"/>
        <v>Yes</v>
      </c>
    </row>
    <row r="175" spans="1:12" x14ac:dyDescent="0.25">
      <c r="A175" s="174" t="s">
        <v>1367</v>
      </c>
      <c r="B175" s="22" t="s">
        <v>213</v>
      </c>
      <c r="C175" s="29">
        <v>297.29349112</v>
      </c>
      <c r="D175" s="27" t="str">
        <f t="shared" si="32"/>
        <v>N/A</v>
      </c>
      <c r="E175" s="29">
        <v>291.40930233</v>
      </c>
      <c r="F175" s="27" t="str">
        <f t="shared" si="33"/>
        <v>N/A</v>
      </c>
      <c r="G175" s="29">
        <v>296.70983811000002</v>
      </c>
      <c r="H175" s="27" t="str">
        <f t="shared" si="34"/>
        <v>N/A</v>
      </c>
      <c r="I175" s="8">
        <v>-1.98</v>
      </c>
      <c r="J175" s="8">
        <v>1.819</v>
      </c>
      <c r="K175" s="28" t="s">
        <v>736</v>
      </c>
      <c r="L175" s="111" t="str">
        <f t="shared" si="35"/>
        <v>Yes</v>
      </c>
    </row>
    <row r="176" spans="1:12" ht="25" x14ac:dyDescent="0.25">
      <c r="A176" s="174" t="s">
        <v>1368</v>
      </c>
      <c r="B176" s="22" t="s">
        <v>213</v>
      </c>
      <c r="C176" s="29">
        <v>530588</v>
      </c>
      <c r="D176" s="27" t="str">
        <f t="shared" si="32"/>
        <v>N/A</v>
      </c>
      <c r="E176" s="29">
        <v>568028</v>
      </c>
      <c r="F176" s="27" t="str">
        <f t="shared" si="33"/>
        <v>N/A</v>
      </c>
      <c r="G176" s="29">
        <v>504189</v>
      </c>
      <c r="H176" s="27" t="str">
        <f t="shared" si="34"/>
        <v>N/A</v>
      </c>
      <c r="I176" s="8">
        <v>7.056</v>
      </c>
      <c r="J176" s="8">
        <v>-11.2</v>
      </c>
      <c r="K176" s="28" t="s">
        <v>736</v>
      </c>
      <c r="L176" s="111" t="str">
        <f t="shared" si="35"/>
        <v>Yes</v>
      </c>
    </row>
    <row r="177" spans="1:12" x14ac:dyDescent="0.25">
      <c r="A177" s="174" t="s">
        <v>514</v>
      </c>
      <c r="B177" s="22" t="s">
        <v>213</v>
      </c>
      <c r="C177" s="23">
        <v>2585</v>
      </c>
      <c r="D177" s="27" t="str">
        <f t="shared" si="32"/>
        <v>N/A</v>
      </c>
      <c r="E177" s="23">
        <v>2740</v>
      </c>
      <c r="F177" s="27" t="str">
        <f t="shared" si="33"/>
        <v>N/A</v>
      </c>
      <c r="G177" s="23">
        <v>2540</v>
      </c>
      <c r="H177" s="27" t="str">
        <f t="shared" si="34"/>
        <v>N/A</v>
      </c>
      <c r="I177" s="8">
        <v>5.9960000000000004</v>
      </c>
      <c r="J177" s="8">
        <v>-7.3</v>
      </c>
      <c r="K177" s="28" t="s">
        <v>736</v>
      </c>
      <c r="L177" s="111" t="str">
        <f t="shared" si="35"/>
        <v>Yes</v>
      </c>
    </row>
    <row r="178" spans="1:12" x14ac:dyDescent="0.25">
      <c r="A178" s="174" t="s">
        <v>1369</v>
      </c>
      <c r="B178" s="22" t="s">
        <v>213</v>
      </c>
      <c r="C178" s="29">
        <v>205.25647968999999</v>
      </c>
      <c r="D178" s="27" t="str">
        <f t="shared" si="32"/>
        <v>N/A</v>
      </c>
      <c r="E178" s="29">
        <v>207.30948905</v>
      </c>
      <c r="F178" s="27" t="str">
        <f t="shared" si="33"/>
        <v>N/A</v>
      </c>
      <c r="G178" s="29">
        <v>198.49960630000001</v>
      </c>
      <c r="H178" s="27" t="str">
        <f t="shared" si="34"/>
        <v>N/A</v>
      </c>
      <c r="I178" s="8">
        <v>1</v>
      </c>
      <c r="J178" s="8">
        <v>-4.25</v>
      </c>
      <c r="K178" s="28" t="s">
        <v>736</v>
      </c>
      <c r="L178" s="111" t="str">
        <f t="shared" si="35"/>
        <v>Yes</v>
      </c>
    </row>
    <row r="179" spans="1:12" ht="25" x14ac:dyDescent="0.25">
      <c r="A179" s="174" t="s">
        <v>1370</v>
      </c>
      <c r="B179" s="22" t="s">
        <v>213</v>
      </c>
      <c r="C179" s="29">
        <v>910992</v>
      </c>
      <c r="D179" s="27" t="str">
        <f t="shared" si="32"/>
        <v>N/A</v>
      </c>
      <c r="E179" s="29">
        <v>999670</v>
      </c>
      <c r="F179" s="27" t="str">
        <f t="shared" si="33"/>
        <v>N/A</v>
      </c>
      <c r="G179" s="29">
        <v>834592</v>
      </c>
      <c r="H179" s="27" t="str">
        <f t="shared" si="34"/>
        <v>N/A</v>
      </c>
      <c r="I179" s="8">
        <v>9.734</v>
      </c>
      <c r="J179" s="8">
        <v>-16.5</v>
      </c>
      <c r="K179" s="28" t="s">
        <v>736</v>
      </c>
      <c r="L179" s="111" t="str">
        <f t="shared" si="35"/>
        <v>Yes</v>
      </c>
    </row>
    <row r="180" spans="1:12" x14ac:dyDescent="0.25">
      <c r="A180" s="174" t="s">
        <v>515</v>
      </c>
      <c r="B180" s="22" t="s">
        <v>213</v>
      </c>
      <c r="C180" s="23">
        <v>2785</v>
      </c>
      <c r="D180" s="27" t="str">
        <f t="shared" si="32"/>
        <v>N/A</v>
      </c>
      <c r="E180" s="23">
        <v>2910</v>
      </c>
      <c r="F180" s="27" t="str">
        <f t="shared" si="33"/>
        <v>N/A</v>
      </c>
      <c r="G180" s="23">
        <v>2778</v>
      </c>
      <c r="H180" s="27" t="str">
        <f t="shared" si="34"/>
        <v>N/A</v>
      </c>
      <c r="I180" s="8">
        <v>4.4880000000000004</v>
      </c>
      <c r="J180" s="8">
        <v>-4.54</v>
      </c>
      <c r="K180" s="28" t="s">
        <v>736</v>
      </c>
      <c r="L180" s="111" t="str">
        <f t="shared" si="35"/>
        <v>Yes</v>
      </c>
    </row>
    <row r="181" spans="1:12" x14ac:dyDescent="0.25">
      <c r="A181" s="174" t="s">
        <v>1371</v>
      </c>
      <c r="B181" s="22" t="s">
        <v>213</v>
      </c>
      <c r="C181" s="29">
        <v>327.10664272999998</v>
      </c>
      <c r="D181" s="27" t="str">
        <f t="shared" si="32"/>
        <v>N/A</v>
      </c>
      <c r="E181" s="29">
        <v>343.52920962000002</v>
      </c>
      <c r="F181" s="27" t="str">
        <f t="shared" si="33"/>
        <v>N/A</v>
      </c>
      <c r="G181" s="29">
        <v>300.42908567000001</v>
      </c>
      <c r="H181" s="27" t="str">
        <f t="shared" si="34"/>
        <v>N/A</v>
      </c>
      <c r="I181" s="8">
        <v>5.0209999999999999</v>
      </c>
      <c r="J181" s="8">
        <v>-12.5</v>
      </c>
      <c r="K181" s="28" t="s">
        <v>736</v>
      </c>
      <c r="L181" s="111" t="str">
        <f t="shared" si="35"/>
        <v>Yes</v>
      </c>
    </row>
    <row r="182" spans="1:12" ht="25" x14ac:dyDescent="0.25">
      <c r="A182" s="174" t="s">
        <v>1372</v>
      </c>
      <c r="B182" s="22" t="s">
        <v>213</v>
      </c>
      <c r="C182" s="29">
        <v>1373268</v>
      </c>
      <c r="D182" s="27" t="str">
        <f t="shared" si="32"/>
        <v>N/A</v>
      </c>
      <c r="E182" s="29">
        <v>522083</v>
      </c>
      <c r="F182" s="27" t="str">
        <f t="shared" si="33"/>
        <v>N/A</v>
      </c>
      <c r="G182" s="29">
        <v>463621</v>
      </c>
      <c r="H182" s="27" t="str">
        <f t="shared" si="34"/>
        <v>N/A</v>
      </c>
      <c r="I182" s="8">
        <v>-62</v>
      </c>
      <c r="J182" s="8">
        <v>-11.2</v>
      </c>
      <c r="K182" s="28" t="s">
        <v>736</v>
      </c>
      <c r="L182" s="111" t="str">
        <f t="shared" si="35"/>
        <v>Yes</v>
      </c>
    </row>
    <row r="183" spans="1:12" x14ac:dyDescent="0.25">
      <c r="A183" s="174" t="s">
        <v>516</v>
      </c>
      <c r="B183" s="22" t="s">
        <v>213</v>
      </c>
      <c r="C183" s="23">
        <v>495</v>
      </c>
      <c r="D183" s="27" t="str">
        <f t="shared" si="32"/>
        <v>N/A</v>
      </c>
      <c r="E183" s="23">
        <v>377</v>
      </c>
      <c r="F183" s="27" t="str">
        <f t="shared" si="33"/>
        <v>N/A</v>
      </c>
      <c r="G183" s="23">
        <v>284</v>
      </c>
      <c r="H183" s="27" t="str">
        <f t="shared" si="34"/>
        <v>N/A</v>
      </c>
      <c r="I183" s="8">
        <v>-23.8</v>
      </c>
      <c r="J183" s="8">
        <v>-24.7</v>
      </c>
      <c r="K183" s="28" t="s">
        <v>736</v>
      </c>
      <c r="L183" s="111" t="str">
        <f t="shared" si="35"/>
        <v>Yes</v>
      </c>
    </row>
    <row r="184" spans="1:12" x14ac:dyDescent="0.25">
      <c r="A184" s="174" t="s">
        <v>1373</v>
      </c>
      <c r="B184" s="22" t="s">
        <v>213</v>
      </c>
      <c r="C184" s="29">
        <v>2774.2787879000002</v>
      </c>
      <c r="D184" s="27" t="str">
        <f t="shared" si="32"/>
        <v>N/A</v>
      </c>
      <c r="E184" s="29">
        <v>1384.8355438000001</v>
      </c>
      <c r="F184" s="27" t="str">
        <f t="shared" si="33"/>
        <v>N/A</v>
      </c>
      <c r="G184" s="29">
        <v>1632.4683098999999</v>
      </c>
      <c r="H184" s="27" t="str">
        <f t="shared" si="34"/>
        <v>N/A</v>
      </c>
      <c r="I184" s="8">
        <v>-50.1</v>
      </c>
      <c r="J184" s="8">
        <v>17.88</v>
      </c>
      <c r="K184" s="28" t="s">
        <v>736</v>
      </c>
      <c r="L184" s="111" t="str">
        <f t="shared" si="35"/>
        <v>Yes</v>
      </c>
    </row>
    <row r="185" spans="1:12" ht="25" x14ac:dyDescent="0.25">
      <c r="A185" s="174" t="s">
        <v>1374</v>
      </c>
      <c r="B185" s="22" t="s">
        <v>213</v>
      </c>
      <c r="C185" s="29">
        <v>30859066</v>
      </c>
      <c r="D185" s="27" t="str">
        <f t="shared" si="32"/>
        <v>N/A</v>
      </c>
      <c r="E185" s="29">
        <v>32485915</v>
      </c>
      <c r="F185" s="27" t="str">
        <f t="shared" si="33"/>
        <v>N/A</v>
      </c>
      <c r="G185" s="29">
        <v>27734716</v>
      </c>
      <c r="H185" s="27" t="str">
        <f t="shared" si="34"/>
        <v>N/A</v>
      </c>
      <c r="I185" s="8">
        <v>5.2720000000000002</v>
      </c>
      <c r="J185" s="8">
        <v>-14.6</v>
      </c>
      <c r="K185" s="28" t="s">
        <v>736</v>
      </c>
      <c r="L185" s="111" t="str">
        <f t="shared" si="35"/>
        <v>Yes</v>
      </c>
    </row>
    <row r="186" spans="1:12" ht="25" x14ac:dyDescent="0.25">
      <c r="A186" s="174" t="s">
        <v>517</v>
      </c>
      <c r="B186" s="22" t="s">
        <v>213</v>
      </c>
      <c r="C186" s="23">
        <v>2099</v>
      </c>
      <c r="D186" s="27" t="str">
        <f t="shared" si="32"/>
        <v>N/A</v>
      </c>
      <c r="E186" s="23">
        <v>2101</v>
      </c>
      <c r="F186" s="27" t="str">
        <f t="shared" si="33"/>
        <v>N/A</v>
      </c>
      <c r="G186" s="23">
        <v>1950</v>
      </c>
      <c r="H186" s="27" t="str">
        <f t="shared" si="34"/>
        <v>N/A</v>
      </c>
      <c r="I186" s="8">
        <v>9.5299999999999996E-2</v>
      </c>
      <c r="J186" s="8">
        <v>-7.19</v>
      </c>
      <c r="K186" s="28" t="s">
        <v>736</v>
      </c>
      <c r="L186" s="111" t="str">
        <f t="shared" si="35"/>
        <v>Yes</v>
      </c>
    </row>
    <row r="187" spans="1:12" ht="25" x14ac:dyDescent="0.25">
      <c r="A187" s="174" t="s">
        <v>1375</v>
      </c>
      <c r="B187" s="22" t="s">
        <v>213</v>
      </c>
      <c r="C187" s="29">
        <v>14701.794188</v>
      </c>
      <c r="D187" s="27" t="str">
        <f t="shared" si="32"/>
        <v>N/A</v>
      </c>
      <c r="E187" s="29">
        <v>15462.120419000001</v>
      </c>
      <c r="F187" s="27" t="str">
        <f t="shared" si="33"/>
        <v>N/A</v>
      </c>
      <c r="G187" s="29">
        <v>14222.931282</v>
      </c>
      <c r="H187" s="27" t="str">
        <f t="shared" si="34"/>
        <v>N/A</v>
      </c>
      <c r="I187" s="8">
        <v>5.1719999999999997</v>
      </c>
      <c r="J187" s="8">
        <v>-8.01</v>
      </c>
      <c r="K187" s="28" t="s">
        <v>736</v>
      </c>
      <c r="L187" s="111" t="str">
        <f t="shared" si="35"/>
        <v>Yes</v>
      </c>
    </row>
    <row r="188" spans="1:12" x14ac:dyDescent="0.25">
      <c r="A188" s="143" t="s">
        <v>1376</v>
      </c>
      <c r="B188" s="22" t="s">
        <v>213</v>
      </c>
      <c r="C188" s="29">
        <v>59379383</v>
      </c>
      <c r="D188" s="27" t="str">
        <f t="shared" ref="D188:D203" si="36">IF($B188="N/A","N/A",IF(C188&gt;10,"No",IF(C188&lt;-10,"No","Yes")))</f>
        <v>N/A</v>
      </c>
      <c r="E188" s="29">
        <v>62749600</v>
      </c>
      <c r="F188" s="27" t="str">
        <f t="shared" ref="F188:F203" si="37">IF($B188="N/A","N/A",IF(E188&gt;10,"No",IF(E188&lt;-10,"No","Yes")))</f>
        <v>N/A</v>
      </c>
      <c r="G188" s="29">
        <v>53208709</v>
      </c>
      <c r="H188" s="27" t="str">
        <f t="shared" ref="H188:H203" si="38">IF($B188="N/A","N/A",IF(G188&gt;10,"No",IF(G188&lt;-10,"No","Yes")))</f>
        <v>N/A</v>
      </c>
      <c r="I188" s="8">
        <v>5.6760000000000002</v>
      </c>
      <c r="J188" s="8">
        <v>-15.2</v>
      </c>
      <c r="K188" s="28" t="s">
        <v>736</v>
      </c>
      <c r="L188" s="111" t="str">
        <f t="shared" ref="L188:L203" si="39">IF(J188="Div by 0", "N/A", IF(K188="N/A","N/A", IF(J188&gt;VALUE(MID(K188,1,2)), "No", IF(J188&lt;-1*VALUE(MID(K188,1,2)), "No", "Yes"))))</f>
        <v>Yes</v>
      </c>
    </row>
    <row r="189" spans="1:12" x14ac:dyDescent="0.25">
      <c r="A189" s="143" t="s">
        <v>1473</v>
      </c>
      <c r="B189" s="22" t="s">
        <v>213</v>
      </c>
      <c r="C189" s="23">
        <v>3567</v>
      </c>
      <c r="D189" s="27" t="str">
        <f t="shared" si="36"/>
        <v>N/A</v>
      </c>
      <c r="E189" s="23">
        <v>3604</v>
      </c>
      <c r="F189" s="27" t="str">
        <f t="shared" si="37"/>
        <v>N/A</v>
      </c>
      <c r="G189" s="23">
        <v>3428</v>
      </c>
      <c r="H189" s="27" t="str">
        <f t="shared" si="38"/>
        <v>N/A</v>
      </c>
      <c r="I189" s="8">
        <v>1.0369999999999999</v>
      </c>
      <c r="J189" s="8">
        <v>-4.88</v>
      </c>
      <c r="K189" s="28" t="s">
        <v>736</v>
      </c>
      <c r="L189" s="111" t="str">
        <f t="shared" si="39"/>
        <v>Yes</v>
      </c>
    </row>
    <row r="190" spans="1:12" x14ac:dyDescent="0.25">
      <c r="A190" s="143" t="s">
        <v>1474</v>
      </c>
      <c r="B190" s="22" t="s">
        <v>213</v>
      </c>
      <c r="C190" s="29">
        <v>16646.869358</v>
      </c>
      <c r="D190" s="27" t="str">
        <f t="shared" si="36"/>
        <v>N/A</v>
      </c>
      <c r="E190" s="29">
        <v>17411.098779</v>
      </c>
      <c r="F190" s="27" t="str">
        <f t="shared" si="37"/>
        <v>N/A</v>
      </c>
      <c r="G190" s="29">
        <v>15521.793756999999</v>
      </c>
      <c r="H190" s="27" t="str">
        <f t="shared" si="38"/>
        <v>N/A</v>
      </c>
      <c r="I190" s="8">
        <v>4.5910000000000002</v>
      </c>
      <c r="J190" s="8">
        <v>-10.9</v>
      </c>
      <c r="K190" s="28" t="s">
        <v>736</v>
      </c>
      <c r="L190" s="111" t="str">
        <f t="shared" si="39"/>
        <v>Yes</v>
      </c>
    </row>
    <row r="191" spans="1:12" x14ac:dyDescent="0.25">
      <c r="A191" s="143" t="s">
        <v>1475</v>
      </c>
      <c r="B191" s="22" t="s">
        <v>213</v>
      </c>
      <c r="C191" s="29">
        <v>15306.343831</v>
      </c>
      <c r="D191" s="27" t="str">
        <f t="shared" si="36"/>
        <v>N/A</v>
      </c>
      <c r="E191" s="29">
        <v>16036.829381</v>
      </c>
      <c r="F191" s="27" t="str">
        <f t="shared" si="37"/>
        <v>N/A</v>
      </c>
      <c r="G191" s="29">
        <v>14491.770729</v>
      </c>
      <c r="H191" s="27" t="str">
        <f t="shared" si="38"/>
        <v>N/A</v>
      </c>
      <c r="I191" s="8">
        <v>4.7720000000000002</v>
      </c>
      <c r="J191" s="8">
        <v>-9.6300000000000008</v>
      </c>
      <c r="K191" s="28" t="s">
        <v>736</v>
      </c>
      <c r="L191" s="111" t="str">
        <f t="shared" si="39"/>
        <v>Yes</v>
      </c>
    </row>
    <row r="192" spans="1:12" x14ac:dyDescent="0.25">
      <c r="A192" s="143" t="s">
        <v>1476</v>
      </c>
      <c r="B192" s="22" t="s">
        <v>213</v>
      </c>
      <c r="C192" s="29">
        <v>19420.653846000001</v>
      </c>
      <c r="D192" s="27" t="str">
        <f t="shared" si="36"/>
        <v>N/A</v>
      </c>
      <c r="E192" s="29">
        <v>20055.912269</v>
      </c>
      <c r="F192" s="27" t="str">
        <f t="shared" si="37"/>
        <v>N/A</v>
      </c>
      <c r="G192" s="29">
        <v>17539.021067000001</v>
      </c>
      <c r="H192" s="27" t="str">
        <f t="shared" si="38"/>
        <v>N/A</v>
      </c>
      <c r="I192" s="8">
        <v>3.2709999999999999</v>
      </c>
      <c r="J192" s="8">
        <v>-12.5</v>
      </c>
      <c r="K192" s="28" t="s">
        <v>736</v>
      </c>
      <c r="L192" s="111" t="str">
        <f t="shared" si="39"/>
        <v>Yes</v>
      </c>
    </row>
    <row r="193" spans="1:12" x14ac:dyDescent="0.25">
      <c r="A193" s="174" t="s">
        <v>1477</v>
      </c>
      <c r="B193" s="22" t="s">
        <v>213</v>
      </c>
      <c r="C193" s="5">
        <v>19.544134568</v>
      </c>
      <c r="D193" s="27" t="str">
        <f t="shared" si="36"/>
        <v>N/A</v>
      </c>
      <c r="E193" s="5">
        <v>19.662829395999999</v>
      </c>
      <c r="F193" s="27" t="str">
        <f t="shared" si="37"/>
        <v>N/A</v>
      </c>
      <c r="G193" s="5">
        <v>18.653751972999999</v>
      </c>
      <c r="H193" s="27" t="str">
        <f t="shared" si="38"/>
        <v>N/A</v>
      </c>
      <c r="I193" s="8">
        <v>0.60729999999999995</v>
      </c>
      <c r="J193" s="8">
        <v>-5.13</v>
      </c>
      <c r="K193" s="28" t="s">
        <v>736</v>
      </c>
      <c r="L193" s="111" t="str">
        <f t="shared" si="39"/>
        <v>Yes</v>
      </c>
    </row>
    <row r="194" spans="1:12" x14ac:dyDescent="0.25">
      <c r="A194" s="174" t="s">
        <v>1478</v>
      </c>
      <c r="B194" s="22" t="s">
        <v>213</v>
      </c>
      <c r="C194" s="5">
        <v>21.751824817999999</v>
      </c>
      <c r="D194" s="27" t="str">
        <f t="shared" si="36"/>
        <v>N/A</v>
      </c>
      <c r="E194" s="5">
        <v>22.060495793000001</v>
      </c>
      <c r="F194" s="27" t="str">
        <f t="shared" si="37"/>
        <v>N/A</v>
      </c>
      <c r="G194" s="5">
        <v>20.678941311999999</v>
      </c>
      <c r="H194" s="27" t="str">
        <f t="shared" si="38"/>
        <v>N/A</v>
      </c>
      <c r="I194" s="8">
        <v>1.419</v>
      </c>
      <c r="J194" s="8">
        <v>-6.26</v>
      </c>
      <c r="K194" s="28" t="s">
        <v>736</v>
      </c>
      <c r="L194" s="111" t="str">
        <f t="shared" si="39"/>
        <v>Yes</v>
      </c>
    </row>
    <row r="195" spans="1:12" x14ac:dyDescent="0.25">
      <c r="A195" s="174" t="s">
        <v>1479</v>
      </c>
      <c r="B195" s="22" t="s">
        <v>213</v>
      </c>
      <c r="C195" s="5">
        <v>17.482256257</v>
      </c>
      <c r="D195" s="27" t="str">
        <f t="shared" si="36"/>
        <v>N/A</v>
      </c>
      <c r="E195" s="5">
        <v>17.768846668999998</v>
      </c>
      <c r="F195" s="27" t="str">
        <f t="shared" si="37"/>
        <v>N/A</v>
      </c>
      <c r="G195" s="5">
        <v>16.966519719000001</v>
      </c>
      <c r="H195" s="27" t="str">
        <f t="shared" si="38"/>
        <v>N/A</v>
      </c>
      <c r="I195" s="8">
        <v>1.639</v>
      </c>
      <c r="J195" s="8">
        <v>-4.5199999999999996</v>
      </c>
      <c r="K195" s="28" t="s">
        <v>736</v>
      </c>
      <c r="L195" s="111" t="str">
        <f t="shared" si="39"/>
        <v>Yes</v>
      </c>
    </row>
    <row r="196" spans="1:12" x14ac:dyDescent="0.25">
      <c r="A196" s="143" t="s">
        <v>1388</v>
      </c>
      <c r="B196" s="22" t="s">
        <v>213</v>
      </c>
      <c r="C196" s="29">
        <v>30859066</v>
      </c>
      <c r="D196" s="27" t="str">
        <f t="shared" si="36"/>
        <v>N/A</v>
      </c>
      <c r="E196" s="29">
        <v>32485915</v>
      </c>
      <c r="F196" s="27" t="str">
        <f t="shared" si="37"/>
        <v>N/A</v>
      </c>
      <c r="G196" s="29">
        <v>27734716</v>
      </c>
      <c r="H196" s="27" t="str">
        <f t="shared" si="38"/>
        <v>N/A</v>
      </c>
      <c r="I196" s="8">
        <v>5.2720000000000002</v>
      </c>
      <c r="J196" s="8">
        <v>-14.6</v>
      </c>
      <c r="K196" s="28" t="s">
        <v>736</v>
      </c>
      <c r="L196" s="111" t="str">
        <f t="shared" si="39"/>
        <v>Yes</v>
      </c>
    </row>
    <row r="197" spans="1:12" x14ac:dyDescent="0.25">
      <c r="A197" s="143" t="s">
        <v>1480</v>
      </c>
      <c r="B197" s="22" t="s">
        <v>213</v>
      </c>
      <c r="C197" s="23">
        <v>2099</v>
      </c>
      <c r="D197" s="27" t="str">
        <f t="shared" si="36"/>
        <v>N/A</v>
      </c>
      <c r="E197" s="23">
        <v>2101</v>
      </c>
      <c r="F197" s="27" t="str">
        <f t="shared" si="37"/>
        <v>N/A</v>
      </c>
      <c r="G197" s="23">
        <v>1950</v>
      </c>
      <c r="H197" s="27" t="str">
        <f t="shared" si="38"/>
        <v>N/A</v>
      </c>
      <c r="I197" s="8">
        <v>9.5299999999999996E-2</v>
      </c>
      <c r="J197" s="8">
        <v>-7.19</v>
      </c>
      <c r="K197" s="28" t="s">
        <v>736</v>
      </c>
      <c r="L197" s="111" t="str">
        <f t="shared" si="39"/>
        <v>Yes</v>
      </c>
    </row>
    <row r="198" spans="1:12" ht="25" x14ac:dyDescent="0.25">
      <c r="A198" s="143" t="s">
        <v>1481</v>
      </c>
      <c r="B198" s="22" t="s">
        <v>213</v>
      </c>
      <c r="C198" s="29">
        <v>14701.794188</v>
      </c>
      <c r="D198" s="27" t="str">
        <f t="shared" si="36"/>
        <v>N/A</v>
      </c>
      <c r="E198" s="29">
        <v>15462.120419000001</v>
      </c>
      <c r="F198" s="27" t="str">
        <f t="shared" si="37"/>
        <v>N/A</v>
      </c>
      <c r="G198" s="29">
        <v>14222.931282</v>
      </c>
      <c r="H198" s="27" t="str">
        <f t="shared" si="38"/>
        <v>N/A</v>
      </c>
      <c r="I198" s="8">
        <v>5.1719999999999997</v>
      </c>
      <c r="J198" s="8">
        <v>-8.01</v>
      </c>
      <c r="K198" s="28" t="s">
        <v>736</v>
      </c>
      <c r="L198" s="111" t="str">
        <f t="shared" si="39"/>
        <v>Yes</v>
      </c>
    </row>
    <row r="199" spans="1:12" ht="25" x14ac:dyDescent="0.25">
      <c r="A199" s="143" t="s">
        <v>1482</v>
      </c>
      <c r="B199" s="22" t="s">
        <v>213</v>
      </c>
      <c r="C199" s="29">
        <v>12703.298747000001</v>
      </c>
      <c r="D199" s="27" t="str">
        <f t="shared" si="36"/>
        <v>N/A</v>
      </c>
      <c r="E199" s="29">
        <v>13767.82235</v>
      </c>
      <c r="F199" s="27" t="str">
        <f t="shared" si="37"/>
        <v>N/A</v>
      </c>
      <c r="G199" s="29">
        <v>13077.152988</v>
      </c>
      <c r="H199" s="27" t="str">
        <f t="shared" si="38"/>
        <v>N/A</v>
      </c>
      <c r="I199" s="8">
        <v>8.3800000000000008</v>
      </c>
      <c r="J199" s="8">
        <v>-5.0199999999999996</v>
      </c>
      <c r="K199" s="28" t="s">
        <v>736</v>
      </c>
      <c r="L199" s="111" t="str">
        <f t="shared" si="39"/>
        <v>Yes</v>
      </c>
    </row>
    <row r="200" spans="1:12" ht="25" x14ac:dyDescent="0.25">
      <c r="A200" s="143" t="s">
        <v>1483</v>
      </c>
      <c r="B200" s="22" t="s">
        <v>213</v>
      </c>
      <c r="C200" s="29">
        <v>19314.846625999999</v>
      </c>
      <c r="D200" s="27" t="str">
        <f t="shared" si="36"/>
        <v>N/A</v>
      </c>
      <c r="E200" s="29">
        <v>18897.002849</v>
      </c>
      <c r="F200" s="27" t="str">
        <f t="shared" si="37"/>
        <v>N/A</v>
      </c>
      <c r="G200" s="29">
        <v>16362.173409999999</v>
      </c>
      <c r="H200" s="27" t="str">
        <f t="shared" si="38"/>
        <v>N/A</v>
      </c>
      <c r="I200" s="8">
        <v>-2.16</v>
      </c>
      <c r="J200" s="8">
        <v>-13.4</v>
      </c>
      <c r="K200" s="28" t="s">
        <v>736</v>
      </c>
      <c r="L200" s="111" t="str">
        <f t="shared" si="39"/>
        <v>Yes</v>
      </c>
    </row>
    <row r="201" spans="1:12" ht="25" x14ac:dyDescent="0.25">
      <c r="A201" s="143" t="s">
        <v>1484</v>
      </c>
      <c r="B201" s="22" t="s">
        <v>213</v>
      </c>
      <c r="C201" s="5">
        <v>11.500739684999999</v>
      </c>
      <c r="D201" s="27" t="str">
        <f t="shared" si="36"/>
        <v>N/A</v>
      </c>
      <c r="E201" s="5">
        <v>11.462709368000001</v>
      </c>
      <c r="F201" s="27" t="str">
        <f t="shared" si="37"/>
        <v>N/A</v>
      </c>
      <c r="G201" s="5">
        <v>10.611089949</v>
      </c>
      <c r="H201" s="27" t="str">
        <f t="shared" si="38"/>
        <v>N/A</v>
      </c>
      <c r="I201" s="8">
        <v>-0.33100000000000002</v>
      </c>
      <c r="J201" s="8">
        <v>-7.43</v>
      </c>
      <c r="K201" s="28" t="s">
        <v>736</v>
      </c>
      <c r="L201" s="111" t="str">
        <f t="shared" si="39"/>
        <v>Yes</v>
      </c>
    </row>
    <row r="202" spans="1:12" ht="25" x14ac:dyDescent="0.25">
      <c r="A202" s="143" t="s">
        <v>1485</v>
      </c>
      <c r="B202" s="22" t="s">
        <v>213</v>
      </c>
      <c r="C202" s="5">
        <v>16.125772038000001</v>
      </c>
      <c r="D202" s="27" t="str">
        <f t="shared" si="36"/>
        <v>N/A</v>
      </c>
      <c r="E202" s="5">
        <v>15.874459859</v>
      </c>
      <c r="F202" s="27" t="str">
        <f t="shared" si="37"/>
        <v>N/A</v>
      </c>
      <c r="G202" s="5">
        <v>14.441887227</v>
      </c>
      <c r="H202" s="27" t="str">
        <f t="shared" si="38"/>
        <v>N/A</v>
      </c>
      <c r="I202" s="8">
        <v>-1.56</v>
      </c>
      <c r="J202" s="8">
        <v>-9.02</v>
      </c>
      <c r="K202" s="28" t="s">
        <v>736</v>
      </c>
      <c r="L202" s="111" t="str">
        <f t="shared" si="39"/>
        <v>Yes</v>
      </c>
    </row>
    <row r="203" spans="1:12" ht="25" x14ac:dyDescent="0.25">
      <c r="A203" s="179" t="s">
        <v>1486</v>
      </c>
      <c r="B203" s="119" t="s">
        <v>213</v>
      </c>
      <c r="C203" s="120">
        <v>8.1185406550000003</v>
      </c>
      <c r="D203" s="151" t="str">
        <f t="shared" si="36"/>
        <v>N/A</v>
      </c>
      <c r="E203" s="120">
        <v>8.5495067591999998</v>
      </c>
      <c r="F203" s="151" t="str">
        <f t="shared" si="37"/>
        <v>N/A</v>
      </c>
      <c r="G203" s="120">
        <v>8.2449660430999998</v>
      </c>
      <c r="H203" s="151" t="str">
        <f t="shared" si="38"/>
        <v>N/A</v>
      </c>
      <c r="I203" s="152">
        <v>5.3079999999999998</v>
      </c>
      <c r="J203" s="152">
        <v>-3.56</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136608</v>
      </c>
      <c r="D6" s="27" t="str">
        <f>IF($B6="N/A","N/A",IF(C6&gt;10,"No",IF(C6&lt;-10,"No","Yes")))</f>
        <v>N/A</v>
      </c>
      <c r="E6" s="23">
        <v>136029</v>
      </c>
      <c r="F6" s="27" t="str">
        <f>IF($B6="N/A","N/A",IF(E6&gt;10,"No",IF(E6&lt;-10,"No","Yes")))</f>
        <v>N/A</v>
      </c>
      <c r="G6" s="23">
        <v>143551</v>
      </c>
      <c r="H6" s="27" t="str">
        <f>IF($B6="N/A","N/A",IF(G6&gt;10,"No",IF(G6&lt;-10,"No","Yes")))</f>
        <v>N/A</v>
      </c>
      <c r="I6" s="8">
        <v>-0.42399999999999999</v>
      </c>
      <c r="J6" s="8">
        <v>5.53</v>
      </c>
      <c r="K6" s="28" t="s">
        <v>736</v>
      </c>
      <c r="L6" s="111" t="str">
        <f t="shared" ref="L6:L46" si="0">IF(J6="Div by 0", "N/A", IF(K6="N/A","N/A", IF(J6&gt;VALUE(MID(K6,1,2)), "No", IF(J6&lt;-1*VALUE(MID(K6,1,2)), "No", "Yes"))))</f>
        <v>Yes</v>
      </c>
    </row>
    <row r="7" spans="1:12" x14ac:dyDescent="0.25">
      <c r="A7" s="174" t="s">
        <v>10</v>
      </c>
      <c r="B7" s="22" t="s">
        <v>213</v>
      </c>
      <c r="C7" s="23">
        <v>126468</v>
      </c>
      <c r="D7" s="27" t="str">
        <f>IF($B7="N/A","N/A",IF(C7&gt;10,"No",IF(C7&lt;-10,"No","Yes")))</f>
        <v>N/A</v>
      </c>
      <c r="E7" s="23">
        <v>126280</v>
      </c>
      <c r="F7" s="27" t="str">
        <f>IF($B7="N/A","N/A",IF(E7&gt;10,"No",IF(E7&lt;-10,"No","Yes")))</f>
        <v>N/A</v>
      </c>
      <c r="G7" s="23">
        <v>131123</v>
      </c>
      <c r="H7" s="27" t="str">
        <f>IF($B7="N/A","N/A",IF(G7&gt;10,"No",IF(G7&lt;-10,"No","Yes")))</f>
        <v>N/A</v>
      </c>
      <c r="I7" s="8">
        <v>-0.14899999999999999</v>
      </c>
      <c r="J7" s="8">
        <v>3.835</v>
      </c>
      <c r="K7" s="28" t="s">
        <v>736</v>
      </c>
      <c r="L7" s="111" t="str">
        <f t="shared" si="0"/>
        <v>Yes</v>
      </c>
    </row>
    <row r="8" spans="1:12" x14ac:dyDescent="0.25">
      <c r="A8" s="174" t="s">
        <v>91</v>
      </c>
      <c r="B8" s="5" t="s">
        <v>297</v>
      </c>
      <c r="C8" s="4">
        <v>92.577301476000002</v>
      </c>
      <c r="D8" s="27" t="str">
        <f>IF($B8="N/A","N/A",IF(C8&gt;90,"No",IF(C8&lt;65,"No","Yes")))</f>
        <v>No</v>
      </c>
      <c r="E8" s="4">
        <v>92.833145873000007</v>
      </c>
      <c r="F8" s="27" t="str">
        <f>IF($B8="N/A","N/A",IF(E8&gt;90,"No",IF(E8&lt;65,"No","Yes")))</f>
        <v>No</v>
      </c>
      <c r="G8" s="4">
        <v>91.342449721999998</v>
      </c>
      <c r="H8" s="27" t="str">
        <f>IF($B8="N/A","N/A",IF(G8&gt;90,"No",IF(G8&lt;65,"No","Yes")))</f>
        <v>No</v>
      </c>
      <c r="I8" s="8">
        <v>0.27639999999999998</v>
      </c>
      <c r="J8" s="8">
        <v>-1.61</v>
      </c>
      <c r="K8" s="28" t="s">
        <v>736</v>
      </c>
      <c r="L8" s="111" t="str">
        <f t="shared" si="0"/>
        <v>Yes</v>
      </c>
    </row>
    <row r="9" spans="1:12" x14ac:dyDescent="0.25">
      <c r="A9" s="174" t="s">
        <v>92</v>
      </c>
      <c r="B9" s="5" t="s">
        <v>298</v>
      </c>
      <c r="C9" s="4">
        <v>93.905016126999996</v>
      </c>
      <c r="D9" s="27" t="str">
        <f>IF($B9="N/A","N/A",IF(C9&gt;100,"No",IF(C9&lt;90,"No","Yes")))</f>
        <v>Yes</v>
      </c>
      <c r="E9" s="4">
        <v>94.589720469</v>
      </c>
      <c r="F9" s="27" t="str">
        <f>IF($B9="N/A","N/A",IF(E9&gt;100,"No",IF(E9&lt;90,"No","Yes")))</f>
        <v>Yes</v>
      </c>
      <c r="G9" s="4">
        <v>91.285649614999997</v>
      </c>
      <c r="H9" s="27" t="str">
        <f>IF($B9="N/A","N/A",IF(G9&gt;100,"No",IF(G9&lt;90,"No","Yes")))</f>
        <v>Yes</v>
      </c>
      <c r="I9" s="8">
        <v>0.72909999999999997</v>
      </c>
      <c r="J9" s="8">
        <v>-3.49</v>
      </c>
      <c r="K9" s="28" t="s">
        <v>736</v>
      </c>
      <c r="L9" s="111" t="str">
        <f t="shared" si="0"/>
        <v>Yes</v>
      </c>
    </row>
    <row r="10" spans="1:12" x14ac:dyDescent="0.25">
      <c r="A10" s="174" t="s">
        <v>93</v>
      </c>
      <c r="B10" s="5" t="s">
        <v>299</v>
      </c>
      <c r="C10" s="4">
        <v>93.752296950000002</v>
      </c>
      <c r="D10" s="27" t="str">
        <f>IF($B10="N/A","N/A",IF(C10&gt;100,"No",IF(C10&lt;85,"No","Yes")))</f>
        <v>Yes</v>
      </c>
      <c r="E10" s="4">
        <v>95.157924029</v>
      </c>
      <c r="F10" s="27" t="str">
        <f>IF($B10="N/A","N/A",IF(E10&gt;100,"No",IF(E10&lt;85,"No","Yes")))</f>
        <v>Yes</v>
      </c>
      <c r="G10" s="4">
        <v>93.965080388999993</v>
      </c>
      <c r="H10" s="27" t="str">
        <f>IF($B10="N/A","N/A",IF(G10&gt;100,"No",IF(G10&lt;85,"No","Yes")))</f>
        <v>Yes</v>
      </c>
      <c r="I10" s="8">
        <v>1.4990000000000001</v>
      </c>
      <c r="J10" s="8">
        <v>-1.25</v>
      </c>
      <c r="K10" s="28" t="s">
        <v>736</v>
      </c>
      <c r="L10" s="111" t="str">
        <f t="shared" si="0"/>
        <v>Yes</v>
      </c>
    </row>
    <row r="11" spans="1:12" x14ac:dyDescent="0.25">
      <c r="A11" s="174" t="s">
        <v>94</v>
      </c>
      <c r="B11" s="5" t="s">
        <v>300</v>
      </c>
      <c r="C11" s="4">
        <v>92.566281118000006</v>
      </c>
      <c r="D11" s="27" t="str">
        <f>IF($B11="N/A","N/A",IF(C11&gt;100,"No",IF(C11&lt;80,"No","Yes")))</f>
        <v>Yes</v>
      </c>
      <c r="E11" s="4">
        <v>92.384043875000003</v>
      </c>
      <c r="F11" s="27" t="str">
        <f>IF($B11="N/A","N/A",IF(E11&gt;100,"No",IF(E11&lt;80,"No","Yes")))</f>
        <v>Yes</v>
      </c>
      <c r="G11" s="4">
        <v>91.289970498000002</v>
      </c>
      <c r="H11" s="27" t="str">
        <f>IF($B11="N/A","N/A",IF(G11&gt;100,"No",IF(G11&lt;80,"No","Yes")))</f>
        <v>Yes</v>
      </c>
      <c r="I11" s="8">
        <v>-0.19700000000000001</v>
      </c>
      <c r="J11" s="8">
        <v>-1.18</v>
      </c>
      <c r="K11" s="28" t="s">
        <v>736</v>
      </c>
      <c r="L11" s="111" t="str">
        <f t="shared" si="0"/>
        <v>Yes</v>
      </c>
    </row>
    <row r="12" spans="1:12" x14ac:dyDescent="0.25">
      <c r="A12" s="174" t="s">
        <v>95</v>
      </c>
      <c r="B12" s="5" t="s">
        <v>300</v>
      </c>
      <c r="C12" s="4">
        <v>90.899922064999998</v>
      </c>
      <c r="D12" s="27" t="str">
        <f>IF($B12="N/A","N/A",IF(C12&gt;100,"No",IF(C12&lt;80,"No","Yes")))</f>
        <v>Yes</v>
      </c>
      <c r="E12" s="4">
        <v>91.481591155999993</v>
      </c>
      <c r="F12" s="27" t="str">
        <f>IF($B12="N/A","N/A",IF(E12&gt;100,"No",IF(E12&lt;80,"No","Yes")))</f>
        <v>Yes</v>
      </c>
      <c r="G12" s="4">
        <v>88.823213326000001</v>
      </c>
      <c r="H12" s="27" t="str">
        <f>IF($B12="N/A","N/A",IF(G12&gt;100,"No",IF(G12&lt;80,"No","Yes")))</f>
        <v>Yes</v>
      </c>
      <c r="I12" s="8">
        <v>0.63990000000000002</v>
      </c>
      <c r="J12" s="8">
        <v>-2.91</v>
      </c>
      <c r="K12" s="28" t="s">
        <v>736</v>
      </c>
      <c r="L12" s="111" t="str">
        <f t="shared" si="0"/>
        <v>Yes</v>
      </c>
    </row>
    <row r="13" spans="1:12" x14ac:dyDescent="0.25">
      <c r="A13" s="110" t="s">
        <v>96</v>
      </c>
      <c r="B13" s="22" t="s">
        <v>213</v>
      </c>
      <c r="C13" s="23">
        <v>107247.81</v>
      </c>
      <c r="D13" s="27" t="str">
        <f t="shared" ref="D13:D44" si="1">IF($B13="N/A","N/A",IF(C13&gt;10,"No",IF(C13&lt;-10,"No","Yes")))</f>
        <v>N/A</v>
      </c>
      <c r="E13" s="23">
        <v>109228.78</v>
      </c>
      <c r="F13" s="27" t="str">
        <f t="shared" ref="F13:F44" si="2">IF($B13="N/A","N/A",IF(E13&gt;10,"No",IF(E13&lt;-10,"No","Yes")))</f>
        <v>N/A</v>
      </c>
      <c r="G13" s="23">
        <v>114033.98</v>
      </c>
      <c r="H13" s="27" t="str">
        <f t="shared" ref="H13:H44" si="3">IF($B13="N/A","N/A",IF(G13&gt;10,"No",IF(G13&lt;-10,"No","Yes")))</f>
        <v>N/A</v>
      </c>
      <c r="I13" s="8">
        <v>1.847</v>
      </c>
      <c r="J13" s="8">
        <v>4.399</v>
      </c>
      <c r="K13" s="28" t="s">
        <v>736</v>
      </c>
      <c r="L13" s="111" t="str">
        <f t="shared" si="0"/>
        <v>Yes</v>
      </c>
    </row>
    <row r="14" spans="1:12" x14ac:dyDescent="0.25">
      <c r="A14" s="110" t="s">
        <v>100</v>
      </c>
      <c r="B14" s="22" t="s">
        <v>213</v>
      </c>
      <c r="C14" s="23">
        <v>8991</v>
      </c>
      <c r="D14" s="27" t="str">
        <f t="shared" si="1"/>
        <v>N/A</v>
      </c>
      <c r="E14" s="23">
        <v>8872</v>
      </c>
      <c r="F14" s="27" t="str">
        <f t="shared" si="2"/>
        <v>N/A</v>
      </c>
      <c r="G14" s="23">
        <v>8836</v>
      </c>
      <c r="H14" s="27" t="str">
        <f t="shared" si="3"/>
        <v>N/A</v>
      </c>
      <c r="I14" s="8">
        <v>-1.32</v>
      </c>
      <c r="J14" s="8">
        <v>-0.40600000000000003</v>
      </c>
      <c r="K14" s="28" t="s">
        <v>736</v>
      </c>
      <c r="L14" s="111" t="str">
        <f t="shared" si="0"/>
        <v>Yes</v>
      </c>
    </row>
    <row r="15" spans="1:12" x14ac:dyDescent="0.25">
      <c r="A15" s="110" t="s">
        <v>977</v>
      </c>
      <c r="B15" s="22" t="s">
        <v>213</v>
      </c>
      <c r="C15" s="23">
        <v>2540</v>
      </c>
      <c r="D15" s="27" t="str">
        <f t="shared" si="1"/>
        <v>N/A</v>
      </c>
      <c r="E15" s="23">
        <v>2565</v>
      </c>
      <c r="F15" s="27" t="str">
        <f t="shared" si="2"/>
        <v>N/A</v>
      </c>
      <c r="G15" s="23">
        <v>2658</v>
      </c>
      <c r="H15" s="27" t="str">
        <f t="shared" si="3"/>
        <v>N/A</v>
      </c>
      <c r="I15" s="8">
        <v>0.98429999999999995</v>
      </c>
      <c r="J15" s="8">
        <v>3.6259999999999999</v>
      </c>
      <c r="K15" s="28" t="s">
        <v>736</v>
      </c>
      <c r="L15" s="111" t="str">
        <f t="shared" si="0"/>
        <v>Yes</v>
      </c>
    </row>
    <row r="16" spans="1:12" x14ac:dyDescent="0.25">
      <c r="A16" s="110" t="s">
        <v>978</v>
      </c>
      <c r="B16" s="22" t="s">
        <v>213</v>
      </c>
      <c r="C16" s="23">
        <v>1250</v>
      </c>
      <c r="D16" s="27" t="str">
        <f t="shared" si="1"/>
        <v>N/A</v>
      </c>
      <c r="E16" s="23">
        <v>1165</v>
      </c>
      <c r="F16" s="27" t="str">
        <f t="shared" si="2"/>
        <v>N/A</v>
      </c>
      <c r="G16" s="23">
        <v>1036</v>
      </c>
      <c r="H16" s="27" t="str">
        <f t="shared" si="3"/>
        <v>N/A</v>
      </c>
      <c r="I16" s="8">
        <v>-6.8</v>
      </c>
      <c r="J16" s="8">
        <v>-11.1</v>
      </c>
      <c r="K16" s="28" t="s">
        <v>736</v>
      </c>
      <c r="L16" s="111" t="str">
        <f t="shared" si="0"/>
        <v>Yes</v>
      </c>
    </row>
    <row r="17" spans="1:12" x14ac:dyDescent="0.25">
      <c r="A17" s="110" t="s">
        <v>979</v>
      </c>
      <c r="B17" s="22" t="s">
        <v>213</v>
      </c>
      <c r="C17" s="23">
        <v>523</v>
      </c>
      <c r="D17" s="27" t="str">
        <f t="shared" si="1"/>
        <v>N/A</v>
      </c>
      <c r="E17" s="23">
        <v>547</v>
      </c>
      <c r="F17" s="27" t="str">
        <f t="shared" si="2"/>
        <v>N/A</v>
      </c>
      <c r="G17" s="23">
        <v>544</v>
      </c>
      <c r="H17" s="27" t="str">
        <f t="shared" si="3"/>
        <v>N/A</v>
      </c>
      <c r="I17" s="8">
        <v>4.5890000000000004</v>
      </c>
      <c r="J17" s="8">
        <v>-0.54800000000000004</v>
      </c>
      <c r="K17" s="28" t="s">
        <v>736</v>
      </c>
      <c r="L17" s="111" t="str">
        <f t="shared" si="0"/>
        <v>Yes</v>
      </c>
    </row>
    <row r="18" spans="1:12" x14ac:dyDescent="0.25">
      <c r="A18" s="110" t="s">
        <v>980</v>
      </c>
      <c r="B18" s="22" t="s">
        <v>213</v>
      </c>
      <c r="C18" s="23">
        <v>4678</v>
      </c>
      <c r="D18" s="27" t="str">
        <f t="shared" si="1"/>
        <v>N/A</v>
      </c>
      <c r="E18" s="23">
        <v>4595</v>
      </c>
      <c r="F18" s="27" t="str">
        <f t="shared" si="2"/>
        <v>N/A</v>
      </c>
      <c r="G18" s="23">
        <v>4598</v>
      </c>
      <c r="H18" s="27" t="str">
        <f t="shared" si="3"/>
        <v>N/A</v>
      </c>
      <c r="I18" s="8">
        <v>-1.77</v>
      </c>
      <c r="J18" s="8">
        <v>6.5299999999999997E-2</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21768</v>
      </c>
      <c r="D20" s="27" t="str">
        <f t="shared" si="1"/>
        <v>N/A</v>
      </c>
      <c r="E20" s="23">
        <v>21561</v>
      </c>
      <c r="F20" s="27" t="str">
        <f t="shared" si="2"/>
        <v>N/A</v>
      </c>
      <c r="G20" s="23">
        <v>21707</v>
      </c>
      <c r="H20" s="27" t="str">
        <f t="shared" si="3"/>
        <v>N/A</v>
      </c>
      <c r="I20" s="8">
        <v>-0.95099999999999996</v>
      </c>
      <c r="J20" s="8">
        <v>0.67710000000000004</v>
      </c>
      <c r="K20" s="28" t="s">
        <v>736</v>
      </c>
      <c r="L20" s="111" t="str">
        <f t="shared" si="0"/>
        <v>Yes</v>
      </c>
    </row>
    <row r="21" spans="1:12" x14ac:dyDescent="0.25">
      <c r="A21" s="110" t="s">
        <v>982</v>
      </c>
      <c r="B21" s="22" t="s">
        <v>213</v>
      </c>
      <c r="C21" s="23">
        <v>15370</v>
      </c>
      <c r="D21" s="27" t="str">
        <f t="shared" si="1"/>
        <v>N/A</v>
      </c>
      <c r="E21" s="23">
        <v>14895</v>
      </c>
      <c r="F21" s="27" t="str">
        <f t="shared" si="2"/>
        <v>N/A</v>
      </c>
      <c r="G21" s="23">
        <v>14901</v>
      </c>
      <c r="H21" s="27" t="str">
        <f t="shared" si="3"/>
        <v>N/A</v>
      </c>
      <c r="I21" s="8">
        <v>-3.09</v>
      </c>
      <c r="J21" s="8">
        <v>4.0300000000000002E-2</v>
      </c>
      <c r="K21" s="28" t="s">
        <v>736</v>
      </c>
      <c r="L21" s="111" t="str">
        <f t="shared" si="0"/>
        <v>Yes</v>
      </c>
    </row>
    <row r="22" spans="1:12" x14ac:dyDescent="0.25">
      <c r="A22" s="110" t="s">
        <v>983</v>
      </c>
      <c r="B22" s="22" t="s">
        <v>213</v>
      </c>
      <c r="C22" s="23">
        <v>1467</v>
      </c>
      <c r="D22" s="27" t="str">
        <f t="shared" si="1"/>
        <v>N/A</v>
      </c>
      <c r="E22" s="23">
        <v>1230</v>
      </c>
      <c r="F22" s="27" t="str">
        <f t="shared" si="2"/>
        <v>N/A</v>
      </c>
      <c r="G22" s="23">
        <v>1057</v>
      </c>
      <c r="H22" s="27" t="str">
        <f t="shared" si="3"/>
        <v>N/A</v>
      </c>
      <c r="I22" s="8">
        <v>-16.2</v>
      </c>
      <c r="J22" s="8">
        <v>-14.1</v>
      </c>
      <c r="K22" s="28" t="s">
        <v>736</v>
      </c>
      <c r="L22" s="111" t="str">
        <f t="shared" si="0"/>
        <v>Yes</v>
      </c>
    </row>
    <row r="23" spans="1:12" x14ac:dyDescent="0.25">
      <c r="A23" s="110" t="s">
        <v>984</v>
      </c>
      <c r="B23" s="22" t="s">
        <v>213</v>
      </c>
      <c r="C23" s="23">
        <v>1007</v>
      </c>
      <c r="D23" s="27" t="str">
        <f>IF($B23="N/A","N/A",IF(C23&gt;10,"No",IF(C23&lt;-10,"No","Yes")))</f>
        <v>N/A</v>
      </c>
      <c r="E23" s="23">
        <v>1079</v>
      </c>
      <c r="F23" s="27" t="str">
        <f t="shared" si="2"/>
        <v>N/A</v>
      </c>
      <c r="G23" s="23">
        <v>1133</v>
      </c>
      <c r="H23" s="27" t="str">
        <f t="shared" si="3"/>
        <v>N/A</v>
      </c>
      <c r="I23" s="8">
        <v>7.15</v>
      </c>
      <c r="J23" s="8">
        <v>5.0049999999999999</v>
      </c>
      <c r="K23" s="28" t="s">
        <v>736</v>
      </c>
      <c r="L23" s="111" t="str">
        <f t="shared" si="0"/>
        <v>Yes</v>
      </c>
    </row>
    <row r="24" spans="1:12" x14ac:dyDescent="0.25">
      <c r="A24" s="110" t="s">
        <v>985</v>
      </c>
      <c r="B24" s="22" t="s">
        <v>213</v>
      </c>
      <c r="C24" s="23">
        <v>3265</v>
      </c>
      <c r="D24" s="27" t="str">
        <f t="shared" si="1"/>
        <v>N/A</v>
      </c>
      <c r="E24" s="23">
        <v>3502</v>
      </c>
      <c r="F24" s="27" t="str">
        <f t="shared" si="2"/>
        <v>N/A</v>
      </c>
      <c r="G24" s="23">
        <v>3748</v>
      </c>
      <c r="H24" s="27" t="str">
        <f t="shared" si="3"/>
        <v>N/A</v>
      </c>
      <c r="I24" s="8">
        <v>7.2590000000000003</v>
      </c>
      <c r="J24" s="8">
        <v>7.0250000000000004</v>
      </c>
      <c r="K24" s="28" t="s">
        <v>736</v>
      </c>
      <c r="L24" s="111" t="str">
        <f t="shared" si="0"/>
        <v>Yes</v>
      </c>
    </row>
    <row r="25" spans="1:12" x14ac:dyDescent="0.25">
      <c r="A25" s="110" t="s">
        <v>986</v>
      </c>
      <c r="B25" s="22" t="s">
        <v>213</v>
      </c>
      <c r="C25" s="23">
        <v>659</v>
      </c>
      <c r="D25" s="27" t="str">
        <f t="shared" si="1"/>
        <v>N/A</v>
      </c>
      <c r="E25" s="23">
        <v>855</v>
      </c>
      <c r="F25" s="27" t="str">
        <f t="shared" si="2"/>
        <v>N/A</v>
      </c>
      <c r="G25" s="23">
        <v>868</v>
      </c>
      <c r="H25" s="27" t="str">
        <f t="shared" si="3"/>
        <v>N/A</v>
      </c>
      <c r="I25" s="8">
        <v>29.74</v>
      </c>
      <c r="J25" s="8">
        <v>1.52</v>
      </c>
      <c r="K25" s="28" t="s">
        <v>736</v>
      </c>
      <c r="L25" s="111" t="str">
        <f t="shared" si="0"/>
        <v>Yes</v>
      </c>
    </row>
    <row r="26" spans="1:12" x14ac:dyDescent="0.25">
      <c r="A26" s="110" t="s">
        <v>104</v>
      </c>
      <c r="B26" s="22" t="s">
        <v>213</v>
      </c>
      <c r="C26" s="23">
        <v>84036</v>
      </c>
      <c r="D26" s="27" t="str">
        <f t="shared" si="1"/>
        <v>N/A</v>
      </c>
      <c r="E26" s="23">
        <v>85334</v>
      </c>
      <c r="F26" s="27" t="str">
        <f t="shared" si="2"/>
        <v>N/A</v>
      </c>
      <c r="G26" s="23">
        <v>92537</v>
      </c>
      <c r="H26" s="27" t="str">
        <f t="shared" si="3"/>
        <v>N/A</v>
      </c>
      <c r="I26" s="8">
        <v>1.5449999999999999</v>
      </c>
      <c r="J26" s="8">
        <v>8.4410000000000007</v>
      </c>
      <c r="K26" s="28" t="s">
        <v>736</v>
      </c>
      <c r="L26" s="111" t="str">
        <f t="shared" si="0"/>
        <v>Yes</v>
      </c>
    </row>
    <row r="27" spans="1:12" x14ac:dyDescent="0.25">
      <c r="A27" s="110" t="s">
        <v>987</v>
      </c>
      <c r="B27" s="22" t="s">
        <v>213</v>
      </c>
      <c r="C27" s="23">
        <v>14306</v>
      </c>
      <c r="D27" s="27" t="str">
        <f t="shared" si="1"/>
        <v>N/A</v>
      </c>
      <c r="E27" s="23">
        <v>13222</v>
      </c>
      <c r="F27" s="27" t="str">
        <f t="shared" si="2"/>
        <v>N/A</v>
      </c>
      <c r="G27" s="23">
        <v>13065</v>
      </c>
      <c r="H27" s="27" t="str">
        <f t="shared" si="3"/>
        <v>N/A</v>
      </c>
      <c r="I27" s="8">
        <v>-7.58</v>
      </c>
      <c r="J27" s="8">
        <v>-1.19</v>
      </c>
      <c r="K27" s="28" t="s">
        <v>736</v>
      </c>
      <c r="L27" s="111" t="str">
        <f t="shared" si="0"/>
        <v>Yes</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0</v>
      </c>
      <c r="D29" s="27" t="str">
        <f t="shared" si="1"/>
        <v>N/A</v>
      </c>
      <c r="E29" s="23">
        <v>0</v>
      </c>
      <c r="F29" s="27" t="str">
        <f t="shared" si="2"/>
        <v>N/A</v>
      </c>
      <c r="G29" s="23">
        <v>0</v>
      </c>
      <c r="H29" s="27" t="str">
        <f t="shared" si="3"/>
        <v>N/A</v>
      </c>
      <c r="I29" s="8" t="s">
        <v>1748</v>
      </c>
      <c r="J29" s="8" t="s">
        <v>1748</v>
      </c>
      <c r="K29" s="28" t="s">
        <v>736</v>
      </c>
      <c r="L29" s="111" t="str">
        <f t="shared" si="0"/>
        <v>N/A</v>
      </c>
    </row>
    <row r="30" spans="1:12" x14ac:dyDescent="0.25">
      <c r="A30" s="110" t="s">
        <v>990</v>
      </c>
      <c r="B30" s="22" t="s">
        <v>213</v>
      </c>
      <c r="C30" s="23">
        <v>56578</v>
      </c>
      <c r="D30" s="27" t="str">
        <f t="shared" si="1"/>
        <v>N/A</v>
      </c>
      <c r="E30" s="23">
        <v>59611</v>
      </c>
      <c r="F30" s="27" t="str">
        <f t="shared" si="2"/>
        <v>N/A</v>
      </c>
      <c r="G30" s="23">
        <v>66945</v>
      </c>
      <c r="H30" s="27" t="str">
        <f t="shared" si="3"/>
        <v>N/A</v>
      </c>
      <c r="I30" s="8">
        <v>5.3609999999999998</v>
      </c>
      <c r="J30" s="8">
        <v>12.3</v>
      </c>
      <c r="K30" s="28" t="s">
        <v>736</v>
      </c>
      <c r="L30" s="111" t="str">
        <f t="shared" si="0"/>
        <v>Yes</v>
      </c>
    </row>
    <row r="31" spans="1:12" x14ac:dyDescent="0.25">
      <c r="A31" s="110" t="s">
        <v>991</v>
      </c>
      <c r="B31" s="22" t="s">
        <v>213</v>
      </c>
      <c r="C31" s="23">
        <v>9069</v>
      </c>
      <c r="D31" s="27" t="str">
        <f t="shared" si="1"/>
        <v>N/A</v>
      </c>
      <c r="E31" s="23">
        <v>8131</v>
      </c>
      <c r="F31" s="27" t="str">
        <f t="shared" si="2"/>
        <v>N/A</v>
      </c>
      <c r="G31" s="23">
        <v>7984</v>
      </c>
      <c r="H31" s="27" t="str">
        <f t="shared" si="3"/>
        <v>N/A</v>
      </c>
      <c r="I31" s="8">
        <v>-10.3</v>
      </c>
      <c r="J31" s="8">
        <v>-1.81</v>
      </c>
      <c r="K31" s="28" t="s">
        <v>736</v>
      </c>
      <c r="L31" s="111" t="str">
        <f t="shared" si="0"/>
        <v>Yes</v>
      </c>
    </row>
    <row r="32" spans="1:12" x14ac:dyDescent="0.25">
      <c r="A32" s="110" t="s">
        <v>992</v>
      </c>
      <c r="B32" s="22" t="s">
        <v>213</v>
      </c>
      <c r="C32" s="23">
        <v>4083</v>
      </c>
      <c r="D32" s="27" t="str">
        <f t="shared" si="1"/>
        <v>N/A</v>
      </c>
      <c r="E32" s="23">
        <v>4370</v>
      </c>
      <c r="F32" s="27" t="str">
        <f t="shared" si="2"/>
        <v>N/A</v>
      </c>
      <c r="G32" s="23">
        <v>4543</v>
      </c>
      <c r="H32" s="27" t="str">
        <f t="shared" si="3"/>
        <v>N/A</v>
      </c>
      <c r="I32" s="8">
        <v>7.0289999999999999</v>
      </c>
      <c r="J32" s="8">
        <v>3.9590000000000001</v>
      </c>
      <c r="K32" s="28" t="s">
        <v>736</v>
      </c>
      <c r="L32" s="111" t="str">
        <f t="shared" si="0"/>
        <v>Yes</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21813</v>
      </c>
      <c r="D34" s="27" t="str">
        <f t="shared" si="1"/>
        <v>N/A</v>
      </c>
      <c r="E34" s="23">
        <v>20262</v>
      </c>
      <c r="F34" s="27" t="str">
        <f t="shared" si="2"/>
        <v>N/A</v>
      </c>
      <c r="G34" s="23">
        <v>20471</v>
      </c>
      <c r="H34" s="27" t="str">
        <f t="shared" si="3"/>
        <v>N/A</v>
      </c>
      <c r="I34" s="8">
        <v>-7.11</v>
      </c>
      <c r="J34" s="8">
        <v>1.0309999999999999</v>
      </c>
      <c r="K34" s="28" t="s">
        <v>736</v>
      </c>
      <c r="L34" s="111" t="str">
        <f t="shared" si="0"/>
        <v>Yes</v>
      </c>
    </row>
    <row r="35" spans="1:12" x14ac:dyDescent="0.25">
      <c r="A35" s="110" t="s">
        <v>994</v>
      </c>
      <c r="B35" s="22" t="s">
        <v>213</v>
      </c>
      <c r="C35" s="23">
        <v>10647</v>
      </c>
      <c r="D35" s="27" t="str">
        <f t="shared" si="1"/>
        <v>N/A</v>
      </c>
      <c r="E35" s="23">
        <v>9582</v>
      </c>
      <c r="F35" s="27" t="str">
        <f t="shared" si="2"/>
        <v>N/A</v>
      </c>
      <c r="G35" s="23">
        <v>9664</v>
      </c>
      <c r="H35" s="27" t="str">
        <f t="shared" si="3"/>
        <v>N/A</v>
      </c>
      <c r="I35" s="8">
        <v>-10</v>
      </c>
      <c r="J35" s="8">
        <v>0.85580000000000001</v>
      </c>
      <c r="K35" s="28" t="s">
        <v>736</v>
      </c>
      <c r="L35" s="111" t="str">
        <f t="shared" si="0"/>
        <v>Yes</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12</v>
      </c>
      <c r="D37" s="27" t="str">
        <f t="shared" si="1"/>
        <v>N/A</v>
      </c>
      <c r="E37" s="23">
        <v>11</v>
      </c>
      <c r="F37" s="27" t="str">
        <f t="shared" si="2"/>
        <v>N/A</v>
      </c>
      <c r="G37" s="23">
        <v>11</v>
      </c>
      <c r="H37" s="27" t="str">
        <f t="shared" si="3"/>
        <v>N/A</v>
      </c>
      <c r="I37" s="8">
        <v>-16.7</v>
      </c>
      <c r="J37" s="8">
        <v>-30</v>
      </c>
      <c r="K37" s="28" t="s">
        <v>736</v>
      </c>
      <c r="L37" s="111" t="str">
        <f t="shared" si="0"/>
        <v>Yes</v>
      </c>
    </row>
    <row r="38" spans="1:12" x14ac:dyDescent="0.25">
      <c r="A38" s="110" t="s">
        <v>997</v>
      </c>
      <c r="B38" s="22" t="s">
        <v>213</v>
      </c>
      <c r="C38" s="23">
        <v>2787</v>
      </c>
      <c r="D38" s="27" t="str">
        <f t="shared" si="1"/>
        <v>N/A</v>
      </c>
      <c r="E38" s="23">
        <v>2801</v>
      </c>
      <c r="F38" s="27" t="str">
        <f t="shared" si="2"/>
        <v>N/A</v>
      </c>
      <c r="G38" s="23">
        <v>2844</v>
      </c>
      <c r="H38" s="27" t="str">
        <f t="shared" si="3"/>
        <v>N/A</v>
      </c>
      <c r="I38" s="8">
        <v>0.50229999999999997</v>
      </c>
      <c r="J38" s="8">
        <v>1.5349999999999999</v>
      </c>
      <c r="K38" s="28" t="s">
        <v>736</v>
      </c>
      <c r="L38" s="111" t="str">
        <f t="shared" si="0"/>
        <v>Yes</v>
      </c>
    </row>
    <row r="39" spans="1:12" x14ac:dyDescent="0.25">
      <c r="A39" s="110" t="s">
        <v>998</v>
      </c>
      <c r="B39" s="22" t="s">
        <v>213</v>
      </c>
      <c r="C39" s="23">
        <v>8367</v>
      </c>
      <c r="D39" s="27" t="str">
        <f t="shared" si="1"/>
        <v>N/A</v>
      </c>
      <c r="E39" s="23">
        <v>7781</v>
      </c>
      <c r="F39" s="27" t="str">
        <f t="shared" si="2"/>
        <v>N/A</v>
      </c>
      <c r="G39" s="23">
        <v>7824</v>
      </c>
      <c r="H39" s="27" t="str">
        <f t="shared" si="3"/>
        <v>N/A</v>
      </c>
      <c r="I39" s="8">
        <v>-7</v>
      </c>
      <c r="J39" s="8">
        <v>0.55259999999999998</v>
      </c>
      <c r="K39" s="28" t="s">
        <v>736</v>
      </c>
      <c r="L39" s="111" t="str">
        <f t="shared" si="0"/>
        <v>Yes</v>
      </c>
    </row>
    <row r="40" spans="1:12" x14ac:dyDescent="0.25">
      <c r="A40" s="110" t="s">
        <v>999</v>
      </c>
      <c r="B40" s="22" t="s">
        <v>213</v>
      </c>
      <c r="C40" s="23">
        <v>0</v>
      </c>
      <c r="D40" s="27" t="str">
        <f t="shared" si="1"/>
        <v>N/A</v>
      </c>
      <c r="E40" s="23">
        <v>88</v>
      </c>
      <c r="F40" s="27" t="str">
        <f t="shared" si="2"/>
        <v>N/A</v>
      </c>
      <c r="G40" s="23">
        <v>132</v>
      </c>
      <c r="H40" s="27" t="str">
        <f t="shared" si="3"/>
        <v>N/A</v>
      </c>
      <c r="I40" s="8" t="s">
        <v>1748</v>
      </c>
      <c r="J40" s="8">
        <v>50</v>
      </c>
      <c r="K40" s="28" t="s">
        <v>736</v>
      </c>
      <c r="L40" s="111" t="str">
        <f t="shared" si="0"/>
        <v>No</v>
      </c>
    </row>
    <row r="41" spans="1:12" x14ac:dyDescent="0.25">
      <c r="A41" s="174" t="s">
        <v>84</v>
      </c>
      <c r="B41" s="22" t="s">
        <v>213</v>
      </c>
      <c r="C41" s="29">
        <v>781187209</v>
      </c>
      <c r="D41" s="27" t="str">
        <f t="shared" si="1"/>
        <v>N/A</v>
      </c>
      <c r="E41" s="29">
        <v>803489793</v>
      </c>
      <c r="F41" s="27" t="str">
        <f t="shared" si="2"/>
        <v>N/A</v>
      </c>
      <c r="G41" s="29">
        <v>757063791</v>
      </c>
      <c r="H41" s="27" t="str">
        <f t="shared" si="3"/>
        <v>N/A</v>
      </c>
      <c r="I41" s="8">
        <v>2.855</v>
      </c>
      <c r="J41" s="8">
        <v>-5.78</v>
      </c>
      <c r="K41" s="28" t="s">
        <v>736</v>
      </c>
      <c r="L41" s="111" t="str">
        <f t="shared" si="0"/>
        <v>Yes</v>
      </c>
    </row>
    <row r="42" spans="1:12" x14ac:dyDescent="0.25">
      <c r="A42" s="174" t="s">
        <v>1487</v>
      </c>
      <c r="B42" s="22" t="s">
        <v>213</v>
      </c>
      <c r="C42" s="29">
        <v>5718.4587213000004</v>
      </c>
      <c r="D42" s="27" t="str">
        <f t="shared" si="1"/>
        <v>N/A</v>
      </c>
      <c r="E42" s="29">
        <v>5906.7536554999997</v>
      </c>
      <c r="F42" s="27" t="str">
        <f t="shared" si="2"/>
        <v>N/A</v>
      </c>
      <c r="G42" s="29">
        <v>5273.8315371999997</v>
      </c>
      <c r="H42" s="27" t="str">
        <f t="shared" si="3"/>
        <v>N/A</v>
      </c>
      <c r="I42" s="8">
        <v>3.2930000000000001</v>
      </c>
      <c r="J42" s="8">
        <v>-10.7</v>
      </c>
      <c r="K42" s="28" t="s">
        <v>736</v>
      </c>
      <c r="L42" s="111" t="str">
        <f t="shared" si="0"/>
        <v>Yes</v>
      </c>
    </row>
    <row r="43" spans="1:12" x14ac:dyDescent="0.25">
      <c r="A43" s="174" t="s">
        <v>1488</v>
      </c>
      <c r="B43" s="22" t="s">
        <v>213</v>
      </c>
      <c r="C43" s="29">
        <v>6176.9555065000004</v>
      </c>
      <c r="D43" s="27" t="str">
        <f t="shared" si="1"/>
        <v>N/A</v>
      </c>
      <c r="E43" s="29">
        <v>6362.7636443000001</v>
      </c>
      <c r="F43" s="27" t="str">
        <f t="shared" si="2"/>
        <v>N/A</v>
      </c>
      <c r="G43" s="29">
        <v>5773.6918084999998</v>
      </c>
      <c r="H43" s="27" t="str">
        <f t="shared" si="3"/>
        <v>N/A</v>
      </c>
      <c r="I43" s="8">
        <v>3.008</v>
      </c>
      <c r="J43" s="8">
        <v>-9.26</v>
      </c>
      <c r="K43" s="28" t="s">
        <v>736</v>
      </c>
      <c r="L43" s="111" t="str">
        <f t="shared" si="0"/>
        <v>Yes</v>
      </c>
    </row>
    <row r="44" spans="1:12" x14ac:dyDescent="0.25">
      <c r="A44" s="143" t="s">
        <v>107</v>
      </c>
      <c r="B44" s="22" t="s">
        <v>213</v>
      </c>
      <c r="C44" s="29">
        <v>4573727</v>
      </c>
      <c r="D44" s="27" t="str">
        <f t="shared" si="1"/>
        <v>N/A</v>
      </c>
      <c r="E44" s="29">
        <v>4720691</v>
      </c>
      <c r="F44" s="27" t="str">
        <f t="shared" si="2"/>
        <v>N/A</v>
      </c>
      <c r="G44" s="29">
        <v>4916796</v>
      </c>
      <c r="H44" s="27" t="str">
        <f t="shared" si="3"/>
        <v>N/A</v>
      </c>
      <c r="I44" s="8">
        <v>3.2130000000000001</v>
      </c>
      <c r="J44" s="8">
        <v>4.1539999999999999</v>
      </c>
      <c r="K44" s="28" t="s">
        <v>736</v>
      </c>
      <c r="L44" s="111" t="str">
        <f t="shared" si="0"/>
        <v>Yes</v>
      </c>
    </row>
    <row r="45" spans="1:12" x14ac:dyDescent="0.25">
      <c r="A45" s="174" t="s">
        <v>158</v>
      </c>
      <c r="B45" s="30" t="s">
        <v>217</v>
      </c>
      <c r="C45" s="1">
        <v>0</v>
      </c>
      <c r="D45" s="27" t="str">
        <f>IF($B45="N/A","N/A",IF(C45&gt;0,"No",IF(C45&lt;0,"No","Yes")))</f>
        <v>Yes</v>
      </c>
      <c r="E45" s="1">
        <v>0</v>
      </c>
      <c r="F45" s="27" t="str">
        <f>IF($B45="N/A","N/A",IF(E45&gt;0,"No",IF(E45&lt;0,"No","Yes")))</f>
        <v>Yes</v>
      </c>
      <c r="G45" s="1">
        <v>0</v>
      </c>
      <c r="H45" s="27" t="str">
        <f>IF($B45="N/A","N/A",IF(G45&gt;0,"No",IF(G45&lt;0,"No","Yes")))</f>
        <v>Yes</v>
      </c>
      <c r="I45" s="8" t="s">
        <v>1748</v>
      </c>
      <c r="J45" s="8" t="s">
        <v>1748</v>
      </c>
      <c r="K45" s="28" t="s">
        <v>736</v>
      </c>
      <c r="L45" s="111" t="str">
        <f t="shared" si="0"/>
        <v>N/A</v>
      </c>
    </row>
    <row r="46" spans="1:12" x14ac:dyDescent="0.25">
      <c r="A46" s="174" t="s">
        <v>156</v>
      </c>
      <c r="B46" s="22" t="s">
        <v>213</v>
      </c>
      <c r="C46" s="29">
        <v>0</v>
      </c>
      <c r="D46" s="27" t="str">
        <f t="shared" ref="D46:D47" si="4">IF($B46="N/A","N/A",IF(C46&gt;10,"No",IF(C46&lt;-10,"No","Yes")))</f>
        <v>N/A</v>
      </c>
      <c r="E46" s="29">
        <v>0</v>
      </c>
      <c r="F46" s="27" t="str">
        <f t="shared" ref="F46:F47" si="5">IF($B46="N/A","N/A",IF(E46&gt;10,"No",IF(E46&lt;-10,"No","Yes")))</f>
        <v>N/A</v>
      </c>
      <c r="G46" s="29">
        <v>0</v>
      </c>
      <c r="H46" s="27" t="str">
        <f t="shared" ref="H46:H47" si="6">IF($B46="N/A","N/A",IF(G46&gt;10,"No",IF(G46&lt;-10,"No","Yes")))</f>
        <v>N/A</v>
      </c>
      <c r="I46" s="8" t="s">
        <v>1748</v>
      </c>
      <c r="J46" s="8" t="s">
        <v>1748</v>
      </c>
      <c r="K46" s="28" t="s">
        <v>736</v>
      </c>
      <c r="L46" s="111" t="str">
        <f t="shared" si="0"/>
        <v>N/A</v>
      </c>
    </row>
    <row r="47" spans="1:12" x14ac:dyDescent="0.25">
      <c r="A47" s="174" t="s">
        <v>1290</v>
      </c>
      <c r="B47" s="22" t="s">
        <v>213</v>
      </c>
      <c r="C47" s="29" t="s">
        <v>1748</v>
      </c>
      <c r="D47" s="27" t="str">
        <f t="shared" si="4"/>
        <v>N/A</v>
      </c>
      <c r="E47" s="29" t="s">
        <v>1748</v>
      </c>
      <c r="F47" s="27" t="str">
        <f t="shared" si="5"/>
        <v>N/A</v>
      </c>
      <c r="G47" s="29" t="s">
        <v>1748</v>
      </c>
      <c r="H47" s="27" t="str">
        <f t="shared" si="6"/>
        <v>N/A</v>
      </c>
      <c r="I47" s="8" t="s">
        <v>1748</v>
      </c>
      <c r="J47" s="8" t="s">
        <v>1748</v>
      </c>
      <c r="K47" s="28" t="s">
        <v>736</v>
      </c>
      <c r="L47" s="111" t="str">
        <f>IF(J47="Div by 0", "N/A", IF(OR(J47="N/A",K47="N/A"),"N/A", IF(J47&gt;VALUE(MID(K47,1,2)), "No", IF(J47&lt;-1*VALUE(MID(K47,1,2)), "No", "Yes"))))</f>
        <v>N/A</v>
      </c>
    </row>
    <row r="48" spans="1:12" x14ac:dyDescent="0.25">
      <c r="A48" s="174" t="s">
        <v>1489</v>
      </c>
      <c r="B48" s="22" t="s">
        <v>213</v>
      </c>
      <c r="C48" s="29">
        <v>19326.248359000001</v>
      </c>
      <c r="D48" s="27" t="str">
        <f t="shared" ref="D48:D74" si="7">IF($B48="N/A","N/A",IF(C48&gt;10,"No",IF(C48&lt;-10,"No","Yes")))</f>
        <v>N/A</v>
      </c>
      <c r="E48" s="29">
        <v>19252.177975999999</v>
      </c>
      <c r="F48" s="27" t="str">
        <f t="shared" ref="F48:F74" si="8">IF($B48="N/A","N/A",IF(E48&gt;10,"No",IF(E48&lt;-10,"No","Yes")))</f>
        <v>N/A</v>
      </c>
      <c r="G48" s="29">
        <v>17207.839067000001</v>
      </c>
      <c r="H48" s="27" t="str">
        <f t="shared" ref="H48:H74" si="9">IF($B48="N/A","N/A",IF(G48&gt;10,"No",IF(G48&lt;-10,"No","Yes")))</f>
        <v>N/A</v>
      </c>
      <c r="I48" s="8">
        <v>-0.38300000000000001</v>
      </c>
      <c r="J48" s="8">
        <v>-10.6</v>
      </c>
      <c r="K48" s="28" t="s">
        <v>736</v>
      </c>
      <c r="L48" s="111" t="str">
        <f t="shared" ref="L48:L74" si="10">IF(J48="Div by 0", "N/A", IF(K48="N/A","N/A", IF(J48&gt;VALUE(MID(K48,1,2)), "No", IF(J48&lt;-1*VALUE(MID(K48,1,2)), "No", "Yes"))))</f>
        <v>Yes</v>
      </c>
    </row>
    <row r="49" spans="1:12" x14ac:dyDescent="0.25">
      <c r="A49" s="174" t="s">
        <v>1490</v>
      </c>
      <c r="B49" s="22" t="s">
        <v>213</v>
      </c>
      <c r="C49" s="29">
        <v>3784.2090551000001</v>
      </c>
      <c r="D49" s="27" t="str">
        <f t="shared" si="7"/>
        <v>N/A</v>
      </c>
      <c r="E49" s="29">
        <v>3921.7563353</v>
      </c>
      <c r="F49" s="27" t="str">
        <f t="shared" si="8"/>
        <v>N/A</v>
      </c>
      <c r="G49" s="29">
        <v>3427.6241534999999</v>
      </c>
      <c r="H49" s="27" t="str">
        <f t="shared" si="9"/>
        <v>N/A</v>
      </c>
      <c r="I49" s="8">
        <v>3.6349999999999998</v>
      </c>
      <c r="J49" s="8">
        <v>-12.6</v>
      </c>
      <c r="K49" s="28" t="s">
        <v>736</v>
      </c>
      <c r="L49" s="111" t="str">
        <f t="shared" si="10"/>
        <v>Yes</v>
      </c>
    </row>
    <row r="50" spans="1:12" x14ac:dyDescent="0.25">
      <c r="A50" s="174" t="s">
        <v>1491</v>
      </c>
      <c r="B50" s="22" t="s">
        <v>213</v>
      </c>
      <c r="C50" s="29">
        <v>15034.207200000001</v>
      </c>
      <c r="D50" s="27" t="str">
        <f t="shared" si="7"/>
        <v>N/A</v>
      </c>
      <c r="E50" s="29">
        <v>16574.821458999999</v>
      </c>
      <c r="F50" s="27" t="str">
        <f t="shared" si="8"/>
        <v>N/A</v>
      </c>
      <c r="G50" s="29">
        <v>14863.837837999999</v>
      </c>
      <c r="H50" s="27" t="str">
        <f t="shared" si="9"/>
        <v>N/A</v>
      </c>
      <c r="I50" s="8">
        <v>10.25</v>
      </c>
      <c r="J50" s="8">
        <v>-10.3</v>
      </c>
      <c r="K50" s="28" t="s">
        <v>736</v>
      </c>
      <c r="L50" s="111" t="str">
        <f t="shared" si="10"/>
        <v>Yes</v>
      </c>
    </row>
    <row r="51" spans="1:12" x14ac:dyDescent="0.25">
      <c r="A51" s="174" t="s">
        <v>1492</v>
      </c>
      <c r="B51" s="22" t="s">
        <v>213</v>
      </c>
      <c r="C51" s="29">
        <v>3635.0726577</v>
      </c>
      <c r="D51" s="27" t="str">
        <f t="shared" si="7"/>
        <v>N/A</v>
      </c>
      <c r="E51" s="29">
        <v>3605.3674589000002</v>
      </c>
      <c r="F51" s="27" t="str">
        <f t="shared" si="8"/>
        <v>N/A</v>
      </c>
      <c r="G51" s="29">
        <v>3475.8253675999999</v>
      </c>
      <c r="H51" s="27" t="str">
        <f t="shared" si="9"/>
        <v>N/A</v>
      </c>
      <c r="I51" s="8">
        <v>-0.81699999999999995</v>
      </c>
      <c r="J51" s="8">
        <v>-3.59</v>
      </c>
      <c r="K51" s="28" t="s">
        <v>736</v>
      </c>
      <c r="L51" s="111" t="str">
        <f t="shared" si="10"/>
        <v>Yes</v>
      </c>
    </row>
    <row r="52" spans="1:12" x14ac:dyDescent="0.25">
      <c r="A52" s="174" t="s">
        <v>1493</v>
      </c>
      <c r="B52" s="22" t="s">
        <v>213</v>
      </c>
      <c r="C52" s="29">
        <v>30666.204787999999</v>
      </c>
      <c r="D52" s="27" t="str">
        <f t="shared" si="7"/>
        <v>N/A</v>
      </c>
      <c r="E52" s="29">
        <v>30351.298149999999</v>
      </c>
      <c r="F52" s="27" t="str">
        <f t="shared" si="8"/>
        <v>N/A</v>
      </c>
      <c r="G52" s="29">
        <v>27326.675945999999</v>
      </c>
      <c r="H52" s="27" t="str">
        <f t="shared" si="9"/>
        <v>N/A</v>
      </c>
      <c r="I52" s="8">
        <v>-1.03</v>
      </c>
      <c r="J52" s="8">
        <v>-9.9700000000000006</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13562.611355999999</v>
      </c>
      <c r="D54" s="27" t="str">
        <f t="shared" si="7"/>
        <v>N/A</v>
      </c>
      <c r="E54" s="29">
        <v>14264.539771</v>
      </c>
      <c r="F54" s="27" t="str">
        <f t="shared" si="8"/>
        <v>N/A</v>
      </c>
      <c r="G54" s="29">
        <v>13115.102408999999</v>
      </c>
      <c r="H54" s="27" t="str">
        <f t="shared" si="9"/>
        <v>N/A</v>
      </c>
      <c r="I54" s="8">
        <v>5.1749999999999998</v>
      </c>
      <c r="J54" s="8">
        <v>-8.06</v>
      </c>
      <c r="K54" s="28" t="s">
        <v>736</v>
      </c>
      <c r="L54" s="111" t="str">
        <f t="shared" si="10"/>
        <v>Yes</v>
      </c>
    </row>
    <row r="55" spans="1:12" x14ac:dyDescent="0.25">
      <c r="A55" s="174" t="s">
        <v>1496</v>
      </c>
      <c r="B55" s="22" t="s">
        <v>213</v>
      </c>
      <c r="C55" s="29">
        <v>11218.259662</v>
      </c>
      <c r="D55" s="27" t="str">
        <f t="shared" si="7"/>
        <v>N/A</v>
      </c>
      <c r="E55" s="29">
        <v>11837.365156</v>
      </c>
      <c r="F55" s="27" t="str">
        <f t="shared" si="8"/>
        <v>N/A</v>
      </c>
      <c r="G55" s="29">
        <v>11142.160056000001</v>
      </c>
      <c r="H55" s="27" t="str">
        <f t="shared" si="9"/>
        <v>N/A</v>
      </c>
      <c r="I55" s="8">
        <v>5.5190000000000001</v>
      </c>
      <c r="J55" s="8">
        <v>-5.87</v>
      </c>
      <c r="K55" s="28" t="s">
        <v>736</v>
      </c>
      <c r="L55" s="111" t="str">
        <f t="shared" si="10"/>
        <v>Yes</v>
      </c>
    </row>
    <row r="56" spans="1:12" x14ac:dyDescent="0.25">
      <c r="A56" s="174" t="s">
        <v>1497</v>
      </c>
      <c r="B56" s="22" t="s">
        <v>213</v>
      </c>
      <c r="C56" s="29">
        <v>18673.349011999999</v>
      </c>
      <c r="D56" s="27" t="str">
        <f t="shared" si="7"/>
        <v>N/A</v>
      </c>
      <c r="E56" s="29">
        <v>20510.169919</v>
      </c>
      <c r="F56" s="27" t="str">
        <f t="shared" si="8"/>
        <v>N/A</v>
      </c>
      <c r="G56" s="29">
        <v>17455.368022999999</v>
      </c>
      <c r="H56" s="27" t="str">
        <f t="shared" si="9"/>
        <v>N/A</v>
      </c>
      <c r="I56" s="8">
        <v>9.8369999999999997</v>
      </c>
      <c r="J56" s="8">
        <v>-14.9</v>
      </c>
      <c r="K56" s="28" t="s">
        <v>736</v>
      </c>
      <c r="L56" s="111" t="str">
        <f t="shared" si="10"/>
        <v>Yes</v>
      </c>
    </row>
    <row r="57" spans="1:12" x14ac:dyDescent="0.25">
      <c r="A57" s="174" t="s">
        <v>1498</v>
      </c>
      <c r="B57" s="22" t="s">
        <v>213</v>
      </c>
      <c r="C57" s="29">
        <v>7190.3614697000003</v>
      </c>
      <c r="D57" s="27" t="str">
        <f t="shared" si="7"/>
        <v>N/A</v>
      </c>
      <c r="E57" s="29">
        <v>6711.5041705000003</v>
      </c>
      <c r="F57" s="27" t="str">
        <f t="shared" si="8"/>
        <v>N/A</v>
      </c>
      <c r="G57" s="29">
        <v>5800.2815534000001</v>
      </c>
      <c r="H57" s="27" t="str">
        <f t="shared" si="9"/>
        <v>N/A</v>
      </c>
      <c r="I57" s="8">
        <v>-6.66</v>
      </c>
      <c r="J57" s="8">
        <v>-13.6</v>
      </c>
      <c r="K57" s="28" t="s">
        <v>736</v>
      </c>
      <c r="L57" s="111" t="str">
        <f t="shared" si="10"/>
        <v>Yes</v>
      </c>
    </row>
    <row r="58" spans="1:12" x14ac:dyDescent="0.25">
      <c r="A58" s="174" t="s">
        <v>1499</v>
      </c>
      <c r="B58" s="22" t="s">
        <v>213</v>
      </c>
      <c r="C58" s="29">
        <v>25972.792343000001</v>
      </c>
      <c r="D58" s="27" t="str">
        <f t="shared" si="7"/>
        <v>N/A</v>
      </c>
      <c r="E58" s="29">
        <v>26182.454597</v>
      </c>
      <c r="F58" s="27" t="str">
        <f t="shared" si="8"/>
        <v>N/A</v>
      </c>
      <c r="G58" s="29">
        <v>23212.441568999999</v>
      </c>
      <c r="H58" s="27" t="str">
        <f t="shared" si="9"/>
        <v>N/A</v>
      </c>
      <c r="I58" s="8">
        <v>0.80720000000000003</v>
      </c>
      <c r="J58" s="8">
        <v>-11.3</v>
      </c>
      <c r="K58" s="28" t="s">
        <v>736</v>
      </c>
      <c r="L58" s="111" t="str">
        <f t="shared" si="10"/>
        <v>Yes</v>
      </c>
    </row>
    <row r="59" spans="1:12" x14ac:dyDescent="0.25">
      <c r="A59" s="174" t="s">
        <v>1500</v>
      </c>
      <c r="B59" s="22" t="s">
        <v>213</v>
      </c>
      <c r="C59" s="29">
        <v>5114.7329287000002</v>
      </c>
      <c r="D59" s="27" t="str">
        <f t="shared" si="7"/>
        <v>N/A</v>
      </c>
      <c r="E59" s="29">
        <v>8280.7134502999997</v>
      </c>
      <c r="F59" s="27" t="str">
        <f t="shared" si="8"/>
        <v>N/A</v>
      </c>
      <c r="G59" s="29">
        <v>7647.3813363999998</v>
      </c>
      <c r="H59" s="27" t="str">
        <f t="shared" si="9"/>
        <v>N/A</v>
      </c>
      <c r="I59" s="8">
        <v>61.9</v>
      </c>
      <c r="J59" s="8">
        <v>-7.65</v>
      </c>
      <c r="K59" s="28" t="s">
        <v>736</v>
      </c>
      <c r="L59" s="111" t="str">
        <f t="shared" si="10"/>
        <v>Yes</v>
      </c>
    </row>
    <row r="60" spans="1:12" x14ac:dyDescent="0.25">
      <c r="A60" s="174" t="s">
        <v>1501</v>
      </c>
      <c r="B60" s="22" t="s">
        <v>213</v>
      </c>
      <c r="C60" s="29">
        <v>2658.5848089000001</v>
      </c>
      <c r="D60" s="27" t="str">
        <f t="shared" si="7"/>
        <v>N/A</v>
      </c>
      <c r="E60" s="29">
        <v>2792.7395293999998</v>
      </c>
      <c r="F60" s="27" t="str">
        <f t="shared" si="8"/>
        <v>N/A</v>
      </c>
      <c r="G60" s="29">
        <v>2585.5835179000001</v>
      </c>
      <c r="H60" s="27" t="str">
        <f t="shared" si="9"/>
        <v>N/A</v>
      </c>
      <c r="I60" s="8">
        <v>5.0460000000000003</v>
      </c>
      <c r="J60" s="8">
        <v>-7.42</v>
      </c>
      <c r="K60" s="28" t="s">
        <v>736</v>
      </c>
      <c r="L60" s="111" t="str">
        <f t="shared" si="10"/>
        <v>Yes</v>
      </c>
    </row>
    <row r="61" spans="1:12" x14ac:dyDescent="0.25">
      <c r="A61" s="174" t="s">
        <v>1502</v>
      </c>
      <c r="B61" s="22" t="s">
        <v>213</v>
      </c>
      <c r="C61" s="29">
        <v>2498.4596673000001</v>
      </c>
      <c r="D61" s="27" t="str">
        <f t="shared" si="7"/>
        <v>N/A</v>
      </c>
      <c r="E61" s="29">
        <v>2766.7988958000001</v>
      </c>
      <c r="F61" s="27" t="str">
        <f t="shared" si="8"/>
        <v>N/A</v>
      </c>
      <c r="G61" s="29">
        <v>2544.365863</v>
      </c>
      <c r="H61" s="27" t="str">
        <f t="shared" si="9"/>
        <v>N/A</v>
      </c>
      <c r="I61" s="8">
        <v>10.74</v>
      </c>
      <c r="J61" s="8">
        <v>-8.0399999999999991</v>
      </c>
      <c r="K61" s="28" t="s">
        <v>736</v>
      </c>
      <c r="L61" s="111" t="str">
        <f t="shared" si="10"/>
        <v>Yes</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t="s">
        <v>1748</v>
      </c>
      <c r="D63" s="27" t="str">
        <f t="shared" si="7"/>
        <v>N/A</v>
      </c>
      <c r="E63" s="29" t="s">
        <v>1748</v>
      </c>
      <c r="F63" s="27" t="str">
        <f t="shared" si="8"/>
        <v>N/A</v>
      </c>
      <c r="G63" s="29" t="s">
        <v>1748</v>
      </c>
      <c r="H63" s="27" t="str">
        <f t="shared" si="9"/>
        <v>N/A</v>
      </c>
      <c r="I63" s="8" t="s">
        <v>1748</v>
      </c>
      <c r="J63" s="8" t="s">
        <v>1748</v>
      </c>
      <c r="K63" s="28" t="s">
        <v>736</v>
      </c>
      <c r="L63" s="111" t="str">
        <f t="shared" si="10"/>
        <v>N/A</v>
      </c>
    </row>
    <row r="64" spans="1:12" x14ac:dyDescent="0.25">
      <c r="A64" s="174" t="s">
        <v>1505</v>
      </c>
      <c r="B64" s="22" t="s">
        <v>213</v>
      </c>
      <c r="C64" s="29">
        <v>2019.6489448</v>
      </c>
      <c r="D64" s="27" t="str">
        <f t="shared" si="7"/>
        <v>N/A</v>
      </c>
      <c r="E64" s="29">
        <v>2144.0209860999998</v>
      </c>
      <c r="F64" s="27" t="str">
        <f t="shared" si="8"/>
        <v>N/A</v>
      </c>
      <c r="G64" s="29">
        <v>2103.4569124</v>
      </c>
      <c r="H64" s="27" t="str">
        <f t="shared" si="9"/>
        <v>N/A</v>
      </c>
      <c r="I64" s="8">
        <v>6.1580000000000004</v>
      </c>
      <c r="J64" s="8">
        <v>-1.89</v>
      </c>
      <c r="K64" s="28" t="s">
        <v>736</v>
      </c>
      <c r="L64" s="111" t="str">
        <f t="shared" si="10"/>
        <v>Yes</v>
      </c>
    </row>
    <row r="65" spans="1:12" x14ac:dyDescent="0.25">
      <c r="A65" s="174" t="s">
        <v>1506</v>
      </c>
      <c r="B65" s="22" t="s">
        <v>213</v>
      </c>
      <c r="C65" s="29">
        <v>4334.4207741</v>
      </c>
      <c r="D65" s="27" t="str">
        <f t="shared" si="7"/>
        <v>N/A</v>
      </c>
      <c r="E65" s="29">
        <v>4765.548272</v>
      </c>
      <c r="F65" s="27" t="str">
        <f t="shared" si="8"/>
        <v>N/A</v>
      </c>
      <c r="G65" s="29">
        <v>3770.6596943999998</v>
      </c>
      <c r="H65" s="27" t="str">
        <f t="shared" si="9"/>
        <v>N/A</v>
      </c>
      <c r="I65" s="8">
        <v>9.9469999999999992</v>
      </c>
      <c r="J65" s="8">
        <v>-20.9</v>
      </c>
      <c r="K65" s="28" t="s">
        <v>736</v>
      </c>
      <c r="L65" s="111" t="str">
        <f t="shared" si="10"/>
        <v>Yes</v>
      </c>
    </row>
    <row r="66" spans="1:12" x14ac:dyDescent="0.25">
      <c r="A66" s="174" t="s">
        <v>1507</v>
      </c>
      <c r="B66" s="22" t="s">
        <v>213</v>
      </c>
      <c r="C66" s="29">
        <v>8351.0431055999998</v>
      </c>
      <c r="D66" s="27" t="str">
        <f t="shared" si="7"/>
        <v>N/A</v>
      </c>
      <c r="E66" s="29">
        <v>8049.6823799000003</v>
      </c>
      <c r="F66" s="27" t="str">
        <f t="shared" si="8"/>
        <v>N/A</v>
      </c>
      <c r="G66" s="29">
        <v>7725.9810698000001</v>
      </c>
      <c r="H66" s="27" t="str">
        <f t="shared" si="9"/>
        <v>N/A</v>
      </c>
      <c r="I66" s="8">
        <v>-3.61</v>
      </c>
      <c r="J66" s="8">
        <v>-4.0199999999999996</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4069.9194517000001</v>
      </c>
      <c r="D68" s="27" t="str">
        <f t="shared" si="7"/>
        <v>N/A</v>
      </c>
      <c r="E68" s="29">
        <v>4284.4286349000004</v>
      </c>
      <c r="F68" s="27" t="str">
        <f t="shared" si="8"/>
        <v>N/A</v>
      </c>
      <c r="G68" s="29">
        <v>3959.9264813999998</v>
      </c>
      <c r="H68" s="27" t="str">
        <f t="shared" si="9"/>
        <v>N/A</v>
      </c>
      <c r="I68" s="8">
        <v>5.2709999999999999</v>
      </c>
      <c r="J68" s="8">
        <v>-7.57</v>
      </c>
      <c r="K68" s="28" t="s">
        <v>736</v>
      </c>
      <c r="L68" s="111" t="str">
        <f t="shared" si="10"/>
        <v>Yes</v>
      </c>
    </row>
    <row r="69" spans="1:12" x14ac:dyDescent="0.25">
      <c r="A69" s="174" t="s">
        <v>1510</v>
      </c>
      <c r="B69" s="22" t="s">
        <v>213</v>
      </c>
      <c r="C69" s="29">
        <v>3429.6659153000001</v>
      </c>
      <c r="D69" s="27" t="str">
        <f t="shared" si="7"/>
        <v>N/A</v>
      </c>
      <c r="E69" s="29">
        <v>3797.1023795000001</v>
      </c>
      <c r="F69" s="27" t="str">
        <f t="shared" si="8"/>
        <v>N/A</v>
      </c>
      <c r="G69" s="29">
        <v>3496.5655007999999</v>
      </c>
      <c r="H69" s="27" t="str">
        <f t="shared" si="9"/>
        <v>N/A</v>
      </c>
      <c r="I69" s="8">
        <v>10.71</v>
      </c>
      <c r="J69" s="8">
        <v>-7.91</v>
      </c>
      <c r="K69" s="28" t="s">
        <v>736</v>
      </c>
      <c r="L69" s="111" t="str">
        <f t="shared" si="10"/>
        <v>Yes</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v>3305.75</v>
      </c>
      <c r="D71" s="27" t="str">
        <f t="shared" si="7"/>
        <v>N/A</v>
      </c>
      <c r="E71" s="29">
        <v>3894.6</v>
      </c>
      <c r="F71" s="27" t="str">
        <f t="shared" si="8"/>
        <v>N/A</v>
      </c>
      <c r="G71" s="29">
        <v>2923.4285713999998</v>
      </c>
      <c r="H71" s="27" t="str">
        <f t="shared" si="9"/>
        <v>N/A</v>
      </c>
      <c r="I71" s="8">
        <v>17.809999999999999</v>
      </c>
      <c r="J71" s="8">
        <v>-24.9</v>
      </c>
      <c r="K71" s="28" t="s">
        <v>736</v>
      </c>
      <c r="L71" s="111" t="str">
        <f t="shared" si="10"/>
        <v>Yes</v>
      </c>
    </row>
    <row r="72" spans="1:12" x14ac:dyDescent="0.25">
      <c r="A72" s="174" t="s">
        <v>1513</v>
      </c>
      <c r="B72" s="22" t="s">
        <v>213</v>
      </c>
      <c r="C72" s="29">
        <v>2719.4581988</v>
      </c>
      <c r="D72" s="27" t="str">
        <f t="shared" si="7"/>
        <v>N/A</v>
      </c>
      <c r="E72" s="29">
        <v>3118.1053195</v>
      </c>
      <c r="F72" s="27" t="str">
        <f t="shared" si="8"/>
        <v>N/A</v>
      </c>
      <c r="G72" s="29">
        <v>2421.2601969000002</v>
      </c>
      <c r="H72" s="27" t="str">
        <f t="shared" si="9"/>
        <v>N/A</v>
      </c>
      <c r="I72" s="8">
        <v>14.66</v>
      </c>
      <c r="J72" s="8">
        <v>-22.3</v>
      </c>
      <c r="K72" s="28" t="s">
        <v>736</v>
      </c>
      <c r="L72" s="111" t="str">
        <f t="shared" si="10"/>
        <v>Yes</v>
      </c>
    </row>
    <row r="73" spans="1:12" x14ac:dyDescent="0.25">
      <c r="A73" s="174" t="s">
        <v>1514</v>
      </c>
      <c r="B73" s="22" t="s">
        <v>213</v>
      </c>
      <c r="C73" s="29">
        <v>5335.5684235999997</v>
      </c>
      <c r="D73" s="27" t="str">
        <f t="shared" si="7"/>
        <v>N/A</v>
      </c>
      <c r="E73" s="29">
        <v>5314.7022233999996</v>
      </c>
      <c r="F73" s="27" t="str">
        <f t="shared" si="8"/>
        <v>N/A</v>
      </c>
      <c r="G73" s="29">
        <v>5103.8692485000001</v>
      </c>
      <c r="H73" s="27" t="str">
        <f t="shared" si="9"/>
        <v>N/A</v>
      </c>
      <c r="I73" s="8">
        <v>-0.39100000000000001</v>
      </c>
      <c r="J73" s="8">
        <v>-3.97</v>
      </c>
      <c r="K73" s="28" t="s">
        <v>736</v>
      </c>
      <c r="L73" s="111" t="str">
        <f t="shared" si="10"/>
        <v>Yes</v>
      </c>
    </row>
    <row r="74" spans="1:12" x14ac:dyDescent="0.25">
      <c r="A74" s="174" t="s">
        <v>1515</v>
      </c>
      <c r="B74" s="22" t="s">
        <v>213</v>
      </c>
      <c r="C74" s="29" t="s">
        <v>1748</v>
      </c>
      <c r="D74" s="27" t="str">
        <f t="shared" si="7"/>
        <v>N/A</v>
      </c>
      <c r="E74" s="29">
        <v>3418.1931817999998</v>
      </c>
      <c r="F74" s="27" t="str">
        <f t="shared" si="8"/>
        <v>N/A</v>
      </c>
      <c r="G74" s="29">
        <v>3285.1893939000001</v>
      </c>
      <c r="H74" s="27" t="str">
        <f t="shared" si="9"/>
        <v>N/A</v>
      </c>
      <c r="I74" s="8" t="s">
        <v>1748</v>
      </c>
      <c r="J74" s="8">
        <v>-3.89</v>
      </c>
      <c r="K74" s="28" t="s">
        <v>736</v>
      </c>
      <c r="L74" s="111" t="str">
        <f t="shared" si="10"/>
        <v>Yes</v>
      </c>
    </row>
    <row r="75" spans="1:12" x14ac:dyDescent="0.25">
      <c r="A75" s="174" t="s">
        <v>1597</v>
      </c>
      <c r="B75" s="22" t="s">
        <v>213</v>
      </c>
      <c r="C75" s="29">
        <v>94844606</v>
      </c>
      <c r="D75" s="27" t="str">
        <f t="shared" ref="D75:D144" si="11">IF($B75="N/A","N/A",IF(C75&gt;10,"No",IF(C75&lt;-10,"No","Yes")))</f>
        <v>N/A</v>
      </c>
      <c r="E75" s="29">
        <v>100346920</v>
      </c>
      <c r="F75" s="27" t="str">
        <f t="shared" ref="F75:F144" si="12">IF($B75="N/A","N/A",IF(E75&gt;10,"No",IF(E75&lt;-10,"No","Yes")))</f>
        <v>N/A</v>
      </c>
      <c r="G75" s="29">
        <v>95185012</v>
      </c>
      <c r="H75" s="27" t="str">
        <f t="shared" ref="H75:H144" si="13">IF($B75="N/A","N/A",IF(G75&gt;10,"No",IF(G75&lt;-10,"No","Yes")))</f>
        <v>N/A</v>
      </c>
      <c r="I75" s="8">
        <v>5.8010000000000002</v>
      </c>
      <c r="J75" s="8">
        <v>-5.14</v>
      </c>
      <c r="K75" s="28" t="s">
        <v>736</v>
      </c>
      <c r="L75" s="111" t="str">
        <f t="shared" ref="L75:L135" si="14">IF(J75="Div by 0", "N/A", IF(K75="N/A","N/A", IF(J75&gt;VALUE(MID(K75,1,2)), "No", IF(J75&lt;-1*VALUE(MID(K75,1,2)), "No", "Yes"))))</f>
        <v>Yes</v>
      </c>
    </row>
    <row r="76" spans="1:12" x14ac:dyDescent="0.25">
      <c r="A76" s="174" t="s">
        <v>596</v>
      </c>
      <c r="B76" s="22" t="s">
        <v>213</v>
      </c>
      <c r="C76" s="23">
        <v>16517</v>
      </c>
      <c r="D76" s="27" t="str">
        <f t="shared" si="11"/>
        <v>N/A</v>
      </c>
      <c r="E76" s="23">
        <v>16106</v>
      </c>
      <c r="F76" s="27" t="str">
        <f t="shared" si="12"/>
        <v>N/A</v>
      </c>
      <c r="G76" s="23">
        <v>14886</v>
      </c>
      <c r="H76" s="27" t="str">
        <f t="shared" si="13"/>
        <v>N/A</v>
      </c>
      <c r="I76" s="8">
        <v>-2.4900000000000002</v>
      </c>
      <c r="J76" s="8">
        <v>-7.57</v>
      </c>
      <c r="K76" s="28" t="s">
        <v>736</v>
      </c>
      <c r="L76" s="111" t="str">
        <f t="shared" si="14"/>
        <v>Yes</v>
      </c>
    </row>
    <row r="77" spans="1:12" x14ac:dyDescent="0.25">
      <c r="A77" s="174" t="s">
        <v>1424</v>
      </c>
      <c r="B77" s="22" t="s">
        <v>213</v>
      </c>
      <c r="C77" s="29">
        <v>5742.2416904000002</v>
      </c>
      <c r="D77" s="27" t="str">
        <f t="shared" si="11"/>
        <v>N/A</v>
      </c>
      <c r="E77" s="29">
        <v>6230.4060599000004</v>
      </c>
      <c r="F77" s="27" t="str">
        <f t="shared" si="12"/>
        <v>N/A</v>
      </c>
      <c r="G77" s="29">
        <v>6394.2638721000003</v>
      </c>
      <c r="H77" s="27" t="str">
        <f t="shared" si="13"/>
        <v>N/A</v>
      </c>
      <c r="I77" s="8">
        <v>8.5009999999999994</v>
      </c>
      <c r="J77" s="8">
        <v>2.63</v>
      </c>
      <c r="K77" s="28" t="s">
        <v>736</v>
      </c>
      <c r="L77" s="111" t="str">
        <f t="shared" si="14"/>
        <v>Yes</v>
      </c>
    </row>
    <row r="78" spans="1:12" x14ac:dyDescent="0.25">
      <c r="A78" s="174" t="s">
        <v>1425</v>
      </c>
      <c r="B78" s="22" t="s">
        <v>213</v>
      </c>
      <c r="C78" s="23">
        <v>4.5152267360999998</v>
      </c>
      <c r="D78" s="27" t="str">
        <f t="shared" si="11"/>
        <v>N/A</v>
      </c>
      <c r="E78" s="23">
        <v>4.6699366696000002</v>
      </c>
      <c r="F78" s="27" t="str">
        <f t="shared" si="12"/>
        <v>N/A</v>
      </c>
      <c r="G78" s="23">
        <v>4.6082224909000002</v>
      </c>
      <c r="H78" s="27" t="str">
        <f t="shared" si="13"/>
        <v>N/A</v>
      </c>
      <c r="I78" s="8">
        <v>3.4260000000000002</v>
      </c>
      <c r="J78" s="8">
        <v>-1.32</v>
      </c>
      <c r="K78" s="28" t="s">
        <v>736</v>
      </c>
      <c r="L78" s="111" t="str">
        <f t="shared" si="14"/>
        <v>Yes</v>
      </c>
    </row>
    <row r="79" spans="1:12" x14ac:dyDescent="0.25">
      <c r="A79" s="174" t="s">
        <v>597</v>
      </c>
      <c r="B79" s="22" t="s">
        <v>213</v>
      </c>
      <c r="C79" s="29">
        <v>2563551</v>
      </c>
      <c r="D79" s="27" t="str">
        <f t="shared" si="11"/>
        <v>N/A</v>
      </c>
      <c r="E79" s="29">
        <v>2608546</v>
      </c>
      <c r="F79" s="27" t="str">
        <f t="shared" si="12"/>
        <v>N/A</v>
      </c>
      <c r="G79" s="29">
        <v>3026934</v>
      </c>
      <c r="H79" s="27" t="str">
        <f t="shared" si="13"/>
        <v>N/A</v>
      </c>
      <c r="I79" s="8">
        <v>1.7549999999999999</v>
      </c>
      <c r="J79" s="8">
        <v>16.04</v>
      </c>
      <c r="K79" s="28" t="s">
        <v>736</v>
      </c>
      <c r="L79" s="111" t="str">
        <f t="shared" si="14"/>
        <v>Yes</v>
      </c>
    </row>
    <row r="80" spans="1:12" x14ac:dyDescent="0.25">
      <c r="A80" s="174" t="s">
        <v>598</v>
      </c>
      <c r="B80" s="22" t="s">
        <v>213</v>
      </c>
      <c r="C80" s="23">
        <v>48</v>
      </c>
      <c r="D80" s="27" t="str">
        <f t="shared" si="11"/>
        <v>N/A</v>
      </c>
      <c r="E80" s="23">
        <v>44</v>
      </c>
      <c r="F80" s="27" t="str">
        <f t="shared" si="12"/>
        <v>N/A</v>
      </c>
      <c r="G80" s="23">
        <v>49</v>
      </c>
      <c r="H80" s="27" t="str">
        <f t="shared" si="13"/>
        <v>N/A</v>
      </c>
      <c r="I80" s="8">
        <v>-8.33</v>
      </c>
      <c r="J80" s="8">
        <v>11.36</v>
      </c>
      <c r="K80" s="28" t="s">
        <v>736</v>
      </c>
      <c r="L80" s="111" t="str">
        <f t="shared" si="14"/>
        <v>Yes</v>
      </c>
    </row>
    <row r="81" spans="1:12" x14ac:dyDescent="0.25">
      <c r="A81" s="174" t="s">
        <v>1426</v>
      </c>
      <c r="B81" s="22" t="s">
        <v>213</v>
      </c>
      <c r="C81" s="29">
        <v>53407.3125</v>
      </c>
      <c r="D81" s="27" t="str">
        <f t="shared" si="11"/>
        <v>N/A</v>
      </c>
      <c r="E81" s="29">
        <v>59285.136363999998</v>
      </c>
      <c r="F81" s="27" t="str">
        <f t="shared" si="12"/>
        <v>N/A</v>
      </c>
      <c r="G81" s="29">
        <v>61774.163265000003</v>
      </c>
      <c r="H81" s="27" t="str">
        <f t="shared" si="13"/>
        <v>N/A</v>
      </c>
      <c r="I81" s="8">
        <v>11.01</v>
      </c>
      <c r="J81" s="8">
        <v>4.1980000000000004</v>
      </c>
      <c r="K81" s="28" t="s">
        <v>736</v>
      </c>
      <c r="L81" s="111" t="str">
        <f t="shared" si="14"/>
        <v>Yes</v>
      </c>
    </row>
    <row r="82" spans="1:12" ht="25" x14ac:dyDescent="0.25">
      <c r="A82" s="174" t="s">
        <v>599</v>
      </c>
      <c r="B82" s="22" t="s">
        <v>213</v>
      </c>
      <c r="C82" s="29">
        <v>13657107</v>
      </c>
      <c r="D82" s="27" t="str">
        <f t="shared" si="11"/>
        <v>N/A</v>
      </c>
      <c r="E82" s="29">
        <v>14871376</v>
      </c>
      <c r="F82" s="27" t="str">
        <f t="shared" si="12"/>
        <v>N/A</v>
      </c>
      <c r="G82" s="29">
        <v>15946964</v>
      </c>
      <c r="H82" s="27" t="str">
        <f t="shared" si="13"/>
        <v>N/A</v>
      </c>
      <c r="I82" s="8">
        <v>8.891</v>
      </c>
      <c r="J82" s="8">
        <v>7.2329999999999997</v>
      </c>
      <c r="K82" s="28" t="s">
        <v>736</v>
      </c>
      <c r="L82" s="111" t="str">
        <f t="shared" si="14"/>
        <v>Yes</v>
      </c>
    </row>
    <row r="83" spans="1:12" x14ac:dyDescent="0.25">
      <c r="A83" s="174" t="s">
        <v>600</v>
      </c>
      <c r="B83" s="22" t="s">
        <v>213</v>
      </c>
      <c r="C83" s="23">
        <v>399</v>
      </c>
      <c r="D83" s="27" t="str">
        <f t="shared" si="11"/>
        <v>N/A</v>
      </c>
      <c r="E83" s="23">
        <v>446</v>
      </c>
      <c r="F83" s="27" t="str">
        <f t="shared" si="12"/>
        <v>N/A</v>
      </c>
      <c r="G83" s="23">
        <v>488</v>
      </c>
      <c r="H83" s="27" t="str">
        <f t="shared" si="13"/>
        <v>N/A</v>
      </c>
      <c r="I83" s="8">
        <v>11.78</v>
      </c>
      <c r="J83" s="8">
        <v>9.4169999999999998</v>
      </c>
      <c r="K83" s="28" t="s">
        <v>736</v>
      </c>
      <c r="L83" s="111" t="str">
        <f t="shared" si="14"/>
        <v>Yes</v>
      </c>
    </row>
    <row r="84" spans="1:12" ht="25" x14ac:dyDescent="0.25">
      <c r="A84" s="143" t="s">
        <v>1427</v>
      </c>
      <c r="B84" s="22" t="s">
        <v>213</v>
      </c>
      <c r="C84" s="29">
        <v>34228.338345999997</v>
      </c>
      <c r="D84" s="27" t="str">
        <f t="shared" si="11"/>
        <v>N/A</v>
      </c>
      <c r="E84" s="29">
        <v>33343.892376999996</v>
      </c>
      <c r="F84" s="27" t="str">
        <f t="shared" si="12"/>
        <v>N/A</v>
      </c>
      <c r="G84" s="29">
        <v>32678.204917999999</v>
      </c>
      <c r="H84" s="27" t="str">
        <f t="shared" si="13"/>
        <v>N/A</v>
      </c>
      <c r="I84" s="8">
        <v>-2.58</v>
      </c>
      <c r="J84" s="8">
        <v>-2</v>
      </c>
      <c r="K84" s="28" t="s">
        <v>736</v>
      </c>
      <c r="L84" s="111" t="str">
        <f t="shared" si="14"/>
        <v>Yes</v>
      </c>
    </row>
    <row r="85" spans="1:12" x14ac:dyDescent="0.25">
      <c r="A85" s="143" t="s">
        <v>601</v>
      </c>
      <c r="B85" s="22" t="s">
        <v>213</v>
      </c>
      <c r="C85" s="29">
        <v>11551650</v>
      </c>
      <c r="D85" s="27" t="str">
        <f t="shared" si="11"/>
        <v>N/A</v>
      </c>
      <c r="E85" s="29">
        <v>9991852</v>
      </c>
      <c r="F85" s="27" t="str">
        <f t="shared" si="12"/>
        <v>N/A</v>
      </c>
      <c r="G85" s="29">
        <v>9522992</v>
      </c>
      <c r="H85" s="27" t="str">
        <f t="shared" si="13"/>
        <v>N/A</v>
      </c>
      <c r="I85" s="8">
        <v>-13.5</v>
      </c>
      <c r="J85" s="8">
        <v>-4.6900000000000004</v>
      </c>
      <c r="K85" s="28" t="s">
        <v>736</v>
      </c>
      <c r="L85" s="111" t="str">
        <f t="shared" si="14"/>
        <v>Yes</v>
      </c>
    </row>
    <row r="86" spans="1:12" x14ac:dyDescent="0.25">
      <c r="A86" s="143" t="s">
        <v>602</v>
      </c>
      <c r="B86" s="22" t="s">
        <v>213</v>
      </c>
      <c r="C86" s="23">
        <v>64</v>
      </c>
      <c r="D86" s="27" t="str">
        <f t="shared" si="11"/>
        <v>N/A</v>
      </c>
      <c r="E86" s="23">
        <v>59</v>
      </c>
      <c r="F86" s="27" t="str">
        <f t="shared" si="12"/>
        <v>N/A</v>
      </c>
      <c r="G86" s="23">
        <v>57</v>
      </c>
      <c r="H86" s="27" t="str">
        <f t="shared" si="13"/>
        <v>N/A</v>
      </c>
      <c r="I86" s="8">
        <v>-7.81</v>
      </c>
      <c r="J86" s="8">
        <v>-3.39</v>
      </c>
      <c r="K86" s="28" t="s">
        <v>736</v>
      </c>
      <c r="L86" s="111" t="str">
        <f t="shared" si="14"/>
        <v>Yes</v>
      </c>
    </row>
    <row r="87" spans="1:12" x14ac:dyDescent="0.25">
      <c r="A87" s="143" t="s">
        <v>1428</v>
      </c>
      <c r="B87" s="22" t="s">
        <v>213</v>
      </c>
      <c r="C87" s="29">
        <v>180494.53125</v>
      </c>
      <c r="D87" s="27" t="str">
        <f t="shared" si="11"/>
        <v>N/A</v>
      </c>
      <c r="E87" s="29">
        <v>169353.42373000001</v>
      </c>
      <c r="F87" s="27" t="str">
        <f t="shared" si="12"/>
        <v>N/A</v>
      </c>
      <c r="G87" s="29">
        <v>167070.03508999999</v>
      </c>
      <c r="H87" s="27" t="str">
        <f t="shared" si="13"/>
        <v>N/A</v>
      </c>
      <c r="I87" s="8">
        <v>-6.17</v>
      </c>
      <c r="J87" s="8">
        <v>-1.35</v>
      </c>
      <c r="K87" s="28" t="s">
        <v>736</v>
      </c>
      <c r="L87" s="111" t="str">
        <f t="shared" si="14"/>
        <v>Yes</v>
      </c>
    </row>
    <row r="88" spans="1:12" x14ac:dyDescent="0.25">
      <c r="A88" s="174" t="s">
        <v>603</v>
      </c>
      <c r="B88" s="22" t="s">
        <v>213</v>
      </c>
      <c r="C88" s="29">
        <v>146913994</v>
      </c>
      <c r="D88" s="27" t="str">
        <f t="shared" si="11"/>
        <v>N/A</v>
      </c>
      <c r="E88" s="29">
        <v>141673968</v>
      </c>
      <c r="F88" s="27" t="str">
        <f t="shared" si="12"/>
        <v>N/A</v>
      </c>
      <c r="G88" s="29">
        <v>128082537</v>
      </c>
      <c r="H88" s="27" t="str">
        <f t="shared" si="13"/>
        <v>N/A</v>
      </c>
      <c r="I88" s="8">
        <v>-3.57</v>
      </c>
      <c r="J88" s="8">
        <v>-9.59</v>
      </c>
      <c r="K88" s="28" t="s">
        <v>736</v>
      </c>
      <c r="L88" s="111" t="str">
        <f t="shared" si="14"/>
        <v>Yes</v>
      </c>
    </row>
    <row r="89" spans="1:12" x14ac:dyDescent="0.25">
      <c r="A89" s="178" t="s">
        <v>604</v>
      </c>
      <c r="B89" s="23" t="s">
        <v>213</v>
      </c>
      <c r="C89" s="23">
        <v>4703</v>
      </c>
      <c r="D89" s="27" t="str">
        <f t="shared" si="11"/>
        <v>N/A</v>
      </c>
      <c r="E89" s="23">
        <v>4504</v>
      </c>
      <c r="F89" s="27" t="str">
        <f t="shared" si="12"/>
        <v>N/A</v>
      </c>
      <c r="G89" s="23">
        <v>4110</v>
      </c>
      <c r="H89" s="27" t="str">
        <f t="shared" si="13"/>
        <v>N/A</v>
      </c>
      <c r="I89" s="8">
        <v>-4.2300000000000004</v>
      </c>
      <c r="J89" s="8">
        <v>-8.75</v>
      </c>
      <c r="K89" s="31" t="s">
        <v>736</v>
      </c>
      <c r="L89" s="111" t="str">
        <f t="shared" si="14"/>
        <v>Yes</v>
      </c>
    </row>
    <row r="90" spans="1:12" x14ac:dyDescent="0.25">
      <c r="A90" s="174" t="s">
        <v>1429</v>
      </c>
      <c r="B90" s="22" t="s">
        <v>213</v>
      </c>
      <c r="C90" s="29">
        <v>31238.357219000001</v>
      </c>
      <c r="D90" s="27" t="str">
        <f t="shared" si="11"/>
        <v>N/A</v>
      </c>
      <c r="E90" s="29">
        <v>31455.143872000001</v>
      </c>
      <c r="F90" s="27" t="str">
        <f t="shared" si="12"/>
        <v>N/A</v>
      </c>
      <c r="G90" s="29">
        <v>31163.634307</v>
      </c>
      <c r="H90" s="27" t="str">
        <f t="shared" si="13"/>
        <v>N/A</v>
      </c>
      <c r="I90" s="8">
        <v>0.69399999999999995</v>
      </c>
      <c r="J90" s="8">
        <v>-0.92700000000000005</v>
      </c>
      <c r="K90" s="28" t="s">
        <v>736</v>
      </c>
      <c r="L90" s="111" t="str">
        <f t="shared" si="14"/>
        <v>Yes</v>
      </c>
    </row>
    <row r="91" spans="1:12" x14ac:dyDescent="0.25">
      <c r="A91" s="174" t="s">
        <v>605</v>
      </c>
      <c r="B91" s="22" t="s">
        <v>213</v>
      </c>
      <c r="C91" s="29">
        <v>53605288</v>
      </c>
      <c r="D91" s="27" t="str">
        <f t="shared" si="11"/>
        <v>N/A</v>
      </c>
      <c r="E91" s="29">
        <v>52275346</v>
      </c>
      <c r="F91" s="27" t="str">
        <f t="shared" si="12"/>
        <v>N/A</v>
      </c>
      <c r="G91" s="29">
        <v>48143712</v>
      </c>
      <c r="H91" s="27" t="str">
        <f t="shared" si="13"/>
        <v>N/A</v>
      </c>
      <c r="I91" s="8">
        <v>-2.48</v>
      </c>
      <c r="J91" s="8">
        <v>-7.9</v>
      </c>
      <c r="K91" s="28" t="s">
        <v>736</v>
      </c>
      <c r="L91" s="111" t="str">
        <f t="shared" si="14"/>
        <v>Yes</v>
      </c>
    </row>
    <row r="92" spans="1:12" x14ac:dyDescent="0.25">
      <c r="A92" s="174" t="s">
        <v>606</v>
      </c>
      <c r="B92" s="22" t="s">
        <v>213</v>
      </c>
      <c r="C92" s="23">
        <v>83696</v>
      </c>
      <c r="D92" s="27" t="str">
        <f t="shared" si="11"/>
        <v>N/A</v>
      </c>
      <c r="E92" s="23">
        <v>82928</v>
      </c>
      <c r="F92" s="27" t="str">
        <f t="shared" si="12"/>
        <v>N/A</v>
      </c>
      <c r="G92" s="23">
        <v>81179</v>
      </c>
      <c r="H92" s="27" t="str">
        <f t="shared" si="13"/>
        <v>N/A</v>
      </c>
      <c r="I92" s="8">
        <v>-0.91800000000000004</v>
      </c>
      <c r="J92" s="8">
        <v>-2.11</v>
      </c>
      <c r="K92" s="28" t="s">
        <v>736</v>
      </c>
      <c r="L92" s="111" t="str">
        <f t="shared" si="14"/>
        <v>Yes</v>
      </c>
    </row>
    <row r="93" spans="1:12" x14ac:dyDescent="0.25">
      <c r="A93" s="174" t="s">
        <v>1430</v>
      </c>
      <c r="B93" s="22" t="s">
        <v>213</v>
      </c>
      <c r="C93" s="29">
        <v>640.47610399999996</v>
      </c>
      <c r="D93" s="27" t="str">
        <f t="shared" si="11"/>
        <v>N/A</v>
      </c>
      <c r="E93" s="29">
        <v>630.37027301000001</v>
      </c>
      <c r="F93" s="27" t="str">
        <f t="shared" si="12"/>
        <v>N/A</v>
      </c>
      <c r="G93" s="29">
        <v>593.05623376000005</v>
      </c>
      <c r="H93" s="27" t="str">
        <f t="shared" si="13"/>
        <v>N/A</v>
      </c>
      <c r="I93" s="8">
        <v>-1.58</v>
      </c>
      <c r="J93" s="8">
        <v>-5.92</v>
      </c>
      <c r="K93" s="28" t="s">
        <v>736</v>
      </c>
      <c r="L93" s="111" t="str">
        <f t="shared" si="14"/>
        <v>Yes</v>
      </c>
    </row>
    <row r="94" spans="1:12" x14ac:dyDescent="0.25">
      <c r="A94" s="174" t="s">
        <v>607</v>
      </c>
      <c r="B94" s="22" t="s">
        <v>213</v>
      </c>
      <c r="C94" s="29">
        <v>25372049</v>
      </c>
      <c r="D94" s="27" t="str">
        <f t="shared" si="11"/>
        <v>N/A</v>
      </c>
      <c r="E94" s="29">
        <v>26806930</v>
      </c>
      <c r="F94" s="27" t="str">
        <f t="shared" si="12"/>
        <v>N/A</v>
      </c>
      <c r="G94" s="29">
        <v>28468259</v>
      </c>
      <c r="H94" s="27" t="str">
        <f t="shared" si="13"/>
        <v>N/A</v>
      </c>
      <c r="I94" s="8">
        <v>5.6550000000000002</v>
      </c>
      <c r="J94" s="8">
        <v>6.1970000000000001</v>
      </c>
      <c r="K94" s="28" t="s">
        <v>736</v>
      </c>
      <c r="L94" s="111" t="str">
        <f t="shared" si="14"/>
        <v>Yes</v>
      </c>
    </row>
    <row r="95" spans="1:12" x14ac:dyDescent="0.25">
      <c r="A95" s="174" t="s">
        <v>608</v>
      </c>
      <c r="B95" s="22" t="s">
        <v>213</v>
      </c>
      <c r="C95" s="23">
        <v>41731</v>
      </c>
      <c r="D95" s="27" t="str">
        <f t="shared" si="11"/>
        <v>N/A</v>
      </c>
      <c r="E95" s="23">
        <v>44193</v>
      </c>
      <c r="F95" s="27" t="str">
        <f t="shared" si="12"/>
        <v>N/A</v>
      </c>
      <c r="G95" s="23">
        <v>47542</v>
      </c>
      <c r="H95" s="27" t="str">
        <f t="shared" si="13"/>
        <v>N/A</v>
      </c>
      <c r="I95" s="8">
        <v>5.9</v>
      </c>
      <c r="J95" s="8">
        <v>7.5780000000000003</v>
      </c>
      <c r="K95" s="28" t="s">
        <v>736</v>
      </c>
      <c r="L95" s="111" t="str">
        <f t="shared" si="14"/>
        <v>Yes</v>
      </c>
    </row>
    <row r="96" spans="1:12" x14ac:dyDescent="0.25">
      <c r="A96" s="174" t="s">
        <v>1431</v>
      </c>
      <c r="B96" s="22" t="s">
        <v>213</v>
      </c>
      <c r="C96" s="29">
        <v>607.99043875999996</v>
      </c>
      <c r="D96" s="27" t="str">
        <f t="shared" si="11"/>
        <v>N/A</v>
      </c>
      <c r="E96" s="29">
        <v>606.58769487999996</v>
      </c>
      <c r="F96" s="27" t="str">
        <f t="shared" si="12"/>
        <v>N/A</v>
      </c>
      <c r="G96" s="29">
        <v>598.80230112000004</v>
      </c>
      <c r="H96" s="27" t="str">
        <f t="shared" si="13"/>
        <v>N/A</v>
      </c>
      <c r="I96" s="8">
        <v>-0.23100000000000001</v>
      </c>
      <c r="J96" s="8">
        <v>-1.28</v>
      </c>
      <c r="K96" s="28" t="s">
        <v>736</v>
      </c>
      <c r="L96" s="111" t="str">
        <f t="shared" si="14"/>
        <v>Yes</v>
      </c>
    </row>
    <row r="97" spans="1:12" ht="25" x14ac:dyDescent="0.25">
      <c r="A97" s="174" t="s">
        <v>609</v>
      </c>
      <c r="B97" s="22" t="s">
        <v>213</v>
      </c>
      <c r="C97" s="29">
        <v>12948417</v>
      </c>
      <c r="D97" s="27" t="str">
        <f t="shared" si="11"/>
        <v>N/A</v>
      </c>
      <c r="E97" s="29">
        <v>13092619</v>
      </c>
      <c r="F97" s="27" t="str">
        <f t="shared" si="12"/>
        <v>N/A</v>
      </c>
      <c r="G97" s="29">
        <v>12211019</v>
      </c>
      <c r="H97" s="27" t="str">
        <f t="shared" si="13"/>
        <v>N/A</v>
      </c>
      <c r="I97" s="8">
        <v>1.1140000000000001</v>
      </c>
      <c r="J97" s="8">
        <v>-6.73</v>
      </c>
      <c r="K97" s="28" t="s">
        <v>736</v>
      </c>
      <c r="L97" s="111" t="str">
        <f t="shared" si="14"/>
        <v>Yes</v>
      </c>
    </row>
    <row r="98" spans="1:12" x14ac:dyDescent="0.25">
      <c r="A98" s="174" t="s">
        <v>610</v>
      </c>
      <c r="B98" s="22" t="s">
        <v>213</v>
      </c>
      <c r="C98" s="23">
        <v>28627</v>
      </c>
      <c r="D98" s="27" t="str">
        <f t="shared" si="11"/>
        <v>N/A</v>
      </c>
      <c r="E98" s="23">
        <v>28981</v>
      </c>
      <c r="F98" s="27" t="str">
        <f t="shared" si="12"/>
        <v>N/A</v>
      </c>
      <c r="G98" s="23">
        <v>28152</v>
      </c>
      <c r="H98" s="27" t="str">
        <f t="shared" si="13"/>
        <v>N/A</v>
      </c>
      <c r="I98" s="8">
        <v>1.2370000000000001</v>
      </c>
      <c r="J98" s="8">
        <v>-2.86</v>
      </c>
      <c r="K98" s="28" t="s">
        <v>736</v>
      </c>
      <c r="L98" s="111" t="str">
        <f t="shared" si="14"/>
        <v>Yes</v>
      </c>
    </row>
    <row r="99" spans="1:12" ht="25" x14ac:dyDescent="0.25">
      <c r="A99" s="174" t="s">
        <v>1432</v>
      </c>
      <c r="B99" s="22" t="s">
        <v>213</v>
      </c>
      <c r="C99" s="29">
        <v>452.31484262999999</v>
      </c>
      <c r="D99" s="27" t="str">
        <f t="shared" si="11"/>
        <v>N/A</v>
      </c>
      <c r="E99" s="29">
        <v>451.76560504999998</v>
      </c>
      <c r="F99" s="27" t="str">
        <f t="shared" si="12"/>
        <v>N/A</v>
      </c>
      <c r="G99" s="29">
        <v>433.75316141000002</v>
      </c>
      <c r="H99" s="27" t="str">
        <f t="shared" si="13"/>
        <v>N/A</v>
      </c>
      <c r="I99" s="8">
        <v>-0.121</v>
      </c>
      <c r="J99" s="8">
        <v>-3.99</v>
      </c>
      <c r="K99" s="28" t="s">
        <v>736</v>
      </c>
      <c r="L99" s="111" t="str">
        <f t="shared" si="14"/>
        <v>Yes</v>
      </c>
    </row>
    <row r="100" spans="1:12" x14ac:dyDescent="0.25">
      <c r="A100" s="174" t="s">
        <v>611</v>
      </c>
      <c r="B100" s="22" t="s">
        <v>213</v>
      </c>
      <c r="C100" s="29">
        <v>41020060</v>
      </c>
      <c r="D100" s="27" t="str">
        <f t="shared" si="11"/>
        <v>N/A</v>
      </c>
      <c r="E100" s="29">
        <v>43138200</v>
      </c>
      <c r="F100" s="27" t="str">
        <f t="shared" si="12"/>
        <v>N/A</v>
      </c>
      <c r="G100" s="29">
        <v>39468441</v>
      </c>
      <c r="H100" s="27" t="str">
        <f t="shared" si="13"/>
        <v>N/A</v>
      </c>
      <c r="I100" s="8">
        <v>5.1639999999999997</v>
      </c>
      <c r="J100" s="8">
        <v>-8.51</v>
      </c>
      <c r="K100" s="28" t="s">
        <v>736</v>
      </c>
      <c r="L100" s="111" t="str">
        <f t="shared" si="14"/>
        <v>Yes</v>
      </c>
    </row>
    <row r="101" spans="1:12" x14ac:dyDescent="0.25">
      <c r="A101" s="174" t="s">
        <v>612</v>
      </c>
      <c r="B101" s="22" t="s">
        <v>213</v>
      </c>
      <c r="C101" s="23">
        <v>57214</v>
      </c>
      <c r="D101" s="27" t="str">
        <f t="shared" si="11"/>
        <v>N/A</v>
      </c>
      <c r="E101" s="23">
        <v>60607</v>
      </c>
      <c r="F101" s="27" t="str">
        <f t="shared" si="12"/>
        <v>N/A</v>
      </c>
      <c r="G101" s="23">
        <v>59124</v>
      </c>
      <c r="H101" s="27" t="str">
        <f t="shared" si="13"/>
        <v>N/A</v>
      </c>
      <c r="I101" s="8">
        <v>5.93</v>
      </c>
      <c r="J101" s="8">
        <v>-2.4500000000000002</v>
      </c>
      <c r="K101" s="28" t="s">
        <v>736</v>
      </c>
      <c r="L101" s="111" t="str">
        <f t="shared" si="14"/>
        <v>Yes</v>
      </c>
    </row>
    <row r="102" spans="1:12" x14ac:dyDescent="0.25">
      <c r="A102" s="174" t="s">
        <v>1433</v>
      </c>
      <c r="B102" s="22" t="s">
        <v>213</v>
      </c>
      <c r="C102" s="29">
        <v>716.95843675000003</v>
      </c>
      <c r="D102" s="27" t="str">
        <f t="shared" si="11"/>
        <v>N/A</v>
      </c>
      <c r="E102" s="29">
        <v>711.76926758000002</v>
      </c>
      <c r="F102" s="27" t="str">
        <f t="shared" si="12"/>
        <v>N/A</v>
      </c>
      <c r="G102" s="29">
        <v>667.55363304000002</v>
      </c>
      <c r="H102" s="27" t="str">
        <f t="shared" si="13"/>
        <v>N/A</v>
      </c>
      <c r="I102" s="8">
        <v>-0.72399999999999998</v>
      </c>
      <c r="J102" s="8">
        <v>-6.21</v>
      </c>
      <c r="K102" s="28" t="s">
        <v>736</v>
      </c>
      <c r="L102" s="111" t="str">
        <f t="shared" si="14"/>
        <v>Yes</v>
      </c>
    </row>
    <row r="103" spans="1:12" x14ac:dyDescent="0.25">
      <c r="A103" s="174" t="s">
        <v>613</v>
      </c>
      <c r="B103" s="22" t="s">
        <v>213</v>
      </c>
      <c r="C103" s="29">
        <v>14215974</v>
      </c>
      <c r="D103" s="27" t="str">
        <f t="shared" si="11"/>
        <v>N/A</v>
      </c>
      <c r="E103" s="29">
        <v>14362373</v>
      </c>
      <c r="F103" s="27" t="str">
        <f t="shared" si="12"/>
        <v>N/A</v>
      </c>
      <c r="G103" s="29">
        <v>13296035</v>
      </c>
      <c r="H103" s="27" t="str">
        <f t="shared" si="13"/>
        <v>N/A</v>
      </c>
      <c r="I103" s="8">
        <v>1.03</v>
      </c>
      <c r="J103" s="8">
        <v>-7.42</v>
      </c>
      <c r="K103" s="28" t="s">
        <v>736</v>
      </c>
      <c r="L103" s="111" t="str">
        <f t="shared" si="14"/>
        <v>Yes</v>
      </c>
    </row>
    <row r="104" spans="1:12" x14ac:dyDescent="0.25">
      <c r="A104" s="174" t="s">
        <v>614</v>
      </c>
      <c r="B104" s="22" t="s">
        <v>213</v>
      </c>
      <c r="C104" s="23">
        <v>24110</v>
      </c>
      <c r="D104" s="27" t="str">
        <f t="shared" si="11"/>
        <v>N/A</v>
      </c>
      <c r="E104" s="23">
        <v>24309</v>
      </c>
      <c r="F104" s="27" t="str">
        <f t="shared" si="12"/>
        <v>N/A</v>
      </c>
      <c r="G104" s="23">
        <v>23098</v>
      </c>
      <c r="H104" s="27" t="str">
        <f t="shared" si="13"/>
        <v>N/A</v>
      </c>
      <c r="I104" s="8">
        <v>0.82540000000000002</v>
      </c>
      <c r="J104" s="8">
        <v>-4.9800000000000004</v>
      </c>
      <c r="K104" s="28" t="s">
        <v>736</v>
      </c>
      <c r="L104" s="111" t="str">
        <f t="shared" si="14"/>
        <v>Yes</v>
      </c>
    </row>
    <row r="105" spans="1:12" x14ac:dyDescent="0.25">
      <c r="A105" s="174" t="s">
        <v>1434</v>
      </c>
      <c r="B105" s="22" t="s">
        <v>213</v>
      </c>
      <c r="C105" s="29">
        <v>589.62978017</v>
      </c>
      <c r="D105" s="27" t="str">
        <f t="shared" si="11"/>
        <v>N/A</v>
      </c>
      <c r="E105" s="29">
        <v>590.82533218000003</v>
      </c>
      <c r="F105" s="27" t="str">
        <f t="shared" si="12"/>
        <v>N/A</v>
      </c>
      <c r="G105" s="29">
        <v>575.63576933000002</v>
      </c>
      <c r="H105" s="27" t="str">
        <f t="shared" si="13"/>
        <v>N/A</v>
      </c>
      <c r="I105" s="8">
        <v>0.20280000000000001</v>
      </c>
      <c r="J105" s="8">
        <v>-2.57</v>
      </c>
      <c r="K105" s="28" t="s">
        <v>736</v>
      </c>
      <c r="L105" s="111" t="str">
        <f t="shared" si="14"/>
        <v>Yes</v>
      </c>
    </row>
    <row r="106" spans="1:12" ht="25" x14ac:dyDescent="0.25">
      <c r="A106" s="174" t="s">
        <v>615</v>
      </c>
      <c r="B106" s="22" t="s">
        <v>213</v>
      </c>
      <c r="C106" s="29">
        <v>372066</v>
      </c>
      <c r="D106" s="27" t="str">
        <f t="shared" si="11"/>
        <v>N/A</v>
      </c>
      <c r="E106" s="29">
        <v>573748</v>
      </c>
      <c r="F106" s="27" t="str">
        <f t="shared" si="12"/>
        <v>N/A</v>
      </c>
      <c r="G106" s="29">
        <v>427984</v>
      </c>
      <c r="H106" s="27" t="str">
        <f t="shared" si="13"/>
        <v>N/A</v>
      </c>
      <c r="I106" s="8">
        <v>54.21</v>
      </c>
      <c r="J106" s="8">
        <v>-25.4</v>
      </c>
      <c r="K106" s="28" t="s">
        <v>736</v>
      </c>
      <c r="L106" s="111" t="str">
        <f t="shared" si="14"/>
        <v>Yes</v>
      </c>
    </row>
    <row r="107" spans="1:12" x14ac:dyDescent="0.25">
      <c r="A107" s="174" t="s">
        <v>616</v>
      </c>
      <c r="B107" s="22" t="s">
        <v>213</v>
      </c>
      <c r="C107" s="23">
        <v>347</v>
      </c>
      <c r="D107" s="27" t="str">
        <f t="shared" si="11"/>
        <v>N/A</v>
      </c>
      <c r="E107" s="23">
        <v>404</v>
      </c>
      <c r="F107" s="27" t="str">
        <f t="shared" si="12"/>
        <v>N/A</v>
      </c>
      <c r="G107" s="23">
        <v>299</v>
      </c>
      <c r="H107" s="27" t="str">
        <f t="shared" si="13"/>
        <v>N/A</v>
      </c>
      <c r="I107" s="8">
        <v>16.43</v>
      </c>
      <c r="J107" s="8">
        <v>-26</v>
      </c>
      <c r="K107" s="28" t="s">
        <v>736</v>
      </c>
      <c r="L107" s="111" t="str">
        <f t="shared" si="14"/>
        <v>Yes</v>
      </c>
    </row>
    <row r="108" spans="1:12" x14ac:dyDescent="0.25">
      <c r="A108" s="174" t="s">
        <v>1435</v>
      </c>
      <c r="B108" s="22" t="s">
        <v>213</v>
      </c>
      <c r="C108" s="29">
        <v>1072.2363112</v>
      </c>
      <c r="D108" s="27" t="str">
        <f t="shared" si="11"/>
        <v>N/A</v>
      </c>
      <c r="E108" s="29">
        <v>1420.1683168</v>
      </c>
      <c r="F108" s="27" t="str">
        <f t="shared" si="12"/>
        <v>N/A</v>
      </c>
      <c r="G108" s="29">
        <v>1431.3846154</v>
      </c>
      <c r="H108" s="27" t="str">
        <f t="shared" si="13"/>
        <v>N/A</v>
      </c>
      <c r="I108" s="8">
        <v>32.450000000000003</v>
      </c>
      <c r="J108" s="8">
        <v>0.78979999999999995</v>
      </c>
      <c r="K108" s="28" t="s">
        <v>736</v>
      </c>
      <c r="L108" s="111" t="str">
        <f t="shared" si="14"/>
        <v>Yes</v>
      </c>
    </row>
    <row r="109" spans="1:12" x14ac:dyDescent="0.25">
      <c r="A109" s="174" t="s">
        <v>617</v>
      </c>
      <c r="B109" s="22" t="s">
        <v>213</v>
      </c>
      <c r="C109" s="29">
        <v>25026998</v>
      </c>
      <c r="D109" s="27" t="str">
        <f t="shared" si="11"/>
        <v>N/A</v>
      </c>
      <c r="E109" s="29">
        <v>24149528</v>
      </c>
      <c r="F109" s="27" t="str">
        <f t="shared" si="12"/>
        <v>N/A</v>
      </c>
      <c r="G109" s="29">
        <v>21335331</v>
      </c>
      <c r="H109" s="27" t="str">
        <f t="shared" si="13"/>
        <v>N/A</v>
      </c>
      <c r="I109" s="8">
        <v>-3.51</v>
      </c>
      <c r="J109" s="8">
        <v>-11.7</v>
      </c>
      <c r="K109" s="28" t="s">
        <v>736</v>
      </c>
      <c r="L109" s="111" t="str">
        <f t="shared" si="14"/>
        <v>Yes</v>
      </c>
    </row>
    <row r="110" spans="1:12" x14ac:dyDescent="0.25">
      <c r="A110" s="174" t="s">
        <v>618</v>
      </c>
      <c r="B110" s="22" t="s">
        <v>213</v>
      </c>
      <c r="C110" s="23">
        <v>59247</v>
      </c>
      <c r="D110" s="27" t="str">
        <f t="shared" si="11"/>
        <v>N/A</v>
      </c>
      <c r="E110" s="23">
        <v>58760</v>
      </c>
      <c r="F110" s="27" t="str">
        <f t="shared" si="12"/>
        <v>N/A</v>
      </c>
      <c r="G110" s="23">
        <v>57378</v>
      </c>
      <c r="H110" s="27" t="str">
        <f t="shared" si="13"/>
        <v>N/A</v>
      </c>
      <c r="I110" s="8">
        <v>-0.82199999999999995</v>
      </c>
      <c r="J110" s="8">
        <v>-2.35</v>
      </c>
      <c r="K110" s="28" t="s">
        <v>736</v>
      </c>
      <c r="L110" s="111" t="str">
        <f t="shared" si="14"/>
        <v>Yes</v>
      </c>
    </row>
    <row r="111" spans="1:12" x14ac:dyDescent="0.25">
      <c r="A111" s="174" t="s">
        <v>1436</v>
      </c>
      <c r="B111" s="22" t="s">
        <v>213</v>
      </c>
      <c r="C111" s="29">
        <v>422.41797896999998</v>
      </c>
      <c r="D111" s="27" t="str">
        <f t="shared" si="11"/>
        <v>N/A</v>
      </c>
      <c r="E111" s="29">
        <v>410.98584070999999</v>
      </c>
      <c r="F111" s="27" t="str">
        <f t="shared" si="12"/>
        <v>N/A</v>
      </c>
      <c r="G111" s="29">
        <v>371.8381784</v>
      </c>
      <c r="H111" s="27" t="str">
        <f t="shared" si="13"/>
        <v>N/A</v>
      </c>
      <c r="I111" s="8">
        <v>-2.71</v>
      </c>
      <c r="J111" s="8">
        <v>-9.5299999999999994</v>
      </c>
      <c r="K111" s="28" t="s">
        <v>736</v>
      </c>
      <c r="L111" s="111" t="str">
        <f t="shared" si="14"/>
        <v>Yes</v>
      </c>
    </row>
    <row r="112" spans="1:12" x14ac:dyDescent="0.25">
      <c r="A112" s="174" t="s">
        <v>619</v>
      </c>
      <c r="B112" s="22" t="s">
        <v>213</v>
      </c>
      <c r="C112" s="29">
        <v>73995083</v>
      </c>
      <c r="D112" s="27" t="str">
        <f t="shared" si="11"/>
        <v>N/A</v>
      </c>
      <c r="E112" s="29">
        <v>79887287</v>
      </c>
      <c r="F112" s="27" t="str">
        <f t="shared" si="12"/>
        <v>N/A</v>
      </c>
      <c r="G112" s="29">
        <v>81714598</v>
      </c>
      <c r="H112" s="27" t="str">
        <f t="shared" si="13"/>
        <v>N/A</v>
      </c>
      <c r="I112" s="8">
        <v>7.9630000000000001</v>
      </c>
      <c r="J112" s="8">
        <v>2.2869999999999999</v>
      </c>
      <c r="K112" s="28" t="s">
        <v>736</v>
      </c>
      <c r="L112" s="111" t="str">
        <f t="shared" si="14"/>
        <v>Yes</v>
      </c>
    </row>
    <row r="113" spans="1:12" x14ac:dyDescent="0.25">
      <c r="A113" s="174" t="s">
        <v>620</v>
      </c>
      <c r="B113" s="22" t="s">
        <v>213</v>
      </c>
      <c r="C113" s="23">
        <v>75479</v>
      </c>
      <c r="D113" s="27" t="str">
        <f t="shared" si="11"/>
        <v>N/A</v>
      </c>
      <c r="E113" s="23">
        <v>76767</v>
      </c>
      <c r="F113" s="27" t="str">
        <f t="shared" si="12"/>
        <v>N/A</v>
      </c>
      <c r="G113" s="23">
        <v>75174</v>
      </c>
      <c r="H113" s="27" t="str">
        <f t="shared" si="13"/>
        <v>N/A</v>
      </c>
      <c r="I113" s="8">
        <v>1.706</v>
      </c>
      <c r="J113" s="8">
        <v>-2.08</v>
      </c>
      <c r="K113" s="28" t="s">
        <v>736</v>
      </c>
      <c r="L113" s="111" t="str">
        <f t="shared" si="14"/>
        <v>Yes</v>
      </c>
    </row>
    <row r="114" spans="1:12" x14ac:dyDescent="0.25">
      <c r="A114" s="174" t="s">
        <v>1437</v>
      </c>
      <c r="B114" s="22" t="s">
        <v>213</v>
      </c>
      <c r="C114" s="29">
        <v>980.34000185000002</v>
      </c>
      <c r="D114" s="27" t="str">
        <f t="shared" si="11"/>
        <v>N/A</v>
      </c>
      <c r="E114" s="29">
        <v>1040.6462021</v>
      </c>
      <c r="F114" s="27" t="str">
        <f t="shared" si="12"/>
        <v>N/A</v>
      </c>
      <c r="G114" s="29">
        <v>1087.0061191</v>
      </c>
      <c r="H114" s="27" t="str">
        <f t="shared" si="13"/>
        <v>N/A</v>
      </c>
      <c r="I114" s="8">
        <v>6.1520000000000001</v>
      </c>
      <c r="J114" s="8">
        <v>4.4550000000000001</v>
      </c>
      <c r="K114" s="28" t="s">
        <v>736</v>
      </c>
      <c r="L114" s="111" t="str">
        <f t="shared" si="14"/>
        <v>Yes</v>
      </c>
    </row>
    <row r="115" spans="1:12" ht="25" x14ac:dyDescent="0.25">
      <c r="A115" s="174" t="s">
        <v>621</v>
      </c>
      <c r="B115" s="22" t="s">
        <v>213</v>
      </c>
      <c r="C115" s="29">
        <v>72786758</v>
      </c>
      <c r="D115" s="27" t="str">
        <f t="shared" si="11"/>
        <v>N/A</v>
      </c>
      <c r="E115" s="29">
        <v>63509531</v>
      </c>
      <c r="F115" s="27" t="str">
        <f t="shared" si="12"/>
        <v>N/A</v>
      </c>
      <c r="G115" s="29">
        <v>57558336</v>
      </c>
      <c r="H115" s="27" t="str">
        <f t="shared" si="13"/>
        <v>N/A</v>
      </c>
      <c r="I115" s="8">
        <v>-12.7</v>
      </c>
      <c r="J115" s="8">
        <v>-9.3699999999999992</v>
      </c>
      <c r="K115" s="28" t="s">
        <v>736</v>
      </c>
      <c r="L115" s="111" t="str">
        <f t="shared" si="14"/>
        <v>Yes</v>
      </c>
    </row>
    <row r="116" spans="1:12" x14ac:dyDescent="0.25">
      <c r="A116" s="178" t="s">
        <v>622</v>
      </c>
      <c r="B116" s="23" t="s">
        <v>213</v>
      </c>
      <c r="C116" s="23">
        <v>75997</v>
      </c>
      <c r="D116" s="27" t="str">
        <f t="shared" si="11"/>
        <v>N/A</v>
      </c>
      <c r="E116" s="23">
        <v>75362</v>
      </c>
      <c r="F116" s="27" t="str">
        <f t="shared" si="12"/>
        <v>N/A</v>
      </c>
      <c r="G116" s="23">
        <v>78235</v>
      </c>
      <c r="H116" s="27" t="str">
        <f t="shared" si="13"/>
        <v>N/A</v>
      </c>
      <c r="I116" s="8">
        <v>-0.83599999999999997</v>
      </c>
      <c r="J116" s="8">
        <v>3.8119999999999998</v>
      </c>
      <c r="K116" s="31" t="s">
        <v>736</v>
      </c>
      <c r="L116" s="111" t="str">
        <f t="shared" si="14"/>
        <v>Yes</v>
      </c>
    </row>
    <row r="117" spans="1:12" x14ac:dyDescent="0.25">
      <c r="A117" s="174" t="s">
        <v>1438</v>
      </c>
      <c r="B117" s="22" t="s">
        <v>213</v>
      </c>
      <c r="C117" s="29">
        <v>957.75830625000003</v>
      </c>
      <c r="D117" s="27" t="str">
        <f t="shared" si="11"/>
        <v>N/A</v>
      </c>
      <c r="E117" s="29">
        <v>842.72618825999996</v>
      </c>
      <c r="F117" s="27" t="str">
        <f t="shared" si="12"/>
        <v>N/A</v>
      </c>
      <c r="G117" s="29">
        <v>735.71081996999999</v>
      </c>
      <c r="H117" s="27" t="str">
        <f t="shared" si="13"/>
        <v>N/A</v>
      </c>
      <c r="I117" s="8">
        <v>-12</v>
      </c>
      <c r="J117" s="8">
        <v>-12.7</v>
      </c>
      <c r="K117" s="28" t="s">
        <v>736</v>
      </c>
      <c r="L117" s="111" t="str">
        <f t="shared" si="14"/>
        <v>Yes</v>
      </c>
    </row>
    <row r="118" spans="1:12" ht="25" x14ac:dyDescent="0.25">
      <c r="A118" s="174" t="s">
        <v>623</v>
      </c>
      <c r="B118" s="22" t="s">
        <v>213</v>
      </c>
      <c r="C118" s="29">
        <v>3663785</v>
      </c>
      <c r="D118" s="27" t="str">
        <f t="shared" si="11"/>
        <v>N/A</v>
      </c>
      <c r="E118" s="29">
        <v>3736321</v>
      </c>
      <c r="F118" s="27" t="str">
        <f t="shared" si="12"/>
        <v>N/A</v>
      </c>
      <c r="G118" s="29">
        <v>5133130</v>
      </c>
      <c r="H118" s="27" t="str">
        <f t="shared" si="13"/>
        <v>N/A</v>
      </c>
      <c r="I118" s="8">
        <v>1.98</v>
      </c>
      <c r="J118" s="8">
        <v>37.380000000000003</v>
      </c>
      <c r="K118" s="28" t="s">
        <v>736</v>
      </c>
      <c r="L118" s="111" t="str">
        <f t="shared" si="14"/>
        <v>No</v>
      </c>
    </row>
    <row r="119" spans="1:12" x14ac:dyDescent="0.25">
      <c r="A119" s="174" t="s">
        <v>624</v>
      </c>
      <c r="B119" s="22" t="s">
        <v>213</v>
      </c>
      <c r="C119" s="23">
        <v>5469</v>
      </c>
      <c r="D119" s="27" t="str">
        <f t="shared" si="11"/>
        <v>N/A</v>
      </c>
      <c r="E119" s="23">
        <v>5425</v>
      </c>
      <c r="F119" s="27" t="str">
        <f t="shared" si="12"/>
        <v>N/A</v>
      </c>
      <c r="G119" s="23">
        <v>7001</v>
      </c>
      <c r="H119" s="27" t="str">
        <f t="shared" si="13"/>
        <v>N/A</v>
      </c>
      <c r="I119" s="8">
        <v>-0.80500000000000005</v>
      </c>
      <c r="J119" s="8">
        <v>29.05</v>
      </c>
      <c r="K119" s="28" t="s">
        <v>736</v>
      </c>
      <c r="L119" s="111" t="str">
        <f t="shared" si="14"/>
        <v>Yes</v>
      </c>
    </row>
    <row r="120" spans="1:12" x14ac:dyDescent="0.25">
      <c r="A120" s="174" t="s">
        <v>1439</v>
      </c>
      <c r="B120" s="22" t="s">
        <v>213</v>
      </c>
      <c r="C120" s="29">
        <v>669.91863229000001</v>
      </c>
      <c r="D120" s="27" t="str">
        <f t="shared" si="11"/>
        <v>N/A</v>
      </c>
      <c r="E120" s="29">
        <v>688.72276497999997</v>
      </c>
      <c r="F120" s="27" t="str">
        <f t="shared" si="12"/>
        <v>N/A</v>
      </c>
      <c r="G120" s="29">
        <v>733.19954292</v>
      </c>
      <c r="H120" s="27" t="str">
        <f t="shared" si="13"/>
        <v>N/A</v>
      </c>
      <c r="I120" s="8">
        <v>2.8069999999999999</v>
      </c>
      <c r="J120" s="8">
        <v>6.4580000000000002</v>
      </c>
      <c r="K120" s="28" t="s">
        <v>736</v>
      </c>
      <c r="L120" s="111" t="str">
        <f t="shared" si="14"/>
        <v>Yes</v>
      </c>
    </row>
    <row r="121" spans="1:12" ht="25" x14ac:dyDescent="0.25">
      <c r="A121" s="174" t="s">
        <v>625</v>
      </c>
      <c r="B121" s="22" t="s">
        <v>213</v>
      </c>
      <c r="C121" s="29">
        <v>37796935</v>
      </c>
      <c r="D121" s="27" t="str">
        <f t="shared" si="11"/>
        <v>N/A</v>
      </c>
      <c r="E121" s="29">
        <v>39412475</v>
      </c>
      <c r="F121" s="27" t="str">
        <f t="shared" si="12"/>
        <v>N/A</v>
      </c>
      <c r="G121" s="29">
        <v>33230866</v>
      </c>
      <c r="H121" s="27" t="str">
        <f t="shared" si="13"/>
        <v>N/A</v>
      </c>
      <c r="I121" s="8">
        <v>4.274</v>
      </c>
      <c r="J121" s="8">
        <v>-15.7</v>
      </c>
      <c r="K121" s="28" t="s">
        <v>736</v>
      </c>
      <c r="L121" s="111" t="str">
        <f t="shared" si="14"/>
        <v>Yes</v>
      </c>
    </row>
    <row r="122" spans="1:12" x14ac:dyDescent="0.25">
      <c r="A122" s="174" t="s">
        <v>626</v>
      </c>
      <c r="B122" s="22" t="s">
        <v>213</v>
      </c>
      <c r="C122" s="23">
        <v>3683</v>
      </c>
      <c r="D122" s="27" t="str">
        <f t="shared" si="11"/>
        <v>N/A</v>
      </c>
      <c r="E122" s="23">
        <v>3693</v>
      </c>
      <c r="F122" s="27" t="str">
        <f t="shared" si="12"/>
        <v>N/A</v>
      </c>
      <c r="G122" s="23">
        <v>3579</v>
      </c>
      <c r="H122" s="27" t="str">
        <f t="shared" si="13"/>
        <v>N/A</v>
      </c>
      <c r="I122" s="8">
        <v>0.27150000000000002</v>
      </c>
      <c r="J122" s="8">
        <v>-3.09</v>
      </c>
      <c r="K122" s="28" t="s">
        <v>736</v>
      </c>
      <c r="L122" s="111" t="str">
        <f t="shared" si="14"/>
        <v>Yes</v>
      </c>
    </row>
    <row r="123" spans="1:12" ht="25" x14ac:dyDescent="0.25">
      <c r="A123" s="174" t="s">
        <v>1440</v>
      </c>
      <c r="B123" s="22" t="s">
        <v>213</v>
      </c>
      <c r="C123" s="29">
        <v>10262.540048999999</v>
      </c>
      <c r="D123" s="27" t="str">
        <f t="shared" si="11"/>
        <v>N/A</v>
      </c>
      <c r="E123" s="29">
        <v>10672.210940000001</v>
      </c>
      <c r="F123" s="27" t="str">
        <f t="shared" si="12"/>
        <v>N/A</v>
      </c>
      <c r="G123" s="29">
        <v>9284.9583683000001</v>
      </c>
      <c r="H123" s="27" t="str">
        <f t="shared" si="13"/>
        <v>N/A</v>
      </c>
      <c r="I123" s="8">
        <v>3.992</v>
      </c>
      <c r="J123" s="8">
        <v>-13</v>
      </c>
      <c r="K123" s="28" t="s">
        <v>736</v>
      </c>
      <c r="L123" s="111" t="str">
        <f t="shared" si="14"/>
        <v>Yes</v>
      </c>
    </row>
    <row r="124" spans="1:12" ht="25" x14ac:dyDescent="0.25">
      <c r="A124" s="174" t="s">
        <v>627</v>
      </c>
      <c r="B124" s="22" t="s">
        <v>213</v>
      </c>
      <c r="C124" s="29">
        <v>15634016</v>
      </c>
      <c r="D124" s="27" t="str">
        <f t="shared" si="11"/>
        <v>N/A</v>
      </c>
      <c r="E124" s="29">
        <v>17018229</v>
      </c>
      <c r="F124" s="27" t="str">
        <f t="shared" si="12"/>
        <v>N/A</v>
      </c>
      <c r="G124" s="29">
        <v>15557943</v>
      </c>
      <c r="H124" s="27" t="str">
        <f t="shared" si="13"/>
        <v>N/A</v>
      </c>
      <c r="I124" s="8">
        <v>8.8539999999999992</v>
      </c>
      <c r="J124" s="8">
        <v>-8.58</v>
      </c>
      <c r="K124" s="28" t="s">
        <v>736</v>
      </c>
      <c r="L124" s="111" t="str">
        <f t="shared" si="14"/>
        <v>Yes</v>
      </c>
    </row>
    <row r="125" spans="1:12" x14ac:dyDescent="0.25">
      <c r="A125" s="174" t="s">
        <v>628</v>
      </c>
      <c r="B125" s="22" t="s">
        <v>213</v>
      </c>
      <c r="C125" s="23">
        <v>10093</v>
      </c>
      <c r="D125" s="27" t="str">
        <f t="shared" si="11"/>
        <v>N/A</v>
      </c>
      <c r="E125" s="23">
        <v>10434</v>
      </c>
      <c r="F125" s="27" t="str">
        <f t="shared" si="12"/>
        <v>N/A</v>
      </c>
      <c r="G125" s="23">
        <v>9566</v>
      </c>
      <c r="H125" s="27" t="str">
        <f t="shared" si="13"/>
        <v>N/A</v>
      </c>
      <c r="I125" s="8">
        <v>3.379</v>
      </c>
      <c r="J125" s="8">
        <v>-8.32</v>
      </c>
      <c r="K125" s="28" t="s">
        <v>736</v>
      </c>
      <c r="L125" s="111" t="str">
        <f t="shared" si="14"/>
        <v>Yes</v>
      </c>
    </row>
    <row r="126" spans="1:12" ht="25" x14ac:dyDescent="0.25">
      <c r="A126" s="174" t="s">
        <v>1441</v>
      </c>
      <c r="B126" s="22" t="s">
        <v>213</v>
      </c>
      <c r="C126" s="29">
        <v>1548.9959378000001</v>
      </c>
      <c r="D126" s="27" t="str">
        <f t="shared" si="11"/>
        <v>N/A</v>
      </c>
      <c r="E126" s="29">
        <v>1631.0359401999999</v>
      </c>
      <c r="F126" s="27" t="str">
        <f t="shared" si="12"/>
        <v>N/A</v>
      </c>
      <c r="G126" s="29">
        <v>1626.3791553000001</v>
      </c>
      <c r="H126" s="27" t="str">
        <f t="shared" si="13"/>
        <v>N/A</v>
      </c>
      <c r="I126" s="8">
        <v>5.2960000000000003</v>
      </c>
      <c r="J126" s="8">
        <v>-0.28599999999999998</v>
      </c>
      <c r="K126" s="28" t="s">
        <v>736</v>
      </c>
      <c r="L126" s="111" t="str">
        <f t="shared" si="14"/>
        <v>Yes</v>
      </c>
    </row>
    <row r="127" spans="1:12" ht="25" x14ac:dyDescent="0.25">
      <c r="A127" s="174" t="s">
        <v>629</v>
      </c>
      <c r="B127" s="22" t="s">
        <v>213</v>
      </c>
      <c r="C127" s="29">
        <v>163022</v>
      </c>
      <c r="D127" s="27" t="str">
        <f t="shared" si="11"/>
        <v>N/A</v>
      </c>
      <c r="E127" s="29">
        <v>151411</v>
      </c>
      <c r="F127" s="27" t="str">
        <f t="shared" si="12"/>
        <v>N/A</v>
      </c>
      <c r="G127" s="29">
        <v>129053</v>
      </c>
      <c r="H127" s="27" t="str">
        <f t="shared" si="13"/>
        <v>N/A</v>
      </c>
      <c r="I127" s="8">
        <v>-7.12</v>
      </c>
      <c r="J127" s="8">
        <v>-14.8</v>
      </c>
      <c r="K127" s="28" t="s">
        <v>736</v>
      </c>
      <c r="L127" s="111" t="str">
        <f t="shared" si="14"/>
        <v>Yes</v>
      </c>
    </row>
    <row r="128" spans="1:12" x14ac:dyDescent="0.25">
      <c r="A128" s="174" t="s">
        <v>630</v>
      </c>
      <c r="B128" s="22" t="s">
        <v>213</v>
      </c>
      <c r="C128" s="23">
        <v>332</v>
      </c>
      <c r="D128" s="27" t="str">
        <f t="shared" si="11"/>
        <v>N/A</v>
      </c>
      <c r="E128" s="23">
        <v>303</v>
      </c>
      <c r="F128" s="27" t="str">
        <f t="shared" si="12"/>
        <v>N/A</v>
      </c>
      <c r="G128" s="23">
        <v>205</v>
      </c>
      <c r="H128" s="27" t="str">
        <f t="shared" si="13"/>
        <v>N/A</v>
      </c>
      <c r="I128" s="8">
        <v>-8.73</v>
      </c>
      <c r="J128" s="8">
        <v>-32.299999999999997</v>
      </c>
      <c r="K128" s="28" t="s">
        <v>736</v>
      </c>
      <c r="L128" s="111" t="str">
        <f t="shared" si="14"/>
        <v>No</v>
      </c>
    </row>
    <row r="129" spans="1:12" ht="25" x14ac:dyDescent="0.25">
      <c r="A129" s="174" t="s">
        <v>1442</v>
      </c>
      <c r="B129" s="22" t="s">
        <v>213</v>
      </c>
      <c r="C129" s="29">
        <v>491.03012047999999</v>
      </c>
      <c r="D129" s="27" t="str">
        <f t="shared" si="11"/>
        <v>N/A</v>
      </c>
      <c r="E129" s="29">
        <v>499.70627063000001</v>
      </c>
      <c r="F129" s="27" t="str">
        <f t="shared" si="12"/>
        <v>N/A</v>
      </c>
      <c r="G129" s="29">
        <v>629.52682927000001</v>
      </c>
      <c r="H129" s="27" t="str">
        <f t="shared" si="13"/>
        <v>N/A</v>
      </c>
      <c r="I129" s="8">
        <v>1.7669999999999999</v>
      </c>
      <c r="J129" s="8">
        <v>25.98</v>
      </c>
      <c r="K129" s="28" t="s">
        <v>736</v>
      </c>
      <c r="L129" s="111" t="str">
        <f t="shared" si="14"/>
        <v>Yes</v>
      </c>
    </row>
    <row r="130" spans="1:12" ht="25" x14ac:dyDescent="0.25">
      <c r="A130" s="174" t="s">
        <v>631</v>
      </c>
      <c r="B130" s="22" t="s">
        <v>213</v>
      </c>
      <c r="C130" s="29">
        <v>1178</v>
      </c>
      <c r="D130" s="27" t="str">
        <f t="shared" si="11"/>
        <v>N/A</v>
      </c>
      <c r="E130" s="29">
        <v>2892</v>
      </c>
      <c r="F130" s="27" t="str">
        <f t="shared" si="12"/>
        <v>N/A</v>
      </c>
      <c r="G130" s="29">
        <v>2179</v>
      </c>
      <c r="H130" s="27" t="str">
        <f t="shared" si="13"/>
        <v>N/A</v>
      </c>
      <c r="I130" s="8">
        <v>145.5</v>
      </c>
      <c r="J130" s="8">
        <v>-24.7</v>
      </c>
      <c r="K130" s="28" t="s">
        <v>736</v>
      </c>
      <c r="L130" s="111" t="str">
        <f t="shared" si="14"/>
        <v>Yes</v>
      </c>
    </row>
    <row r="131" spans="1:12" x14ac:dyDescent="0.25">
      <c r="A131" s="174" t="s">
        <v>632</v>
      </c>
      <c r="B131" s="22" t="s">
        <v>213</v>
      </c>
      <c r="C131" s="23">
        <v>11</v>
      </c>
      <c r="D131" s="27" t="str">
        <f t="shared" si="11"/>
        <v>N/A</v>
      </c>
      <c r="E131" s="23">
        <v>11</v>
      </c>
      <c r="F131" s="27" t="str">
        <f t="shared" si="12"/>
        <v>N/A</v>
      </c>
      <c r="G131" s="23">
        <v>11</v>
      </c>
      <c r="H131" s="27" t="str">
        <f t="shared" si="13"/>
        <v>N/A</v>
      </c>
      <c r="I131" s="8">
        <v>-28.6</v>
      </c>
      <c r="J131" s="8">
        <v>80</v>
      </c>
      <c r="K131" s="28" t="s">
        <v>736</v>
      </c>
      <c r="L131" s="111" t="str">
        <f t="shared" si="14"/>
        <v>No</v>
      </c>
    </row>
    <row r="132" spans="1:12" ht="25" x14ac:dyDescent="0.25">
      <c r="A132" s="174" t="s">
        <v>1443</v>
      </c>
      <c r="B132" s="22" t="s">
        <v>213</v>
      </c>
      <c r="C132" s="29">
        <v>168.28571428999999</v>
      </c>
      <c r="D132" s="27" t="str">
        <f t="shared" si="11"/>
        <v>N/A</v>
      </c>
      <c r="E132" s="29">
        <v>578.4</v>
      </c>
      <c r="F132" s="27" t="str">
        <f t="shared" si="12"/>
        <v>N/A</v>
      </c>
      <c r="G132" s="29">
        <v>242.11111111</v>
      </c>
      <c r="H132" s="27" t="str">
        <f t="shared" si="13"/>
        <v>N/A</v>
      </c>
      <c r="I132" s="8">
        <v>243.7</v>
      </c>
      <c r="J132" s="8">
        <v>-58.1</v>
      </c>
      <c r="K132" s="28" t="s">
        <v>736</v>
      </c>
      <c r="L132" s="111" t="str">
        <f t="shared" si="14"/>
        <v>No</v>
      </c>
    </row>
    <row r="133" spans="1:12" x14ac:dyDescent="0.25">
      <c r="A133" s="174" t="s">
        <v>633</v>
      </c>
      <c r="B133" s="22" t="s">
        <v>213</v>
      </c>
      <c r="C133" s="29">
        <v>4139804</v>
      </c>
      <c r="D133" s="27" t="str">
        <f t="shared" si="11"/>
        <v>N/A</v>
      </c>
      <c r="E133" s="29">
        <v>4059321</v>
      </c>
      <c r="F133" s="27" t="str">
        <f t="shared" si="12"/>
        <v>N/A</v>
      </c>
      <c r="G133" s="29">
        <v>2576246</v>
      </c>
      <c r="H133" s="27" t="str">
        <f t="shared" si="13"/>
        <v>N/A</v>
      </c>
      <c r="I133" s="8">
        <v>-1.94</v>
      </c>
      <c r="J133" s="8">
        <v>-36.5</v>
      </c>
      <c r="K133" s="28" t="s">
        <v>736</v>
      </c>
      <c r="L133" s="111" t="str">
        <f t="shared" si="14"/>
        <v>No</v>
      </c>
    </row>
    <row r="134" spans="1:12" x14ac:dyDescent="0.25">
      <c r="A134" s="174" t="s">
        <v>634</v>
      </c>
      <c r="B134" s="22" t="s">
        <v>213</v>
      </c>
      <c r="C134" s="23">
        <v>378</v>
      </c>
      <c r="D134" s="27" t="str">
        <f t="shared" si="11"/>
        <v>N/A</v>
      </c>
      <c r="E134" s="23">
        <v>378</v>
      </c>
      <c r="F134" s="27" t="str">
        <f t="shared" si="12"/>
        <v>N/A</v>
      </c>
      <c r="G134" s="23">
        <v>264</v>
      </c>
      <c r="H134" s="27" t="str">
        <f t="shared" si="13"/>
        <v>N/A</v>
      </c>
      <c r="I134" s="8">
        <v>0</v>
      </c>
      <c r="J134" s="8">
        <v>-30.2</v>
      </c>
      <c r="K134" s="28" t="s">
        <v>736</v>
      </c>
      <c r="L134" s="111" t="str">
        <f t="shared" si="14"/>
        <v>No</v>
      </c>
    </row>
    <row r="135" spans="1:12" x14ac:dyDescent="0.25">
      <c r="A135" s="174" t="s">
        <v>1444</v>
      </c>
      <c r="B135" s="22" t="s">
        <v>213</v>
      </c>
      <c r="C135" s="29">
        <v>10951.862434000001</v>
      </c>
      <c r="D135" s="27" t="str">
        <f t="shared" si="11"/>
        <v>N/A</v>
      </c>
      <c r="E135" s="29">
        <v>10738.944444000001</v>
      </c>
      <c r="F135" s="27" t="str">
        <f t="shared" si="12"/>
        <v>N/A</v>
      </c>
      <c r="G135" s="29">
        <v>9758.5075758000003</v>
      </c>
      <c r="H135" s="27" t="str">
        <f t="shared" si="13"/>
        <v>N/A</v>
      </c>
      <c r="I135" s="8">
        <v>-1.94</v>
      </c>
      <c r="J135" s="8">
        <v>-9.1300000000000008</v>
      </c>
      <c r="K135" s="28" t="s">
        <v>736</v>
      </c>
      <c r="L135" s="111" t="str">
        <f t="shared" si="14"/>
        <v>Yes</v>
      </c>
    </row>
    <row r="136" spans="1:12" ht="25" x14ac:dyDescent="0.25">
      <c r="A136" s="174" t="s">
        <v>635</v>
      </c>
      <c r="B136" s="22" t="s">
        <v>213</v>
      </c>
      <c r="C136" s="29">
        <v>8610862</v>
      </c>
      <c r="D136" s="27" t="str">
        <f t="shared" si="11"/>
        <v>N/A</v>
      </c>
      <c r="E136" s="29">
        <v>8704483</v>
      </c>
      <c r="F136" s="27" t="str">
        <f t="shared" si="12"/>
        <v>N/A</v>
      </c>
      <c r="G136" s="29">
        <v>9314020</v>
      </c>
      <c r="H136" s="27" t="str">
        <f t="shared" si="13"/>
        <v>N/A</v>
      </c>
      <c r="I136" s="8">
        <v>1.087</v>
      </c>
      <c r="J136" s="8">
        <v>7.0030000000000001</v>
      </c>
      <c r="K136" s="28" t="s">
        <v>736</v>
      </c>
      <c r="L136" s="111" t="str">
        <f>IF(J136="Div by 0", "N/A", IF(OR(J136="N/A",K136="N/A"),"N/A", IF(J136&gt;VALUE(MID(K136,1,2)), "No", IF(J136&lt;-1*VALUE(MID(K136,1,2)), "No", "Yes"))))</f>
        <v>Yes</v>
      </c>
    </row>
    <row r="137" spans="1:12" x14ac:dyDescent="0.25">
      <c r="A137" s="174" t="s">
        <v>636</v>
      </c>
      <c r="B137" s="22" t="s">
        <v>213</v>
      </c>
      <c r="C137" s="23">
        <v>43962</v>
      </c>
      <c r="D137" s="27" t="str">
        <f t="shared" si="11"/>
        <v>N/A</v>
      </c>
      <c r="E137" s="23">
        <v>44255</v>
      </c>
      <c r="F137" s="27" t="str">
        <f t="shared" si="12"/>
        <v>N/A</v>
      </c>
      <c r="G137" s="23">
        <v>43375</v>
      </c>
      <c r="H137" s="27" t="str">
        <f t="shared" si="13"/>
        <v>N/A</v>
      </c>
      <c r="I137" s="8">
        <v>0.66649999999999998</v>
      </c>
      <c r="J137" s="8">
        <v>-1.99</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195.87057003999999</v>
      </c>
      <c r="D138" s="27" t="str">
        <f t="shared" si="11"/>
        <v>N/A</v>
      </c>
      <c r="E138" s="29">
        <v>196.68925544999999</v>
      </c>
      <c r="F138" s="27" t="str">
        <f t="shared" si="12"/>
        <v>N/A</v>
      </c>
      <c r="G138" s="29">
        <v>214.73244957</v>
      </c>
      <c r="H138" s="27" t="str">
        <f t="shared" si="13"/>
        <v>N/A</v>
      </c>
      <c r="I138" s="8">
        <v>0.41799999999999998</v>
      </c>
      <c r="J138" s="8">
        <v>9.173</v>
      </c>
      <c r="K138" s="28" t="s">
        <v>736</v>
      </c>
      <c r="L138" s="111" t="str">
        <f t="shared" si="15"/>
        <v>Yes</v>
      </c>
    </row>
    <row r="139" spans="1:12" ht="25" x14ac:dyDescent="0.25">
      <c r="A139" s="174" t="s">
        <v>637</v>
      </c>
      <c r="B139" s="22" t="s">
        <v>213</v>
      </c>
      <c r="C139" s="29">
        <v>0</v>
      </c>
      <c r="D139" s="27" t="str">
        <f t="shared" si="11"/>
        <v>N/A</v>
      </c>
      <c r="E139" s="29">
        <v>0</v>
      </c>
      <c r="F139" s="27" t="str">
        <f t="shared" si="12"/>
        <v>N/A</v>
      </c>
      <c r="G139" s="29">
        <v>0</v>
      </c>
      <c r="H139" s="27" t="str">
        <f t="shared" si="13"/>
        <v>N/A</v>
      </c>
      <c r="I139" s="8" t="s">
        <v>1748</v>
      </c>
      <c r="J139" s="8" t="s">
        <v>1748</v>
      </c>
      <c r="K139" s="28" t="s">
        <v>736</v>
      </c>
      <c r="L139" s="111" t="str">
        <f t="shared" si="15"/>
        <v>N/A</v>
      </c>
    </row>
    <row r="140" spans="1:12" x14ac:dyDescent="0.25">
      <c r="A140" s="174" t="s">
        <v>638</v>
      </c>
      <c r="B140" s="22" t="s">
        <v>213</v>
      </c>
      <c r="C140" s="23">
        <v>0</v>
      </c>
      <c r="D140" s="27" t="str">
        <f t="shared" si="11"/>
        <v>N/A</v>
      </c>
      <c r="E140" s="23">
        <v>0</v>
      </c>
      <c r="F140" s="27" t="str">
        <f t="shared" si="12"/>
        <v>N/A</v>
      </c>
      <c r="G140" s="23">
        <v>0</v>
      </c>
      <c r="H140" s="27" t="str">
        <f t="shared" si="13"/>
        <v>N/A</v>
      </c>
      <c r="I140" s="8" t="s">
        <v>1748</v>
      </c>
      <c r="J140" s="8" t="s">
        <v>1748</v>
      </c>
      <c r="K140" s="28" t="s">
        <v>736</v>
      </c>
      <c r="L140" s="111" t="str">
        <f t="shared" si="15"/>
        <v>N/A</v>
      </c>
    </row>
    <row r="141" spans="1:12" ht="25" x14ac:dyDescent="0.25">
      <c r="A141" s="174" t="s">
        <v>1446</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736</v>
      </c>
      <c r="L141" s="111" t="str">
        <f t="shared" si="15"/>
        <v>N/A</v>
      </c>
    </row>
    <row r="142" spans="1:12" ht="25" x14ac:dyDescent="0.25">
      <c r="A142" s="174" t="s">
        <v>639</v>
      </c>
      <c r="B142" s="22" t="s">
        <v>213</v>
      </c>
      <c r="C142" s="29">
        <v>25118477</v>
      </c>
      <c r="D142" s="27" t="str">
        <f t="shared" si="11"/>
        <v>N/A</v>
      </c>
      <c r="E142" s="29">
        <v>27353458</v>
      </c>
      <c r="F142" s="27" t="str">
        <f t="shared" si="12"/>
        <v>N/A</v>
      </c>
      <c r="G142" s="29">
        <v>24919270</v>
      </c>
      <c r="H142" s="27" t="str">
        <f t="shared" si="13"/>
        <v>N/A</v>
      </c>
      <c r="I142" s="8">
        <v>8.8979999999999997</v>
      </c>
      <c r="J142" s="8">
        <v>-8.9</v>
      </c>
      <c r="K142" s="28" t="s">
        <v>736</v>
      </c>
      <c r="L142" s="111" t="str">
        <f t="shared" ref="L142:L153" si="16">IF(J142="Div by 0", "N/A", IF(K142="N/A","N/A", IF(J142&gt;VALUE(MID(K142,1,2)), "No", IF(J142&lt;-1*VALUE(MID(K142,1,2)), "No", "Yes"))))</f>
        <v>Yes</v>
      </c>
    </row>
    <row r="143" spans="1:12" x14ac:dyDescent="0.25">
      <c r="A143" s="174" t="s">
        <v>640</v>
      </c>
      <c r="B143" s="22" t="s">
        <v>213</v>
      </c>
      <c r="C143" s="23">
        <v>34591</v>
      </c>
      <c r="D143" s="27" t="str">
        <f t="shared" si="11"/>
        <v>N/A</v>
      </c>
      <c r="E143" s="23">
        <v>34682</v>
      </c>
      <c r="F143" s="27" t="str">
        <f t="shared" si="12"/>
        <v>N/A</v>
      </c>
      <c r="G143" s="23">
        <v>33647</v>
      </c>
      <c r="H143" s="27" t="str">
        <f t="shared" si="13"/>
        <v>N/A</v>
      </c>
      <c r="I143" s="8">
        <v>0.2631</v>
      </c>
      <c r="J143" s="8">
        <v>-2.98</v>
      </c>
      <c r="K143" s="28" t="s">
        <v>736</v>
      </c>
      <c r="L143" s="111" t="str">
        <f t="shared" si="16"/>
        <v>Yes</v>
      </c>
    </row>
    <row r="144" spans="1:12" ht="25" x14ac:dyDescent="0.25">
      <c r="A144" s="174" t="s">
        <v>1447</v>
      </c>
      <c r="B144" s="22" t="s">
        <v>213</v>
      </c>
      <c r="C144" s="29">
        <v>726.15642796999998</v>
      </c>
      <c r="D144" s="27" t="str">
        <f t="shared" si="11"/>
        <v>N/A</v>
      </c>
      <c r="E144" s="29">
        <v>788.69321262000005</v>
      </c>
      <c r="F144" s="27" t="str">
        <f t="shared" si="12"/>
        <v>N/A</v>
      </c>
      <c r="G144" s="29">
        <v>740.60896960000002</v>
      </c>
      <c r="H144" s="27" t="str">
        <f t="shared" si="13"/>
        <v>N/A</v>
      </c>
      <c r="I144" s="8">
        <v>8.6120000000000001</v>
      </c>
      <c r="J144" s="8">
        <v>-6.1</v>
      </c>
      <c r="K144" s="28" t="s">
        <v>736</v>
      </c>
      <c r="L144" s="111" t="str">
        <f t="shared" si="16"/>
        <v>Yes</v>
      </c>
    </row>
    <row r="145" spans="1:12" ht="25" x14ac:dyDescent="0.25">
      <c r="A145" s="174" t="s">
        <v>641</v>
      </c>
      <c r="B145" s="22" t="s">
        <v>213</v>
      </c>
      <c r="C145" s="29">
        <v>3412084</v>
      </c>
      <c r="D145" s="27" t="str">
        <f t="shared" ref="D145:D153" si="17">IF($B145="N/A","N/A",IF(C145&gt;10,"No",IF(C145&lt;-10,"No","Yes")))</f>
        <v>N/A</v>
      </c>
      <c r="E145" s="29">
        <v>16548119</v>
      </c>
      <c r="F145" s="27" t="str">
        <f t="shared" ref="F145:F153" si="18">IF($B145="N/A","N/A",IF(E145&gt;10,"No",IF(E145&lt;-10,"No","Yes")))</f>
        <v>N/A</v>
      </c>
      <c r="G145" s="29">
        <v>14657747</v>
      </c>
      <c r="H145" s="27" t="str">
        <f t="shared" ref="H145:H153" si="19">IF($B145="N/A","N/A",IF(G145&gt;10,"No",IF(G145&lt;-10,"No","Yes")))</f>
        <v>N/A</v>
      </c>
      <c r="I145" s="8">
        <v>385</v>
      </c>
      <c r="J145" s="8">
        <v>-11.4</v>
      </c>
      <c r="K145" s="28" t="s">
        <v>736</v>
      </c>
      <c r="L145" s="111" t="str">
        <f t="shared" si="16"/>
        <v>Yes</v>
      </c>
    </row>
    <row r="146" spans="1:12" x14ac:dyDescent="0.25">
      <c r="A146" s="174" t="s">
        <v>642</v>
      </c>
      <c r="B146" s="22" t="s">
        <v>213</v>
      </c>
      <c r="C146" s="23">
        <v>120</v>
      </c>
      <c r="D146" s="27" t="str">
        <f t="shared" si="17"/>
        <v>N/A</v>
      </c>
      <c r="E146" s="23">
        <v>1056</v>
      </c>
      <c r="F146" s="27" t="str">
        <f t="shared" si="18"/>
        <v>N/A</v>
      </c>
      <c r="G146" s="23">
        <v>932</v>
      </c>
      <c r="H146" s="27" t="str">
        <f t="shared" si="19"/>
        <v>N/A</v>
      </c>
      <c r="I146" s="8">
        <v>780</v>
      </c>
      <c r="J146" s="8">
        <v>-11.7</v>
      </c>
      <c r="K146" s="28" t="s">
        <v>736</v>
      </c>
      <c r="L146" s="111" t="str">
        <f t="shared" si="16"/>
        <v>Yes</v>
      </c>
    </row>
    <row r="147" spans="1:12" ht="25" x14ac:dyDescent="0.25">
      <c r="A147" s="174" t="s">
        <v>1448</v>
      </c>
      <c r="B147" s="22" t="s">
        <v>213</v>
      </c>
      <c r="C147" s="29">
        <v>28434.033332999999</v>
      </c>
      <c r="D147" s="27" t="str">
        <f t="shared" si="17"/>
        <v>N/A</v>
      </c>
      <c r="E147" s="29">
        <v>15670.567235</v>
      </c>
      <c r="F147" s="27" t="str">
        <f t="shared" si="18"/>
        <v>N/A</v>
      </c>
      <c r="G147" s="29">
        <v>15727.196352000001</v>
      </c>
      <c r="H147" s="27" t="str">
        <f t="shared" si="19"/>
        <v>N/A</v>
      </c>
      <c r="I147" s="8">
        <v>-44.9</v>
      </c>
      <c r="J147" s="8">
        <v>0.3614</v>
      </c>
      <c r="K147" s="28" t="s">
        <v>736</v>
      </c>
      <c r="L147" s="111" t="str">
        <f t="shared" si="16"/>
        <v>Yes</v>
      </c>
    </row>
    <row r="148" spans="1:12" ht="25" x14ac:dyDescent="0.25">
      <c r="A148" s="174" t="s">
        <v>643</v>
      </c>
      <c r="B148" s="22" t="s">
        <v>213</v>
      </c>
      <c r="C148" s="29">
        <v>84564497</v>
      </c>
      <c r="D148" s="27" t="str">
        <f t="shared" si="17"/>
        <v>N/A</v>
      </c>
      <c r="E148" s="29">
        <v>89905923</v>
      </c>
      <c r="F148" s="27" t="str">
        <f t="shared" si="18"/>
        <v>N/A</v>
      </c>
      <c r="G148" s="29">
        <v>90330549</v>
      </c>
      <c r="H148" s="27" t="str">
        <f t="shared" si="19"/>
        <v>N/A</v>
      </c>
      <c r="I148" s="8">
        <v>6.3159999999999998</v>
      </c>
      <c r="J148" s="8">
        <v>0.4723</v>
      </c>
      <c r="K148" s="28" t="s">
        <v>736</v>
      </c>
      <c r="L148" s="111" t="str">
        <f t="shared" si="16"/>
        <v>Yes</v>
      </c>
    </row>
    <row r="149" spans="1:12" x14ac:dyDescent="0.25">
      <c r="A149" s="174" t="s">
        <v>644</v>
      </c>
      <c r="B149" s="22" t="s">
        <v>213</v>
      </c>
      <c r="C149" s="23">
        <v>22299</v>
      </c>
      <c r="D149" s="27" t="str">
        <f t="shared" si="17"/>
        <v>N/A</v>
      </c>
      <c r="E149" s="23">
        <v>23367</v>
      </c>
      <c r="F149" s="27" t="str">
        <f t="shared" si="18"/>
        <v>N/A</v>
      </c>
      <c r="G149" s="23">
        <v>23628</v>
      </c>
      <c r="H149" s="27" t="str">
        <f t="shared" si="19"/>
        <v>N/A</v>
      </c>
      <c r="I149" s="8">
        <v>4.7889999999999997</v>
      </c>
      <c r="J149" s="8">
        <v>1.117</v>
      </c>
      <c r="K149" s="28" t="s">
        <v>736</v>
      </c>
      <c r="L149" s="111" t="str">
        <f t="shared" si="16"/>
        <v>Yes</v>
      </c>
    </row>
    <row r="150" spans="1:12" x14ac:dyDescent="0.25">
      <c r="A150" s="174" t="s">
        <v>1449</v>
      </c>
      <c r="B150" s="22" t="s">
        <v>213</v>
      </c>
      <c r="C150" s="29">
        <v>3792.2999685999998</v>
      </c>
      <c r="D150" s="27" t="str">
        <f t="shared" si="17"/>
        <v>N/A</v>
      </c>
      <c r="E150" s="29">
        <v>3847.5595069999999</v>
      </c>
      <c r="F150" s="27" t="str">
        <f t="shared" si="18"/>
        <v>N/A</v>
      </c>
      <c r="G150" s="29">
        <v>3823.0298375000002</v>
      </c>
      <c r="H150" s="27" t="str">
        <f t="shared" si="19"/>
        <v>N/A</v>
      </c>
      <c r="I150" s="8">
        <v>1.4570000000000001</v>
      </c>
      <c r="J150" s="8">
        <v>-0.63800000000000001</v>
      </c>
      <c r="K150" s="28" t="s">
        <v>736</v>
      </c>
      <c r="L150" s="111" t="str">
        <f t="shared" si="16"/>
        <v>Yes</v>
      </c>
    </row>
    <row r="151" spans="1:12" ht="25" x14ac:dyDescent="0.25">
      <c r="A151" s="174" t="s">
        <v>645</v>
      </c>
      <c r="B151" s="22" t="s">
        <v>213</v>
      </c>
      <c r="C151" s="29">
        <v>6529787</v>
      </c>
      <c r="D151" s="27" t="str">
        <f t="shared" si="17"/>
        <v>N/A</v>
      </c>
      <c r="E151" s="29">
        <v>7515339</v>
      </c>
      <c r="F151" s="27" t="str">
        <f t="shared" si="18"/>
        <v>N/A</v>
      </c>
      <c r="G151" s="29">
        <v>6822614</v>
      </c>
      <c r="H151" s="27" t="str">
        <f t="shared" si="19"/>
        <v>N/A</v>
      </c>
      <c r="I151" s="8">
        <v>15.09</v>
      </c>
      <c r="J151" s="8">
        <v>-9.2200000000000006</v>
      </c>
      <c r="K151" s="28" t="s">
        <v>736</v>
      </c>
      <c r="L151" s="111" t="str">
        <f t="shared" si="16"/>
        <v>Yes</v>
      </c>
    </row>
    <row r="152" spans="1:12" x14ac:dyDescent="0.25">
      <c r="A152" s="174" t="s">
        <v>646</v>
      </c>
      <c r="B152" s="22" t="s">
        <v>213</v>
      </c>
      <c r="C152" s="23">
        <v>325</v>
      </c>
      <c r="D152" s="27" t="str">
        <f t="shared" si="17"/>
        <v>N/A</v>
      </c>
      <c r="E152" s="23">
        <v>341</v>
      </c>
      <c r="F152" s="27" t="str">
        <f t="shared" si="18"/>
        <v>N/A</v>
      </c>
      <c r="G152" s="23">
        <v>336</v>
      </c>
      <c r="H152" s="27" t="str">
        <f t="shared" si="19"/>
        <v>N/A</v>
      </c>
      <c r="I152" s="8">
        <v>4.923</v>
      </c>
      <c r="J152" s="8">
        <v>-1.47</v>
      </c>
      <c r="K152" s="28" t="s">
        <v>736</v>
      </c>
      <c r="L152" s="111" t="str">
        <f t="shared" si="16"/>
        <v>Yes</v>
      </c>
    </row>
    <row r="153" spans="1:12" x14ac:dyDescent="0.25">
      <c r="A153" s="174" t="s">
        <v>1450</v>
      </c>
      <c r="B153" s="22" t="s">
        <v>213</v>
      </c>
      <c r="C153" s="29">
        <v>20091.652308000001</v>
      </c>
      <c r="D153" s="27" t="str">
        <f t="shared" si="17"/>
        <v>N/A</v>
      </c>
      <c r="E153" s="29">
        <v>22039.117301999999</v>
      </c>
      <c r="F153" s="27" t="str">
        <f t="shared" si="18"/>
        <v>N/A</v>
      </c>
      <c r="G153" s="29">
        <v>20305.398809999999</v>
      </c>
      <c r="H153" s="27" t="str">
        <f t="shared" si="19"/>
        <v>N/A</v>
      </c>
      <c r="I153" s="8">
        <v>9.6929999999999996</v>
      </c>
      <c r="J153" s="8">
        <v>-7.87</v>
      </c>
      <c r="K153" s="28" t="s">
        <v>736</v>
      </c>
      <c r="L153" s="111" t="str">
        <f t="shared" si="16"/>
        <v>Yes</v>
      </c>
    </row>
    <row r="154" spans="1:12" x14ac:dyDescent="0.25">
      <c r="A154" s="174" t="s">
        <v>1516</v>
      </c>
      <c r="B154" s="22" t="s">
        <v>213</v>
      </c>
      <c r="C154" s="29">
        <v>694.28295561000004</v>
      </c>
      <c r="D154" s="27" t="str">
        <f t="shared" ref="D154:D173" si="20">IF($B154="N/A","N/A",IF(C154&gt;10,"No",IF(C154&lt;-10,"No","Yes")))</f>
        <v>N/A</v>
      </c>
      <c r="E154" s="29">
        <v>737.68769895000003</v>
      </c>
      <c r="F154" s="27" t="str">
        <f t="shared" ref="F154:F173" si="21">IF($B154="N/A","N/A",IF(E154&gt;10,"No",IF(E154&lt;-10,"No","Yes")))</f>
        <v>N/A</v>
      </c>
      <c r="G154" s="29">
        <v>663.07453099999998</v>
      </c>
      <c r="H154" s="27" t="str">
        <f t="shared" ref="H154:H173" si="22">IF($B154="N/A","N/A",IF(G154&gt;10,"No",IF(G154&lt;-10,"No","Yes")))</f>
        <v>N/A</v>
      </c>
      <c r="I154" s="8">
        <v>6.2519999999999998</v>
      </c>
      <c r="J154" s="8">
        <v>-10.1</v>
      </c>
      <c r="K154" s="28" t="s">
        <v>736</v>
      </c>
      <c r="L154" s="111" t="str">
        <f t="shared" ref="L154:L173" si="23">IF(J154="Div by 0", "N/A", IF(K154="N/A","N/A", IF(J154&gt;VALUE(MID(K154,1,2)), "No", IF(J154&lt;-1*VALUE(MID(K154,1,2)), "No", "Yes"))))</f>
        <v>Yes</v>
      </c>
    </row>
    <row r="155" spans="1:12" x14ac:dyDescent="0.25">
      <c r="A155" s="180" t="s">
        <v>1517</v>
      </c>
      <c r="B155" s="22" t="s">
        <v>213</v>
      </c>
      <c r="C155" s="29">
        <v>303.88588589</v>
      </c>
      <c r="D155" s="27" t="str">
        <f t="shared" si="20"/>
        <v>N/A</v>
      </c>
      <c r="E155" s="29">
        <v>385.62206943000001</v>
      </c>
      <c r="F155" s="27" t="str">
        <f t="shared" si="21"/>
        <v>N/A</v>
      </c>
      <c r="G155" s="29">
        <v>327.43085106000001</v>
      </c>
      <c r="H155" s="27" t="str">
        <f t="shared" si="22"/>
        <v>N/A</v>
      </c>
      <c r="I155" s="8">
        <v>26.9</v>
      </c>
      <c r="J155" s="8">
        <v>-15.1</v>
      </c>
      <c r="K155" s="28" t="s">
        <v>736</v>
      </c>
      <c r="L155" s="111" t="str">
        <f t="shared" si="23"/>
        <v>Yes</v>
      </c>
    </row>
    <row r="156" spans="1:12" x14ac:dyDescent="0.25">
      <c r="A156" s="180" t="s">
        <v>1518</v>
      </c>
      <c r="B156" s="22" t="s">
        <v>213</v>
      </c>
      <c r="C156" s="29">
        <v>1909.9204337000001</v>
      </c>
      <c r="D156" s="27" t="str">
        <f t="shared" si="20"/>
        <v>N/A</v>
      </c>
      <c r="E156" s="29">
        <v>2089.1434998</v>
      </c>
      <c r="F156" s="27" t="str">
        <f t="shared" si="21"/>
        <v>N/A</v>
      </c>
      <c r="G156" s="29">
        <v>1977.0502142</v>
      </c>
      <c r="H156" s="27" t="str">
        <f t="shared" si="22"/>
        <v>N/A</v>
      </c>
      <c r="I156" s="8">
        <v>9.3840000000000003</v>
      </c>
      <c r="J156" s="8">
        <v>-5.37</v>
      </c>
      <c r="K156" s="28" t="s">
        <v>736</v>
      </c>
      <c r="L156" s="111" t="str">
        <f t="shared" si="23"/>
        <v>Yes</v>
      </c>
    </row>
    <row r="157" spans="1:12" x14ac:dyDescent="0.25">
      <c r="A157" s="180" t="s">
        <v>1519</v>
      </c>
      <c r="B157" s="22" t="s">
        <v>213</v>
      </c>
      <c r="C157" s="29">
        <v>383.62284020999999</v>
      </c>
      <c r="D157" s="27" t="str">
        <f t="shared" si="20"/>
        <v>N/A</v>
      </c>
      <c r="E157" s="29">
        <v>388.13001852000002</v>
      </c>
      <c r="F157" s="27" t="str">
        <f t="shared" si="21"/>
        <v>N/A</v>
      </c>
      <c r="G157" s="29">
        <v>340.45212185000003</v>
      </c>
      <c r="H157" s="27" t="str">
        <f t="shared" si="22"/>
        <v>N/A</v>
      </c>
      <c r="I157" s="8">
        <v>1.175</v>
      </c>
      <c r="J157" s="8">
        <v>-12.3</v>
      </c>
      <c r="K157" s="28" t="s">
        <v>736</v>
      </c>
      <c r="L157" s="111" t="str">
        <f t="shared" si="23"/>
        <v>Yes</v>
      </c>
    </row>
    <row r="158" spans="1:12" x14ac:dyDescent="0.25">
      <c r="A158" s="180" t="s">
        <v>1520</v>
      </c>
      <c r="B158" s="22" t="s">
        <v>213</v>
      </c>
      <c r="C158" s="29">
        <v>838.90757804999998</v>
      </c>
      <c r="D158" s="27" t="str">
        <f t="shared" si="20"/>
        <v>N/A</v>
      </c>
      <c r="E158" s="29">
        <v>925.91901096000004</v>
      </c>
      <c r="F158" s="27" t="str">
        <f t="shared" si="21"/>
        <v>N/A</v>
      </c>
      <c r="G158" s="29">
        <v>873.01968638999995</v>
      </c>
      <c r="H158" s="27" t="str">
        <f t="shared" si="22"/>
        <v>N/A</v>
      </c>
      <c r="I158" s="8">
        <v>10.37</v>
      </c>
      <c r="J158" s="8">
        <v>-5.71</v>
      </c>
      <c r="K158" s="28" t="s">
        <v>736</v>
      </c>
      <c r="L158" s="111" t="str">
        <f t="shared" si="23"/>
        <v>Yes</v>
      </c>
    </row>
    <row r="159" spans="1:12" x14ac:dyDescent="0.25">
      <c r="A159" s="174" t="s">
        <v>1521</v>
      </c>
      <c r="B159" s="22" t="s">
        <v>213</v>
      </c>
      <c r="C159" s="29">
        <v>1278.7413767999999</v>
      </c>
      <c r="D159" s="27" t="str">
        <f t="shared" si="20"/>
        <v>N/A</v>
      </c>
      <c r="E159" s="29">
        <v>1243.4535430000001</v>
      </c>
      <c r="F159" s="27" t="str">
        <f t="shared" si="21"/>
        <v>N/A</v>
      </c>
      <c r="G159" s="29">
        <v>1090.7581765</v>
      </c>
      <c r="H159" s="27" t="str">
        <f t="shared" si="22"/>
        <v>N/A</v>
      </c>
      <c r="I159" s="8">
        <v>-2.76</v>
      </c>
      <c r="J159" s="8">
        <v>-12.3</v>
      </c>
      <c r="K159" s="28" t="s">
        <v>736</v>
      </c>
      <c r="L159" s="111" t="str">
        <f t="shared" si="23"/>
        <v>Yes</v>
      </c>
    </row>
    <row r="160" spans="1:12" x14ac:dyDescent="0.25">
      <c r="A160" s="180" t="s">
        <v>1522</v>
      </c>
      <c r="B160" s="22" t="s">
        <v>213</v>
      </c>
      <c r="C160" s="29">
        <v>13980.939716999999</v>
      </c>
      <c r="D160" s="27" t="str">
        <f t="shared" si="20"/>
        <v>N/A</v>
      </c>
      <c r="E160" s="29">
        <v>13635.046213</v>
      </c>
      <c r="F160" s="27" t="str">
        <f t="shared" si="21"/>
        <v>N/A</v>
      </c>
      <c r="G160" s="29">
        <v>12437.06632</v>
      </c>
      <c r="H160" s="27" t="str">
        <f t="shared" si="22"/>
        <v>N/A</v>
      </c>
      <c r="I160" s="8">
        <v>-2.4700000000000002</v>
      </c>
      <c r="J160" s="8">
        <v>-8.7899999999999991</v>
      </c>
      <c r="K160" s="28" t="s">
        <v>736</v>
      </c>
      <c r="L160" s="111" t="str">
        <f t="shared" si="23"/>
        <v>Yes</v>
      </c>
    </row>
    <row r="161" spans="1:12" x14ac:dyDescent="0.25">
      <c r="A161" s="180" t="s">
        <v>1523</v>
      </c>
      <c r="B161" s="22" t="s">
        <v>213</v>
      </c>
      <c r="C161" s="29">
        <v>1663.4825891</v>
      </c>
      <c r="D161" s="27" t="str">
        <f t="shared" si="20"/>
        <v>N/A</v>
      </c>
      <c r="E161" s="29">
        <v>1687.6775660000001</v>
      </c>
      <c r="F161" s="27" t="str">
        <f t="shared" si="21"/>
        <v>N/A</v>
      </c>
      <c r="G161" s="29">
        <v>1575.9149583000001</v>
      </c>
      <c r="H161" s="27" t="str">
        <f t="shared" si="22"/>
        <v>N/A</v>
      </c>
      <c r="I161" s="8">
        <v>1.454</v>
      </c>
      <c r="J161" s="8">
        <v>-6.62</v>
      </c>
      <c r="K161" s="28" t="s">
        <v>736</v>
      </c>
      <c r="L161" s="111" t="str">
        <f t="shared" si="23"/>
        <v>Yes</v>
      </c>
    </row>
    <row r="162" spans="1:12" x14ac:dyDescent="0.25">
      <c r="A162" s="180" t="s">
        <v>1524</v>
      </c>
      <c r="B162" s="22" t="s">
        <v>213</v>
      </c>
      <c r="C162" s="29">
        <v>118.42653149</v>
      </c>
      <c r="D162" s="27" t="str">
        <f t="shared" si="20"/>
        <v>N/A</v>
      </c>
      <c r="E162" s="29">
        <v>125.14293248</v>
      </c>
      <c r="F162" s="27" t="str">
        <f t="shared" si="21"/>
        <v>N/A</v>
      </c>
      <c r="G162" s="29">
        <v>123.61048013</v>
      </c>
      <c r="H162" s="27" t="str">
        <f t="shared" si="22"/>
        <v>N/A</v>
      </c>
      <c r="I162" s="8">
        <v>5.6710000000000003</v>
      </c>
      <c r="J162" s="8">
        <v>-1.22</v>
      </c>
      <c r="K162" s="28" t="s">
        <v>736</v>
      </c>
      <c r="L162" s="111" t="str">
        <f t="shared" si="23"/>
        <v>Yes</v>
      </c>
    </row>
    <row r="163" spans="1:12" x14ac:dyDescent="0.25">
      <c r="A163" s="180" t="s">
        <v>1525</v>
      </c>
      <c r="B163" s="22" t="s">
        <v>213</v>
      </c>
      <c r="C163" s="29">
        <v>129.32159720999999</v>
      </c>
      <c r="D163" s="27" t="str">
        <f t="shared" si="20"/>
        <v>N/A</v>
      </c>
      <c r="E163" s="29">
        <v>54.715674661999998</v>
      </c>
      <c r="F163" s="27" t="str">
        <f t="shared" si="21"/>
        <v>N/A</v>
      </c>
      <c r="G163" s="29">
        <v>50.734209368999998</v>
      </c>
      <c r="H163" s="27" t="str">
        <f t="shared" si="22"/>
        <v>N/A</v>
      </c>
      <c r="I163" s="8">
        <v>-57.7</v>
      </c>
      <c r="J163" s="8">
        <v>-7.28</v>
      </c>
      <c r="K163" s="28" t="s">
        <v>736</v>
      </c>
      <c r="L163" s="111" t="str">
        <f t="shared" si="23"/>
        <v>Yes</v>
      </c>
    </row>
    <row r="164" spans="1:12" x14ac:dyDescent="0.25">
      <c r="A164" s="174" t="s">
        <v>1526</v>
      </c>
      <c r="B164" s="22" t="s">
        <v>213</v>
      </c>
      <c r="C164" s="29">
        <v>541.65995402999999</v>
      </c>
      <c r="D164" s="27" t="str">
        <f t="shared" si="20"/>
        <v>N/A</v>
      </c>
      <c r="E164" s="29">
        <v>587.28129295999997</v>
      </c>
      <c r="F164" s="27" t="str">
        <f t="shared" si="21"/>
        <v>N/A</v>
      </c>
      <c r="G164" s="29">
        <v>569.23739995000005</v>
      </c>
      <c r="H164" s="27" t="str">
        <f t="shared" si="22"/>
        <v>N/A</v>
      </c>
      <c r="I164" s="8">
        <v>8.423</v>
      </c>
      <c r="J164" s="8">
        <v>-3.07</v>
      </c>
      <c r="K164" s="28" t="s">
        <v>736</v>
      </c>
      <c r="L164" s="111" t="str">
        <f t="shared" si="23"/>
        <v>Yes</v>
      </c>
    </row>
    <row r="165" spans="1:12" x14ac:dyDescent="0.25">
      <c r="A165" s="180" t="s">
        <v>1527</v>
      </c>
      <c r="B165" s="22" t="s">
        <v>213</v>
      </c>
      <c r="C165" s="29">
        <v>67.756423089999998</v>
      </c>
      <c r="D165" s="27" t="str">
        <f t="shared" si="20"/>
        <v>N/A</v>
      </c>
      <c r="E165" s="29">
        <v>77.503606852999994</v>
      </c>
      <c r="F165" s="27" t="str">
        <f t="shared" si="21"/>
        <v>N/A</v>
      </c>
      <c r="G165" s="29">
        <v>63.924966048000002</v>
      </c>
      <c r="H165" s="27" t="str">
        <f t="shared" si="22"/>
        <v>N/A</v>
      </c>
      <c r="I165" s="8">
        <v>14.39</v>
      </c>
      <c r="J165" s="8">
        <v>-17.5</v>
      </c>
      <c r="K165" s="28" t="s">
        <v>736</v>
      </c>
      <c r="L165" s="111" t="str">
        <f t="shared" si="23"/>
        <v>Yes</v>
      </c>
    </row>
    <row r="166" spans="1:12" x14ac:dyDescent="0.25">
      <c r="A166" s="180" t="s">
        <v>1528</v>
      </c>
      <c r="B166" s="22" t="s">
        <v>213</v>
      </c>
      <c r="C166" s="29">
        <v>2023.8588295</v>
      </c>
      <c r="D166" s="27" t="str">
        <f t="shared" si="20"/>
        <v>N/A</v>
      </c>
      <c r="E166" s="29">
        <v>2207.1384908</v>
      </c>
      <c r="F166" s="27" t="str">
        <f t="shared" si="21"/>
        <v>N/A</v>
      </c>
      <c r="G166" s="29">
        <v>2177.9342148000001</v>
      </c>
      <c r="H166" s="27" t="str">
        <f t="shared" si="22"/>
        <v>N/A</v>
      </c>
      <c r="I166" s="8">
        <v>9.0559999999999992</v>
      </c>
      <c r="J166" s="8">
        <v>-1.32</v>
      </c>
      <c r="K166" s="28" t="s">
        <v>736</v>
      </c>
      <c r="L166" s="111" t="str">
        <f t="shared" si="23"/>
        <v>Yes</v>
      </c>
    </row>
    <row r="167" spans="1:12" x14ac:dyDescent="0.25">
      <c r="A167" s="180" t="s">
        <v>1529</v>
      </c>
      <c r="B167" s="22" t="s">
        <v>213</v>
      </c>
      <c r="C167" s="29">
        <v>227.66954638000001</v>
      </c>
      <c r="D167" s="27" t="str">
        <f t="shared" si="20"/>
        <v>N/A</v>
      </c>
      <c r="E167" s="29">
        <v>244.76896665000001</v>
      </c>
      <c r="F167" s="27" t="str">
        <f t="shared" si="21"/>
        <v>N/A</v>
      </c>
      <c r="G167" s="29">
        <v>245.14412612999999</v>
      </c>
      <c r="H167" s="27" t="str">
        <f t="shared" si="22"/>
        <v>N/A</v>
      </c>
      <c r="I167" s="8">
        <v>7.5110000000000001</v>
      </c>
      <c r="J167" s="8">
        <v>0.15329999999999999</v>
      </c>
      <c r="K167" s="28" t="s">
        <v>736</v>
      </c>
      <c r="L167" s="111" t="str">
        <f t="shared" si="23"/>
        <v>Yes</v>
      </c>
    </row>
    <row r="168" spans="1:12" x14ac:dyDescent="0.25">
      <c r="A168" s="180" t="s">
        <v>1530</v>
      </c>
      <c r="B168" s="22" t="s">
        <v>213</v>
      </c>
      <c r="C168" s="29">
        <v>467.52340347000001</v>
      </c>
      <c r="D168" s="27" t="str">
        <f t="shared" si="20"/>
        <v>N/A</v>
      </c>
      <c r="E168" s="29">
        <v>529.28866844000004</v>
      </c>
      <c r="F168" s="27" t="str">
        <f t="shared" si="21"/>
        <v>N/A</v>
      </c>
      <c r="G168" s="29">
        <v>546.55058374999999</v>
      </c>
      <c r="H168" s="27" t="str">
        <f t="shared" si="22"/>
        <v>N/A</v>
      </c>
      <c r="I168" s="8">
        <v>13.21</v>
      </c>
      <c r="J168" s="8">
        <v>3.2610000000000001</v>
      </c>
      <c r="K168" s="28" t="s">
        <v>736</v>
      </c>
      <c r="L168" s="111" t="str">
        <f t="shared" si="23"/>
        <v>Yes</v>
      </c>
    </row>
    <row r="169" spans="1:12" x14ac:dyDescent="0.25">
      <c r="A169" s="174" t="s">
        <v>1531</v>
      </c>
      <c r="B169" s="22" t="s">
        <v>213</v>
      </c>
      <c r="C169" s="29">
        <v>3203.7744349</v>
      </c>
      <c r="D169" s="27" t="str">
        <f t="shared" si="20"/>
        <v>N/A</v>
      </c>
      <c r="E169" s="29">
        <v>3338.3311205999998</v>
      </c>
      <c r="F169" s="27" t="str">
        <f t="shared" si="21"/>
        <v>N/A</v>
      </c>
      <c r="G169" s="29">
        <v>2950.7614297</v>
      </c>
      <c r="H169" s="27" t="str">
        <f t="shared" si="22"/>
        <v>N/A</v>
      </c>
      <c r="I169" s="8">
        <v>4.2</v>
      </c>
      <c r="J169" s="8">
        <v>-11.6</v>
      </c>
      <c r="K169" s="28" t="s">
        <v>736</v>
      </c>
      <c r="L169" s="111" t="str">
        <f t="shared" si="23"/>
        <v>Yes</v>
      </c>
    </row>
    <row r="170" spans="1:12" x14ac:dyDescent="0.25">
      <c r="A170" s="180" t="s">
        <v>1532</v>
      </c>
      <c r="B170" s="22" t="s">
        <v>213</v>
      </c>
      <c r="C170" s="29">
        <v>4973.6663330000001</v>
      </c>
      <c r="D170" s="27" t="str">
        <f t="shared" si="20"/>
        <v>N/A</v>
      </c>
      <c r="E170" s="29">
        <v>5154.0060866000003</v>
      </c>
      <c r="F170" s="27" t="str">
        <f t="shared" si="21"/>
        <v>N/A</v>
      </c>
      <c r="G170" s="29">
        <v>4379.4169307000002</v>
      </c>
      <c r="H170" s="27" t="str">
        <f t="shared" si="22"/>
        <v>N/A</v>
      </c>
      <c r="I170" s="8">
        <v>3.6259999999999999</v>
      </c>
      <c r="J170" s="8">
        <v>-15</v>
      </c>
      <c r="K170" s="28" t="s">
        <v>736</v>
      </c>
      <c r="L170" s="111" t="str">
        <f t="shared" si="23"/>
        <v>Yes</v>
      </c>
    </row>
    <row r="171" spans="1:12" x14ac:dyDescent="0.25">
      <c r="A171" s="180" t="s">
        <v>1533</v>
      </c>
      <c r="B171" s="22" t="s">
        <v>213</v>
      </c>
      <c r="C171" s="29">
        <v>7965.3495038999999</v>
      </c>
      <c r="D171" s="27" t="str">
        <f t="shared" si="20"/>
        <v>N/A</v>
      </c>
      <c r="E171" s="29">
        <v>8280.5802143000001</v>
      </c>
      <c r="F171" s="27" t="str">
        <f t="shared" si="21"/>
        <v>N/A</v>
      </c>
      <c r="G171" s="29">
        <v>7384.2030221000005</v>
      </c>
      <c r="H171" s="27" t="str">
        <f t="shared" si="22"/>
        <v>N/A</v>
      </c>
      <c r="I171" s="8">
        <v>3.9580000000000002</v>
      </c>
      <c r="J171" s="8">
        <v>-10.8</v>
      </c>
      <c r="K171" s="28" t="s">
        <v>736</v>
      </c>
      <c r="L171" s="111" t="str">
        <f t="shared" si="23"/>
        <v>Yes</v>
      </c>
    </row>
    <row r="172" spans="1:12" x14ac:dyDescent="0.25">
      <c r="A172" s="180" t="s">
        <v>1534</v>
      </c>
      <c r="B172" s="22" t="s">
        <v>213</v>
      </c>
      <c r="C172" s="29">
        <v>1928.8658908</v>
      </c>
      <c r="D172" s="27" t="str">
        <f t="shared" si="20"/>
        <v>N/A</v>
      </c>
      <c r="E172" s="29">
        <v>2034.6976116999999</v>
      </c>
      <c r="F172" s="27" t="str">
        <f t="shared" si="21"/>
        <v>N/A</v>
      </c>
      <c r="G172" s="29">
        <v>1876.3767898000001</v>
      </c>
      <c r="H172" s="27" t="str">
        <f t="shared" si="22"/>
        <v>N/A</v>
      </c>
      <c r="I172" s="8">
        <v>5.4870000000000001</v>
      </c>
      <c r="J172" s="8">
        <v>-7.78</v>
      </c>
      <c r="K172" s="28" t="s">
        <v>736</v>
      </c>
      <c r="L172" s="111" t="str">
        <f t="shared" si="23"/>
        <v>Yes</v>
      </c>
    </row>
    <row r="173" spans="1:12" x14ac:dyDescent="0.25">
      <c r="A173" s="180" t="s">
        <v>1535</v>
      </c>
      <c r="B173" s="22" t="s">
        <v>213</v>
      </c>
      <c r="C173" s="29">
        <v>2634.1668730000001</v>
      </c>
      <c r="D173" s="27" t="str">
        <f t="shared" si="20"/>
        <v>N/A</v>
      </c>
      <c r="E173" s="29">
        <v>2774.5052808</v>
      </c>
      <c r="F173" s="27" t="str">
        <f t="shared" si="21"/>
        <v>N/A</v>
      </c>
      <c r="G173" s="29">
        <v>2489.6220019000002</v>
      </c>
      <c r="H173" s="27" t="str">
        <f t="shared" si="22"/>
        <v>N/A</v>
      </c>
      <c r="I173" s="8">
        <v>5.3280000000000003</v>
      </c>
      <c r="J173" s="8">
        <v>-10.3</v>
      </c>
      <c r="K173" s="28" t="s">
        <v>736</v>
      </c>
      <c r="L173" s="111" t="str">
        <f t="shared" si="23"/>
        <v>Yes</v>
      </c>
    </row>
    <row r="174" spans="1:12" x14ac:dyDescent="0.25">
      <c r="A174" s="174" t="s">
        <v>371</v>
      </c>
      <c r="B174" s="22" t="s">
        <v>213</v>
      </c>
      <c r="C174" s="4">
        <v>12.090799952999999</v>
      </c>
      <c r="D174" s="27" t="str">
        <f t="shared" ref="D174:D203" si="24">IF($B174="N/A","N/A",IF(C174&gt;10,"No",IF(C174&lt;-10,"No","Yes")))</f>
        <v>N/A</v>
      </c>
      <c r="E174" s="4">
        <v>11.840122327</v>
      </c>
      <c r="F174" s="27" t="str">
        <f t="shared" ref="F174:F203" si="25">IF($B174="N/A","N/A",IF(E174&gt;10,"No",IF(E174&lt;-10,"No","Yes")))</f>
        <v>N/A</v>
      </c>
      <c r="G174" s="4">
        <v>10.369833718000001</v>
      </c>
      <c r="H174" s="27" t="str">
        <f t="shared" ref="H174:H203" si="26">IF($B174="N/A","N/A",IF(G174&gt;10,"No",IF(G174&lt;-10,"No","Yes")))</f>
        <v>N/A</v>
      </c>
      <c r="I174" s="8">
        <v>-2.0699999999999998</v>
      </c>
      <c r="J174" s="8">
        <v>-12.4</v>
      </c>
      <c r="K174" s="28" t="s">
        <v>736</v>
      </c>
      <c r="L174" s="111" t="str">
        <f t="shared" ref="L174:L203" si="27">IF(J174="Div by 0", "N/A", IF(K174="N/A","N/A", IF(J174&gt;VALUE(MID(K174,1,2)), "No", IF(J174&lt;-1*VALUE(MID(K174,1,2)), "No", "Yes"))))</f>
        <v>Yes</v>
      </c>
    </row>
    <row r="175" spans="1:12" x14ac:dyDescent="0.25">
      <c r="A175" s="180" t="s">
        <v>481</v>
      </c>
      <c r="B175" s="22" t="s">
        <v>213</v>
      </c>
      <c r="C175" s="4">
        <v>17.384050717000001</v>
      </c>
      <c r="D175" s="27" t="str">
        <f t="shared" si="24"/>
        <v>N/A</v>
      </c>
      <c r="E175" s="4">
        <v>17.605951307000002</v>
      </c>
      <c r="F175" s="27" t="str">
        <f t="shared" si="25"/>
        <v>N/A</v>
      </c>
      <c r="G175" s="4">
        <v>16.002716160999999</v>
      </c>
      <c r="H175" s="27" t="str">
        <f t="shared" si="26"/>
        <v>N/A</v>
      </c>
      <c r="I175" s="8">
        <v>1.276</v>
      </c>
      <c r="J175" s="8">
        <v>-9.11</v>
      </c>
      <c r="K175" s="28" t="s">
        <v>736</v>
      </c>
      <c r="L175" s="111" t="str">
        <f t="shared" si="27"/>
        <v>Yes</v>
      </c>
    </row>
    <row r="176" spans="1:12" x14ac:dyDescent="0.25">
      <c r="A176" s="180" t="s">
        <v>482</v>
      </c>
      <c r="B176" s="22" t="s">
        <v>213</v>
      </c>
      <c r="C176" s="4">
        <v>17.171995590000002</v>
      </c>
      <c r="D176" s="27" t="str">
        <f t="shared" si="24"/>
        <v>N/A</v>
      </c>
      <c r="E176" s="4">
        <v>17.392514261999999</v>
      </c>
      <c r="F176" s="27" t="str">
        <f t="shared" si="25"/>
        <v>N/A</v>
      </c>
      <c r="G176" s="4">
        <v>15.667756945000001</v>
      </c>
      <c r="H176" s="27" t="str">
        <f t="shared" si="26"/>
        <v>N/A</v>
      </c>
      <c r="I176" s="8">
        <v>1.284</v>
      </c>
      <c r="J176" s="8">
        <v>-9.92</v>
      </c>
      <c r="K176" s="28" t="s">
        <v>736</v>
      </c>
      <c r="L176" s="111" t="str">
        <f t="shared" si="27"/>
        <v>Yes</v>
      </c>
    </row>
    <row r="177" spans="1:12" x14ac:dyDescent="0.25">
      <c r="A177" s="180" t="s">
        <v>483</v>
      </c>
      <c r="B177" s="22" t="s">
        <v>213</v>
      </c>
      <c r="C177" s="4">
        <v>8.3975915083999997</v>
      </c>
      <c r="D177" s="27" t="str">
        <f t="shared" si="24"/>
        <v>N/A</v>
      </c>
      <c r="E177" s="4">
        <v>7.8479855625999999</v>
      </c>
      <c r="F177" s="27" t="str">
        <f t="shared" si="25"/>
        <v>N/A</v>
      </c>
      <c r="G177" s="4">
        <v>6.7043452888999999</v>
      </c>
      <c r="H177" s="27" t="str">
        <f t="shared" si="26"/>
        <v>N/A</v>
      </c>
      <c r="I177" s="8">
        <v>-6.54</v>
      </c>
      <c r="J177" s="8">
        <v>-14.6</v>
      </c>
      <c r="K177" s="28" t="s">
        <v>736</v>
      </c>
      <c r="L177" s="111" t="str">
        <f t="shared" si="27"/>
        <v>Yes</v>
      </c>
    </row>
    <row r="178" spans="1:12" x14ac:dyDescent="0.25">
      <c r="A178" s="180" t="s">
        <v>484</v>
      </c>
      <c r="B178" s="22" t="s">
        <v>213</v>
      </c>
      <c r="C178" s="4">
        <v>19.066611653999999</v>
      </c>
      <c r="D178" s="27" t="str">
        <f t="shared" si="24"/>
        <v>N/A</v>
      </c>
      <c r="E178" s="4">
        <v>20.220116474000001</v>
      </c>
      <c r="F178" s="27" t="str">
        <f t="shared" si="25"/>
        <v>N/A</v>
      </c>
      <c r="G178" s="4">
        <v>18.890137267</v>
      </c>
      <c r="H178" s="27" t="str">
        <f t="shared" si="26"/>
        <v>N/A</v>
      </c>
      <c r="I178" s="8">
        <v>6.05</v>
      </c>
      <c r="J178" s="8">
        <v>-6.58</v>
      </c>
      <c r="K178" s="28" t="s">
        <v>736</v>
      </c>
      <c r="L178" s="111" t="str">
        <f t="shared" si="27"/>
        <v>Yes</v>
      </c>
    </row>
    <row r="179" spans="1:12" x14ac:dyDescent="0.25">
      <c r="A179" s="174" t="s">
        <v>1536</v>
      </c>
      <c r="B179" s="22" t="s">
        <v>213</v>
      </c>
      <c r="C179" s="4">
        <v>3.8043159991</v>
      </c>
      <c r="D179" s="27" t="str">
        <f t="shared" si="24"/>
        <v>N/A</v>
      </c>
      <c r="E179" s="4">
        <v>3.7072977086000001</v>
      </c>
      <c r="F179" s="27" t="str">
        <f t="shared" si="25"/>
        <v>N/A</v>
      </c>
      <c r="G179" s="4">
        <v>3.2713112412999998</v>
      </c>
      <c r="H179" s="27" t="str">
        <f t="shared" si="26"/>
        <v>N/A</v>
      </c>
      <c r="I179" s="8">
        <v>-2.5499999999999998</v>
      </c>
      <c r="J179" s="8">
        <v>-11.8</v>
      </c>
      <c r="K179" s="28" t="s">
        <v>736</v>
      </c>
      <c r="L179" s="111" t="str">
        <f t="shared" si="27"/>
        <v>Yes</v>
      </c>
    </row>
    <row r="180" spans="1:12" x14ac:dyDescent="0.25">
      <c r="A180" s="180" t="s">
        <v>1537</v>
      </c>
      <c r="B180" s="22" t="s">
        <v>213</v>
      </c>
      <c r="C180" s="4">
        <v>43.132020910000001</v>
      </c>
      <c r="D180" s="27" t="str">
        <f t="shared" si="24"/>
        <v>N/A</v>
      </c>
      <c r="E180" s="4">
        <v>41.636609558000004</v>
      </c>
      <c r="F180" s="27" t="str">
        <f t="shared" si="25"/>
        <v>N/A</v>
      </c>
      <c r="G180" s="4">
        <v>38.524219103999997</v>
      </c>
      <c r="H180" s="27" t="str">
        <f t="shared" si="26"/>
        <v>N/A</v>
      </c>
      <c r="I180" s="8">
        <v>-3.47</v>
      </c>
      <c r="J180" s="8">
        <v>-7.48</v>
      </c>
      <c r="K180" s="28" t="s">
        <v>736</v>
      </c>
      <c r="L180" s="111" t="str">
        <f t="shared" si="27"/>
        <v>Yes</v>
      </c>
    </row>
    <row r="181" spans="1:12" x14ac:dyDescent="0.25">
      <c r="A181" s="180" t="s">
        <v>1538</v>
      </c>
      <c r="B181" s="22" t="s">
        <v>213</v>
      </c>
      <c r="C181" s="4">
        <v>4.4423006247999997</v>
      </c>
      <c r="D181" s="27" t="str">
        <f t="shared" si="24"/>
        <v>N/A</v>
      </c>
      <c r="E181" s="4">
        <v>4.5266917118999999</v>
      </c>
      <c r="F181" s="27" t="str">
        <f t="shared" si="25"/>
        <v>N/A</v>
      </c>
      <c r="G181" s="4">
        <v>4.1599484036999996</v>
      </c>
      <c r="H181" s="27" t="str">
        <f t="shared" si="26"/>
        <v>N/A</v>
      </c>
      <c r="I181" s="8">
        <v>1.9</v>
      </c>
      <c r="J181" s="8">
        <v>-8.1</v>
      </c>
      <c r="K181" s="28" t="s">
        <v>736</v>
      </c>
      <c r="L181" s="111" t="str">
        <f t="shared" si="27"/>
        <v>Yes</v>
      </c>
    </row>
    <row r="182" spans="1:12" x14ac:dyDescent="0.25">
      <c r="A182" s="180" t="s">
        <v>1539</v>
      </c>
      <c r="B182" s="22" t="s">
        <v>213</v>
      </c>
      <c r="C182" s="4">
        <v>0.36055976010000002</v>
      </c>
      <c r="D182" s="27" t="str">
        <f t="shared" si="24"/>
        <v>N/A</v>
      </c>
      <c r="E182" s="4">
        <v>0.3960906555</v>
      </c>
      <c r="F182" s="27" t="str">
        <f t="shared" si="25"/>
        <v>N/A</v>
      </c>
      <c r="G182" s="4">
        <v>0.38903357579999998</v>
      </c>
      <c r="H182" s="27" t="str">
        <f t="shared" si="26"/>
        <v>N/A</v>
      </c>
      <c r="I182" s="8">
        <v>9.8539999999999992</v>
      </c>
      <c r="J182" s="8">
        <v>-1.78</v>
      </c>
      <c r="K182" s="28" t="s">
        <v>736</v>
      </c>
      <c r="L182" s="111" t="str">
        <f t="shared" si="27"/>
        <v>Yes</v>
      </c>
    </row>
    <row r="183" spans="1:12" x14ac:dyDescent="0.25">
      <c r="A183" s="180" t="s">
        <v>1540</v>
      </c>
      <c r="B183" s="22" t="s">
        <v>213</v>
      </c>
      <c r="C183" s="4">
        <v>0.22463668449999999</v>
      </c>
      <c r="D183" s="27" t="str">
        <f t="shared" si="24"/>
        <v>N/A</v>
      </c>
      <c r="E183" s="4">
        <v>0.17273714339999999</v>
      </c>
      <c r="F183" s="27" t="str">
        <f t="shared" si="25"/>
        <v>N/A</v>
      </c>
      <c r="G183" s="4">
        <v>0.14166381710000001</v>
      </c>
      <c r="H183" s="27" t="str">
        <f t="shared" si="26"/>
        <v>N/A</v>
      </c>
      <c r="I183" s="8">
        <v>-23.1</v>
      </c>
      <c r="J183" s="8">
        <v>-18</v>
      </c>
      <c r="K183" s="28" t="s">
        <v>736</v>
      </c>
      <c r="L183" s="111" t="str">
        <f t="shared" si="27"/>
        <v>Yes</v>
      </c>
    </row>
    <row r="184" spans="1:12" x14ac:dyDescent="0.25">
      <c r="A184" s="174" t="s">
        <v>97</v>
      </c>
      <c r="B184" s="22" t="s">
        <v>213</v>
      </c>
      <c r="C184" s="4">
        <v>55.252254626000003</v>
      </c>
      <c r="D184" s="27" t="str">
        <f t="shared" si="24"/>
        <v>N/A</v>
      </c>
      <c r="E184" s="4">
        <v>56.434289747000001</v>
      </c>
      <c r="F184" s="27" t="str">
        <f t="shared" si="25"/>
        <v>N/A</v>
      </c>
      <c r="G184" s="4">
        <v>52.367451289000002</v>
      </c>
      <c r="H184" s="27" t="str">
        <f t="shared" si="26"/>
        <v>N/A</v>
      </c>
      <c r="I184" s="8">
        <v>2.1389999999999998</v>
      </c>
      <c r="J184" s="8">
        <v>-7.21</v>
      </c>
      <c r="K184" s="28" t="s">
        <v>736</v>
      </c>
      <c r="L184" s="111" t="str">
        <f t="shared" si="27"/>
        <v>Yes</v>
      </c>
    </row>
    <row r="185" spans="1:12" x14ac:dyDescent="0.25">
      <c r="A185" s="180" t="s">
        <v>485</v>
      </c>
      <c r="B185" s="22" t="s">
        <v>213</v>
      </c>
      <c r="C185" s="4">
        <v>29.051273496</v>
      </c>
      <c r="D185" s="27" t="str">
        <f t="shared" si="24"/>
        <v>N/A</v>
      </c>
      <c r="E185" s="4">
        <v>29.068981063999999</v>
      </c>
      <c r="F185" s="27" t="str">
        <f t="shared" si="25"/>
        <v>N/A</v>
      </c>
      <c r="G185" s="4">
        <v>13.467632413</v>
      </c>
      <c r="H185" s="27" t="str">
        <f t="shared" si="26"/>
        <v>N/A</v>
      </c>
      <c r="I185" s="8">
        <v>6.0999999999999999E-2</v>
      </c>
      <c r="J185" s="8">
        <v>-53.7</v>
      </c>
      <c r="K185" s="28" t="s">
        <v>736</v>
      </c>
      <c r="L185" s="111" t="str">
        <f t="shared" si="27"/>
        <v>No</v>
      </c>
    </row>
    <row r="186" spans="1:12" x14ac:dyDescent="0.25">
      <c r="A186" s="180" t="s">
        <v>486</v>
      </c>
      <c r="B186" s="22" t="s">
        <v>213</v>
      </c>
      <c r="C186" s="4">
        <v>63.198272694000003</v>
      </c>
      <c r="D186" s="27" t="str">
        <f t="shared" si="24"/>
        <v>N/A</v>
      </c>
      <c r="E186" s="4">
        <v>65.613839803000005</v>
      </c>
      <c r="F186" s="27" t="str">
        <f t="shared" si="25"/>
        <v>N/A</v>
      </c>
      <c r="G186" s="4">
        <v>57.750955912999999</v>
      </c>
      <c r="H186" s="27" t="str">
        <f t="shared" si="26"/>
        <v>N/A</v>
      </c>
      <c r="I186" s="8">
        <v>3.8220000000000001</v>
      </c>
      <c r="J186" s="8">
        <v>-12</v>
      </c>
      <c r="K186" s="28" t="s">
        <v>736</v>
      </c>
      <c r="L186" s="111" t="str">
        <f t="shared" si="27"/>
        <v>Yes</v>
      </c>
    </row>
    <row r="187" spans="1:12" x14ac:dyDescent="0.25">
      <c r="A187" s="180" t="s">
        <v>487</v>
      </c>
      <c r="B187" s="22" t="s">
        <v>213</v>
      </c>
      <c r="C187" s="4">
        <v>53.805511922999997</v>
      </c>
      <c r="D187" s="27" t="str">
        <f t="shared" si="24"/>
        <v>N/A</v>
      </c>
      <c r="E187" s="4">
        <v>54.728478684000002</v>
      </c>
      <c r="F187" s="27" t="str">
        <f t="shared" si="25"/>
        <v>N/A</v>
      </c>
      <c r="G187" s="4">
        <v>52.300161017000001</v>
      </c>
      <c r="H187" s="27" t="str">
        <f t="shared" si="26"/>
        <v>N/A</v>
      </c>
      <c r="I187" s="8">
        <v>1.7150000000000001</v>
      </c>
      <c r="J187" s="8">
        <v>-4.4400000000000004</v>
      </c>
      <c r="K187" s="28" t="s">
        <v>736</v>
      </c>
      <c r="L187" s="111" t="str">
        <f t="shared" si="27"/>
        <v>Yes</v>
      </c>
    </row>
    <row r="188" spans="1:12" x14ac:dyDescent="0.25">
      <c r="A188" s="180" t="s">
        <v>488</v>
      </c>
      <c r="B188" s="22" t="s">
        <v>213</v>
      </c>
      <c r="C188" s="4">
        <v>63.695961124</v>
      </c>
      <c r="D188" s="27" t="str">
        <f t="shared" si="24"/>
        <v>N/A</v>
      </c>
      <c r="E188" s="4">
        <v>65.832593031000002</v>
      </c>
      <c r="F188" s="27" t="str">
        <f t="shared" si="25"/>
        <v>N/A</v>
      </c>
      <c r="G188" s="4">
        <v>63.753602657000002</v>
      </c>
      <c r="H188" s="27" t="str">
        <f t="shared" si="26"/>
        <v>N/A</v>
      </c>
      <c r="I188" s="8">
        <v>3.3540000000000001</v>
      </c>
      <c r="J188" s="8">
        <v>-3.16</v>
      </c>
      <c r="K188" s="28" t="s">
        <v>736</v>
      </c>
      <c r="L188" s="111" t="str">
        <f t="shared" si="27"/>
        <v>Yes</v>
      </c>
    </row>
    <row r="189" spans="1:12" x14ac:dyDescent="0.25">
      <c r="A189" s="174" t="s">
        <v>118</v>
      </c>
      <c r="B189" s="22" t="s">
        <v>213</v>
      </c>
      <c r="C189" s="4">
        <v>91.551739283000003</v>
      </c>
      <c r="D189" s="27" t="str">
        <f t="shared" si="24"/>
        <v>N/A</v>
      </c>
      <c r="E189" s="4">
        <v>91.754699365999997</v>
      </c>
      <c r="F189" s="27" t="str">
        <f t="shared" si="25"/>
        <v>N/A</v>
      </c>
      <c r="G189" s="4">
        <v>90.066248232000007</v>
      </c>
      <c r="H189" s="27" t="str">
        <f t="shared" si="26"/>
        <v>N/A</v>
      </c>
      <c r="I189" s="8">
        <v>0.22170000000000001</v>
      </c>
      <c r="J189" s="8">
        <v>-1.84</v>
      </c>
      <c r="K189" s="28" t="s">
        <v>736</v>
      </c>
      <c r="L189" s="111" t="str">
        <f t="shared" si="27"/>
        <v>Yes</v>
      </c>
    </row>
    <row r="190" spans="1:12" x14ac:dyDescent="0.25">
      <c r="A190" s="180" t="s">
        <v>489</v>
      </c>
      <c r="B190" s="22" t="s">
        <v>213</v>
      </c>
      <c r="C190" s="4">
        <v>86.341897453000001</v>
      </c>
      <c r="D190" s="27" t="str">
        <f t="shared" si="24"/>
        <v>N/A</v>
      </c>
      <c r="E190" s="4">
        <v>86.925157799999994</v>
      </c>
      <c r="F190" s="27" t="str">
        <f t="shared" si="25"/>
        <v>N/A</v>
      </c>
      <c r="G190" s="4">
        <v>84.121774559000002</v>
      </c>
      <c r="H190" s="27" t="str">
        <f t="shared" si="26"/>
        <v>N/A</v>
      </c>
      <c r="I190" s="8">
        <v>0.67549999999999999</v>
      </c>
      <c r="J190" s="8">
        <v>-3.23</v>
      </c>
      <c r="K190" s="28" t="s">
        <v>736</v>
      </c>
      <c r="L190" s="111" t="str">
        <f t="shared" si="27"/>
        <v>Yes</v>
      </c>
    </row>
    <row r="191" spans="1:12" x14ac:dyDescent="0.25">
      <c r="A191" s="180" t="s">
        <v>490</v>
      </c>
      <c r="B191" s="22" t="s">
        <v>213</v>
      </c>
      <c r="C191" s="4">
        <v>93.242374127000005</v>
      </c>
      <c r="D191" s="27" t="str">
        <f t="shared" si="24"/>
        <v>N/A</v>
      </c>
      <c r="E191" s="4">
        <v>94.587449562000003</v>
      </c>
      <c r="F191" s="27" t="str">
        <f t="shared" si="25"/>
        <v>N/A</v>
      </c>
      <c r="G191" s="4">
        <v>93.232597780000006</v>
      </c>
      <c r="H191" s="27" t="str">
        <f t="shared" si="26"/>
        <v>N/A</v>
      </c>
      <c r="I191" s="8">
        <v>1.4430000000000001</v>
      </c>
      <c r="J191" s="8">
        <v>-1.43</v>
      </c>
      <c r="K191" s="28" t="s">
        <v>736</v>
      </c>
      <c r="L191" s="111" t="str">
        <f t="shared" si="27"/>
        <v>Yes</v>
      </c>
    </row>
    <row r="192" spans="1:12" x14ac:dyDescent="0.25">
      <c r="A192" s="180" t="s">
        <v>491</v>
      </c>
      <c r="B192" s="22" t="s">
        <v>213</v>
      </c>
      <c r="C192" s="4">
        <v>92.118853825000002</v>
      </c>
      <c r="D192" s="27" t="str">
        <f t="shared" si="24"/>
        <v>N/A</v>
      </c>
      <c r="E192" s="4">
        <v>91.854360513000003</v>
      </c>
      <c r="F192" s="27" t="str">
        <f t="shared" si="25"/>
        <v>N/A</v>
      </c>
      <c r="G192" s="4">
        <v>90.505419454000005</v>
      </c>
      <c r="H192" s="27" t="str">
        <f t="shared" si="26"/>
        <v>N/A</v>
      </c>
      <c r="I192" s="8">
        <v>-0.28699999999999998</v>
      </c>
      <c r="J192" s="8">
        <v>-1.47</v>
      </c>
      <c r="K192" s="28" t="s">
        <v>736</v>
      </c>
      <c r="L192" s="111" t="str">
        <f t="shared" si="27"/>
        <v>Yes</v>
      </c>
    </row>
    <row r="193" spans="1:12" x14ac:dyDescent="0.25">
      <c r="A193" s="180" t="s">
        <v>492</v>
      </c>
      <c r="B193" s="22" t="s">
        <v>213</v>
      </c>
      <c r="C193" s="4">
        <v>89.827167286000005</v>
      </c>
      <c r="D193" s="27" t="str">
        <f t="shared" si="24"/>
        <v>N/A</v>
      </c>
      <c r="E193" s="4">
        <v>90.435297601000002</v>
      </c>
      <c r="F193" s="27" t="str">
        <f t="shared" si="25"/>
        <v>N/A</v>
      </c>
      <c r="G193" s="4">
        <v>87.289336133999996</v>
      </c>
      <c r="H193" s="27" t="str">
        <f t="shared" si="26"/>
        <v>N/A</v>
      </c>
      <c r="I193" s="8">
        <v>0.67700000000000005</v>
      </c>
      <c r="J193" s="8">
        <v>-3.48</v>
      </c>
      <c r="K193" s="28" t="s">
        <v>736</v>
      </c>
      <c r="L193" s="111" t="str">
        <f t="shared" si="27"/>
        <v>Yes</v>
      </c>
    </row>
    <row r="194" spans="1:12" x14ac:dyDescent="0.25">
      <c r="A194" s="174" t="s">
        <v>1541</v>
      </c>
      <c r="B194" s="22" t="s">
        <v>213</v>
      </c>
      <c r="C194" s="23">
        <v>4.5152267360999998</v>
      </c>
      <c r="D194" s="27" t="str">
        <f t="shared" si="24"/>
        <v>N/A</v>
      </c>
      <c r="E194" s="23">
        <v>4.6699366696000002</v>
      </c>
      <c r="F194" s="27" t="str">
        <f t="shared" si="25"/>
        <v>N/A</v>
      </c>
      <c r="G194" s="23">
        <v>4.6082224909000002</v>
      </c>
      <c r="H194" s="27" t="str">
        <f t="shared" si="26"/>
        <v>N/A</v>
      </c>
      <c r="I194" s="8">
        <v>3.4260000000000002</v>
      </c>
      <c r="J194" s="8">
        <v>-1.32</v>
      </c>
      <c r="K194" s="28" t="s">
        <v>736</v>
      </c>
      <c r="L194" s="111" t="str">
        <f t="shared" si="27"/>
        <v>Yes</v>
      </c>
    </row>
    <row r="195" spans="1:12" x14ac:dyDescent="0.25">
      <c r="A195" s="180" t="s">
        <v>1542</v>
      </c>
      <c r="B195" s="22" t="s">
        <v>213</v>
      </c>
      <c r="C195" s="23">
        <v>0.257837492</v>
      </c>
      <c r="D195" s="27" t="str">
        <f t="shared" si="24"/>
        <v>N/A</v>
      </c>
      <c r="E195" s="23">
        <v>0.45134443019999998</v>
      </c>
      <c r="F195" s="27" t="str">
        <f t="shared" si="25"/>
        <v>N/A</v>
      </c>
      <c r="G195" s="23">
        <v>0.4243281471</v>
      </c>
      <c r="H195" s="27" t="str">
        <f t="shared" si="26"/>
        <v>N/A</v>
      </c>
      <c r="I195" s="8">
        <v>75.05</v>
      </c>
      <c r="J195" s="8">
        <v>-5.99</v>
      </c>
      <c r="K195" s="28" t="s">
        <v>736</v>
      </c>
      <c r="L195" s="111" t="str">
        <f t="shared" si="27"/>
        <v>Yes</v>
      </c>
    </row>
    <row r="196" spans="1:12" x14ac:dyDescent="0.25">
      <c r="A196" s="180" t="s">
        <v>1543</v>
      </c>
      <c r="B196" s="22" t="s">
        <v>213</v>
      </c>
      <c r="C196" s="23">
        <v>7.2495987159000004</v>
      </c>
      <c r="D196" s="27" t="str">
        <f t="shared" si="24"/>
        <v>N/A</v>
      </c>
      <c r="E196" s="23">
        <v>7.6957333332999998</v>
      </c>
      <c r="F196" s="27" t="str">
        <f t="shared" si="25"/>
        <v>N/A</v>
      </c>
      <c r="G196" s="23">
        <v>7.6089385475000002</v>
      </c>
      <c r="H196" s="27" t="str">
        <f t="shared" si="26"/>
        <v>N/A</v>
      </c>
      <c r="I196" s="8">
        <v>6.1539999999999999</v>
      </c>
      <c r="J196" s="8">
        <v>-1.1299999999999999</v>
      </c>
      <c r="K196" s="28" t="s">
        <v>736</v>
      </c>
      <c r="L196" s="111" t="str">
        <f t="shared" si="27"/>
        <v>Yes</v>
      </c>
    </row>
    <row r="197" spans="1:12" x14ac:dyDescent="0.25">
      <c r="A197" s="180" t="s">
        <v>1544</v>
      </c>
      <c r="B197" s="22" t="s">
        <v>213</v>
      </c>
      <c r="C197" s="23">
        <v>4.4606773416000003</v>
      </c>
      <c r="D197" s="27" t="str">
        <f t="shared" si="24"/>
        <v>N/A</v>
      </c>
      <c r="E197" s="23">
        <v>4.5262057638000002</v>
      </c>
      <c r="F197" s="27" t="str">
        <f t="shared" si="25"/>
        <v>N/A</v>
      </c>
      <c r="G197" s="23">
        <v>4.5066086395999996</v>
      </c>
      <c r="H197" s="27" t="str">
        <f t="shared" si="26"/>
        <v>N/A</v>
      </c>
      <c r="I197" s="8">
        <v>1.4690000000000001</v>
      </c>
      <c r="J197" s="8">
        <v>-0.433</v>
      </c>
      <c r="K197" s="28" t="s">
        <v>736</v>
      </c>
      <c r="L197" s="111" t="str">
        <f t="shared" si="27"/>
        <v>Yes</v>
      </c>
    </row>
    <row r="198" spans="1:12" x14ac:dyDescent="0.25">
      <c r="A198" s="180" t="s">
        <v>1545</v>
      </c>
      <c r="B198" s="22" t="s">
        <v>213</v>
      </c>
      <c r="C198" s="23">
        <v>3.7501803318000002</v>
      </c>
      <c r="D198" s="27" t="str">
        <f t="shared" si="24"/>
        <v>N/A</v>
      </c>
      <c r="E198" s="23">
        <v>3.7437149133999998</v>
      </c>
      <c r="F198" s="27" t="str">
        <f t="shared" si="25"/>
        <v>N/A</v>
      </c>
      <c r="G198" s="23">
        <v>3.6620118955000001</v>
      </c>
      <c r="H198" s="27" t="str">
        <f t="shared" si="26"/>
        <v>N/A</v>
      </c>
      <c r="I198" s="8">
        <v>-0.17199999999999999</v>
      </c>
      <c r="J198" s="8">
        <v>-2.1800000000000002</v>
      </c>
      <c r="K198" s="28" t="s">
        <v>736</v>
      </c>
      <c r="L198" s="111" t="str">
        <f t="shared" si="27"/>
        <v>Yes</v>
      </c>
    </row>
    <row r="199" spans="1:12" x14ac:dyDescent="0.25">
      <c r="A199" s="174" t="s">
        <v>1546</v>
      </c>
      <c r="B199" s="22" t="s">
        <v>213</v>
      </c>
      <c r="C199" s="23">
        <v>223.92611122</v>
      </c>
      <c r="D199" s="27" t="str">
        <f t="shared" si="24"/>
        <v>N/A</v>
      </c>
      <c r="E199" s="23">
        <v>226.0446163</v>
      </c>
      <c r="F199" s="27" t="str">
        <f t="shared" si="25"/>
        <v>N/A</v>
      </c>
      <c r="G199" s="23">
        <v>217.57602215</v>
      </c>
      <c r="H199" s="27" t="str">
        <f t="shared" si="26"/>
        <v>N/A</v>
      </c>
      <c r="I199" s="8">
        <v>0.94610000000000005</v>
      </c>
      <c r="J199" s="8">
        <v>-3.75</v>
      </c>
      <c r="K199" s="28" t="s">
        <v>736</v>
      </c>
      <c r="L199" s="111" t="str">
        <f t="shared" si="27"/>
        <v>Yes</v>
      </c>
    </row>
    <row r="200" spans="1:12" x14ac:dyDescent="0.25">
      <c r="A200" s="180" t="s">
        <v>1547</v>
      </c>
      <c r="B200" s="22" t="s">
        <v>213</v>
      </c>
      <c r="C200" s="23">
        <v>243.08122743999999</v>
      </c>
      <c r="D200" s="27" t="str">
        <f t="shared" si="24"/>
        <v>N/A</v>
      </c>
      <c r="E200" s="23">
        <v>248.91445587000001</v>
      </c>
      <c r="F200" s="27" t="str">
        <f t="shared" si="25"/>
        <v>N/A</v>
      </c>
      <c r="G200" s="23">
        <v>239.79817861000001</v>
      </c>
      <c r="H200" s="27" t="str">
        <f t="shared" si="26"/>
        <v>N/A</v>
      </c>
      <c r="I200" s="8">
        <v>2.4</v>
      </c>
      <c r="J200" s="8">
        <v>-3.66</v>
      </c>
      <c r="K200" s="28" t="s">
        <v>736</v>
      </c>
      <c r="L200" s="111" t="str">
        <f t="shared" si="27"/>
        <v>Yes</v>
      </c>
    </row>
    <row r="201" spans="1:12" x14ac:dyDescent="0.25">
      <c r="A201" s="180" t="s">
        <v>1548</v>
      </c>
      <c r="B201" s="22" t="s">
        <v>213</v>
      </c>
      <c r="C201" s="23">
        <v>192.71251293</v>
      </c>
      <c r="D201" s="27" t="str">
        <f t="shared" si="24"/>
        <v>N/A</v>
      </c>
      <c r="E201" s="23">
        <v>190.36885246</v>
      </c>
      <c r="F201" s="27" t="str">
        <f t="shared" si="25"/>
        <v>N/A</v>
      </c>
      <c r="G201" s="23">
        <v>187.83499445999999</v>
      </c>
      <c r="H201" s="27" t="str">
        <f t="shared" si="26"/>
        <v>N/A</v>
      </c>
      <c r="I201" s="8">
        <v>-1.22</v>
      </c>
      <c r="J201" s="8">
        <v>-1.33</v>
      </c>
      <c r="K201" s="28" t="s">
        <v>736</v>
      </c>
      <c r="L201" s="111" t="str">
        <f t="shared" si="27"/>
        <v>Yes</v>
      </c>
    </row>
    <row r="202" spans="1:12" x14ac:dyDescent="0.25">
      <c r="A202" s="180" t="s">
        <v>1549</v>
      </c>
      <c r="B202" s="22" t="s">
        <v>213</v>
      </c>
      <c r="C202" s="23">
        <v>98.158415841999997</v>
      </c>
      <c r="D202" s="27" t="str">
        <f t="shared" si="24"/>
        <v>N/A</v>
      </c>
      <c r="E202" s="23">
        <v>95.618343194999994</v>
      </c>
      <c r="F202" s="27" t="str">
        <f t="shared" si="25"/>
        <v>N/A</v>
      </c>
      <c r="G202" s="23">
        <v>94.247222222000005</v>
      </c>
      <c r="H202" s="27" t="str">
        <f t="shared" si="26"/>
        <v>N/A</v>
      </c>
      <c r="I202" s="8">
        <v>-2.59</v>
      </c>
      <c r="J202" s="8">
        <v>-1.43</v>
      </c>
      <c r="K202" s="28" t="s">
        <v>736</v>
      </c>
      <c r="L202" s="111" t="str">
        <f t="shared" si="27"/>
        <v>Yes</v>
      </c>
    </row>
    <row r="203" spans="1:12" x14ac:dyDescent="0.25">
      <c r="A203" s="180" t="s">
        <v>1550</v>
      </c>
      <c r="B203" s="22" t="s">
        <v>213</v>
      </c>
      <c r="C203" s="23">
        <v>101.63265306</v>
      </c>
      <c r="D203" s="27" t="str">
        <f t="shared" si="24"/>
        <v>N/A</v>
      </c>
      <c r="E203" s="23">
        <v>66.685714286000007</v>
      </c>
      <c r="F203" s="27" t="str">
        <f t="shared" si="25"/>
        <v>N/A</v>
      </c>
      <c r="G203" s="23">
        <v>66.206896552000003</v>
      </c>
      <c r="H203" s="27" t="str">
        <f t="shared" si="26"/>
        <v>N/A</v>
      </c>
      <c r="I203" s="8">
        <v>-34.4</v>
      </c>
      <c r="J203" s="8">
        <v>-0.71799999999999997</v>
      </c>
      <c r="K203" s="28" t="s">
        <v>736</v>
      </c>
      <c r="L203" s="111" t="str">
        <f t="shared" si="27"/>
        <v>Yes</v>
      </c>
    </row>
    <row r="204" spans="1:12" x14ac:dyDescent="0.25">
      <c r="A204" s="174"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100</v>
      </c>
      <c r="K204" s="10" t="s">
        <v>213</v>
      </c>
      <c r="L204" s="111" t="str">
        <f t="shared" ref="L204:L214" si="31">IF(J204="Div by 0", "N/A", IF(K204="N/A","N/A", IF(J204&gt;VALUE(MID(K204,1,2)), "No", IF(J204&lt;-1*VALUE(MID(K204,1,2)), "No", "Yes"))))</f>
        <v>N/A</v>
      </c>
    </row>
    <row r="205" spans="1:12" x14ac:dyDescent="0.25">
      <c r="A205" s="174" t="s">
        <v>128</v>
      </c>
      <c r="B205" s="22" t="s">
        <v>213</v>
      </c>
      <c r="C205" s="23">
        <v>11</v>
      </c>
      <c r="D205" s="27" t="str">
        <f t="shared" si="28"/>
        <v>N/A</v>
      </c>
      <c r="E205" s="23">
        <v>11</v>
      </c>
      <c r="F205" s="27" t="str">
        <f t="shared" si="29"/>
        <v>N/A</v>
      </c>
      <c r="G205" s="23">
        <v>15</v>
      </c>
      <c r="H205" s="27" t="str">
        <f t="shared" si="30"/>
        <v>N/A</v>
      </c>
      <c r="I205" s="8">
        <v>-14.3</v>
      </c>
      <c r="J205" s="8">
        <v>150</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11</v>
      </c>
      <c r="H206" s="27" t="str">
        <f t="shared" si="30"/>
        <v>N/A</v>
      </c>
      <c r="I206" s="8">
        <v>-33.299999999999997</v>
      </c>
      <c r="J206" s="8">
        <v>200</v>
      </c>
      <c r="K206" s="10" t="s">
        <v>213</v>
      </c>
      <c r="L206" s="111" t="str">
        <f t="shared" si="31"/>
        <v>N/A</v>
      </c>
    </row>
    <row r="207" spans="1:12" ht="25" x14ac:dyDescent="0.25">
      <c r="A207" s="174" t="s">
        <v>1551</v>
      </c>
      <c r="B207" s="22" t="s">
        <v>213</v>
      </c>
      <c r="C207" s="23">
        <v>32</v>
      </c>
      <c r="D207" s="27" t="str">
        <f t="shared" si="28"/>
        <v>N/A</v>
      </c>
      <c r="E207" s="23">
        <v>27</v>
      </c>
      <c r="F207" s="27" t="str">
        <f t="shared" si="29"/>
        <v>N/A</v>
      </c>
      <c r="G207" s="23">
        <v>27</v>
      </c>
      <c r="H207" s="27" t="str">
        <f t="shared" si="30"/>
        <v>N/A</v>
      </c>
      <c r="I207" s="8">
        <v>-15.6</v>
      </c>
      <c r="J207" s="8">
        <v>0</v>
      </c>
      <c r="K207" s="10" t="s">
        <v>213</v>
      </c>
      <c r="L207" s="111" t="str">
        <f t="shared" si="31"/>
        <v>N/A</v>
      </c>
    </row>
    <row r="208" spans="1:12" x14ac:dyDescent="0.25">
      <c r="A208" s="174" t="s">
        <v>1599</v>
      </c>
      <c r="B208" s="22" t="s">
        <v>213</v>
      </c>
      <c r="C208" s="23">
        <v>11</v>
      </c>
      <c r="D208" s="27" t="str">
        <f t="shared" si="28"/>
        <v>N/A</v>
      </c>
      <c r="E208" s="23">
        <v>11</v>
      </c>
      <c r="F208" s="27" t="str">
        <f t="shared" si="29"/>
        <v>N/A</v>
      </c>
      <c r="G208" s="23">
        <v>11</v>
      </c>
      <c r="H208" s="27" t="str">
        <f t="shared" si="30"/>
        <v>N/A</v>
      </c>
      <c r="I208" s="8">
        <v>100</v>
      </c>
      <c r="J208" s="8">
        <v>33.33</v>
      </c>
      <c r="K208" s="10" t="s">
        <v>213</v>
      </c>
      <c r="L208" s="111" t="str">
        <f t="shared" si="31"/>
        <v>N/A</v>
      </c>
    </row>
    <row r="209" spans="1:12" x14ac:dyDescent="0.25">
      <c r="A209" s="174" t="s">
        <v>1600</v>
      </c>
      <c r="B209" s="22" t="s">
        <v>213</v>
      </c>
      <c r="C209" s="23">
        <v>16</v>
      </c>
      <c r="D209" s="27" t="str">
        <f t="shared" si="28"/>
        <v>N/A</v>
      </c>
      <c r="E209" s="23">
        <v>15</v>
      </c>
      <c r="F209" s="27" t="str">
        <f t="shared" si="29"/>
        <v>N/A</v>
      </c>
      <c r="G209" s="23">
        <v>11</v>
      </c>
      <c r="H209" s="27" t="str">
        <f t="shared" si="30"/>
        <v>N/A</v>
      </c>
      <c r="I209" s="8">
        <v>-6.25</v>
      </c>
      <c r="J209" s="8">
        <v>-26.7</v>
      </c>
      <c r="K209" s="10" t="s">
        <v>213</v>
      </c>
      <c r="L209" s="111" t="str">
        <f t="shared" si="31"/>
        <v>N/A</v>
      </c>
    </row>
    <row r="210" spans="1:12" x14ac:dyDescent="0.25">
      <c r="A210" s="174" t="s">
        <v>125</v>
      </c>
      <c r="B210" s="22" t="s">
        <v>213</v>
      </c>
      <c r="C210" s="29">
        <v>3212103</v>
      </c>
      <c r="D210" s="27" t="str">
        <f t="shared" si="28"/>
        <v>N/A</v>
      </c>
      <c r="E210" s="29">
        <v>4077588</v>
      </c>
      <c r="F210" s="27" t="str">
        <f t="shared" si="29"/>
        <v>N/A</v>
      </c>
      <c r="G210" s="29">
        <v>2254596</v>
      </c>
      <c r="H210" s="27" t="str">
        <f t="shared" si="30"/>
        <v>N/A</v>
      </c>
      <c r="I210" s="8">
        <v>26.94</v>
      </c>
      <c r="J210" s="8">
        <v>-44.7</v>
      </c>
      <c r="K210" s="10" t="s">
        <v>213</v>
      </c>
      <c r="L210" s="111" t="str">
        <f t="shared" si="31"/>
        <v>N/A</v>
      </c>
    </row>
    <row r="211" spans="1:12" x14ac:dyDescent="0.25">
      <c r="A211" s="174" t="s">
        <v>1601</v>
      </c>
      <c r="B211" s="22" t="s">
        <v>213</v>
      </c>
      <c r="C211" s="29">
        <v>1008725</v>
      </c>
      <c r="D211" s="27" t="str">
        <f t="shared" si="28"/>
        <v>N/A</v>
      </c>
      <c r="E211" s="29">
        <v>593868</v>
      </c>
      <c r="F211" s="27" t="str">
        <f t="shared" si="29"/>
        <v>N/A</v>
      </c>
      <c r="G211" s="29">
        <v>1012352</v>
      </c>
      <c r="H211" s="27" t="str">
        <f t="shared" si="30"/>
        <v>N/A</v>
      </c>
      <c r="I211" s="8">
        <v>-41.1</v>
      </c>
      <c r="J211" s="8">
        <v>70.47</v>
      </c>
      <c r="K211" s="10" t="s">
        <v>213</v>
      </c>
      <c r="L211" s="111" t="str">
        <f t="shared" si="31"/>
        <v>N/A</v>
      </c>
    </row>
    <row r="212" spans="1:12" x14ac:dyDescent="0.25">
      <c r="A212" s="174" t="s">
        <v>1552</v>
      </c>
      <c r="B212" s="22" t="s">
        <v>213</v>
      </c>
      <c r="C212" s="29">
        <v>268103</v>
      </c>
      <c r="D212" s="27" t="str">
        <f t="shared" si="28"/>
        <v>N/A</v>
      </c>
      <c r="E212" s="29">
        <v>275432</v>
      </c>
      <c r="F212" s="27" t="str">
        <f t="shared" si="29"/>
        <v>N/A</v>
      </c>
      <c r="G212" s="29">
        <v>268267</v>
      </c>
      <c r="H212" s="27" t="str">
        <f t="shared" si="30"/>
        <v>N/A</v>
      </c>
      <c r="I212" s="8">
        <v>2.734</v>
      </c>
      <c r="J212" s="8">
        <v>-2.6</v>
      </c>
      <c r="K212" s="10" t="s">
        <v>213</v>
      </c>
      <c r="L212" s="111" t="str">
        <f t="shared" si="31"/>
        <v>N/A</v>
      </c>
    </row>
    <row r="213" spans="1:12" x14ac:dyDescent="0.25">
      <c r="A213" s="174" t="s">
        <v>1602</v>
      </c>
      <c r="B213" s="22" t="s">
        <v>213</v>
      </c>
      <c r="C213" s="29">
        <v>2189842</v>
      </c>
      <c r="D213" s="27" t="str">
        <f t="shared" si="28"/>
        <v>N/A</v>
      </c>
      <c r="E213" s="29">
        <v>3753329</v>
      </c>
      <c r="F213" s="27" t="str">
        <f t="shared" si="29"/>
        <v>N/A</v>
      </c>
      <c r="G213" s="29">
        <v>2211074</v>
      </c>
      <c r="H213" s="27" t="str">
        <f t="shared" si="30"/>
        <v>N/A</v>
      </c>
      <c r="I213" s="8">
        <v>71.400000000000006</v>
      </c>
      <c r="J213" s="8">
        <v>-41.1</v>
      </c>
      <c r="K213" s="10" t="s">
        <v>213</v>
      </c>
      <c r="L213" s="111" t="str">
        <f t="shared" si="31"/>
        <v>N/A</v>
      </c>
    </row>
    <row r="214" spans="1:12" x14ac:dyDescent="0.25">
      <c r="A214" s="180" t="s">
        <v>1603</v>
      </c>
      <c r="B214" s="22" t="s">
        <v>213</v>
      </c>
      <c r="C214" s="29">
        <v>502560</v>
      </c>
      <c r="D214" s="27" t="str">
        <f t="shared" si="28"/>
        <v>N/A</v>
      </c>
      <c r="E214" s="29">
        <v>427593</v>
      </c>
      <c r="F214" s="27" t="str">
        <f t="shared" si="29"/>
        <v>N/A</v>
      </c>
      <c r="G214" s="29">
        <v>393352</v>
      </c>
      <c r="H214" s="27" t="str">
        <f t="shared" si="30"/>
        <v>N/A</v>
      </c>
      <c r="I214" s="8">
        <v>-14.9</v>
      </c>
      <c r="J214" s="8">
        <v>-8.01</v>
      </c>
      <c r="K214" s="10" t="s">
        <v>213</v>
      </c>
      <c r="L214" s="111" t="str">
        <f t="shared" si="31"/>
        <v>N/A</v>
      </c>
    </row>
    <row r="215" spans="1:12" ht="25" x14ac:dyDescent="0.25">
      <c r="A215" s="174" t="s">
        <v>1366</v>
      </c>
      <c r="B215" s="22" t="s">
        <v>213</v>
      </c>
      <c r="C215" s="29">
        <v>4818261</v>
      </c>
      <c r="D215" s="27" t="str">
        <f t="shared" ref="D215:D229" si="32">IF($B215="N/A","N/A",IF(C215&gt;10,"No",IF(C215&lt;-10,"No","Yes")))</f>
        <v>N/A</v>
      </c>
      <c r="E215" s="29">
        <v>5788473</v>
      </c>
      <c r="F215" s="27" t="str">
        <f t="shared" ref="F215:F229" si="33">IF($B215="N/A","N/A",IF(E215&gt;10,"No",IF(E215&lt;-10,"No","Yes")))</f>
        <v>N/A</v>
      </c>
      <c r="G215" s="29">
        <v>6322220</v>
      </c>
      <c r="H215" s="27" t="str">
        <f t="shared" ref="H215:H229" si="34">IF($B215="N/A","N/A",IF(G215&gt;10,"No",IF(G215&lt;-10,"No","Yes")))</f>
        <v>N/A</v>
      </c>
      <c r="I215" s="8">
        <v>20.14</v>
      </c>
      <c r="J215" s="8">
        <v>9.2210000000000001</v>
      </c>
      <c r="K215" s="28" t="s">
        <v>736</v>
      </c>
      <c r="L215" s="111" t="str">
        <f t="shared" ref="L215:L229" si="35">IF(J215="Div by 0", "N/A", IF(K215="N/A","N/A", IF(J215&gt;VALUE(MID(K215,1,2)), "No", IF(J215&lt;-1*VALUE(MID(K215,1,2)), "No", "Yes"))))</f>
        <v>Yes</v>
      </c>
    </row>
    <row r="216" spans="1:12" x14ac:dyDescent="0.25">
      <c r="A216" s="174" t="s">
        <v>647</v>
      </c>
      <c r="B216" s="22" t="s">
        <v>213</v>
      </c>
      <c r="C216" s="23">
        <v>7439</v>
      </c>
      <c r="D216" s="27" t="str">
        <f t="shared" si="32"/>
        <v>N/A</v>
      </c>
      <c r="E216" s="23">
        <v>7624</v>
      </c>
      <c r="F216" s="27" t="str">
        <f t="shared" si="33"/>
        <v>N/A</v>
      </c>
      <c r="G216" s="23">
        <v>7065</v>
      </c>
      <c r="H216" s="27" t="str">
        <f t="shared" si="34"/>
        <v>N/A</v>
      </c>
      <c r="I216" s="8">
        <v>2.4870000000000001</v>
      </c>
      <c r="J216" s="8">
        <v>-7.33</v>
      </c>
      <c r="K216" s="28" t="s">
        <v>736</v>
      </c>
      <c r="L216" s="111" t="str">
        <f t="shared" si="35"/>
        <v>Yes</v>
      </c>
    </row>
    <row r="217" spans="1:12" x14ac:dyDescent="0.25">
      <c r="A217" s="174" t="s">
        <v>1367</v>
      </c>
      <c r="B217" s="22" t="s">
        <v>213</v>
      </c>
      <c r="C217" s="29">
        <v>647.70278263</v>
      </c>
      <c r="D217" s="27" t="str">
        <f t="shared" si="32"/>
        <v>N/A</v>
      </c>
      <c r="E217" s="29">
        <v>759.24357293000003</v>
      </c>
      <c r="F217" s="27" t="str">
        <f t="shared" si="33"/>
        <v>N/A</v>
      </c>
      <c r="G217" s="29">
        <v>894.86482661000002</v>
      </c>
      <c r="H217" s="27" t="str">
        <f t="shared" si="34"/>
        <v>N/A</v>
      </c>
      <c r="I217" s="8">
        <v>17.22</v>
      </c>
      <c r="J217" s="8">
        <v>17.86</v>
      </c>
      <c r="K217" s="28" t="s">
        <v>736</v>
      </c>
      <c r="L217" s="111" t="str">
        <f t="shared" si="35"/>
        <v>Yes</v>
      </c>
    </row>
    <row r="218" spans="1:12" ht="25" x14ac:dyDescent="0.25">
      <c r="A218" s="174" t="s">
        <v>1368</v>
      </c>
      <c r="B218" s="22" t="s">
        <v>213</v>
      </c>
      <c r="C218" s="29">
        <v>6756697</v>
      </c>
      <c r="D218" s="27" t="str">
        <f t="shared" si="32"/>
        <v>N/A</v>
      </c>
      <c r="E218" s="29">
        <v>6817653</v>
      </c>
      <c r="F218" s="27" t="str">
        <f t="shared" si="33"/>
        <v>N/A</v>
      </c>
      <c r="G218" s="29">
        <v>5995676</v>
      </c>
      <c r="H218" s="27" t="str">
        <f t="shared" si="34"/>
        <v>N/A</v>
      </c>
      <c r="I218" s="8">
        <v>0.9022</v>
      </c>
      <c r="J218" s="8">
        <v>-12.1</v>
      </c>
      <c r="K218" s="28" t="s">
        <v>736</v>
      </c>
      <c r="L218" s="111" t="str">
        <f t="shared" si="35"/>
        <v>Yes</v>
      </c>
    </row>
    <row r="219" spans="1:12" x14ac:dyDescent="0.25">
      <c r="A219" s="174" t="s">
        <v>514</v>
      </c>
      <c r="B219" s="22" t="s">
        <v>213</v>
      </c>
      <c r="C219" s="23">
        <v>17135</v>
      </c>
      <c r="D219" s="27" t="str">
        <f t="shared" si="32"/>
        <v>N/A</v>
      </c>
      <c r="E219" s="23">
        <v>17566</v>
      </c>
      <c r="F219" s="27" t="str">
        <f t="shared" si="33"/>
        <v>N/A</v>
      </c>
      <c r="G219" s="23">
        <v>16908</v>
      </c>
      <c r="H219" s="27" t="str">
        <f t="shared" si="34"/>
        <v>N/A</v>
      </c>
      <c r="I219" s="8">
        <v>2.5150000000000001</v>
      </c>
      <c r="J219" s="8">
        <v>-3.75</v>
      </c>
      <c r="K219" s="28" t="s">
        <v>736</v>
      </c>
      <c r="L219" s="111" t="str">
        <f t="shared" si="35"/>
        <v>Yes</v>
      </c>
    </row>
    <row r="220" spans="1:12" x14ac:dyDescent="0.25">
      <c r="A220" s="174" t="s">
        <v>1369</v>
      </c>
      <c r="B220" s="22" t="s">
        <v>213</v>
      </c>
      <c r="C220" s="29">
        <v>394.32138896999999</v>
      </c>
      <c r="D220" s="27" t="str">
        <f t="shared" si="32"/>
        <v>N/A</v>
      </c>
      <c r="E220" s="29">
        <v>388.11641808000002</v>
      </c>
      <c r="F220" s="27" t="str">
        <f t="shared" si="33"/>
        <v>N/A</v>
      </c>
      <c r="G220" s="29">
        <v>354.60586704999997</v>
      </c>
      <c r="H220" s="27" t="str">
        <f t="shared" si="34"/>
        <v>N/A</v>
      </c>
      <c r="I220" s="8">
        <v>-1.57</v>
      </c>
      <c r="J220" s="8">
        <v>-8.6300000000000008</v>
      </c>
      <c r="K220" s="28" t="s">
        <v>736</v>
      </c>
      <c r="L220" s="111" t="str">
        <f t="shared" si="35"/>
        <v>Yes</v>
      </c>
    </row>
    <row r="221" spans="1:12" ht="25" x14ac:dyDescent="0.25">
      <c r="A221" s="174" t="s">
        <v>1370</v>
      </c>
      <c r="B221" s="22" t="s">
        <v>213</v>
      </c>
      <c r="C221" s="29">
        <v>8365864</v>
      </c>
      <c r="D221" s="27" t="str">
        <f t="shared" si="32"/>
        <v>N/A</v>
      </c>
      <c r="E221" s="29">
        <v>8588956</v>
      </c>
      <c r="F221" s="27" t="str">
        <f t="shared" si="33"/>
        <v>N/A</v>
      </c>
      <c r="G221" s="29">
        <v>8061189</v>
      </c>
      <c r="H221" s="27" t="str">
        <f t="shared" si="34"/>
        <v>N/A</v>
      </c>
      <c r="I221" s="8">
        <v>2.6669999999999998</v>
      </c>
      <c r="J221" s="8">
        <v>-6.14</v>
      </c>
      <c r="K221" s="28" t="s">
        <v>736</v>
      </c>
      <c r="L221" s="111" t="str">
        <f t="shared" si="35"/>
        <v>Yes</v>
      </c>
    </row>
    <row r="222" spans="1:12" x14ac:dyDescent="0.25">
      <c r="A222" s="174" t="s">
        <v>515</v>
      </c>
      <c r="B222" s="22" t="s">
        <v>213</v>
      </c>
      <c r="C222" s="23">
        <v>18056</v>
      </c>
      <c r="D222" s="27" t="str">
        <f t="shared" si="32"/>
        <v>N/A</v>
      </c>
      <c r="E222" s="23">
        <v>17697</v>
      </c>
      <c r="F222" s="27" t="str">
        <f t="shared" si="33"/>
        <v>N/A</v>
      </c>
      <c r="G222" s="23">
        <v>17029</v>
      </c>
      <c r="H222" s="27" t="str">
        <f t="shared" si="34"/>
        <v>N/A</v>
      </c>
      <c r="I222" s="8">
        <v>-1.99</v>
      </c>
      <c r="J222" s="8">
        <v>-3.77</v>
      </c>
      <c r="K222" s="28" t="s">
        <v>736</v>
      </c>
      <c r="L222" s="111" t="str">
        <f t="shared" si="35"/>
        <v>Yes</v>
      </c>
    </row>
    <row r="223" spans="1:12" x14ac:dyDescent="0.25">
      <c r="A223" s="174" t="s">
        <v>1371</v>
      </c>
      <c r="B223" s="22" t="s">
        <v>213</v>
      </c>
      <c r="C223" s="29">
        <v>463.32875497999999</v>
      </c>
      <c r="D223" s="27" t="str">
        <f t="shared" si="32"/>
        <v>N/A</v>
      </c>
      <c r="E223" s="29">
        <v>485.33401141000002</v>
      </c>
      <c r="F223" s="27" t="str">
        <f t="shared" si="33"/>
        <v>N/A</v>
      </c>
      <c r="G223" s="29">
        <v>473.38005755</v>
      </c>
      <c r="H223" s="27" t="str">
        <f t="shared" si="34"/>
        <v>N/A</v>
      </c>
      <c r="I223" s="8">
        <v>4.7489999999999997</v>
      </c>
      <c r="J223" s="8">
        <v>-2.46</v>
      </c>
      <c r="K223" s="28" t="s">
        <v>736</v>
      </c>
      <c r="L223" s="111" t="str">
        <f t="shared" si="35"/>
        <v>Yes</v>
      </c>
    </row>
    <row r="224" spans="1:12" ht="25" x14ac:dyDescent="0.25">
      <c r="A224" s="174" t="s">
        <v>1372</v>
      </c>
      <c r="B224" s="22" t="s">
        <v>213</v>
      </c>
      <c r="C224" s="29">
        <v>25456585</v>
      </c>
      <c r="D224" s="27" t="str">
        <f t="shared" si="32"/>
        <v>N/A</v>
      </c>
      <c r="E224" s="29">
        <v>27034091</v>
      </c>
      <c r="F224" s="27" t="str">
        <f t="shared" si="33"/>
        <v>N/A</v>
      </c>
      <c r="G224" s="29">
        <v>26137109</v>
      </c>
      <c r="H224" s="27" t="str">
        <f t="shared" si="34"/>
        <v>N/A</v>
      </c>
      <c r="I224" s="8">
        <v>6.1970000000000001</v>
      </c>
      <c r="J224" s="8">
        <v>-3.32</v>
      </c>
      <c r="K224" s="28" t="s">
        <v>736</v>
      </c>
      <c r="L224" s="111" t="str">
        <f t="shared" si="35"/>
        <v>Yes</v>
      </c>
    </row>
    <row r="225" spans="1:12" x14ac:dyDescent="0.25">
      <c r="A225" s="174" t="s">
        <v>516</v>
      </c>
      <c r="B225" s="22" t="s">
        <v>213</v>
      </c>
      <c r="C225" s="23">
        <v>14074</v>
      </c>
      <c r="D225" s="27" t="str">
        <f t="shared" si="32"/>
        <v>N/A</v>
      </c>
      <c r="E225" s="23">
        <v>13508</v>
      </c>
      <c r="F225" s="27" t="str">
        <f t="shared" si="33"/>
        <v>N/A</v>
      </c>
      <c r="G225" s="23">
        <v>12902</v>
      </c>
      <c r="H225" s="27" t="str">
        <f t="shared" si="34"/>
        <v>N/A</v>
      </c>
      <c r="I225" s="8">
        <v>-4.0199999999999996</v>
      </c>
      <c r="J225" s="8">
        <v>-4.49</v>
      </c>
      <c r="K225" s="28" t="s">
        <v>736</v>
      </c>
      <c r="L225" s="111" t="str">
        <f t="shared" si="35"/>
        <v>Yes</v>
      </c>
    </row>
    <row r="226" spans="1:12" x14ac:dyDescent="0.25">
      <c r="A226" s="174" t="s">
        <v>1373</v>
      </c>
      <c r="B226" s="22" t="s">
        <v>213</v>
      </c>
      <c r="C226" s="29">
        <v>1808.7668751000001</v>
      </c>
      <c r="D226" s="27" t="str">
        <f t="shared" si="32"/>
        <v>N/A</v>
      </c>
      <c r="E226" s="29">
        <v>2001.3392804</v>
      </c>
      <c r="F226" s="27" t="str">
        <f t="shared" si="33"/>
        <v>N/A</v>
      </c>
      <c r="G226" s="29">
        <v>2025.8184002</v>
      </c>
      <c r="H226" s="27" t="str">
        <f t="shared" si="34"/>
        <v>N/A</v>
      </c>
      <c r="I226" s="8">
        <v>10.65</v>
      </c>
      <c r="J226" s="8">
        <v>1.2230000000000001</v>
      </c>
      <c r="K226" s="28" t="s">
        <v>736</v>
      </c>
      <c r="L226" s="111" t="str">
        <f t="shared" si="35"/>
        <v>Yes</v>
      </c>
    </row>
    <row r="227" spans="1:12" ht="25" x14ac:dyDescent="0.25">
      <c r="A227" s="174" t="s">
        <v>1374</v>
      </c>
      <c r="B227" s="22" t="s">
        <v>213</v>
      </c>
      <c r="C227" s="29">
        <v>40277427</v>
      </c>
      <c r="D227" s="27" t="str">
        <f t="shared" si="32"/>
        <v>N/A</v>
      </c>
      <c r="E227" s="29">
        <v>43581187</v>
      </c>
      <c r="F227" s="27" t="str">
        <f t="shared" si="33"/>
        <v>N/A</v>
      </c>
      <c r="G227" s="29">
        <v>36147348</v>
      </c>
      <c r="H227" s="27" t="str">
        <f t="shared" si="34"/>
        <v>N/A</v>
      </c>
      <c r="I227" s="8">
        <v>8.2029999999999994</v>
      </c>
      <c r="J227" s="8">
        <v>-17.100000000000001</v>
      </c>
      <c r="K227" s="28" t="s">
        <v>736</v>
      </c>
      <c r="L227" s="111" t="str">
        <f t="shared" si="35"/>
        <v>Yes</v>
      </c>
    </row>
    <row r="228" spans="1:12" ht="25" x14ac:dyDescent="0.25">
      <c r="A228" s="174" t="s">
        <v>517</v>
      </c>
      <c r="B228" s="22" t="s">
        <v>213</v>
      </c>
      <c r="C228" s="23">
        <v>4879</v>
      </c>
      <c r="D228" s="27" t="str">
        <f t="shared" si="32"/>
        <v>N/A</v>
      </c>
      <c r="E228" s="23">
        <v>4874</v>
      </c>
      <c r="F228" s="27" t="str">
        <f t="shared" si="33"/>
        <v>N/A</v>
      </c>
      <c r="G228" s="23">
        <v>4036</v>
      </c>
      <c r="H228" s="27" t="str">
        <f t="shared" si="34"/>
        <v>N/A</v>
      </c>
      <c r="I228" s="8">
        <v>-0.10199999999999999</v>
      </c>
      <c r="J228" s="8">
        <v>-17.2</v>
      </c>
      <c r="K228" s="28" t="s">
        <v>736</v>
      </c>
      <c r="L228" s="111" t="str">
        <f t="shared" si="35"/>
        <v>Yes</v>
      </c>
    </row>
    <row r="229" spans="1:12" ht="25" x14ac:dyDescent="0.25">
      <c r="A229" s="174" t="s">
        <v>1375</v>
      </c>
      <c r="B229" s="22" t="s">
        <v>213</v>
      </c>
      <c r="C229" s="29">
        <v>8255.2627587999996</v>
      </c>
      <c r="D229" s="27" t="str">
        <f t="shared" si="32"/>
        <v>N/A</v>
      </c>
      <c r="E229" s="29">
        <v>8941.5648337999992</v>
      </c>
      <c r="F229" s="27" t="str">
        <f t="shared" si="33"/>
        <v>N/A</v>
      </c>
      <c r="G229" s="29">
        <v>8956.2309217000002</v>
      </c>
      <c r="H229" s="27" t="str">
        <f t="shared" si="34"/>
        <v>N/A</v>
      </c>
      <c r="I229" s="8">
        <v>8.3140000000000001</v>
      </c>
      <c r="J229" s="8">
        <v>0.16400000000000001</v>
      </c>
      <c r="K229" s="28" t="s">
        <v>736</v>
      </c>
      <c r="L229" s="111" t="str">
        <f t="shared" si="35"/>
        <v>Yes</v>
      </c>
    </row>
    <row r="230" spans="1:12" x14ac:dyDescent="0.25">
      <c r="A230" s="143" t="s">
        <v>1376</v>
      </c>
      <c r="B230" s="22" t="s">
        <v>213</v>
      </c>
      <c r="C230" s="32">
        <v>84863780</v>
      </c>
      <c r="D230" s="27" t="str">
        <f t="shared" ref="D230:D253" si="36">IF($B230="N/A","N/A",IF(C230&gt;10,"No",IF(C230&lt;-10,"No","Yes")))</f>
        <v>N/A</v>
      </c>
      <c r="E230" s="32">
        <v>90965130</v>
      </c>
      <c r="F230" s="27" t="str">
        <f t="shared" ref="F230:F253" si="37">IF($B230="N/A","N/A",IF(E230&gt;10,"No",IF(E230&lt;-10,"No","Yes")))</f>
        <v>N/A</v>
      </c>
      <c r="G230" s="32">
        <v>76519965</v>
      </c>
      <c r="H230" s="27" t="str">
        <f t="shared" ref="H230:H253" si="38">IF($B230="N/A","N/A",IF(G230&gt;10,"No",IF(G230&lt;-10,"No","Yes")))</f>
        <v>N/A</v>
      </c>
      <c r="I230" s="8">
        <v>7.19</v>
      </c>
      <c r="J230" s="8">
        <v>-15.9</v>
      </c>
      <c r="K230" s="28" t="s">
        <v>736</v>
      </c>
      <c r="L230" s="111" t="str">
        <f t="shared" ref="L230:L253" si="39">IF(J230="Div by 0", "N/A", IF(K230="N/A","N/A", IF(J230&gt;VALUE(MID(K230,1,2)), "No", IF(J230&lt;-1*VALUE(MID(K230,1,2)), "No", "Yes"))))</f>
        <v>Yes</v>
      </c>
    </row>
    <row r="231" spans="1:12" x14ac:dyDescent="0.25">
      <c r="A231" s="143" t="s">
        <v>1553</v>
      </c>
      <c r="B231" s="22" t="s">
        <v>213</v>
      </c>
      <c r="C231" s="31">
        <v>7635</v>
      </c>
      <c r="D231" s="31" t="str">
        <f t="shared" si="36"/>
        <v>N/A</v>
      </c>
      <c r="E231" s="31">
        <v>7646</v>
      </c>
      <c r="F231" s="31" t="str">
        <f t="shared" si="37"/>
        <v>N/A</v>
      </c>
      <c r="G231" s="31">
        <v>6715</v>
      </c>
      <c r="H231" s="27" t="str">
        <f t="shared" si="38"/>
        <v>N/A</v>
      </c>
      <c r="I231" s="8">
        <v>0.14410000000000001</v>
      </c>
      <c r="J231" s="8">
        <v>-12.2</v>
      </c>
      <c r="K231" s="28" t="s">
        <v>736</v>
      </c>
      <c r="L231" s="111" t="str">
        <f t="shared" si="39"/>
        <v>Yes</v>
      </c>
    </row>
    <row r="232" spans="1:12" x14ac:dyDescent="0.25">
      <c r="A232" s="143" t="s">
        <v>1554</v>
      </c>
      <c r="B232" s="22" t="s">
        <v>213</v>
      </c>
      <c r="C232" s="32">
        <v>11115.098887</v>
      </c>
      <c r="D232" s="27" t="str">
        <f t="shared" si="36"/>
        <v>N/A</v>
      </c>
      <c r="E232" s="32">
        <v>11897.087366</v>
      </c>
      <c r="F232" s="27" t="str">
        <f t="shared" si="37"/>
        <v>N/A</v>
      </c>
      <c r="G232" s="32">
        <v>11395.378258000001</v>
      </c>
      <c r="H232" s="27" t="str">
        <f t="shared" si="38"/>
        <v>N/A</v>
      </c>
      <c r="I232" s="8">
        <v>7.0350000000000001</v>
      </c>
      <c r="J232" s="8">
        <v>-4.22</v>
      </c>
      <c r="K232" s="28" t="s">
        <v>736</v>
      </c>
      <c r="L232" s="111" t="str">
        <f t="shared" si="39"/>
        <v>Yes</v>
      </c>
    </row>
    <row r="233" spans="1:12" x14ac:dyDescent="0.25">
      <c r="A233" s="181" t="s">
        <v>1555</v>
      </c>
      <c r="B233" s="22" t="s">
        <v>213</v>
      </c>
      <c r="C233" s="32">
        <v>15309.262994999999</v>
      </c>
      <c r="D233" s="27" t="str">
        <f t="shared" si="36"/>
        <v>N/A</v>
      </c>
      <c r="E233" s="32">
        <v>16044.042181000001</v>
      </c>
      <c r="F233" s="27" t="str">
        <f t="shared" si="37"/>
        <v>N/A</v>
      </c>
      <c r="G233" s="32">
        <v>14476.641310000001</v>
      </c>
      <c r="H233" s="27" t="str">
        <f t="shared" si="38"/>
        <v>N/A</v>
      </c>
      <c r="I233" s="8">
        <v>4.8</v>
      </c>
      <c r="J233" s="8">
        <v>-9.77</v>
      </c>
      <c r="K233" s="28" t="s">
        <v>736</v>
      </c>
      <c r="L233" s="111" t="str">
        <f t="shared" si="39"/>
        <v>Yes</v>
      </c>
    </row>
    <row r="234" spans="1:12" x14ac:dyDescent="0.25">
      <c r="A234" s="181" t="s">
        <v>1556</v>
      </c>
      <c r="B234" s="22" t="s">
        <v>213</v>
      </c>
      <c r="C234" s="32">
        <v>15859.623059</v>
      </c>
      <c r="D234" s="27" t="str">
        <f t="shared" si="36"/>
        <v>N/A</v>
      </c>
      <c r="E234" s="32">
        <v>16841.372952000002</v>
      </c>
      <c r="F234" s="27" t="str">
        <f t="shared" si="37"/>
        <v>N/A</v>
      </c>
      <c r="G234" s="32">
        <v>14897.844325</v>
      </c>
      <c r="H234" s="27" t="str">
        <f t="shared" si="38"/>
        <v>N/A</v>
      </c>
      <c r="I234" s="8">
        <v>6.19</v>
      </c>
      <c r="J234" s="8">
        <v>-11.5</v>
      </c>
      <c r="K234" s="28" t="s">
        <v>736</v>
      </c>
      <c r="L234" s="111" t="str">
        <f t="shared" si="39"/>
        <v>Yes</v>
      </c>
    </row>
    <row r="235" spans="1:12" x14ac:dyDescent="0.25">
      <c r="A235" s="181" t="s">
        <v>1557</v>
      </c>
      <c r="B235" s="22" t="s">
        <v>213</v>
      </c>
      <c r="C235" s="32">
        <v>1548.5638907</v>
      </c>
      <c r="D235" s="27" t="str">
        <f t="shared" si="36"/>
        <v>N/A</v>
      </c>
      <c r="E235" s="32">
        <v>1716.3444302</v>
      </c>
      <c r="F235" s="27" t="str">
        <f t="shared" si="37"/>
        <v>N/A</v>
      </c>
      <c r="G235" s="32">
        <v>1535.3646649</v>
      </c>
      <c r="H235" s="27" t="str">
        <f t="shared" si="38"/>
        <v>N/A</v>
      </c>
      <c r="I235" s="8">
        <v>10.83</v>
      </c>
      <c r="J235" s="8">
        <v>-10.5</v>
      </c>
      <c r="K235" s="28" t="s">
        <v>736</v>
      </c>
      <c r="L235" s="111" t="str">
        <f t="shared" si="39"/>
        <v>Yes</v>
      </c>
    </row>
    <row r="236" spans="1:12" x14ac:dyDescent="0.25">
      <c r="A236" s="181" t="s">
        <v>1558</v>
      </c>
      <c r="B236" s="22" t="s">
        <v>213</v>
      </c>
      <c r="C236" s="32">
        <v>4281.0549450999997</v>
      </c>
      <c r="D236" s="27" t="str">
        <f t="shared" si="36"/>
        <v>N/A</v>
      </c>
      <c r="E236" s="32">
        <v>4544.6815968999999</v>
      </c>
      <c r="F236" s="27" t="str">
        <f t="shared" si="37"/>
        <v>N/A</v>
      </c>
      <c r="G236" s="32">
        <v>5377.2994859</v>
      </c>
      <c r="H236" s="27" t="str">
        <f t="shared" si="38"/>
        <v>N/A</v>
      </c>
      <c r="I236" s="8">
        <v>6.1580000000000004</v>
      </c>
      <c r="J236" s="8">
        <v>18.32</v>
      </c>
      <c r="K236" s="28" t="s">
        <v>736</v>
      </c>
      <c r="L236" s="111" t="str">
        <f t="shared" si="39"/>
        <v>Yes</v>
      </c>
    </row>
    <row r="237" spans="1:12" x14ac:dyDescent="0.25">
      <c r="A237" s="174" t="s">
        <v>1559</v>
      </c>
      <c r="B237" s="22" t="s">
        <v>213</v>
      </c>
      <c r="C237" s="27">
        <v>5.5889845397000002</v>
      </c>
      <c r="D237" s="27" t="str">
        <f t="shared" si="36"/>
        <v>N/A</v>
      </c>
      <c r="E237" s="27">
        <v>5.6208602577000004</v>
      </c>
      <c r="F237" s="27" t="str">
        <f t="shared" si="37"/>
        <v>N/A</v>
      </c>
      <c r="G237" s="27">
        <v>4.6777800224000003</v>
      </c>
      <c r="H237" s="27" t="str">
        <f t="shared" si="38"/>
        <v>N/A</v>
      </c>
      <c r="I237" s="8">
        <v>0.57030000000000003</v>
      </c>
      <c r="J237" s="8">
        <v>-16.8</v>
      </c>
      <c r="K237" s="28" t="s">
        <v>736</v>
      </c>
      <c r="L237" s="111" t="str">
        <f t="shared" si="39"/>
        <v>Yes</v>
      </c>
    </row>
    <row r="238" spans="1:12" x14ac:dyDescent="0.25">
      <c r="A238" s="180" t="s">
        <v>1560</v>
      </c>
      <c r="B238" s="22" t="s">
        <v>213</v>
      </c>
      <c r="C238" s="27">
        <v>21.610499388000001</v>
      </c>
      <c r="D238" s="27" t="str">
        <f t="shared" si="36"/>
        <v>N/A</v>
      </c>
      <c r="E238" s="27">
        <v>21.911632100999999</v>
      </c>
      <c r="F238" s="27" t="str">
        <f t="shared" si="37"/>
        <v>N/A</v>
      </c>
      <c r="G238" s="27">
        <v>20.382526030000001</v>
      </c>
      <c r="H238" s="27" t="str">
        <f t="shared" si="38"/>
        <v>N/A</v>
      </c>
      <c r="I238" s="8">
        <v>1.393</v>
      </c>
      <c r="J238" s="8">
        <v>-6.98</v>
      </c>
      <c r="K238" s="28" t="s">
        <v>736</v>
      </c>
      <c r="L238" s="111" t="str">
        <f t="shared" si="39"/>
        <v>Yes</v>
      </c>
    </row>
    <row r="239" spans="1:12" x14ac:dyDescent="0.25">
      <c r="A239" s="180" t="s">
        <v>1561</v>
      </c>
      <c r="B239" s="22" t="s">
        <v>213</v>
      </c>
      <c r="C239" s="27">
        <v>13.905733186000001</v>
      </c>
      <c r="D239" s="27" t="str">
        <f t="shared" si="36"/>
        <v>N/A</v>
      </c>
      <c r="E239" s="27">
        <v>14.438105839</v>
      </c>
      <c r="F239" s="27" t="str">
        <f t="shared" si="37"/>
        <v>N/A</v>
      </c>
      <c r="G239" s="27">
        <v>13.760538074999999</v>
      </c>
      <c r="H239" s="27" t="str">
        <f t="shared" si="38"/>
        <v>N/A</v>
      </c>
      <c r="I239" s="8">
        <v>3.8279999999999998</v>
      </c>
      <c r="J239" s="8">
        <v>-4.6900000000000004</v>
      </c>
      <c r="K239" s="28" t="s">
        <v>736</v>
      </c>
      <c r="L239" s="111" t="str">
        <f t="shared" si="39"/>
        <v>Yes</v>
      </c>
    </row>
    <row r="240" spans="1:12" x14ac:dyDescent="0.25">
      <c r="A240" s="180" t="s">
        <v>1562</v>
      </c>
      <c r="B240" s="22" t="s">
        <v>213</v>
      </c>
      <c r="C240" s="27">
        <v>1.8718168404</v>
      </c>
      <c r="D240" s="27" t="str">
        <f t="shared" si="36"/>
        <v>N/A</v>
      </c>
      <c r="E240" s="27">
        <v>1.8304544495999999</v>
      </c>
      <c r="F240" s="27" t="str">
        <f t="shared" si="37"/>
        <v>N/A</v>
      </c>
      <c r="G240" s="27">
        <v>1.241665496</v>
      </c>
      <c r="H240" s="27" t="str">
        <f t="shared" si="38"/>
        <v>N/A</v>
      </c>
      <c r="I240" s="8">
        <v>-2.21</v>
      </c>
      <c r="J240" s="8">
        <v>-32.200000000000003</v>
      </c>
      <c r="K240" s="28" t="s">
        <v>736</v>
      </c>
      <c r="L240" s="111" t="str">
        <f t="shared" si="39"/>
        <v>No</v>
      </c>
    </row>
    <row r="241" spans="1:12" x14ac:dyDescent="0.25">
      <c r="A241" s="180" t="s">
        <v>1563</v>
      </c>
      <c r="B241" s="22" t="s">
        <v>213</v>
      </c>
      <c r="C241" s="27">
        <v>5.0061889699000002</v>
      </c>
      <c r="D241" s="27" t="str">
        <f t="shared" si="36"/>
        <v>N/A</v>
      </c>
      <c r="E241" s="27">
        <v>5.0686013227000002</v>
      </c>
      <c r="F241" s="27" t="str">
        <f t="shared" si="37"/>
        <v>N/A</v>
      </c>
      <c r="G241" s="27">
        <v>3.8004982657999999</v>
      </c>
      <c r="H241" s="27" t="str">
        <f t="shared" si="38"/>
        <v>N/A</v>
      </c>
      <c r="I241" s="8">
        <v>1.2470000000000001</v>
      </c>
      <c r="J241" s="8">
        <v>-25</v>
      </c>
      <c r="K241" s="28" t="s">
        <v>736</v>
      </c>
      <c r="L241" s="111" t="str">
        <f t="shared" si="39"/>
        <v>Yes</v>
      </c>
    </row>
    <row r="242" spans="1:12" x14ac:dyDescent="0.25">
      <c r="A242" s="143" t="s">
        <v>1388</v>
      </c>
      <c r="B242" s="22" t="s">
        <v>213</v>
      </c>
      <c r="C242" s="32">
        <v>40277427</v>
      </c>
      <c r="D242" s="27" t="str">
        <f t="shared" si="36"/>
        <v>N/A</v>
      </c>
      <c r="E242" s="32">
        <v>43581187</v>
      </c>
      <c r="F242" s="27" t="str">
        <f t="shared" si="37"/>
        <v>N/A</v>
      </c>
      <c r="G242" s="32">
        <v>36147348</v>
      </c>
      <c r="H242" s="27" t="str">
        <f t="shared" si="38"/>
        <v>N/A</v>
      </c>
      <c r="I242" s="8">
        <v>8.2029999999999994</v>
      </c>
      <c r="J242" s="8">
        <v>-17.100000000000001</v>
      </c>
      <c r="K242" s="28" t="s">
        <v>736</v>
      </c>
      <c r="L242" s="111" t="str">
        <f t="shared" si="39"/>
        <v>Yes</v>
      </c>
    </row>
    <row r="243" spans="1:12" x14ac:dyDescent="0.25">
      <c r="A243" s="143" t="s">
        <v>1564</v>
      </c>
      <c r="B243" s="22" t="s">
        <v>213</v>
      </c>
      <c r="C243" s="31">
        <v>4879</v>
      </c>
      <c r="D243" s="31" t="str">
        <f t="shared" si="36"/>
        <v>N/A</v>
      </c>
      <c r="E243" s="31">
        <v>4874</v>
      </c>
      <c r="F243" s="31" t="str">
        <f t="shared" si="37"/>
        <v>N/A</v>
      </c>
      <c r="G243" s="31">
        <v>4036</v>
      </c>
      <c r="H243" s="27" t="str">
        <f t="shared" si="38"/>
        <v>N/A</v>
      </c>
      <c r="I243" s="8">
        <v>-0.10199999999999999</v>
      </c>
      <c r="J243" s="8">
        <v>-17.2</v>
      </c>
      <c r="K243" s="28" t="s">
        <v>736</v>
      </c>
      <c r="L243" s="111" t="str">
        <f t="shared" si="39"/>
        <v>Yes</v>
      </c>
    </row>
    <row r="244" spans="1:12" ht="25" x14ac:dyDescent="0.25">
      <c r="A244" s="143" t="s">
        <v>1565</v>
      </c>
      <c r="B244" s="22" t="s">
        <v>213</v>
      </c>
      <c r="C244" s="32">
        <v>8255.2627587999996</v>
      </c>
      <c r="D244" s="27" t="str">
        <f t="shared" si="36"/>
        <v>N/A</v>
      </c>
      <c r="E244" s="32">
        <v>8941.5648337999992</v>
      </c>
      <c r="F244" s="27" t="str">
        <f t="shared" si="37"/>
        <v>N/A</v>
      </c>
      <c r="G244" s="32">
        <v>8956.2309217000002</v>
      </c>
      <c r="H244" s="27" t="str">
        <f t="shared" si="38"/>
        <v>N/A</v>
      </c>
      <c r="I244" s="8">
        <v>8.3140000000000001</v>
      </c>
      <c r="J244" s="8">
        <v>0.16400000000000001</v>
      </c>
      <c r="K244" s="28" t="s">
        <v>736</v>
      </c>
      <c r="L244" s="111" t="str">
        <f t="shared" si="39"/>
        <v>Yes</v>
      </c>
    </row>
    <row r="245" spans="1:12" ht="25" x14ac:dyDescent="0.25">
      <c r="A245" s="181" t="s">
        <v>1566</v>
      </c>
      <c r="B245" s="22" t="s">
        <v>213</v>
      </c>
      <c r="C245" s="32">
        <v>12713.339112</v>
      </c>
      <c r="D245" s="27" t="str">
        <f t="shared" si="36"/>
        <v>N/A</v>
      </c>
      <c r="E245" s="32">
        <v>13779.665714000001</v>
      </c>
      <c r="F245" s="27" t="str">
        <f t="shared" si="37"/>
        <v>N/A</v>
      </c>
      <c r="G245" s="32">
        <v>13063.262321</v>
      </c>
      <c r="H245" s="27" t="str">
        <f t="shared" si="38"/>
        <v>N/A</v>
      </c>
      <c r="I245" s="8">
        <v>8.3870000000000005</v>
      </c>
      <c r="J245" s="8">
        <v>-5.2</v>
      </c>
      <c r="K245" s="28" t="s">
        <v>736</v>
      </c>
      <c r="L245" s="111" t="str">
        <f t="shared" si="39"/>
        <v>Yes</v>
      </c>
    </row>
    <row r="246" spans="1:12" ht="25" x14ac:dyDescent="0.25">
      <c r="A246" s="181" t="s">
        <v>1567</v>
      </c>
      <c r="B246" s="22" t="s">
        <v>213</v>
      </c>
      <c r="C246" s="32">
        <v>16373</v>
      </c>
      <c r="D246" s="27" t="str">
        <f t="shared" si="36"/>
        <v>N/A</v>
      </c>
      <c r="E246" s="32">
        <v>16696.026792000001</v>
      </c>
      <c r="F246" s="27" t="str">
        <f t="shared" si="37"/>
        <v>N/A</v>
      </c>
      <c r="G246" s="32">
        <v>14440.379545</v>
      </c>
      <c r="H246" s="27" t="str">
        <f t="shared" si="38"/>
        <v>N/A</v>
      </c>
      <c r="I246" s="8">
        <v>1.9730000000000001</v>
      </c>
      <c r="J246" s="8">
        <v>-13.5</v>
      </c>
      <c r="K246" s="28" t="s">
        <v>736</v>
      </c>
      <c r="L246" s="111" t="str">
        <f t="shared" si="39"/>
        <v>Yes</v>
      </c>
    </row>
    <row r="247" spans="1:12" ht="25" x14ac:dyDescent="0.25">
      <c r="A247" s="181" t="s">
        <v>1568</v>
      </c>
      <c r="B247" s="22" t="s">
        <v>213</v>
      </c>
      <c r="C247" s="32">
        <v>641.91143653999995</v>
      </c>
      <c r="D247" s="27" t="str">
        <f t="shared" si="36"/>
        <v>N/A</v>
      </c>
      <c r="E247" s="32">
        <v>827.34079775999999</v>
      </c>
      <c r="F247" s="27" t="str">
        <f t="shared" si="37"/>
        <v>N/A</v>
      </c>
      <c r="G247" s="32">
        <v>606.44260699999995</v>
      </c>
      <c r="H247" s="27" t="str">
        <f t="shared" si="38"/>
        <v>N/A</v>
      </c>
      <c r="I247" s="8">
        <v>28.89</v>
      </c>
      <c r="J247" s="8">
        <v>-26.7</v>
      </c>
      <c r="K247" s="28" t="s">
        <v>736</v>
      </c>
      <c r="L247" s="111" t="str">
        <f t="shared" si="39"/>
        <v>Yes</v>
      </c>
    </row>
    <row r="248" spans="1:12" ht="25" x14ac:dyDescent="0.25">
      <c r="A248" s="181" t="s">
        <v>1569</v>
      </c>
      <c r="B248" s="22" t="s">
        <v>213</v>
      </c>
      <c r="C248" s="32">
        <v>114.95027623999999</v>
      </c>
      <c r="D248" s="27" t="str">
        <f t="shared" si="36"/>
        <v>N/A</v>
      </c>
      <c r="E248" s="32">
        <v>75.560240964000002</v>
      </c>
      <c r="F248" s="27" t="str">
        <f t="shared" si="37"/>
        <v>N/A</v>
      </c>
      <c r="G248" s="32">
        <v>67.534883721</v>
      </c>
      <c r="H248" s="27" t="str">
        <f t="shared" si="38"/>
        <v>N/A</v>
      </c>
      <c r="I248" s="8">
        <v>-34.299999999999997</v>
      </c>
      <c r="J248" s="8">
        <v>-10.6</v>
      </c>
      <c r="K248" s="28" t="s">
        <v>736</v>
      </c>
      <c r="L248" s="111" t="str">
        <f t="shared" si="39"/>
        <v>Yes</v>
      </c>
    </row>
    <row r="249" spans="1:12" ht="25" x14ac:dyDescent="0.25">
      <c r="A249" s="174" t="s">
        <v>1570</v>
      </c>
      <c r="B249" s="22" t="s">
        <v>213</v>
      </c>
      <c r="C249" s="27">
        <v>3.5715331459000002</v>
      </c>
      <c r="D249" s="27" t="str">
        <f t="shared" si="36"/>
        <v>N/A</v>
      </c>
      <c r="E249" s="27">
        <v>3.5830594947000001</v>
      </c>
      <c r="F249" s="27" t="str">
        <f t="shared" si="37"/>
        <v>N/A</v>
      </c>
      <c r="G249" s="27">
        <v>2.8115443292000002</v>
      </c>
      <c r="H249" s="27" t="str">
        <f t="shared" si="38"/>
        <v>N/A</v>
      </c>
      <c r="I249" s="8">
        <v>0.32269999999999999</v>
      </c>
      <c r="J249" s="8">
        <v>-21.5</v>
      </c>
      <c r="K249" s="28" t="s">
        <v>736</v>
      </c>
      <c r="L249" s="111" t="str">
        <f t="shared" si="39"/>
        <v>Yes</v>
      </c>
    </row>
    <row r="250" spans="1:12" ht="25" x14ac:dyDescent="0.25">
      <c r="A250" s="180" t="s">
        <v>1571</v>
      </c>
      <c r="B250" s="22" t="s">
        <v>213</v>
      </c>
      <c r="C250" s="27">
        <v>16.038260482999998</v>
      </c>
      <c r="D250" s="27" t="str">
        <f t="shared" si="36"/>
        <v>N/A</v>
      </c>
      <c r="E250" s="27">
        <v>15.779981965999999</v>
      </c>
      <c r="F250" s="27" t="str">
        <f t="shared" si="37"/>
        <v>N/A</v>
      </c>
      <c r="G250" s="27">
        <v>14.237211408</v>
      </c>
      <c r="H250" s="27" t="str">
        <f t="shared" si="38"/>
        <v>N/A</v>
      </c>
      <c r="I250" s="8">
        <v>-1.61</v>
      </c>
      <c r="J250" s="8">
        <v>-9.7799999999999994</v>
      </c>
      <c r="K250" s="28" t="s">
        <v>736</v>
      </c>
      <c r="L250" s="111" t="str">
        <f t="shared" si="39"/>
        <v>Yes</v>
      </c>
    </row>
    <row r="251" spans="1:12" ht="25" x14ac:dyDescent="0.25">
      <c r="A251" s="180" t="s">
        <v>1572</v>
      </c>
      <c r="B251" s="22" t="s">
        <v>213</v>
      </c>
      <c r="C251" s="27">
        <v>5.8755972069000002</v>
      </c>
      <c r="D251" s="27" t="str">
        <f t="shared" si="36"/>
        <v>N/A</v>
      </c>
      <c r="E251" s="27">
        <v>6.4050832521999999</v>
      </c>
      <c r="F251" s="27" t="str">
        <f t="shared" si="37"/>
        <v>N/A</v>
      </c>
      <c r="G251" s="27">
        <v>6.0809876997999996</v>
      </c>
      <c r="H251" s="27" t="str">
        <f t="shared" si="38"/>
        <v>N/A</v>
      </c>
      <c r="I251" s="8">
        <v>9.0120000000000005</v>
      </c>
      <c r="J251" s="8">
        <v>-5.0599999999999996</v>
      </c>
      <c r="K251" s="28" t="s">
        <v>736</v>
      </c>
      <c r="L251" s="111" t="str">
        <f t="shared" si="39"/>
        <v>Yes</v>
      </c>
    </row>
    <row r="252" spans="1:12" ht="25" x14ac:dyDescent="0.25">
      <c r="A252" s="180" t="s">
        <v>1573</v>
      </c>
      <c r="B252" s="22" t="s">
        <v>213</v>
      </c>
      <c r="C252" s="27">
        <v>1.7064115379</v>
      </c>
      <c r="D252" s="27" t="str">
        <f t="shared" si="36"/>
        <v>N/A</v>
      </c>
      <c r="E252" s="27">
        <v>1.6745962921999999</v>
      </c>
      <c r="F252" s="27" t="str">
        <f t="shared" si="37"/>
        <v>N/A</v>
      </c>
      <c r="G252" s="27">
        <v>1.1109069886</v>
      </c>
      <c r="H252" s="27" t="str">
        <f t="shared" si="38"/>
        <v>N/A</v>
      </c>
      <c r="I252" s="8">
        <v>-1.86</v>
      </c>
      <c r="J252" s="8">
        <v>-33.700000000000003</v>
      </c>
      <c r="K252" s="28" t="s">
        <v>736</v>
      </c>
      <c r="L252" s="111" t="str">
        <f t="shared" si="39"/>
        <v>No</v>
      </c>
    </row>
    <row r="253" spans="1:12" ht="25" x14ac:dyDescent="0.25">
      <c r="A253" s="182" t="s">
        <v>1574</v>
      </c>
      <c r="B253" s="119" t="s">
        <v>213</v>
      </c>
      <c r="C253" s="151">
        <v>3.3191216247000002</v>
      </c>
      <c r="D253" s="151" t="str">
        <f t="shared" si="36"/>
        <v>N/A</v>
      </c>
      <c r="E253" s="151">
        <v>3.2770703779999999</v>
      </c>
      <c r="F253" s="151" t="str">
        <f t="shared" si="37"/>
        <v>N/A</v>
      </c>
      <c r="G253" s="151">
        <v>2.1005324606000002</v>
      </c>
      <c r="H253" s="151" t="str">
        <f t="shared" si="38"/>
        <v>N/A</v>
      </c>
      <c r="I253" s="152">
        <v>-1.27</v>
      </c>
      <c r="J253" s="152">
        <v>-35.9</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21486</v>
      </c>
      <c r="D7" s="19" t="str">
        <f>IF($B7="N/A","N/A",IF(C7&gt;15,"No",IF(C7&lt;-15,"No","Yes")))</f>
        <v>N/A</v>
      </c>
      <c r="E7" s="18">
        <v>21131</v>
      </c>
      <c r="F7" s="19" t="str">
        <f>IF($B7="N/A","N/A",IF(E7&gt;15,"No",IF(E7&lt;-15,"No","Yes")))</f>
        <v>N/A</v>
      </c>
      <c r="G7" s="18">
        <v>19051</v>
      </c>
      <c r="H7" s="19" t="str">
        <f>IF($B7="N/A","N/A",IF(G7&gt;15,"No",IF(G7&lt;-15,"No","Yes")))</f>
        <v>N/A</v>
      </c>
      <c r="I7" s="20">
        <v>-1.65</v>
      </c>
      <c r="J7" s="20">
        <v>-9.84</v>
      </c>
      <c r="K7" s="112" t="str">
        <f t="shared" ref="K7:K24" si="0">IF(J7="Div by 0", "N/A", IF(J7="N/A","N/A", IF(J7&gt;30, "No", IF(J7&lt;-30, "No", "Yes"))))</f>
        <v>Yes</v>
      </c>
    </row>
    <row r="8" spans="1:11" x14ac:dyDescent="0.25">
      <c r="A8" s="108"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08"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08" t="s">
        <v>815</v>
      </c>
      <c r="B13" s="22" t="s">
        <v>214</v>
      </c>
      <c r="C13" s="5">
        <v>94.149678860999998</v>
      </c>
      <c r="D13" s="5" t="str">
        <f t="shared" si="1"/>
        <v>No</v>
      </c>
      <c r="E13" s="5">
        <v>97.903554020000001</v>
      </c>
      <c r="F13" s="5" t="str">
        <f t="shared" si="2"/>
        <v>Yes</v>
      </c>
      <c r="G13" s="5">
        <v>99.721799380999997</v>
      </c>
      <c r="H13" s="5" t="str">
        <f t="shared" si="3"/>
        <v>Yes</v>
      </c>
      <c r="I13" s="6">
        <v>3.9870000000000001</v>
      </c>
      <c r="J13" s="6">
        <v>1.857</v>
      </c>
      <c r="K13" s="111" t="str">
        <f t="shared" si="0"/>
        <v>Yes</v>
      </c>
    </row>
    <row r="14" spans="1:11" x14ac:dyDescent="0.25">
      <c r="A14" s="109" t="s">
        <v>305</v>
      </c>
      <c r="B14" s="22" t="s">
        <v>213</v>
      </c>
      <c r="C14" s="23">
        <v>21486</v>
      </c>
      <c r="D14" s="5" t="str">
        <f>IF($B14="N/A","N/A",IF(C14&gt;15,"No",IF(C14&lt;-15,"No","Yes")))</f>
        <v>N/A</v>
      </c>
      <c r="E14" s="23">
        <v>21131</v>
      </c>
      <c r="F14" s="5" t="str">
        <f>IF($B14="N/A","N/A",IF(E14&gt;15,"No",IF(E14&lt;-15,"No","Yes")))</f>
        <v>N/A</v>
      </c>
      <c r="G14" s="23">
        <v>19051</v>
      </c>
      <c r="H14" s="5" t="str">
        <f>IF($B14="N/A","N/A",IF(G14&gt;15,"No",IF(G14&lt;-15,"No","Yes")))</f>
        <v>N/A</v>
      </c>
      <c r="I14" s="6">
        <v>-1.65</v>
      </c>
      <c r="J14" s="6">
        <v>-9.84</v>
      </c>
      <c r="K14" s="111" t="str">
        <f t="shared" si="0"/>
        <v>Yes</v>
      </c>
    </row>
    <row r="15" spans="1:11" x14ac:dyDescent="0.25">
      <c r="A15" s="108" t="s">
        <v>433</v>
      </c>
      <c r="B15" s="22" t="s">
        <v>215</v>
      </c>
      <c r="C15" s="5">
        <v>19.617425300000001</v>
      </c>
      <c r="D15" s="5" t="str">
        <f>IF($B15="N/A","N/A",IF(C15&gt;20,"No",IF(C15&lt;5,"No","Yes")))</f>
        <v>Yes</v>
      </c>
      <c r="E15" s="5">
        <v>20.316123230999999</v>
      </c>
      <c r="F15" s="5" t="str">
        <f>IF($B15="N/A","N/A",IF(E15&gt;20,"No",IF(E15&lt;5,"No","Yes")))</f>
        <v>No</v>
      </c>
      <c r="G15" s="5">
        <v>19.673507952000001</v>
      </c>
      <c r="H15" s="5" t="str">
        <f>IF($B15="N/A","N/A",IF(G15&gt;20,"No",IF(G15&lt;5,"No","Yes")))</f>
        <v>Yes</v>
      </c>
      <c r="I15" s="6">
        <v>3.5619999999999998</v>
      </c>
      <c r="J15" s="6">
        <v>-3.16</v>
      </c>
      <c r="K15" s="111" t="str">
        <f t="shared" si="0"/>
        <v>Yes</v>
      </c>
    </row>
    <row r="16" spans="1:11" x14ac:dyDescent="0.25">
      <c r="A16" s="108" t="s">
        <v>434</v>
      </c>
      <c r="B16" s="22" t="s">
        <v>213</v>
      </c>
      <c r="C16" s="5">
        <v>80.382574700000006</v>
      </c>
      <c r="D16" s="5" t="str">
        <f>IF($B16="N/A","N/A",IF(C16&gt;15,"No",IF(C16&lt;-15,"No","Yes")))</f>
        <v>N/A</v>
      </c>
      <c r="E16" s="5">
        <v>79.683876768999994</v>
      </c>
      <c r="F16" s="5" t="str">
        <f>IF($B16="N/A","N/A",IF(E16&gt;15,"No",IF(E16&lt;-15,"No","Yes")))</f>
        <v>N/A</v>
      </c>
      <c r="G16" s="5">
        <v>80.326492048000006</v>
      </c>
      <c r="H16" s="5" t="str">
        <f>IF($B16="N/A","N/A",IF(G16&gt;15,"No",IF(G16&lt;-15,"No","Yes")))</f>
        <v>N/A</v>
      </c>
      <c r="I16" s="6">
        <v>-0.86899999999999999</v>
      </c>
      <c r="J16" s="6">
        <v>0.80649999999999999</v>
      </c>
      <c r="K16" s="111" t="str">
        <f t="shared" si="0"/>
        <v>Yes</v>
      </c>
    </row>
    <row r="17" spans="1:11" x14ac:dyDescent="0.25">
      <c r="A17" s="108" t="s">
        <v>435</v>
      </c>
      <c r="B17" s="22" t="s">
        <v>213</v>
      </c>
      <c r="C17" s="5">
        <v>7.4374010983999996</v>
      </c>
      <c r="D17" s="5" t="str">
        <f>IF($B17="N/A","N/A",IF(C17&gt;15,"No",IF(C17&lt;-15,"No","Yes")))</f>
        <v>N/A</v>
      </c>
      <c r="E17" s="5">
        <v>11.764705881999999</v>
      </c>
      <c r="F17" s="5" t="str">
        <f>IF($B17="N/A","N/A",IF(E17&gt;15,"No",IF(E17&lt;-15,"No","Yes")))</f>
        <v>N/A</v>
      </c>
      <c r="G17" s="5">
        <v>3.3699018424</v>
      </c>
      <c r="H17" s="5" t="str">
        <f>IF($B17="N/A","N/A",IF(G17&gt;15,"No",IF(G17&lt;-15,"No","Yes")))</f>
        <v>N/A</v>
      </c>
      <c r="I17" s="6">
        <v>58.18</v>
      </c>
      <c r="J17" s="6">
        <v>-71.400000000000006</v>
      </c>
      <c r="K17" s="111" t="str">
        <f t="shared" si="0"/>
        <v>No</v>
      </c>
    </row>
    <row r="18" spans="1:11" x14ac:dyDescent="0.25">
      <c r="A18" s="108" t="s">
        <v>816</v>
      </c>
      <c r="B18" s="22" t="s">
        <v>213</v>
      </c>
      <c r="C18" s="64">
        <v>6672.4962452999998</v>
      </c>
      <c r="D18" s="5" t="str">
        <f>IF($B18="N/A","N/A",IF(C18&gt;15,"No",IF(C18&lt;-15,"No","Yes")))</f>
        <v>N/A</v>
      </c>
      <c r="E18" s="64">
        <v>6451.5595334</v>
      </c>
      <c r="F18" s="5" t="str">
        <f>IF($B18="N/A","N/A",IF(E18&gt;15,"No",IF(E18&lt;-15,"No","Yes")))</f>
        <v>N/A</v>
      </c>
      <c r="G18" s="64">
        <v>12028.017134</v>
      </c>
      <c r="H18" s="5" t="str">
        <f>IF($B18="N/A","N/A",IF(G18&gt;15,"No",IF(G18&lt;-15,"No","Yes")))</f>
        <v>N/A</v>
      </c>
      <c r="I18" s="6">
        <v>-3.31</v>
      </c>
      <c r="J18" s="6">
        <v>86.44</v>
      </c>
      <c r="K18" s="111" t="str">
        <f t="shared" si="0"/>
        <v>No</v>
      </c>
    </row>
    <row r="19" spans="1:11" x14ac:dyDescent="0.25">
      <c r="A19" s="110" t="s">
        <v>306</v>
      </c>
      <c r="B19" s="22" t="s">
        <v>213</v>
      </c>
      <c r="C19" s="23">
        <v>11</v>
      </c>
      <c r="D19" s="22" t="s">
        <v>213</v>
      </c>
      <c r="E19" s="23">
        <v>158</v>
      </c>
      <c r="F19" s="22" t="s">
        <v>213</v>
      </c>
      <c r="G19" s="23">
        <v>80</v>
      </c>
      <c r="H19" s="5" t="str">
        <f>IF($B19="N/A","N/A",IF(G19&gt;15,"No",IF(G19&lt;-15,"No","Yes")))</f>
        <v>N/A</v>
      </c>
      <c r="I19" s="6">
        <v>1875</v>
      </c>
      <c r="J19" s="6">
        <v>-49.4</v>
      </c>
      <c r="K19" s="111" t="str">
        <f t="shared" si="0"/>
        <v>No</v>
      </c>
    </row>
    <row r="20" spans="1:11" x14ac:dyDescent="0.25">
      <c r="A20" s="110" t="s">
        <v>346</v>
      </c>
      <c r="B20" s="22" t="s">
        <v>213</v>
      </c>
      <c r="C20" s="4">
        <v>3.7233547399999997E-2</v>
      </c>
      <c r="D20" s="22" t="s">
        <v>213</v>
      </c>
      <c r="E20" s="4">
        <v>0.74771662490000002</v>
      </c>
      <c r="F20" s="22" t="s">
        <v>213</v>
      </c>
      <c r="G20" s="4">
        <v>0.41992546320000002</v>
      </c>
      <c r="H20" s="5" t="str">
        <f>IF($B20="N/A","N/A",IF(G20&gt;15,"No",IF(G20&lt;-15,"No","Yes")))</f>
        <v>N/A</v>
      </c>
      <c r="I20" s="6">
        <v>1908</v>
      </c>
      <c r="J20" s="6">
        <v>-43.8</v>
      </c>
      <c r="K20" s="111" t="str">
        <f t="shared" si="0"/>
        <v>No</v>
      </c>
    </row>
    <row r="21" spans="1:11" ht="25" x14ac:dyDescent="0.25">
      <c r="A21" s="110" t="s">
        <v>817</v>
      </c>
      <c r="B21" s="22" t="s">
        <v>213</v>
      </c>
      <c r="C21" s="24">
        <v>4906.375</v>
      </c>
      <c r="D21" s="5" t="str">
        <f>IF($B21="N/A","N/A",IF(C21&gt;60,"No",IF(C21&lt;15,"No","Yes")))</f>
        <v>N/A</v>
      </c>
      <c r="E21" s="24">
        <v>8408.5443037999994</v>
      </c>
      <c r="F21" s="5" t="str">
        <f>IF($B21="N/A","N/A",IF(E21&gt;60,"No",IF(E21&lt;15,"No","Yes")))</f>
        <v>N/A</v>
      </c>
      <c r="G21" s="24">
        <v>9886.75</v>
      </c>
      <c r="H21" s="5" t="str">
        <f>IF($B21="N/A","N/A",IF(G21&gt;60,"No",IF(G21&lt;15,"No","Yes")))</f>
        <v>N/A</v>
      </c>
      <c r="I21" s="6">
        <v>71.38</v>
      </c>
      <c r="J21" s="6">
        <v>17.579999999999998</v>
      </c>
      <c r="K21" s="111" t="str">
        <f t="shared" si="0"/>
        <v>Yes</v>
      </c>
    </row>
    <row r="22" spans="1:11" x14ac:dyDescent="0.25">
      <c r="A22" s="110" t="s">
        <v>818</v>
      </c>
      <c r="B22" s="22" t="s">
        <v>217</v>
      </c>
      <c r="C22" s="23">
        <v>0</v>
      </c>
      <c r="D22" s="5" t="str">
        <f>IF($B22="N/A","N/A",IF(C22="N/A","N/A",IF(C22=0,"Yes","No")))</f>
        <v>Yes</v>
      </c>
      <c r="E22" s="23">
        <v>0</v>
      </c>
      <c r="F22" s="5" t="str">
        <f>IF($B22="N/A","N/A",IF(E22="N/A","N/A",IF(E22=0,"Yes","No")))</f>
        <v>Yes</v>
      </c>
      <c r="G22" s="23">
        <v>11</v>
      </c>
      <c r="H22" s="5" t="str">
        <f>IF($B22="N/A","N/A",IF(G22=0,"Yes","No"))</f>
        <v>No</v>
      </c>
      <c r="I22" s="6" t="s">
        <v>1748</v>
      </c>
      <c r="J22" s="6" t="s">
        <v>1748</v>
      </c>
      <c r="K22" s="111" t="str">
        <f t="shared" si="0"/>
        <v>N/A</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17271</v>
      </c>
      <c r="D6" s="5" t="str">
        <f>IF($B6="N/A","N/A",IF(C6&gt;15,"No",IF(C6&lt;-15,"No","Yes")))</f>
        <v>N/A</v>
      </c>
      <c r="E6" s="23">
        <v>16838</v>
      </c>
      <c r="F6" s="5" t="str">
        <f>IF($B6="N/A","N/A",IF(E6&gt;15,"No",IF(E6&lt;-15,"No","Yes")))</f>
        <v>N/A</v>
      </c>
      <c r="G6" s="23">
        <v>15303</v>
      </c>
      <c r="H6" s="5" t="str">
        <f>IF($B6="N/A","N/A",IF(G6&gt;15,"No",IF(G6&lt;-15,"No","Yes")))</f>
        <v>N/A</v>
      </c>
      <c r="I6" s="6">
        <v>-2.5099999999999998</v>
      </c>
      <c r="J6" s="6">
        <v>-9.1199999999999992</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5400.8157604999997</v>
      </c>
      <c r="D9" s="5" t="str">
        <f>IF($B9="N/A","N/A",IF(C9&gt;7000,"No",IF(C9&lt;2000,"No","Yes")))</f>
        <v>Yes</v>
      </c>
      <c r="E9" s="64">
        <v>5870.4367501999996</v>
      </c>
      <c r="F9" s="5" t="str">
        <f>IF($B9="N/A","N/A",IF(E9&gt;7000,"No",IF(E9&lt;2000,"No","Yes")))</f>
        <v>Yes</v>
      </c>
      <c r="G9" s="64">
        <v>6020.3070639999996</v>
      </c>
      <c r="H9" s="5" t="str">
        <f>IF($B9="N/A","N/A",IF(G9&gt;7000,"No",IF(G9&lt;2000,"No","Yes")))</f>
        <v>Yes</v>
      </c>
      <c r="I9" s="6">
        <v>8.6950000000000003</v>
      </c>
      <c r="J9" s="6">
        <v>2.5529999999999999</v>
      </c>
      <c r="K9" s="111" t="str">
        <f t="shared" si="0"/>
        <v>Yes</v>
      </c>
    </row>
    <row r="10" spans="1:11" x14ac:dyDescent="0.25">
      <c r="A10" s="107" t="s">
        <v>822</v>
      </c>
      <c r="B10" s="22" t="s">
        <v>213</v>
      </c>
      <c r="C10" s="64">
        <v>1250.4020081000001</v>
      </c>
      <c r="D10" s="5" t="str">
        <f>IF($B10="N/A","N/A",IF(C10&gt;15,"No",IF(C10&lt;-15,"No","Yes")))</f>
        <v>N/A</v>
      </c>
      <c r="E10" s="64">
        <v>1299.2430862000001</v>
      </c>
      <c r="F10" s="5" t="str">
        <f>IF($B10="N/A","N/A",IF(E10&gt;15,"No",IF(E10&lt;-15,"No","Yes")))</f>
        <v>N/A</v>
      </c>
      <c r="G10" s="64">
        <v>1333.9041655000001</v>
      </c>
      <c r="H10" s="5" t="str">
        <f>IF($B10="N/A","N/A",IF(G10&gt;15,"No",IF(G10&lt;-15,"No","Yes")))</f>
        <v>N/A</v>
      </c>
      <c r="I10" s="6">
        <v>3.9060000000000001</v>
      </c>
      <c r="J10" s="6">
        <v>2.6680000000000001</v>
      </c>
      <c r="K10" s="111" t="str">
        <f t="shared" si="0"/>
        <v>Yes</v>
      </c>
    </row>
    <row r="11" spans="1:11" x14ac:dyDescent="0.25">
      <c r="A11" s="107" t="s">
        <v>309</v>
      </c>
      <c r="B11" s="22" t="s">
        <v>219</v>
      </c>
      <c r="C11" s="5">
        <v>1.3317121186</v>
      </c>
      <c r="D11" s="5" t="str">
        <f>IF($B11="N/A","N/A",IF(C11&gt;10,"No",IF(C11&lt;=0,"No","Yes")))</f>
        <v>Yes</v>
      </c>
      <c r="E11" s="5">
        <v>1.4431642712999999</v>
      </c>
      <c r="F11" s="5" t="str">
        <f>IF($B11="N/A","N/A",IF(E11&gt;10,"No",IF(E11&lt;=0,"No","Yes")))</f>
        <v>Yes</v>
      </c>
      <c r="G11" s="5">
        <v>1.3265372803</v>
      </c>
      <c r="H11" s="5" t="str">
        <f>IF($B11="N/A","N/A",IF(G11&gt;10,"No",IF(G11&lt;=0,"No","Yes")))</f>
        <v>Yes</v>
      </c>
      <c r="I11" s="6">
        <v>8.3689999999999998</v>
      </c>
      <c r="J11" s="6">
        <v>-8.08</v>
      </c>
      <c r="K11" s="111" t="str">
        <f t="shared" si="0"/>
        <v>Yes</v>
      </c>
    </row>
    <row r="12" spans="1:11" x14ac:dyDescent="0.25">
      <c r="A12" s="107" t="s">
        <v>823</v>
      </c>
      <c r="B12" s="22" t="s">
        <v>213</v>
      </c>
      <c r="C12" s="64">
        <v>2596.8173913000001</v>
      </c>
      <c r="D12" s="5" t="str">
        <f>IF($B12="N/A","N/A",IF(C12&gt;15,"No",IF(C12&lt;-15,"No","Yes")))</f>
        <v>N/A</v>
      </c>
      <c r="E12" s="64">
        <v>2428.4897119000002</v>
      </c>
      <c r="F12" s="5" t="str">
        <f>IF($B12="N/A","N/A",IF(E12&gt;15,"No",IF(E12&lt;-15,"No","Yes")))</f>
        <v>N/A</v>
      </c>
      <c r="G12" s="64">
        <v>2736.8866994999998</v>
      </c>
      <c r="H12" s="5" t="str">
        <f>IF($B12="N/A","N/A",IF(G12&gt;15,"No",IF(G12&lt;-15,"No","Yes")))</f>
        <v>N/A</v>
      </c>
      <c r="I12" s="6">
        <v>-6.48</v>
      </c>
      <c r="J12" s="6">
        <v>12.7</v>
      </c>
      <c r="K12" s="111" t="str">
        <f t="shared" si="0"/>
        <v>Yes</v>
      </c>
    </row>
    <row r="13" spans="1:11" x14ac:dyDescent="0.25">
      <c r="A13" s="107" t="s">
        <v>310</v>
      </c>
      <c r="B13" s="22" t="s">
        <v>214</v>
      </c>
      <c r="C13" s="4">
        <v>97.261305078000007</v>
      </c>
      <c r="D13" s="5" t="str">
        <f>IF($B13="N/A","N/A",IF(C13&gt;100,"No",IF(C13&lt;95,"No","Yes")))</f>
        <v>Yes</v>
      </c>
      <c r="E13" s="4">
        <v>98.544957832999998</v>
      </c>
      <c r="F13" s="5" t="str">
        <f>IF($B13="N/A","N/A",IF(E13&gt;100,"No",IF(E13&lt;95,"No","Yes")))</f>
        <v>Yes</v>
      </c>
      <c r="G13" s="4">
        <v>99.967326667999998</v>
      </c>
      <c r="H13" s="5" t="str">
        <f>IF($B13="N/A","N/A",IF(G13&gt;100,"No",IF(G13&lt;95,"No","Yes")))</f>
        <v>Yes</v>
      </c>
      <c r="I13" s="6">
        <v>1.32</v>
      </c>
      <c r="J13" s="6">
        <v>1.4430000000000001</v>
      </c>
      <c r="K13" s="111" t="str">
        <f t="shared" si="0"/>
        <v>Yes</v>
      </c>
    </row>
    <row r="14" spans="1:11" x14ac:dyDescent="0.25">
      <c r="A14" s="107" t="s">
        <v>824</v>
      </c>
      <c r="B14" s="22" t="s">
        <v>220</v>
      </c>
      <c r="C14" s="4">
        <v>1.1283486129</v>
      </c>
      <c r="D14" s="5" t="str">
        <f>IF($B14="N/A","N/A",IF(C14&gt;1,"Yes","No"))</f>
        <v>Yes</v>
      </c>
      <c r="E14" s="4">
        <v>1.1324654974999999</v>
      </c>
      <c r="F14" s="5" t="str">
        <f>IF($B14="N/A","N/A",IF(E14&gt;1,"Yes","No"))</f>
        <v>Yes</v>
      </c>
      <c r="G14" s="4">
        <v>1.1287096351999999</v>
      </c>
      <c r="H14" s="5" t="str">
        <f>IF($B14="N/A","N/A",IF(G14&gt;1,"Yes","No"))</f>
        <v>Yes</v>
      </c>
      <c r="I14" s="6">
        <v>0.3649</v>
      </c>
      <c r="J14" s="6">
        <v>-0.33200000000000002</v>
      </c>
      <c r="K14" s="111" t="str">
        <f t="shared" si="0"/>
        <v>Yes</v>
      </c>
    </row>
    <row r="15" spans="1:11" x14ac:dyDescent="0.25">
      <c r="A15" s="107" t="s">
        <v>311</v>
      </c>
      <c r="B15" s="22" t="s">
        <v>214</v>
      </c>
      <c r="C15" s="4">
        <v>97.162874181999996</v>
      </c>
      <c r="D15" s="5" t="str">
        <f>IF($B15="N/A","N/A",IF(C15&gt;100,"No",IF(C15&lt;95,"No","Yes")))</f>
        <v>Yes</v>
      </c>
      <c r="E15" s="4">
        <v>98.360850456999998</v>
      </c>
      <c r="F15" s="5" t="str">
        <f>IF($B15="N/A","N/A",IF(E15&gt;100,"No",IF(E15&lt;95,"No","Yes")))</f>
        <v>Yes</v>
      </c>
      <c r="G15" s="4">
        <v>98.385937397999996</v>
      </c>
      <c r="H15" s="5" t="str">
        <f>IF($B15="N/A","N/A",IF(G15&gt;100,"No",IF(G15&lt;95,"No","Yes")))</f>
        <v>Yes</v>
      </c>
      <c r="I15" s="6">
        <v>1.2330000000000001</v>
      </c>
      <c r="J15" s="6">
        <v>2.5499999999999998E-2</v>
      </c>
      <c r="K15" s="111" t="str">
        <f t="shared" si="0"/>
        <v>Yes</v>
      </c>
    </row>
    <row r="16" spans="1:11" x14ac:dyDescent="0.25">
      <c r="A16" s="107" t="s">
        <v>825</v>
      </c>
      <c r="B16" s="22" t="s">
        <v>221</v>
      </c>
      <c r="C16" s="4">
        <v>8.4791132829000002</v>
      </c>
      <c r="D16" s="5" t="str">
        <f>IF($B16="N/A","N/A",IF(C16&gt;3,"Yes","No"))</f>
        <v>Yes</v>
      </c>
      <c r="E16" s="4">
        <v>8.3890230647999999</v>
      </c>
      <c r="F16" s="5" t="str">
        <f>IF($B16="N/A","N/A",IF(E16&gt;3,"Yes","No"))</f>
        <v>Yes</v>
      </c>
      <c r="G16" s="4">
        <v>8.3858926674000003</v>
      </c>
      <c r="H16" s="5" t="str">
        <f>IF($B16="N/A","N/A",IF(G16&gt;3,"Yes","No"))</f>
        <v>Yes</v>
      </c>
      <c r="I16" s="6">
        <v>-1.06</v>
      </c>
      <c r="J16" s="6">
        <v>-3.6999999999999998E-2</v>
      </c>
      <c r="K16" s="111" t="str">
        <f t="shared" si="0"/>
        <v>Yes</v>
      </c>
    </row>
    <row r="17" spans="1:11" x14ac:dyDescent="0.25">
      <c r="A17" s="107" t="s">
        <v>826</v>
      </c>
      <c r="B17" s="22" t="s">
        <v>222</v>
      </c>
      <c r="C17" s="4">
        <v>3.5091772335</v>
      </c>
      <c r="D17" s="5" t="str">
        <f>IF($B17="N/A","N/A",IF(C17&gt;=8,"No",IF(C17&lt;2,"No","Yes")))</f>
        <v>Yes</v>
      </c>
      <c r="E17" s="4">
        <v>3.6998455874</v>
      </c>
      <c r="F17" s="5" t="str">
        <f>IF($B17="N/A","N/A",IF(E17&gt;=8,"No",IF(E17&lt;2,"No","Yes")))</f>
        <v>Yes</v>
      </c>
      <c r="G17" s="4">
        <v>3.6856171992000002</v>
      </c>
      <c r="H17" s="5" t="str">
        <f>IF($B17="N/A","N/A",IF(G17&gt;=8,"No",IF(G17&lt;2,"No","Yes")))</f>
        <v>Yes</v>
      </c>
      <c r="I17" s="6">
        <v>5.4329999999999998</v>
      </c>
      <c r="J17" s="6">
        <v>-0.38500000000000001</v>
      </c>
      <c r="K17" s="111" t="str">
        <f t="shared" si="0"/>
        <v>Yes</v>
      </c>
    </row>
    <row r="18" spans="1:11" x14ac:dyDescent="0.25">
      <c r="A18" s="107" t="s">
        <v>827</v>
      </c>
      <c r="B18" s="22" t="s">
        <v>222</v>
      </c>
      <c r="C18" s="4">
        <v>4.3192635053000004</v>
      </c>
      <c r="D18" s="5" t="str">
        <f>IF($B18="N/A","N/A",IF(C18&gt;=8,"No",IF(C18&lt;2,"No","Yes")))</f>
        <v>Yes</v>
      </c>
      <c r="E18" s="4">
        <v>4.5183513481000004</v>
      </c>
      <c r="F18" s="5" t="str">
        <f>IF($B18="N/A","N/A",IF(E18&gt;=8,"No",IF(E18&lt;2,"No","Yes")))</f>
        <v>Yes</v>
      </c>
      <c r="G18" s="4">
        <v>4.5132980461000001</v>
      </c>
      <c r="H18" s="5" t="str">
        <f>IF($B18="N/A","N/A",IF(G18&gt;=8,"No",IF(G18&lt;2,"No","Yes")))</f>
        <v>Yes</v>
      </c>
      <c r="I18" s="6">
        <v>4.609</v>
      </c>
      <c r="J18" s="6">
        <v>-0.112</v>
      </c>
      <c r="K18" s="111" t="str">
        <f t="shared" si="0"/>
        <v>Yes</v>
      </c>
    </row>
    <row r="19" spans="1:11" x14ac:dyDescent="0.25">
      <c r="A19" s="107" t="s">
        <v>312</v>
      </c>
      <c r="B19" s="22" t="s">
        <v>223</v>
      </c>
      <c r="C19" s="4">
        <v>97.267095131000005</v>
      </c>
      <c r="D19" s="5" t="str">
        <f>IF(OR($B19="N/A",$C19="N/A"),"N/A",IF(C19&gt;100,"No",IF(C19&lt;98,"No","Yes")))</f>
        <v>No</v>
      </c>
      <c r="E19" s="4">
        <v>98.544957832999998</v>
      </c>
      <c r="F19" s="5" t="str">
        <f>IF(OR($B19="N/A",$E19="N/A"),"N/A",IF(E19&gt;100,"No",IF(E19&lt;98,"No","Yes")))</f>
        <v>Yes</v>
      </c>
      <c r="G19" s="4">
        <v>100</v>
      </c>
      <c r="H19" s="5" t="str">
        <f>IF($B19="N/A","N/A",IF(G19&gt;100,"No",IF(G19&lt;98,"No","Yes")))</f>
        <v>Yes</v>
      </c>
      <c r="I19" s="6">
        <v>1.3140000000000001</v>
      </c>
      <c r="J19" s="6">
        <v>1.4770000000000001</v>
      </c>
      <c r="K19" s="111" t="str">
        <f t="shared" si="0"/>
        <v>Yes</v>
      </c>
    </row>
    <row r="20" spans="1:11" x14ac:dyDescent="0.25">
      <c r="A20" s="107" t="s">
        <v>31</v>
      </c>
      <c r="B20" s="38" t="s">
        <v>214</v>
      </c>
      <c r="C20" s="4">
        <v>97.087603497000003</v>
      </c>
      <c r="D20" s="5" t="str">
        <f>IF($B20="N/A","N/A",IF(C20&gt;100,"No",IF(C20&lt;95,"No","Yes")))</f>
        <v>Yes</v>
      </c>
      <c r="E20" s="4">
        <v>97.553153581000004</v>
      </c>
      <c r="F20" s="5" t="str">
        <f>IF($B20="N/A","N/A",IF(E20&gt;100,"No",IF(E20&lt;95,"No","Yes")))</f>
        <v>Yes</v>
      </c>
      <c r="G20" s="4">
        <v>98.764948048999997</v>
      </c>
      <c r="H20" s="5" t="str">
        <f>IF($B20="N/A","N/A",IF(G20&gt;100,"No",IF(G20&lt;95,"No","Yes")))</f>
        <v>Yes</v>
      </c>
      <c r="I20" s="6">
        <v>0.47949999999999998</v>
      </c>
      <c r="J20" s="6">
        <v>1.242</v>
      </c>
      <c r="K20" s="111" t="str">
        <f t="shared" si="0"/>
        <v>Yes</v>
      </c>
    </row>
    <row r="21" spans="1:11" x14ac:dyDescent="0.25">
      <c r="A21" s="107" t="s">
        <v>313</v>
      </c>
      <c r="B21" s="22" t="s">
        <v>214</v>
      </c>
      <c r="C21" s="4">
        <v>97.267095131000005</v>
      </c>
      <c r="D21" s="5" t="str">
        <f>IF($B21="N/A","N/A",IF(C21&gt;100,"No",IF(C21&lt;95,"No","Yes")))</f>
        <v>Yes</v>
      </c>
      <c r="E21" s="4">
        <v>98.544957832999998</v>
      </c>
      <c r="F21" s="5" t="str">
        <f>IF($B21="N/A","N/A",IF(E21&gt;100,"No",IF(E21&lt;95,"No","Yes")))</f>
        <v>Yes</v>
      </c>
      <c r="G21" s="4">
        <v>100</v>
      </c>
      <c r="H21" s="5" t="str">
        <f>IF($B21="N/A","N/A",IF(G21&gt;100,"No",IF(G21&lt;95,"No","Yes")))</f>
        <v>Yes</v>
      </c>
      <c r="I21" s="6">
        <v>1.3140000000000001</v>
      </c>
      <c r="J21" s="6">
        <v>1.4770000000000001</v>
      </c>
      <c r="K21" s="111" t="str">
        <f t="shared" si="0"/>
        <v>Yes</v>
      </c>
    </row>
    <row r="22" spans="1:11" x14ac:dyDescent="0.25">
      <c r="A22" s="107" t="s">
        <v>1696</v>
      </c>
      <c r="B22" s="22" t="s">
        <v>224</v>
      </c>
      <c r="C22" s="4">
        <v>0.65427595390000004</v>
      </c>
      <c r="D22" s="5" t="str">
        <f>IF($B22="N/A","N/A",IF(C22&gt;5,"No",IF(C22&lt;=0,"No","Yes")))</f>
        <v>Yes</v>
      </c>
      <c r="E22" s="4">
        <v>0.50481054759999999</v>
      </c>
      <c r="F22" s="5" t="str">
        <f>IF($B22="N/A","N/A",IF(E22&gt;5,"No",IF(E22&lt;=0,"No","Yes")))</f>
        <v>Yes</v>
      </c>
      <c r="G22" s="4">
        <v>0.52277331240000002</v>
      </c>
      <c r="H22" s="5" t="str">
        <f>IF($B22="N/A","N/A",IF(G22&gt;5,"No",IF(G22&lt;=0,"No","Yes")))</f>
        <v>Yes</v>
      </c>
      <c r="I22" s="6">
        <v>-22.8</v>
      </c>
      <c r="J22" s="6">
        <v>3.5579999999999998</v>
      </c>
      <c r="K22" s="111" t="str">
        <f t="shared" si="0"/>
        <v>Yes</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5.1076949799999998</v>
      </c>
      <c r="D24" s="5" t="str">
        <f>IF($B24="N/A","N/A",IF(C24&gt;=2,"Yes","No"))</f>
        <v>Yes</v>
      </c>
      <c r="E24" s="4">
        <v>5.3138733815999997</v>
      </c>
      <c r="F24" s="5" t="str">
        <f>IF($B24="N/A","N/A",IF(E24&gt;=2,"Yes","No"))</f>
        <v>Yes</v>
      </c>
      <c r="G24" s="4">
        <v>5.4132523035000002</v>
      </c>
      <c r="H24" s="5" t="str">
        <f>IF($B24="N/A","N/A",IF(G24&gt;=2,"Yes","No"))</f>
        <v>Yes</v>
      </c>
      <c r="I24" s="6">
        <v>4.0369999999999999</v>
      </c>
      <c r="J24" s="6">
        <v>1.87</v>
      </c>
      <c r="K24" s="111" t="str">
        <f t="shared" si="0"/>
        <v>Yes</v>
      </c>
    </row>
    <row r="25" spans="1:11" x14ac:dyDescent="0.25">
      <c r="A25" s="107" t="s">
        <v>829</v>
      </c>
      <c r="B25" s="22" t="s">
        <v>226</v>
      </c>
      <c r="C25" s="4">
        <v>4.1398876729999996</v>
      </c>
      <c r="D25" s="5" t="str">
        <f>IF($B25="N/A","N/A",IF(C25&gt;30,"No",IF(C25&lt;5,"No","Yes")))</f>
        <v>No</v>
      </c>
      <c r="E25" s="4">
        <v>4.0919349090999999</v>
      </c>
      <c r="F25" s="5" t="str">
        <f>IF($B25="N/A","N/A",IF(E25&gt;30,"No",IF(E25&lt;5,"No","Yes")))</f>
        <v>No</v>
      </c>
      <c r="G25" s="4">
        <v>4.0841665032999996</v>
      </c>
      <c r="H25" s="5" t="str">
        <f>IF($B25="N/A","N/A",IF(G25&gt;30,"No",IF(G25&lt;5,"No","Yes")))</f>
        <v>No</v>
      </c>
      <c r="I25" s="6">
        <v>-1.1599999999999999</v>
      </c>
      <c r="J25" s="6">
        <v>-0.19</v>
      </c>
      <c r="K25" s="111" t="str">
        <f t="shared" si="0"/>
        <v>Yes</v>
      </c>
    </row>
    <row r="26" spans="1:11" x14ac:dyDescent="0.25">
      <c r="A26" s="107" t="s">
        <v>830</v>
      </c>
      <c r="B26" s="22" t="s">
        <v>227</v>
      </c>
      <c r="C26" s="4">
        <v>16.420589426999999</v>
      </c>
      <c r="D26" s="5" t="str">
        <f>IF($B26="N/A","N/A",IF(C26&gt;75,"No",IF(C26&lt;15,"No","Yes")))</f>
        <v>Yes</v>
      </c>
      <c r="E26" s="4">
        <v>15.868868037</v>
      </c>
      <c r="F26" s="5" t="str">
        <f>IF($B26="N/A","N/A",IF(E26&gt;75,"No",IF(E26&lt;15,"No","Yes")))</f>
        <v>Yes</v>
      </c>
      <c r="G26" s="4">
        <v>16.630726000999999</v>
      </c>
      <c r="H26" s="5" t="str">
        <f>IF($B26="N/A","N/A",IF(G26&gt;75,"No",IF(G26&lt;15,"No","Yes")))</f>
        <v>Yes</v>
      </c>
      <c r="I26" s="6">
        <v>-3.36</v>
      </c>
      <c r="J26" s="6">
        <v>4.8010000000000002</v>
      </c>
      <c r="K26" s="111" t="str">
        <f t="shared" si="0"/>
        <v>Yes</v>
      </c>
    </row>
    <row r="27" spans="1:11" x14ac:dyDescent="0.25">
      <c r="A27" s="107" t="s">
        <v>831</v>
      </c>
      <c r="B27" s="22" t="s">
        <v>228</v>
      </c>
      <c r="C27" s="4">
        <v>79.4395229</v>
      </c>
      <c r="D27" s="5" t="str">
        <f>IF($B27="N/A","N/A",IF(C27&gt;70,"No",IF(C27&lt;25,"No","Yes")))</f>
        <v>No</v>
      </c>
      <c r="E27" s="4">
        <v>80.039197053999999</v>
      </c>
      <c r="F27" s="5" t="str">
        <f>IF($B27="N/A","N/A",IF(E27&gt;70,"No",IF(E27&lt;25,"No","Yes")))</f>
        <v>No</v>
      </c>
      <c r="G27" s="4">
        <v>79.285107495000005</v>
      </c>
      <c r="H27" s="5" t="str">
        <f>IF($B27="N/A","N/A",IF(G27&gt;70,"No",IF(G27&lt;25,"No","Yes")))</f>
        <v>No</v>
      </c>
      <c r="I27" s="6">
        <v>0.75490000000000002</v>
      </c>
      <c r="J27" s="6">
        <v>-0.94199999999999995</v>
      </c>
      <c r="K27" s="111" t="str">
        <f t="shared" si="0"/>
        <v>Yes</v>
      </c>
    </row>
    <row r="28" spans="1:11" x14ac:dyDescent="0.25">
      <c r="A28" s="107" t="s">
        <v>318</v>
      </c>
      <c r="B28" s="22" t="s">
        <v>229</v>
      </c>
      <c r="C28" s="4">
        <v>59.180128539000002</v>
      </c>
      <c r="D28" s="5" t="str">
        <f>IF($B28="N/A","N/A",IF(C28&gt;70,"No",IF(C28&lt;35,"No","Yes")))</f>
        <v>Yes</v>
      </c>
      <c r="E28" s="4">
        <v>59.632973036999999</v>
      </c>
      <c r="F28" s="5" t="str">
        <f>IF($B28="N/A","N/A",IF(E28&gt;70,"No",IF(E28&lt;35,"No","Yes")))</f>
        <v>Yes</v>
      </c>
      <c r="G28" s="4">
        <v>56.315755080999999</v>
      </c>
      <c r="H28" s="5" t="str">
        <f>IF($B28="N/A","N/A",IF(G28&gt;70,"No",IF(G28&lt;35,"No","Yes")))</f>
        <v>Yes</v>
      </c>
      <c r="I28" s="6">
        <v>0.76519999999999999</v>
      </c>
      <c r="J28" s="6">
        <v>-5.56</v>
      </c>
      <c r="K28" s="111" t="str">
        <f t="shared" si="0"/>
        <v>Yes</v>
      </c>
    </row>
    <row r="29" spans="1:11" x14ac:dyDescent="0.25">
      <c r="A29" s="107" t="s">
        <v>832</v>
      </c>
      <c r="B29" s="22" t="s">
        <v>220</v>
      </c>
      <c r="C29" s="4">
        <v>2.2581939145000001</v>
      </c>
      <c r="D29" s="5" t="str">
        <f>IF($B29="N/A","N/A",IF(C29&gt;1,"Yes","No"))</f>
        <v>Yes</v>
      </c>
      <c r="E29" s="4">
        <v>2.2069514989000001</v>
      </c>
      <c r="F29" s="5" t="str">
        <f>IF($B29="N/A","N/A",IF(E29&gt;1,"Yes","No"))</f>
        <v>Yes</v>
      </c>
      <c r="G29" s="4">
        <v>2.1865862149000002</v>
      </c>
      <c r="H29" s="5" t="str">
        <f>IF($B29="N/A","N/A",IF(G29&gt;1,"Yes","No"))</f>
        <v>Yes</v>
      </c>
      <c r="I29" s="6">
        <v>-2.27</v>
      </c>
      <c r="J29" s="6">
        <v>-0.92300000000000004</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99.951081107999997</v>
      </c>
      <c r="D31" s="5" t="str">
        <f>IF($B31="N/A","N/A",IF(C31&gt;15,"No",IF(C31&lt;-15,"No","Yes")))</f>
        <v>N/A</v>
      </c>
      <c r="E31" s="4">
        <v>99.920326661000004</v>
      </c>
      <c r="F31" s="5" t="str">
        <f>IF($B31="N/A","N/A",IF(E31&gt;15,"No",IF(E31&lt;-15,"No","Yes")))</f>
        <v>N/A</v>
      </c>
      <c r="G31" s="4">
        <v>100</v>
      </c>
      <c r="H31" s="5" t="str">
        <f>IF($B31="N/A","N/A",IF(G31&gt;15,"No",IF(G31&lt;-15,"No","Yes")))</f>
        <v>N/A</v>
      </c>
      <c r="I31" s="6">
        <v>-3.1E-2</v>
      </c>
      <c r="J31" s="6">
        <v>7.9699999999999993E-2</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97.122343813000001</v>
      </c>
      <c r="D34" s="5" t="str">
        <f>IF($B34="N/A","N/A",IF(C34&gt;=90,"Yes","No"))</f>
        <v>Yes</v>
      </c>
      <c r="E34" s="4">
        <v>98.283644138</v>
      </c>
      <c r="F34" s="5" t="str">
        <f>IF($B34="N/A","N/A",IF(E34&gt;=90,"Yes","No"))</f>
        <v>Yes</v>
      </c>
      <c r="G34" s="4">
        <v>98.385937397999996</v>
      </c>
      <c r="H34" s="5" t="str">
        <f>IF($B34="N/A","N/A",IF(G34&gt;=90,"Yes","No"))</f>
        <v>Yes</v>
      </c>
      <c r="I34" s="6">
        <v>1.196</v>
      </c>
      <c r="J34" s="6">
        <v>0.1041</v>
      </c>
      <c r="K34" s="111" t="str">
        <f t="shared" si="0"/>
        <v>Yes</v>
      </c>
    </row>
    <row r="35" spans="1:11" x14ac:dyDescent="0.25">
      <c r="A35" s="107" t="s">
        <v>323</v>
      </c>
      <c r="B35" s="22" t="s">
        <v>213</v>
      </c>
      <c r="C35" s="4">
        <v>23.571304499</v>
      </c>
      <c r="D35" s="5" t="str">
        <f>IF($B35="N/A","N/A",IF(C35&gt;15,"No",IF(C35&lt;-15,"No","Yes")))</f>
        <v>N/A</v>
      </c>
      <c r="E35" s="4">
        <v>23.607316783000002</v>
      </c>
      <c r="F35" s="5" t="str">
        <f>IF($B35="N/A","N/A",IF(E35&gt;15,"No",IF(E35&lt;-15,"No","Yes")))</f>
        <v>N/A</v>
      </c>
      <c r="G35" s="4">
        <v>24.380840358</v>
      </c>
      <c r="H35" s="5" t="str">
        <f>IF($B35="N/A","N/A",IF(G35&gt;15,"No",IF(G35&lt;-15,"No","Yes")))</f>
        <v>N/A</v>
      </c>
      <c r="I35" s="6">
        <v>0.15279999999999999</v>
      </c>
      <c r="J35" s="6">
        <v>3.2770000000000001</v>
      </c>
      <c r="K35" s="111" t="str">
        <f t="shared" si="0"/>
        <v>Yes</v>
      </c>
    </row>
    <row r="36" spans="1:11" x14ac:dyDescent="0.25">
      <c r="A36" s="107" t="s">
        <v>1731</v>
      </c>
      <c r="B36" s="22" t="s">
        <v>213</v>
      </c>
      <c r="C36" s="4">
        <v>26.767413583</v>
      </c>
      <c r="D36" s="5" t="str">
        <f>IF($B36="N/A","N/A",IF(C36&gt;15,"No",IF(C36&lt;-15,"No","Yes")))</f>
        <v>N/A</v>
      </c>
      <c r="E36" s="4">
        <v>26.677752701999999</v>
      </c>
      <c r="F36" s="5" t="str">
        <f>IF($B36="N/A","N/A",IF(E36&gt;15,"No",IF(E36&lt;-15,"No","Yes")))</f>
        <v>N/A</v>
      </c>
      <c r="G36" s="4">
        <v>25.093118996000001</v>
      </c>
      <c r="H36" s="5" t="str">
        <f>IF($B36="N/A","N/A",IF(G36&gt;15,"No",IF(G36&lt;-15,"No","Yes")))</f>
        <v>N/A</v>
      </c>
      <c r="I36" s="6">
        <v>-0.33500000000000002</v>
      </c>
      <c r="J36" s="6">
        <v>-5.94</v>
      </c>
      <c r="K36" s="111" t="str">
        <f t="shared" si="0"/>
        <v>Yes</v>
      </c>
    </row>
    <row r="37" spans="1:11" x14ac:dyDescent="0.25">
      <c r="A37" s="107" t="s">
        <v>372</v>
      </c>
      <c r="B37" s="22" t="s">
        <v>231</v>
      </c>
      <c r="C37" s="4">
        <v>92.247119448999996</v>
      </c>
      <c r="D37" s="5" t="str">
        <f>IF($B37="N/A","N/A",IF(C37&gt;90,"No",IF(C37&lt;75,"No","Yes")))</f>
        <v>No</v>
      </c>
      <c r="E37" s="4">
        <v>91.335075424999999</v>
      </c>
      <c r="F37" s="5" t="str">
        <f>IF($B37="N/A","N/A",IF(E37&gt;90,"No",IF(E37&lt;75,"No","Yes")))</f>
        <v>No</v>
      </c>
      <c r="G37" s="4">
        <v>91.125923021999995</v>
      </c>
      <c r="H37" s="5" t="str">
        <f>IF($B37="N/A","N/A",IF(G37&gt;90,"No",IF(G37&lt;75,"No","Yes")))</f>
        <v>No</v>
      </c>
      <c r="I37" s="6">
        <v>-0.98899999999999999</v>
      </c>
      <c r="J37" s="6">
        <v>-0.22900000000000001</v>
      </c>
      <c r="K37" s="111" t="str">
        <f>IF(J37="Div by 0", "N/A", IF(J37="N/A","N/A", IF(J37&gt;30, "No", IF(J37&lt;-30, "No", "Yes"))))</f>
        <v>Yes</v>
      </c>
    </row>
    <row r="38" spans="1:11" x14ac:dyDescent="0.25">
      <c r="A38" s="107" t="s">
        <v>373</v>
      </c>
      <c r="B38" s="22" t="s">
        <v>232</v>
      </c>
      <c r="C38" s="4">
        <v>5.1415667882999996</v>
      </c>
      <c r="D38" s="5" t="str">
        <f>IF($B38="N/A","N/A",IF(C38&gt;10,"No",IF(C38&lt;1,"No","Yes")))</f>
        <v>Yes</v>
      </c>
      <c r="E38" s="4">
        <v>5.6301223423</v>
      </c>
      <c r="F38" s="5" t="str">
        <f>IF($B38="N/A","N/A",IF(E38&gt;10,"No",IF(E38&lt;1,"No","Yes")))</f>
        <v>Yes</v>
      </c>
      <c r="G38" s="4">
        <v>5.4760504475999996</v>
      </c>
      <c r="H38" s="5" t="str">
        <f>IF($B38="N/A","N/A",IF(G38&gt;10,"No",IF(G38&lt;1,"No","Yes")))</f>
        <v>Yes</v>
      </c>
      <c r="I38" s="6">
        <v>9.5020000000000007</v>
      </c>
      <c r="J38" s="6">
        <v>-2.74</v>
      </c>
      <c r="K38" s="111" t="str">
        <f>IF(J38="Div by 0", "N/A", IF(J38="N/A","N/A", IF(J38&gt;30, "No", IF(J38&lt;-30, "No", "Yes"))))</f>
        <v>Yes</v>
      </c>
    </row>
    <row r="39" spans="1:11" x14ac:dyDescent="0.25">
      <c r="A39" s="107" t="s">
        <v>374</v>
      </c>
      <c r="B39" s="22" t="s">
        <v>233</v>
      </c>
      <c r="C39" s="4">
        <v>1.7370158100000001E-2</v>
      </c>
      <c r="D39" s="5" t="str">
        <f>IF($B39="N/A","N/A",IF(C39&gt;2,"No",IF(C39&lt;=0,"No","Yes")))</f>
        <v>Yes</v>
      </c>
      <c r="E39" s="4">
        <v>5.9389476199999999E-2</v>
      </c>
      <c r="F39" s="5" t="str">
        <f>IF($B39="N/A","N/A",IF(E39&gt;2,"No",IF(E39&lt;=0,"No","Yes")))</f>
        <v>Yes</v>
      </c>
      <c r="G39" s="4">
        <v>1.30693328E-2</v>
      </c>
      <c r="H39" s="5" t="str">
        <f>IF($B39="N/A","N/A",IF(G39&gt;2,"No",IF(G39&lt;=0,"No","Yes")))</f>
        <v>Yes</v>
      </c>
      <c r="I39" s="6">
        <v>241.9</v>
      </c>
      <c r="J39" s="6">
        <v>-78</v>
      </c>
      <c r="K39" s="111" t="str">
        <f>IF(J39="Div by 0", "N/A", IF(J39="N/A","N/A", IF(J39&gt;30, "No", IF(J39&lt;-30, "No", "Yes"))))</f>
        <v>No</v>
      </c>
    </row>
    <row r="40" spans="1:11" x14ac:dyDescent="0.25">
      <c r="A40" s="123" t="s">
        <v>375</v>
      </c>
      <c r="B40" s="119" t="s">
        <v>234</v>
      </c>
      <c r="C40" s="124">
        <v>0.85113774539999998</v>
      </c>
      <c r="D40" s="120" t="str">
        <f>IF($B40="N/A","N/A",IF(C40&gt;3,"No",IF(C40&lt;=0,"No","Yes")))</f>
        <v>Yes</v>
      </c>
      <c r="E40" s="124">
        <v>0.81363582369999998</v>
      </c>
      <c r="F40" s="120" t="str">
        <f>IF($B40="N/A","N/A",IF(E40&gt;3,"No",IF(E40&lt;=0,"No","Yes")))</f>
        <v>Yes</v>
      </c>
      <c r="G40" s="124">
        <v>0.77109063580000003</v>
      </c>
      <c r="H40" s="120" t="str">
        <f>IF($B40="N/A","N/A",IF(G40&gt;3,"No",IF(G40&lt;=0,"No","Yes")))</f>
        <v>Yes</v>
      </c>
      <c r="I40" s="121">
        <v>-4.41</v>
      </c>
      <c r="J40" s="121">
        <v>-5.23</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4215</v>
      </c>
      <c r="D6" s="5" t="str">
        <f>IF($B6="N/A","N/A",IF(C6&gt;15,"No",IF(C6&lt;-15,"No","Yes")))</f>
        <v>N/A</v>
      </c>
      <c r="E6" s="23">
        <v>4293</v>
      </c>
      <c r="F6" s="5" t="str">
        <f>IF($B6="N/A","N/A",IF(E6&gt;15,"No",IF(E6&lt;-15,"No","Yes")))</f>
        <v>N/A</v>
      </c>
      <c r="G6" s="23">
        <v>3748</v>
      </c>
      <c r="H6" s="5" t="str">
        <f>IF($B6="N/A","N/A",IF(G6&gt;15,"No",IF(G6&lt;-15,"No","Yes")))</f>
        <v>N/A</v>
      </c>
      <c r="I6" s="6">
        <v>1.851</v>
      </c>
      <c r="J6" s="6">
        <v>-12.7</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1174.8469751</v>
      </c>
      <c r="D9" s="5" t="str">
        <f>IF($B9="N/A","N/A",IF(C9&gt;15,"No",IF(C9&lt;-15,"No","Yes")))</f>
        <v>N/A</v>
      </c>
      <c r="E9" s="64">
        <v>1262.903331</v>
      </c>
      <c r="F9" s="5" t="str">
        <f>IF($B9="N/A","N/A",IF(E9&gt;15,"No",IF(E9&lt;-15,"No","Yes")))</f>
        <v>N/A</v>
      </c>
      <c r="G9" s="64">
        <v>1239.9132870999999</v>
      </c>
      <c r="H9" s="5" t="str">
        <f>IF($B9="N/A","N/A",IF(G9&gt;15,"No",IF(G9&lt;-15,"No","Yes")))</f>
        <v>N/A</v>
      </c>
      <c r="I9" s="6">
        <v>7.4950000000000001</v>
      </c>
      <c r="J9" s="6">
        <v>-1.82</v>
      </c>
      <c r="K9" s="111" t="str">
        <f t="shared" si="0"/>
        <v>Yes</v>
      </c>
    </row>
    <row r="10" spans="1:11" x14ac:dyDescent="0.25">
      <c r="A10" s="107" t="s">
        <v>309</v>
      </c>
      <c r="B10" s="22" t="s">
        <v>213</v>
      </c>
      <c r="C10" s="4">
        <v>0.35587188609999998</v>
      </c>
      <c r="D10" s="5" t="str">
        <f>IF($B10="N/A","N/A",IF(C10&gt;15,"No",IF(C10&lt;-15,"No","Yes")))</f>
        <v>N/A</v>
      </c>
      <c r="E10" s="4">
        <v>0.46587467970000002</v>
      </c>
      <c r="F10" s="5" t="str">
        <f>IF($B10="N/A","N/A",IF(E10&gt;15,"No",IF(E10&lt;-15,"No","Yes")))</f>
        <v>N/A</v>
      </c>
      <c r="G10" s="4">
        <v>0.26680896479999999</v>
      </c>
      <c r="H10" s="5" t="str">
        <f>IF($B10="N/A","N/A",IF(G10&gt;15,"No",IF(G10&lt;-15,"No","Yes")))</f>
        <v>N/A</v>
      </c>
      <c r="I10" s="6">
        <v>30.91</v>
      </c>
      <c r="J10" s="6">
        <v>-42.7</v>
      </c>
      <c r="K10" s="111" t="str">
        <f t="shared" si="0"/>
        <v>No</v>
      </c>
    </row>
    <row r="11" spans="1:11" x14ac:dyDescent="0.25">
      <c r="A11" s="107" t="s">
        <v>823</v>
      </c>
      <c r="B11" s="22" t="s">
        <v>213</v>
      </c>
      <c r="C11" s="64">
        <v>716.93333332999998</v>
      </c>
      <c r="D11" s="5" t="str">
        <f>IF($B11="N/A","N/A",IF(C11&gt;15,"No",IF(C11&lt;-15,"No","Yes")))</f>
        <v>N/A</v>
      </c>
      <c r="E11" s="64">
        <v>1583.7</v>
      </c>
      <c r="F11" s="5" t="str">
        <f>IF($B11="N/A","N/A",IF(E11&gt;15,"No",IF(E11&lt;-15,"No","Yes")))</f>
        <v>N/A</v>
      </c>
      <c r="G11" s="64">
        <v>1293.4000000000001</v>
      </c>
      <c r="H11" s="5" t="str">
        <f>IF($B11="N/A","N/A",IF(G11&gt;15,"No",IF(G11&lt;-15,"No","Yes")))</f>
        <v>N/A</v>
      </c>
      <c r="I11" s="6">
        <v>120.9</v>
      </c>
      <c r="J11" s="6">
        <v>-18.3</v>
      </c>
      <c r="K11" s="111" t="str">
        <f t="shared" si="0"/>
        <v>Yes</v>
      </c>
    </row>
    <row r="12" spans="1:11" x14ac:dyDescent="0.25">
      <c r="A12" s="107" t="s">
        <v>310</v>
      </c>
      <c r="B12" s="22" t="s">
        <v>214</v>
      </c>
      <c r="C12" s="4">
        <v>98.837485172000001</v>
      </c>
      <c r="D12" s="5" t="str">
        <f>IF($B12="N/A","N/A",IF(C12&gt;100,"No",IF(C12&lt;95,"No","Yes")))</f>
        <v>Yes</v>
      </c>
      <c r="E12" s="4">
        <v>99.510831585999995</v>
      </c>
      <c r="F12" s="5" t="str">
        <f>IF($B12="N/A","N/A",IF(E12&gt;100,"No",IF(E12&lt;95,"No","Yes")))</f>
        <v>Yes</v>
      </c>
      <c r="G12" s="4">
        <v>100</v>
      </c>
      <c r="H12" s="5" t="str">
        <f>IF($B12="N/A","N/A",IF(G12&gt;100,"No",IF(G12&lt;95,"No","Yes")))</f>
        <v>Yes</v>
      </c>
      <c r="I12" s="6">
        <v>0.68130000000000002</v>
      </c>
      <c r="J12" s="6">
        <v>0.49159999999999998</v>
      </c>
      <c r="K12" s="111" t="str">
        <f t="shared" si="0"/>
        <v>Yes</v>
      </c>
    </row>
    <row r="13" spans="1:11" x14ac:dyDescent="0.25">
      <c r="A13" s="107" t="s">
        <v>824</v>
      </c>
      <c r="B13" s="22" t="s">
        <v>220</v>
      </c>
      <c r="C13" s="4">
        <v>1.2143542967000001</v>
      </c>
      <c r="D13" s="5" t="str">
        <f>IF($B13="N/A","N/A",IF(C13&gt;1,"Yes","No"))</f>
        <v>Yes</v>
      </c>
      <c r="E13" s="4">
        <v>1.2286985019000001</v>
      </c>
      <c r="F13" s="5" t="str">
        <f>IF($B13="N/A","N/A",IF(E13&gt;1,"Yes","No"))</f>
        <v>Yes</v>
      </c>
      <c r="G13" s="4">
        <v>1.2081109925</v>
      </c>
      <c r="H13" s="5" t="str">
        <f>IF($B13="N/A","N/A",IF(G13&gt;1,"Yes","No"))</f>
        <v>Yes</v>
      </c>
      <c r="I13" s="6">
        <v>1.181</v>
      </c>
      <c r="J13" s="6">
        <v>-1.68</v>
      </c>
      <c r="K13" s="111" t="str">
        <f t="shared" si="0"/>
        <v>Yes</v>
      </c>
    </row>
    <row r="14" spans="1:11" x14ac:dyDescent="0.25">
      <c r="A14" s="107" t="s">
        <v>311</v>
      </c>
      <c r="B14" s="22" t="s">
        <v>214</v>
      </c>
      <c r="C14" s="4">
        <v>98.790035587000006</v>
      </c>
      <c r="D14" s="5" t="str">
        <f>IF($B14="N/A","N/A",IF(C14&gt;100,"No",IF(C14&lt;95,"No","Yes")))</f>
        <v>Yes</v>
      </c>
      <c r="E14" s="4">
        <v>99.371069181999999</v>
      </c>
      <c r="F14" s="5" t="str">
        <f>IF($B14="N/A","N/A",IF(E14&gt;100,"No",IF(E14&lt;95,"No","Yes")))</f>
        <v>Yes</v>
      </c>
      <c r="G14" s="4">
        <v>99.439701174000007</v>
      </c>
      <c r="H14" s="5" t="str">
        <f>IF($B14="N/A","N/A",IF(G14&gt;100,"No",IF(G14&lt;95,"No","Yes")))</f>
        <v>Yes</v>
      </c>
      <c r="I14" s="6">
        <v>0.58819999999999995</v>
      </c>
      <c r="J14" s="6">
        <v>6.9099999999999995E-2</v>
      </c>
      <c r="K14" s="111" t="str">
        <f t="shared" si="0"/>
        <v>Yes</v>
      </c>
    </row>
    <row r="15" spans="1:11" x14ac:dyDescent="0.25">
      <c r="A15" s="107" t="s">
        <v>825</v>
      </c>
      <c r="B15" s="22" t="s">
        <v>221</v>
      </c>
      <c r="C15" s="4">
        <v>12.665946205999999</v>
      </c>
      <c r="D15" s="5" t="str">
        <f>IF($B15="N/A","N/A",IF(C15&gt;3,"Yes","No"))</f>
        <v>Yes</v>
      </c>
      <c r="E15" s="4">
        <v>12.457805906999999</v>
      </c>
      <c r="F15" s="5" t="str">
        <f>IF($B15="N/A","N/A",IF(E15&gt;3,"Yes","No"))</f>
        <v>Yes</v>
      </c>
      <c r="G15" s="4">
        <v>12.496646095999999</v>
      </c>
      <c r="H15" s="5" t="str">
        <f>IF($B15="N/A","N/A",IF(G15&gt;3,"Yes","No"))</f>
        <v>Yes</v>
      </c>
      <c r="I15" s="6">
        <v>-1.64</v>
      </c>
      <c r="J15" s="6">
        <v>0.31180000000000002</v>
      </c>
      <c r="K15" s="111" t="str">
        <f t="shared" si="0"/>
        <v>Yes</v>
      </c>
    </row>
    <row r="16" spans="1:11" x14ac:dyDescent="0.25">
      <c r="A16" s="107" t="s">
        <v>826</v>
      </c>
      <c r="B16" s="22" t="s">
        <v>222</v>
      </c>
      <c r="C16" s="4">
        <v>4.0163701068000002</v>
      </c>
      <c r="D16" s="5" t="str">
        <f>IF($B16="N/A","N/A",IF(C16&gt;=8,"No",IF(C16&lt;2,"No","Yes")))</f>
        <v>Yes</v>
      </c>
      <c r="E16" s="4">
        <v>4.2161658514000004</v>
      </c>
      <c r="F16" s="5" t="str">
        <f>IF($B16="N/A","N/A",IF(E16&gt;=8,"No",IF(E16&lt;2,"No","Yes")))</f>
        <v>Yes</v>
      </c>
      <c r="G16" s="4">
        <v>4.4442369264000003</v>
      </c>
      <c r="H16" s="5" t="str">
        <f>IF($B16="N/A","N/A",IF(G16&gt;=8,"No",IF(G16&lt;2,"No","Yes")))</f>
        <v>Yes</v>
      </c>
      <c r="I16" s="6">
        <v>4.9749999999999996</v>
      </c>
      <c r="J16" s="6">
        <v>5.4089999999999998</v>
      </c>
      <c r="K16" s="111" t="str">
        <f t="shared" si="0"/>
        <v>Yes</v>
      </c>
    </row>
    <row r="17" spans="1:11" x14ac:dyDescent="0.25">
      <c r="A17" s="107" t="s">
        <v>312</v>
      </c>
      <c r="B17" s="22" t="s">
        <v>223</v>
      </c>
      <c r="C17" s="4">
        <v>98.837485172000001</v>
      </c>
      <c r="D17" s="5" t="str">
        <f>IF(OR($B17="N/A",$C17="N/A"),"N/A",IF(C17&gt;100,"No",IF(C17&lt;98,"No","Yes")))</f>
        <v>Yes</v>
      </c>
      <c r="E17" s="4">
        <v>97.228045656000006</v>
      </c>
      <c r="F17" s="5" t="str">
        <f>IF(OR($B17="N/A",$E17="N/A"),"N/A",IF(E17&gt;100,"No",IF(E17&lt;98,"No","Yes")))</f>
        <v>No</v>
      </c>
      <c r="G17" s="4">
        <v>90.314834578000003</v>
      </c>
      <c r="H17" s="5" t="str">
        <f>IF($B17="N/A","N/A",IF(G17&gt;100,"No",IF(G17&lt;98,"No","Yes")))</f>
        <v>No</v>
      </c>
      <c r="I17" s="6">
        <v>-1.63</v>
      </c>
      <c r="J17" s="6">
        <v>-7.11</v>
      </c>
      <c r="K17" s="111" t="str">
        <f t="shared" si="0"/>
        <v>Yes</v>
      </c>
    </row>
    <row r="18" spans="1:11" x14ac:dyDescent="0.25">
      <c r="A18" s="107" t="s">
        <v>31</v>
      </c>
      <c r="B18" s="22" t="s">
        <v>214</v>
      </c>
      <c r="C18" s="4">
        <v>98.695136418000004</v>
      </c>
      <c r="D18" s="5" t="str">
        <f>IF($B18="N/A","N/A",IF(C18&gt;100,"No",IF(C18&lt;95,"No","Yes")))</f>
        <v>Yes</v>
      </c>
      <c r="E18" s="4">
        <v>97.111576986000003</v>
      </c>
      <c r="F18" s="5" t="str">
        <f>IF($B18="N/A","N/A",IF(E18&gt;100,"No",IF(E18&lt;95,"No","Yes")))</f>
        <v>Yes</v>
      </c>
      <c r="G18" s="4">
        <v>90.128068303000006</v>
      </c>
      <c r="H18" s="5" t="str">
        <f>IF($B18="N/A","N/A",IF(G18&gt;100,"No",IF(G18&lt;95,"No","Yes")))</f>
        <v>No</v>
      </c>
      <c r="I18" s="6">
        <v>-1.6</v>
      </c>
      <c r="J18" s="6">
        <v>-7.19</v>
      </c>
      <c r="K18" s="111" t="str">
        <f t="shared" si="0"/>
        <v>Yes</v>
      </c>
    </row>
    <row r="19" spans="1:11" x14ac:dyDescent="0.25">
      <c r="A19" s="107" t="s">
        <v>313</v>
      </c>
      <c r="B19" s="22" t="s">
        <v>214</v>
      </c>
      <c r="C19" s="4">
        <v>98.837485172000001</v>
      </c>
      <c r="D19" s="5" t="str">
        <f>IF($B19="N/A","N/A",IF(C19&gt;100,"No",IF(C19&lt;95,"No","Yes")))</f>
        <v>Yes</v>
      </c>
      <c r="E19" s="4">
        <v>99.604006522000006</v>
      </c>
      <c r="F19" s="5" t="str">
        <f>IF($B19="N/A","N/A",IF(E19&gt;100,"No",IF(E19&lt;95,"No","Yes")))</f>
        <v>Yes</v>
      </c>
      <c r="G19" s="4">
        <v>100</v>
      </c>
      <c r="H19" s="5" t="str">
        <f>IF($B19="N/A","N/A",IF(G19&gt;100,"No",IF(G19&lt;95,"No","Yes")))</f>
        <v>Yes</v>
      </c>
      <c r="I19" s="6">
        <v>0.77549999999999997</v>
      </c>
      <c r="J19" s="6">
        <v>0.39760000000000001</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7.9995255042000002</v>
      </c>
      <c r="D21" s="5" t="str">
        <f>IF($B21="N/A","N/A",IF(C21&gt;=2,"Yes","No"))</f>
        <v>Yes</v>
      </c>
      <c r="E21" s="4">
        <v>8.1870486839000005</v>
      </c>
      <c r="F21" s="5" t="str">
        <f>IF($B21="N/A","N/A",IF(E21&gt;=2,"Yes","No"))</f>
        <v>Yes</v>
      </c>
      <c r="G21" s="4">
        <v>8.3124332978000002</v>
      </c>
      <c r="H21" s="5" t="str">
        <f>IF($B21="N/A","N/A",IF(G21&gt;=2,"Yes","No"))</f>
        <v>Yes</v>
      </c>
      <c r="I21" s="6">
        <v>2.3439999999999999</v>
      </c>
      <c r="J21" s="6">
        <v>1.5309999999999999</v>
      </c>
      <c r="K21" s="111" t="str">
        <f t="shared" si="0"/>
        <v>Yes</v>
      </c>
    </row>
    <row r="22" spans="1:11" x14ac:dyDescent="0.25">
      <c r="A22" s="107" t="s">
        <v>829</v>
      </c>
      <c r="B22" s="22" t="s">
        <v>226</v>
      </c>
      <c r="C22" s="4">
        <v>8.0664294187000003</v>
      </c>
      <c r="D22" s="5" t="str">
        <f>IF($B22="N/A","N/A",IF(C22&gt;30,"No",IF(C22&lt;5,"No","Yes")))</f>
        <v>Yes</v>
      </c>
      <c r="E22" s="4">
        <v>7.2909387375000003</v>
      </c>
      <c r="F22" s="5" t="str">
        <f>IF($B22="N/A","N/A",IF(E22&gt;30,"No",IF(E22&lt;5,"No","Yes")))</f>
        <v>Yes</v>
      </c>
      <c r="G22" s="4">
        <v>7.0704375666999999</v>
      </c>
      <c r="H22" s="5" t="str">
        <f>IF($B22="N/A","N/A",IF(G22&gt;30,"No",IF(G22&lt;5,"No","Yes")))</f>
        <v>Yes</v>
      </c>
      <c r="I22" s="6">
        <v>-9.61</v>
      </c>
      <c r="J22" s="6">
        <v>-3.02</v>
      </c>
      <c r="K22" s="111" t="str">
        <f t="shared" si="0"/>
        <v>Yes</v>
      </c>
    </row>
    <row r="23" spans="1:11" x14ac:dyDescent="0.25">
      <c r="A23" s="107" t="s">
        <v>830</v>
      </c>
      <c r="B23" s="22" t="s">
        <v>227</v>
      </c>
      <c r="C23" s="4">
        <v>34.685646501000001</v>
      </c>
      <c r="D23" s="5" t="str">
        <f>IF($B23="N/A","N/A",IF(C23&gt;75,"No",IF(C23&lt;15,"No","Yes")))</f>
        <v>Yes</v>
      </c>
      <c r="E23" s="4">
        <v>35.266713254000003</v>
      </c>
      <c r="F23" s="5" t="str">
        <f>IF($B23="N/A","N/A",IF(E23&gt;75,"No",IF(E23&lt;15,"No","Yes")))</f>
        <v>Yes</v>
      </c>
      <c r="G23" s="4">
        <v>36.552828175000002</v>
      </c>
      <c r="H23" s="5" t="str">
        <f>IF($B23="N/A","N/A",IF(G23&gt;75,"No",IF(G23&lt;15,"No","Yes")))</f>
        <v>Yes</v>
      </c>
      <c r="I23" s="6">
        <v>1.675</v>
      </c>
      <c r="J23" s="6">
        <v>3.6469999999999998</v>
      </c>
      <c r="K23" s="111" t="str">
        <f t="shared" si="0"/>
        <v>Yes</v>
      </c>
    </row>
    <row r="24" spans="1:11" x14ac:dyDescent="0.25">
      <c r="A24" s="107" t="s">
        <v>831</v>
      </c>
      <c r="B24" s="22" t="s">
        <v>228</v>
      </c>
      <c r="C24" s="4">
        <v>57.247924081000001</v>
      </c>
      <c r="D24" s="5" t="str">
        <f>IF($B24="N/A","N/A",IF(C24&gt;70,"No",IF(C24&lt;25,"No","Yes")))</f>
        <v>Yes</v>
      </c>
      <c r="E24" s="4">
        <v>57.442348008000003</v>
      </c>
      <c r="F24" s="5" t="str">
        <f>IF($B24="N/A","N/A",IF(E24&gt;70,"No",IF(E24&lt;25,"No","Yes")))</f>
        <v>Yes</v>
      </c>
      <c r="G24" s="4">
        <v>56.376734257999999</v>
      </c>
      <c r="H24" s="5" t="str">
        <f>IF($B24="N/A","N/A",IF(G24&gt;70,"No",IF(G24&lt;25,"No","Yes")))</f>
        <v>Yes</v>
      </c>
      <c r="I24" s="6">
        <v>0.33960000000000001</v>
      </c>
      <c r="J24" s="6">
        <v>-1.86</v>
      </c>
      <c r="K24" s="111" t="str">
        <f t="shared" si="0"/>
        <v>Yes</v>
      </c>
    </row>
    <row r="25" spans="1:11" x14ac:dyDescent="0.25">
      <c r="A25" s="107" t="s">
        <v>318</v>
      </c>
      <c r="B25" s="22" t="s">
        <v>229</v>
      </c>
      <c r="C25" s="4">
        <v>50.486358244000002</v>
      </c>
      <c r="D25" s="5" t="str">
        <f>IF($B25="N/A","N/A",IF(C25&gt;70,"No",IF(C25&lt;35,"No","Yes")))</f>
        <v>Yes</v>
      </c>
      <c r="E25" s="4">
        <v>48.753785231999998</v>
      </c>
      <c r="F25" s="5" t="str">
        <f>IF($B25="N/A","N/A",IF(E25&gt;70,"No",IF(E25&lt;35,"No","Yes")))</f>
        <v>Yes</v>
      </c>
      <c r="G25" s="4">
        <v>49.119530416000003</v>
      </c>
      <c r="H25" s="5" t="str">
        <f>IF($B25="N/A","N/A",IF(G25&gt;70,"No",IF(G25&lt;35,"No","Yes")))</f>
        <v>Yes</v>
      </c>
      <c r="I25" s="6">
        <v>-3.43</v>
      </c>
      <c r="J25" s="6">
        <v>0.75019999999999998</v>
      </c>
      <c r="K25" s="111" t="str">
        <f t="shared" si="0"/>
        <v>Yes</v>
      </c>
    </row>
    <row r="26" spans="1:11" x14ac:dyDescent="0.25">
      <c r="A26" s="107" t="s">
        <v>832</v>
      </c>
      <c r="B26" s="22" t="s">
        <v>220</v>
      </c>
      <c r="C26" s="4">
        <v>2.3778195488999998</v>
      </c>
      <c r="D26" s="5" t="str">
        <f>IF($B26="N/A","N/A",IF(C26&gt;1,"Yes","No"))</f>
        <v>Yes</v>
      </c>
      <c r="E26" s="4">
        <v>2.3908265647000002</v>
      </c>
      <c r="F26" s="5" t="str">
        <f>IF($B26="N/A","N/A",IF(E26&gt;1,"Yes","No"))</f>
        <v>Yes</v>
      </c>
      <c r="G26" s="4">
        <v>2.4296577947000002</v>
      </c>
      <c r="H26" s="5" t="str">
        <f>IF($B26="N/A","N/A",IF(G26&gt;1,"Yes","No"))</f>
        <v>Yes</v>
      </c>
      <c r="I26" s="6">
        <v>0.54700000000000004</v>
      </c>
      <c r="J26" s="6">
        <v>1.6240000000000001</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98.026315788999995</v>
      </c>
      <c r="D28" s="5" t="str">
        <f>IF($B28="N/A","N/A",IF(C28&gt;15,"No",IF(C28&lt;-15,"No","Yes")))</f>
        <v>N/A</v>
      </c>
      <c r="E28" s="4">
        <v>99.331103678999995</v>
      </c>
      <c r="F28" s="5" t="str">
        <f>IF($B28="N/A","N/A",IF(E28&gt;15,"No",IF(E28&lt;-15,"No","Yes")))</f>
        <v>N/A</v>
      </c>
      <c r="G28" s="4">
        <v>100</v>
      </c>
      <c r="H28" s="5" t="str">
        <f>IF($B28="N/A","N/A",IF(G28&gt;15,"No",IF(G28&lt;-15,"No","Yes")))</f>
        <v>N/A</v>
      </c>
      <c r="I28" s="6">
        <v>1.331</v>
      </c>
      <c r="J28" s="6">
        <v>0.6734</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98.671411625000005</v>
      </c>
      <c r="D31" s="120" t="str">
        <f>IF($B31="N/A","N/A",IF(C31&gt;=90,"Yes","No"))</f>
        <v>Yes</v>
      </c>
      <c r="E31" s="124">
        <v>99.347775447999993</v>
      </c>
      <c r="F31" s="120" t="str">
        <f>IF($B31="N/A","N/A",IF(E31&gt;=90,"Yes","No"))</f>
        <v>Yes</v>
      </c>
      <c r="G31" s="124">
        <v>99.252934898999996</v>
      </c>
      <c r="H31" s="120" t="str">
        <f>IF($B31="N/A","N/A",IF(G31&gt;=90,"Yes","No"))</f>
        <v>Yes</v>
      </c>
      <c r="I31" s="121">
        <v>0.6855</v>
      </c>
      <c r="J31" s="121">
        <v>-9.5000000000000001E-2</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0</v>
      </c>
      <c r="D6" s="5" t="str">
        <f>IF(OR($B6="N/A",$C6="N/A"),"N/A",IF(C6&lt;0,"No","Yes"))</f>
        <v>N/A</v>
      </c>
      <c r="E6" s="23">
        <v>0</v>
      </c>
      <c r="F6" s="5" t="str">
        <f>IF($B6="N/A","N/A",IF(E6&lt;0,"No","Yes"))</f>
        <v>N/A</v>
      </c>
      <c r="G6" s="23">
        <v>0</v>
      </c>
      <c r="H6" s="5" t="str">
        <f>IF($B6="N/A","N/A",IF(G6&lt;0,"No","Yes"))</f>
        <v>N/A</v>
      </c>
      <c r="I6" s="6" t="s">
        <v>1748</v>
      </c>
      <c r="J6" s="6" t="s">
        <v>1748</v>
      </c>
      <c r="K6" s="111" t="str">
        <f t="shared" ref="K6:K35" si="0">IF(J6="Div by 0", "N/A", IF(J6="N/A","N/A", IF(J6&gt;30, "No", IF(J6&lt;-30, "No", "Yes"))))</f>
        <v>N/A</v>
      </c>
    </row>
    <row r="7" spans="1:11" x14ac:dyDescent="0.25">
      <c r="A7" s="107" t="s">
        <v>436</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11" t="str">
        <f t="shared" si="0"/>
        <v>N/A</v>
      </c>
    </row>
    <row r="8" spans="1:11" x14ac:dyDescent="0.25">
      <c r="A8" s="107" t="s">
        <v>437</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07" t="s">
        <v>438</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07" t="s">
        <v>439</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08" t="s">
        <v>324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08" t="s">
        <v>310</v>
      </c>
      <c r="B12" s="73" t="s">
        <v>213</v>
      </c>
      <c r="C12" s="5" t="s">
        <v>1748</v>
      </c>
      <c r="D12" s="5" t="str">
        <f t="shared" si="1"/>
        <v>N/A</v>
      </c>
      <c r="E12" s="5" t="s">
        <v>1748</v>
      </c>
      <c r="F12" s="5" t="str">
        <f t="shared" si="2"/>
        <v>N/A</v>
      </c>
      <c r="G12" s="5" t="s">
        <v>1748</v>
      </c>
      <c r="H12" s="5" t="str">
        <f t="shared" si="3"/>
        <v>N/A</v>
      </c>
      <c r="I12" s="6" t="s">
        <v>1748</v>
      </c>
      <c r="J12" s="6" t="s">
        <v>1748</v>
      </c>
      <c r="K12" s="111" t="str">
        <f t="shared" si="0"/>
        <v>N/A</v>
      </c>
    </row>
    <row r="13" spans="1:11" x14ac:dyDescent="0.25">
      <c r="A13" s="108" t="s">
        <v>824</v>
      </c>
      <c r="B13" s="73" t="s">
        <v>213</v>
      </c>
      <c r="C13" s="5" t="s">
        <v>1748</v>
      </c>
      <c r="D13" s="5" t="str">
        <f t="shared" si="1"/>
        <v>N/A</v>
      </c>
      <c r="E13" s="5" t="s">
        <v>1748</v>
      </c>
      <c r="F13" s="5" t="str">
        <f t="shared" si="2"/>
        <v>N/A</v>
      </c>
      <c r="G13" s="5" t="s">
        <v>1748</v>
      </c>
      <c r="H13" s="5" t="str">
        <f t="shared" si="3"/>
        <v>N/A</v>
      </c>
      <c r="I13" s="6" t="s">
        <v>1748</v>
      </c>
      <c r="J13" s="6" t="s">
        <v>1748</v>
      </c>
      <c r="K13" s="111" t="str">
        <f t="shared" si="0"/>
        <v>N/A</v>
      </c>
    </row>
    <row r="14" spans="1:11" x14ac:dyDescent="0.25">
      <c r="A14" s="108" t="s">
        <v>311</v>
      </c>
      <c r="B14" s="73" t="s">
        <v>213</v>
      </c>
      <c r="C14" s="5" t="s">
        <v>1748</v>
      </c>
      <c r="D14" s="5" t="str">
        <f t="shared" si="1"/>
        <v>N/A</v>
      </c>
      <c r="E14" s="5" t="s">
        <v>1748</v>
      </c>
      <c r="F14" s="5" t="str">
        <f t="shared" si="2"/>
        <v>N/A</v>
      </c>
      <c r="G14" s="5" t="s">
        <v>1748</v>
      </c>
      <c r="H14" s="5" t="str">
        <f t="shared" si="3"/>
        <v>N/A</v>
      </c>
      <c r="I14" s="6" t="s">
        <v>1748</v>
      </c>
      <c r="J14" s="6" t="s">
        <v>1748</v>
      </c>
      <c r="K14" s="111" t="str">
        <f t="shared" si="0"/>
        <v>N/A</v>
      </c>
    </row>
    <row r="15" spans="1:11" x14ac:dyDescent="0.25">
      <c r="A15" s="108" t="s">
        <v>825</v>
      </c>
      <c r="B15" s="73" t="s">
        <v>213</v>
      </c>
      <c r="C15" s="5" t="s">
        <v>1748</v>
      </c>
      <c r="D15" s="5" t="str">
        <f t="shared" si="1"/>
        <v>N/A</v>
      </c>
      <c r="E15" s="5" t="s">
        <v>1748</v>
      </c>
      <c r="F15" s="5" t="str">
        <f t="shared" si="2"/>
        <v>N/A</v>
      </c>
      <c r="G15" s="5" t="s">
        <v>1748</v>
      </c>
      <c r="H15" s="5" t="str">
        <f t="shared" si="3"/>
        <v>N/A</v>
      </c>
      <c r="I15" s="6" t="s">
        <v>1748</v>
      </c>
      <c r="J15" s="6" t="s">
        <v>1748</v>
      </c>
      <c r="K15" s="111" t="str">
        <f t="shared" si="0"/>
        <v>N/A</v>
      </c>
    </row>
    <row r="16" spans="1:11" x14ac:dyDescent="0.25">
      <c r="A16" s="108" t="s">
        <v>834</v>
      </c>
      <c r="B16" s="73" t="s">
        <v>213</v>
      </c>
      <c r="C16" s="5" t="s">
        <v>1748</v>
      </c>
      <c r="D16" s="5" t="str">
        <f t="shared" si="1"/>
        <v>N/A</v>
      </c>
      <c r="E16" s="5" t="s">
        <v>1748</v>
      </c>
      <c r="F16" s="5" t="str">
        <f t="shared" si="2"/>
        <v>N/A</v>
      </c>
      <c r="G16" s="5" t="s">
        <v>1748</v>
      </c>
      <c r="H16" s="5" t="str">
        <f t="shared" si="3"/>
        <v>N/A</v>
      </c>
      <c r="I16" s="6" t="s">
        <v>1748</v>
      </c>
      <c r="J16" s="6" t="s">
        <v>1748</v>
      </c>
      <c r="K16" s="111" t="str">
        <f t="shared" si="0"/>
        <v>N/A</v>
      </c>
    </row>
    <row r="17" spans="1:11" x14ac:dyDescent="0.25">
      <c r="A17" s="108" t="s">
        <v>827</v>
      </c>
      <c r="B17" s="73" t="s">
        <v>213</v>
      </c>
      <c r="C17" s="5" t="s">
        <v>1748</v>
      </c>
      <c r="D17" s="5" t="str">
        <f t="shared" si="1"/>
        <v>N/A</v>
      </c>
      <c r="E17" s="5" t="s">
        <v>1748</v>
      </c>
      <c r="F17" s="5" t="str">
        <f t="shared" si="2"/>
        <v>N/A</v>
      </c>
      <c r="G17" s="5" t="s">
        <v>1748</v>
      </c>
      <c r="H17" s="5" t="str">
        <f t="shared" si="3"/>
        <v>N/A</v>
      </c>
      <c r="I17" s="6" t="s">
        <v>1748</v>
      </c>
      <c r="J17" s="6" t="s">
        <v>1748</v>
      </c>
      <c r="K17" s="111" t="str">
        <f t="shared" si="0"/>
        <v>N/A</v>
      </c>
    </row>
    <row r="18" spans="1:11" x14ac:dyDescent="0.25">
      <c r="A18" s="107"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11" t="str">
        <f t="shared" si="0"/>
        <v>N/A</v>
      </c>
    </row>
    <row r="19" spans="1:11" x14ac:dyDescent="0.25">
      <c r="A19" s="107"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11" t="str">
        <f t="shared" si="0"/>
        <v>N/A</v>
      </c>
    </row>
    <row r="20" spans="1:11" x14ac:dyDescent="0.25">
      <c r="A20" s="108"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11" t="str">
        <f t="shared" si="0"/>
        <v>N/A</v>
      </c>
    </row>
    <row r="21" spans="1:11" x14ac:dyDescent="0.25">
      <c r="A21" s="108" t="s">
        <v>835</v>
      </c>
      <c r="B21" s="73" t="s">
        <v>213</v>
      </c>
      <c r="C21" s="5" t="s">
        <v>1748</v>
      </c>
      <c r="D21" s="5" t="str">
        <f t="shared" si="4"/>
        <v>N/A</v>
      </c>
      <c r="E21" s="5" t="s">
        <v>1748</v>
      </c>
      <c r="F21" s="5" t="str">
        <f t="shared" si="5"/>
        <v>N/A</v>
      </c>
      <c r="G21" s="5" t="s">
        <v>1748</v>
      </c>
      <c r="H21" s="5" t="str">
        <f t="shared" si="6"/>
        <v>N/A</v>
      </c>
      <c r="I21" s="6" t="s">
        <v>1748</v>
      </c>
      <c r="J21" s="6" t="s">
        <v>1748</v>
      </c>
      <c r="K21" s="111" t="str">
        <f t="shared" si="0"/>
        <v>N/A</v>
      </c>
    </row>
    <row r="22" spans="1:11" x14ac:dyDescent="0.25">
      <c r="A22" s="108" t="s">
        <v>314</v>
      </c>
      <c r="B22" s="73" t="s">
        <v>213</v>
      </c>
      <c r="C22" s="5" t="s">
        <v>1748</v>
      </c>
      <c r="D22" s="5" t="str">
        <f t="shared" si="4"/>
        <v>N/A</v>
      </c>
      <c r="E22" s="5" t="s">
        <v>1748</v>
      </c>
      <c r="F22" s="5" t="str">
        <f t="shared" si="5"/>
        <v>N/A</v>
      </c>
      <c r="G22" s="5" t="s">
        <v>1748</v>
      </c>
      <c r="H22" s="5" t="str">
        <f t="shared" si="6"/>
        <v>N/A</v>
      </c>
      <c r="I22" s="6" t="s">
        <v>1748</v>
      </c>
      <c r="J22" s="6" t="s">
        <v>1748</v>
      </c>
      <c r="K22" s="111" t="str">
        <f t="shared" si="0"/>
        <v>N/A</v>
      </c>
    </row>
    <row r="23" spans="1:11" x14ac:dyDescent="0.25">
      <c r="A23" s="108" t="s">
        <v>828</v>
      </c>
      <c r="B23" s="73" t="s">
        <v>213</v>
      </c>
      <c r="C23" s="5" t="s">
        <v>1748</v>
      </c>
      <c r="D23" s="5" t="str">
        <f t="shared" si="4"/>
        <v>N/A</v>
      </c>
      <c r="E23" s="5" t="s">
        <v>1748</v>
      </c>
      <c r="F23" s="5" t="str">
        <f t="shared" si="5"/>
        <v>N/A</v>
      </c>
      <c r="G23" s="5" t="s">
        <v>1748</v>
      </c>
      <c r="H23" s="5" t="str">
        <f t="shared" si="6"/>
        <v>N/A</v>
      </c>
      <c r="I23" s="6" t="s">
        <v>1748</v>
      </c>
      <c r="J23" s="6" t="s">
        <v>1748</v>
      </c>
      <c r="K23" s="111" t="str">
        <f t="shared" si="0"/>
        <v>N/A</v>
      </c>
    </row>
    <row r="24" spans="1:11" x14ac:dyDescent="0.25">
      <c r="A24" s="108" t="s">
        <v>315</v>
      </c>
      <c r="B24" s="73" t="s">
        <v>213</v>
      </c>
      <c r="C24" s="5" t="s">
        <v>1748</v>
      </c>
      <c r="D24" s="5" t="str">
        <f t="shared" si="4"/>
        <v>N/A</v>
      </c>
      <c r="E24" s="5" t="s">
        <v>1748</v>
      </c>
      <c r="F24" s="5" t="str">
        <f t="shared" si="5"/>
        <v>N/A</v>
      </c>
      <c r="G24" s="5" t="s">
        <v>1748</v>
      </c>
      <c r="H24" s="5" t="str">
        <f t="shared" si="6"/>
        <v>N/A</v>
      </c>
      <c r="I24" s="6" t="s">
        <v>1748</v>
      </c>
      <c r="J24" s="6" t="s">
        <v>1748</v>
      </c>
      <c r="K24" s="111" t="str">
        <f t="shared" si="0"/>
        <v>N/A</v>
      </c>
    </row>
    <row r="25" spans="1:11" x14ac:dyDescent="0.25">
      <c r="A25" s="108" t="s">
        <v>316</v>
      </c>
      <c r="B25" s="73" t="s">
        <v>213</v>
      </c>
      <c r="C25" s="5" t="s">
        <v>1748</v>
      </c>
      <c r="D25" s="5" t="str">
        <f t="shared" si="4"/>
        <v>N/A</v>
      </c>
      <c r="E25" s="5" t="s">
        <v>1748</v>
      </c>
      <c r="F25" s="5" t="str">
        <f t="shared" si="5"/>
        <v>N/A</v>
      </c>
      <c r="G25" s="5" t="s">
        <v>1748</v>
      </c>
      <c r="H25" s="5" t="str">
        <f t="shared" si="6"/>
        <v>N/A</v>
      </c>
      <c r="I25" s="6" t="s">
        <v>1748</v>
      </c>
      <c r="J25" s="6" t="s">
        <v>1748</v>
      </c>
      <c r="K25" s="111" t="str">
        <f t="shared" si="0"/>
        <v>N/A</v>
      </c>
    </row>
    <row r="26" spans="1:11" x14ac:dyDescent="0.25">
      <c r="A26" s="108" t="s">
        <v>317</v>
      </c>
      <c r="B26" s="73" t="s">
        <v>213</v>
      </c>
      <c r="C26" s="5" t="s">
        <v>1748</v>
      </c>
      <c r="D26" s="5" t="str">
        <f t="shared" si="4"/>
        <v>N/A</v>
      </c>
      <c r="E26" s="5" t="s">
        <v>1748</v>
      </c>
      <c r="F26" s="5" t="str">
        <f t="shared" si="5"/>
        <v>N/A</v>
      </c>
      <c r="G26" s="5" t="s">
        <v>1748</v>
      </c>
      <c r="H26" s="5" t="str">
        <f t="shared" si="6"/>
        <v>N/A</v>
      </c>
      <c r="I26" s="6" t="s">
        <v>1748</v>
      </c>
      <c r="J26" s="6" t="s">
        <v>1748</v>
      </c>
      <c r="K26" s="111" t="str">
        <f t="shared" si="0"/>
        <v>N/A</v>
      </c>
    </row>
    <row r="27" spans="1:11" x14ac:dyDescent="0.25">
      <c r="A27" s="108" t="s">
        <v>318</v>
      </c>
      <c r="B27" s="73" t="s">
        <v>213</v>
      </c>
      <c r="C27" s="5" t="s">
        <v>1748</v>
      </c>
      <c r="D27" s="5" t="str">
        <f t="shared" si="4"/>
        <v>N/A</v>
      </c>
      <c r="E27" s="5" t="s">
        <v>1748</v>
      </c>
      <c r="F27" s="5" t="str">
        <f t="shared" si="5"/>
        <v>N/A</v>
      </c>
      <c r="G27" s="5" t="s">
        <v>1748</v>
      </c>
      <c r="H27" s="5" t="str">
        <f t="shared" si="6"/>
        <v>N/A</v>
      </c>
      <c r="I27" s="6" t="s">
        <v>1748</v>
      </c>
      <c r="J27" s="6" t="s">
        <v>1748</v>
      </c>
      <c r="K27" s="111" t="str">
        <f t="shared" si="0"/>
        <v>N/A</v>
      </c>
    </row>
    <row r="28" spans="1:11" x14ac:dyDescent="0.25">
      <c r="A28" s="108" t="s">
        <v>832</v>
      </c>
      <c r="B28" s="73" t="s">
        <v>213</v>
      </c>
      <c r="C28" s="5" t="s">
        <v>1748</v>
      </c>
      <c r="D28" s="5" t="str">
        <f t="shared" si="4"/>
        <v>N/A</v>
      </c>
      <c r="E28" s="5" t="s">
        <v>1748</v>
      </c>
      <c r="F28" s="5" t="str">
        <f t="shared" si="5"/>
        <v>N/A</v>
      </c>
      <c r="G28" s="5" t="s">
        <v>1748</v>
      </c>
      <c r="H28" s="5" t="str">
        <f t="shared" si="6"/>
        <v>N/A</v>
      </c>
      <c r="I28" s="6" t="s">
        <v>1748</v>
      </c>
      <c r="J28" s="6" t="s">
        <v>1748</v>
      </c>
      <c r="K28" s="111" t="str">
        <f t="shared" si="0"/>
        <v>N/A</v>
      </c>
    </row>
    <row r="29" spans="1:11" x14ac:dyDescent="0.25">
      <c r="A29" s="108" t="s">
        <v>319</v>
      </c>
      <c r="B29" s="73" t="s">
        <v>213</v>
      </c>
      <c r="C29" s="5" t="s">
        <v>1748</v>
      </c>
      <c r="D29" s="5" t="str">
        <f t="shared" si="4"/>
        <v>N/A</v>
      </c>
      <c r="E29" s="5" t="s">
        <v>1748</v>
      </c>
      <c r="F29" s="5" t="str">
        <f t="shared" si="5"/>
        <v>N/A</v>
      </c>
      <c r="G29" s="5" t="s">
        <v>1748</v>
      </c>
      <c r="H29" s="5" t="str">
        <f t="shared" si="6"/>
        <v>N/A</v>
      </c>
      <c r="I29" s="6" t="s">
        <v>1748</v>
      </c>
      <c r="J29" s="6" t="s">
        <v>1748</v>
      </c>
      <c r="K29" s="111" t="str">
        <f t="shared" si="0"/>
        <v>N/A</v>
      </c>
    </row>
    <row r="30" spans="1:11" x14ac:dyDescent="0.25">
      <c r="A30" s="108" t="s">
        <v>833</v>
      </c>
      <c r="B30" s="73" t="s">
        <v>213</v>
      </c>
      <c r="C30" s="5" t="s">
        <v>1748</v>
      </c>
      <c r="D30" s="5" t="str">
        <f t="shared" si="4"/>
        <v>N/A</v>
      </c>
      <c r="E30" s="5" t="s">
        <v>1748</v>
      </c>
      <c r="F30" s="5" t="str">
        <f t="shared" si="5"/>
        <v>N/A</v>
      </c>
      <c r="G30" s="5" t="s">
        <v>1748</v>
      </c>
      <c r="H30" s="5" t="str">
        <f t="shared" si="6"/>
        <v>N/A</v>
      </c>
      <c r="I30" s="6" t="s">
        <v>1748</v>
      </c>
      <c r="J30" s="6" t="s">
        <v>1748</v>
      </c>
      <c r="K30" s="111" t="str">
        <f t="shared" si="0"/>
        <v>N/A</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t="s">
        <v>1748</v>
      </c>
      <c r="D32" s="5" t="str">
        <f t="shared" si="4"/>
        <v>N/A</v>
      </c>
      <c r="E32" s="5" t="s">
        <v>1748</v>
      </c>
      <c r="F32" s="5" t="str">
        <f t="shared" si="5"/>
        <v>N/A</v>
      </c>
      <c r="G32" s="5" t="s">
        <v>1748</v>
      </c>
      <c r="H32" s="5" t="str">
        <f t="shared" si="6"/>
        <v>N/A</v>
      </c>
      <c r="I32" s="6" t="s">
        <v>1748</v>
      </c>
      <c r="J32" s="6" t="s">
        <v>1748</v>
      </c>
      <c r="K32" s="111" t="str">
        <f t="shared" si="0"/>
        <v>N/A</v>
      </c>
    </row>
    <row r="33" spans="1:11" x14ac:dyDescent="0.25">
      <c r="A33" s="108" t="s">
        <v>322</v>
      </c>
      <c r="B33" s="73" t="s">
        <v>213</v>
      </c>
      <c r="C33" s="5" t="s">
        <v>1748</v>
      </c>
      <c r="D33" s="5" t="str">
        <f t="shared" si="4"/>
        <v>N/A</v>
      </c>
      <c r="E33" s="5" t="s">
        <v>1748</v>
      </c>
      <c r="F33" s="5" t="str">
        <f t="shared" si="5"/>
        <v>N/A</v>
      </c>
      <c r="G33" s="5" t="s">
        <v>1748</v>
      </c>
      <c r="H33" s="5" t="str">
        <f t="shared" si="6"/>
        <v>N/A</v>
      </c>
      <c r="I33" s="6" t="s">
        <v>1748</v>
      </c>
      <c r="J33" s="6" t="s">
        <v>1748</v>
      </c>
      <c r="K33" s="111" t="str">
        <f t="shared" si="0"/>
        <v>N/A</v>
      </c>
    </row>
    <row r="34" spans="1:11" x14ac:dyDescent="0.25">
      <c r="A34" s="108" t="s">
        <v>323</v>
      </c>
      <c r="B34" s="73" t="s">
        <v>213</v>
      </c>
      <c r="C34" s="5" t="s">
        <v>1748</v>
      </c>
      <c r="D34" s="5" t="str">
        <f t="shared" si="4"/>
        <v>N/A</v>
      </c>
      <c r="E34" s="5" t="s">
        <v>1748</v>
      </c>
      <c r="F34" s="5" t="str">
        <f t="shared" si="5"/>
        <v>N/A</v>
      </c>
      <c r="G34" s="5" t="s">
        <v>1748</v>
      </c>
      <c r="H34" s="5" t="str">
        <f t="shared" si="6"/>
        <v>N/A</v>
      </c>
      <c r="I34" s="6" t="s">
        <v>1748</v>
      </c>
      <c r="J34" s="6" t="s">
        <v>1748</v>
      </c>
      <c r="K34" s="111" t="str">
        <f t="shared" si="0"/>
        <v>N/A</v>
      </c>
    </row>
    <row r="35" spans="1:11" x14ac:dyDescent="0.25">
      <c r="A35" s="108" t="s">
        <v>1731</v>
      </c>
      <c r="B35" s="73" t="s">
        <v>213</v>
      </c>
      <c r="C35" s="5" t="s">
        <v>1748</v>
      </c>
      <c r="D35" s="5" t="str">
        <f t="shared" si="4"/>
        <v>N/A</v>
      </c>
      <c r="E35" s="5" t="s">
        <v>1748</v>
      </c>
      <c r="F35" s="5" t="str">
        <f>IF($B35="N/A","N/A",IF(E35&lt;0,"No","Yes"))</f>
        <v>N/A</v>
      </c>
      <c r="G35" s="5" t="s">
        <v>1748</v>
      </c>
      <c r="H35" s="5" t="str">
        <f t="shared" si="6"/>
        <v>N/A</v>
      </c>
      <c r="I35" s="6" t="s">
        <v>1748</v>
      </c>
      <c r="J35" s="6" t="s">
        <v>1748</v>
      </c>
      <c r="K35" s="111" t="str">
        <f t="shared" si="0"/>
        <v>N/A</v>
      </c>
    </row>
    <row r="36" spans="1:11" x14ac:dyDescent="0.25">
      <c r="A36" s="109"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11" t="str">
        <f>IF(J36="Div by 0", "N/A", IF(J36="N/A","N/A", IF(J36&gt;30, "No", IF(J36&lt;-30, "No", "Yes"))))</f>
        <v>N/A</v>
      </c>
    </row>
    <row r="37" spans="1:11" x14ac:dyDescent="0.25">
      <c r="A37" s="109" t="s">
        <v>373</v>
      </c>
      <c r="B37" s="1" t="s">
        <v>213</v>
      </c>
      <c r="C37" s="4" t="s">
        <v>1748</v>
      </c>
      <c r="D37" s="5" t="str">
        <f t="shared" si="7"/>
        <v>N/A</v>
      </c>
      <c r="E37" s="4" t="s">
        <v>1748</v>
      </c>
      <c r="F37" s="5" t="str">
        <f t="shared" si="8"/>
        <v>N/A</v>
      </c>
      <c r="G37" s="4" t="s">
        <v>1748</v>
      </c>
      <c r="H37" s="5" t="str">
        <f t="shared" si="9"/>
        <v>N/A</v>
      </c>
      <c r="I37" s="6" t="s">
        <v>1748</v>
      </c>
      <c r="J37" s="6" t="s">
        <v>1748</v>
      </c>
      <c r="K37" s="111" t="str">
        <f>IF(J37="Div by 0", "N/A", IF(J37="N/A","N/A", IF(J37&gt;30, "No", IF(J37&lt;-30, "No", "Yes"))))</f>
        <v>N/A</v>
      </c>
    </row>
    <row r="38" spans="1:11" x14ac:dyDescent="0.25">
      <c r="A38" s="109" t="s">
        <v>374</v>
      </c>
      <c r="B38" s="1" t="s">
        <v>213</v>
      </c>
      <c r="C38" s="4" t="s">
        <v>1748</v>
      </c>
      <c r="D38" s="5" t="str">
        <f t="shared" si="7"/>
        <v>N/A</v>
      </c>
      <c r="E38" s="4" t="s">
        <v>1748</v>
      </c>
      <c r="F38" s="5" t="str">
        <f t="shared" si="8"/>
        <v>N/A</v>
      </c>
      <c r="G38" s="4" t="s">
        <v>1748</v>
      </c>
      <c r="H38" s="5" t="str">
        <f t="shared" si="9"/>
        <v>N/A</v>
      </c>
      <c r="I38" s="6" t="s">
        <v>1748</v>
      </c>
      <c r="J38" s="6" t="s">
        <v>1748</v>
      </c>
      <c r="K38" s="111" t="str">
        <f>IF(J38="Div by 0", "N/A", IF(J38="N/A","N/A", IF(J38&gt;30, "No", IF(J38&lt;-30, "No", "Yes"))))</f>
        <v>N/A</v>
      </c>
    </row>
    <row r="39" spans="1:11" x14ac:dyDescent="0.25">
      <c r="A39" s="126" t="s">
        <v>375</v>
      </c>
      <c r="B39" s="127" t="s">
        <v>213</v>
      </c>
      <c r="C39" s="124" t="s">
        <v>1748</v>
      </c>
      <c r="D39" s="120" t="str">
        <f t="shared" si="7"/>
        <v>N/A</v>
      </c>
      <c r="E39" s="124" t="s">
        <v>1748</v>
      </c>
      <c r="F39" s="120" t="str">
        <f t="shared" si="8"/>
        <v>N/A</v>
      </c>
      <c r="G39" s="124" t="s">
        <v>1748</v>
      </c>
      <c r="H39" s="120" t="str">
        <f t="shared" si="9"/>
        <v>N/A</v>
      </c>
      <c r="I39" s="121" t="s">
        <v>1748</v>
      </c>
      <c r="J39" s="121" t="s">
        <v>1748</v>
      </c>
      <c r="K39" s="122" t="str">
        <f>IF(J39="Div by 0", "N/A", IF(J39="N/A","N/A", IF(J39&gt;30, "No", IF(J39&lt;-30, "No", "Yes"))))</f>
        <v>N/A</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59062</v>
      </c>
      <c r="D7" s="19" t="str">
        <f>IF($B7="N/A","N/A",IF(C7&gt;15,"No",IF(C7&lt;-15,"No","Yes")))</f>
        <v>N/A</v>
      </c>
      <c r="E7" s="18">
        <v>58515</v>
      </c>
      <c r="F7" s="19" t="str">
        <f>IF($B7="N/A","N/A",IF(E7&gt;15,"No",IF(E7&lt;-15,"No","Yes")))</f>
        <v>N/A</v>
      </c>
      <c r="G7" s="18">
        <v>53522</v>
      </c>
      <c r="H7" s="19" t="str">
        <f>IF($B7="N/A","N/A",IF(G7&gt;15,"No",IF(G7&lt;-15,"No","Yes")))</f>
        <v>N/A</v>
      </c>
      <c r="I7" s="20">
        <v>-0.92600000000000005</v>
      </c>
      <c r="J7" s="20">
        <v>-8.5299999999999994</v>
      </c>
      <c r="K7" s="112" t="str">
        <f t="shared" ref="K7:K24" si="0">IF(J7="Div by 0", "N/A", IF(J7="N/A","N/A", IF(J7&gt;30, "No", IF(J7&lt;-30, "No", "Yes"))))</f>
        <v>Yes</v>
      </c>
    </row>
    <row r="8" spans="1:11" x14ac:dyDescent="0.25">
      <c r="A8" s="128"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28"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11" t="str">
        <f t="shared" si="0"/>
        <v>N/A</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87.326876841000001</v>
      </c>
      <c r="D13" s="5" t="str">
        <f t="shared" si="1"/>
        <v>No</v>
      </c>
      <c r="E13" s="4">
        <v>89.606083909999995</v>
      </c>
      <c r="F13" s="5" t="str">
        <f t="shared" si="2"/>
        <v>No</v>
      </c>
      <c r="G13" s="4">
        <v>98.972385187</v>
      </c>
      <c r="H13" s="5" t="str">
        <f t="shared" si="3"/>
        <v>Yes</v>
      </c>
      <c r="I13" s="6">
        <v>2.61</v>
      </c>
      <c r="J13" s="6">
        <v>10.45</v>
      </c>
      <c r="K13" s="111" t="str">
        <f t="shared" si="0"/>
        <v>Yes</v>
      </c>
    </row>
    <row r="14" spans="1:11" x14ac:dyDescent="0.25">
      <c r="A14" s="128" t="s">
        <v>13</v>
      </c>
      <c r="B14" s="22" t="s">
        <v>213</v>
      </c>
      <c r="C14" s="23">
        <v>59062</v>
      </c>
      <c r="D14" s="5" t="str">
        <f>IF($B14="N/A","N/A",IF(C14&gt;15,"No",IF(C14&lt;-15,"No","Yes")))</f>
        <v>N/A</v>
      </c>
      <c r="E14" s="23">
        <v>58515</v>
      </c>
      <c r="F14" s="5" t="str">
        <f>IF($B14="N/A","N/A",IF(E14&gt;15,"No",IF(E14&lt;-15,"No","Yes")))</f>
        <v>N/A</v>
      </c>
      <c r="G14" s="23">
        <v>53522</v>
      </c>
      <c r="H14" s="5" t="str">
        <f>IF($B14="N/A","N/A",IF(G14&gt;15,"No",IF(G14&lt;-15,"No","Yes")))</f>
        <v>N/A</v>
      </c>
      <c r="I14" s="6">
        <v>-0.92600000000000005</v>
      </c>
      <c r="J14" s="6">
        <v>-8.5299999999999994</v>
      </c>
      <c r="K14" s="111" t="str">
        <f t="shared" si="0"/>
        <v>Yes</v>
      </c>
    </row>
    <row r="15" spans="1:11" x14ac:dyDescent="0.25">
      <c r="A15" s="128" t="s">
        <v>440</v>
      </c>
      <c r="B15" s="22" t="s">
        <v>215</v>
      </c>
      <c r="C15" s="4">
        <v>0</v>
      </c>
      <c r="D15" s="5" t="str">
        <f>IF($B15="N/A","N/A",IF(C15&gt;20,"No",IF(C15&lt;5,"No","Yes")))</f>
        <v>No</v>
      </c>
      <c r="E15" s="4">
        <v>0</v>
      </c>
      <c r="F15" s="5" t="str">
        <f>IF($B15="N/A","N/A",IF(E15&gt;20,"No",IF(E15&lt;5,"No","Yes")))</f>
        <v>No</v>
      </c>
      <c r="G15" s="4">
        <v>0</v>
      </c>
      <c r="H15" s="5" t="str">
        <f>IF($B15="N/A","N/A",IF(G15&gt;20,"No",IF(G15&lt;5,"No","Yes")))</f>
        <v>No</v>
      </c>
      <c r="I15" s="6" t="s">
        <v>1748</v>
      </c>
      <c r="J15" s="6" t="s">
        <v>1748</v>
      </c>
      <c r="K15" s="111" t="str">
        <f t="shared" si="0"/>
        <v>N/A</v>
      </c>
    </row>
    <row r="16" spans="1:11" x14ac:dyDescent="0.25">
      <c r="A16" s="128" t="s">
        <v>441</v>
      </c>
      <c r="B16" s="17" t="s">
        <v>213</v>
      </c>
      <c r="C16" s="4">
        <v>100</v>
      </c>
      <c r="D16" s="5" t="str">
        <f>IF($B16="N/A","N/A",IF(C16&gt;15,"No",IF(C16&lt;-15,"No","Yes")))</f>
        <v>N/A</v>
      </c>
      <c r="E16" s="4">
        <v>100</v>
      </c>
      <c r="F16" s="5" t="str">
        <f>IF($B16="N/A","N/A",IF(E16&gt;15,"No",IF(E16&lt;-15,"No","Yes")))</f>
        <v>N/A</v>
      </c>
      <c r="G16" s="4">
        <v>100</v>
      </c>
      <c r="H16" s="5" t="str">
        <f>IF($B16="N/A","N/A",IF(G16&gt;15,"No",IF(G16&lt;-15,"No","Yes")))</f>
        <v>N/A</v>
      </c>
      <c r="I16" s="6">
        <v>0</v>
      </c>
      <c r="J16" s="6">
        <v>0</v>
      </c>
      <c r="K16" s="111" t="str">
        <f t="shared" si="0"/>
        <v>Yes</v>
      </c>
    </row>
    <row r="17" spans="1:11" x14ac:dyDescent="0.25">
      <c r="A17" s="128" t="s">
        <v>442</v>
      </c>
      <c r="B17" s="22" t="s">
        <v>235</v>
      </c>
      <c r="C17" s="4">
        <v>3.1424604653000001</v>
      </c>
      <c r="D17" s="5" t="str">
        <f>IF($B17="N/A","N/A",IF(C17&gt;1,"Yes","No"))</f>
        <v>Yes</v>
      </c>
      <c r="E17" s="4">
        <v>10.311885841</v>
      </c>
      <c r="F17" s="5" t="str">
        <f>IF($B17="N/A","N/A",IF(E17&gt;1,"Yes","No"))</f>
        <v>Yes</v>
      </c>
      <c r="G17" s="4">
        <v>3.1912110908</v>
      </c>
      <c r="H17" s="5" t="str">
        <f>IF($B17="N/A","N/A",IF(G17&gt;1,"Yes","No"))</f>
        <v>Yes</v>
      </c>
      <c r="I17" s="6">
        <v>228.1</v>
      </c>
      <c r="J17" s="6">
        <v>-69.099999999999994</v>
      </c>
      <c r="K17" s="111" t="str">
        <f t="shared" si="0"/>
        <v>No</v>
      </c>
    </row>
    <row r="18" spans="1:11" x14ac:dyDescent="0.25">
      <c r="A18" s="128" t="s">
        <v>859</v>
      </c>
      <c r="B18" s="22" t="s">
        <v>213</v>
      </c>
      <c r="C18" s="75">
        <v>3130.8863147000002</v>
      </c>
      <c r="D18" s="5" t="str">
        <f>IF($B18="N/A","N/A",IF(C18&gt;15,"No",IF(C18&lt;-15,"No","Yes")))</f>
        <v>N/A</v>
      </c>
      <c r="E18" s="75">
        <v>2681.5445807000001</v>
      </c>
      <c r="F18" s="5" t="str">
        <f>IF($B18="N/A","N/A",IF(E18&gt;15,"No",IF(E18&lt;-15,"No","Yes")))</f>
        <v>N/A</v>
      </c>
      <c r="G18" s="75">
        <v>2937.4303279000001</v>
      </c>
      <c r="H18" s="5" t="str">
        <f>IF($B18="N/A","N/A",IF(G18&gt;15,"No",IF(G18&lt;-15,"No","Yes")))</f>
        <v>N/A</v>
      </c>
      <c r="I18" s="6">
        <v>-14.4</v>
      </c>
      <c r="J18" s="6">
        <v>9.5419999999999998</v>
      </c>
      <c r="K18" s="111" t="str">
        <f t="shared" si="0"/>
        <v>Yes</v>
      </c>
    </row>
    <row r="19" spans="1:11" x14ac:dyDescent="0.25">
      <c r="A19" s="110" t="s">
        <v>131</v>
      </c>
      <c r="B19" s="22" t="s">
        <v>213</v>
      </c>
      <c r="C19" s="23">
        <v>0</v>
      </c>
      <c r="D19" s="22" t="s">
        <v>213</v>
      </c>
      <c r="E19" s="23">
        <v>179</v>
      </c>
      <c r="F19" s="22" t="s">
        <v>213</v>
      </c>
      <c r="G19" s="23">
        <v>49</v>
      </c>
      <c r="H19" s="5" t="str">
        <f>IF($B19="N/A","N/A",IF(G19&gt;15,"No",IF(G19&lt;-15,"No","Yes")))</f>
        <v>N/A</v>
      </c>
      <c r="I19" s="6" t="s">
        <v>1748</v>
      </c>
      <c r="J19" s="6">
        <v>-72.599999999999994</v>
      </c>
      <c r="K19" s="111" t="str">
        <f t="shared" si="0"/>
        <v>No</v>
      </c>
    </row>
    <row r="20" spans="1:11" x14ac:dyDescent="0.25">
      <c r="A20" s="110" t="s">
        <v>346</v>
      </c>
      <c r="B20" s="17" t="s">
        <v>213</v>
      </c>
      <c r="C20" s="4">
        <v>0</v>
      </c>
      <c r="D20" s="22" t="s">
        <v>213</v>
      </c>
      <c r="E20" s="4">
        <v>0.3059044689</v>
      </c>
      <c r="F20" s="22" t="s">
        <v>213</v>
      </c>
      <c r="G20" s="4">
        <v>9.1551137800000001E-2</v>
      </c>
      <c r="H20" s="5" t="str">
        <f>IF($B20="N/A","N/A",IF(G20&gt;15,"No",IF(G20&lt;-15,"No","Yes")))</f>
        <v>N/A</v>
      </c>
      <c r="I20" s="6" t="s">
        <v>1748</v>
      </c>
      <c r="J20" s="6">
        <v>-70.099999999999994</v>
      </c>
      <c r="K20" s="111" t="str">
        <f t="shared" si="0"/>
        <v>No</v>
      </c>
    </row>
    <row r="21" spans="1:11" ht="25" x14ac:dyDescent="0.25">
      <c r="A21" s="110" t="s">
        <v>838</v>
      </c>
      <c r="B21" s="22" t="s">
        <v>213</v>
      </c>
      <c r="C21" s="75" t="s">
        <v>1748</v>
      </c>
      <c r="D21" s="5" t="str">
        <f>IF($B21="N/A","N/A",IF(C21&gt;60,"No",IF(C21&lt;15,"No","Yes")))</f>
        <v>N/A</v>
      </c>
      <c r="E21" s="75">
        <v>3540.1284916</v>
      </c>
      <c r="F21" s="5" t="str">
        <f>IF($B21="N/A","N/A",IF(E21&gt;60,"No",IF(E21&lt;15,"No","Yes")))</f>
        <v>N/A</v>
      </c>
      <c r="G21" s="75">
        <v>2395.9591836999998</v>
      </c>
      <c r="H21" s="5" t="str">
        <f>IF($B21="N/A","N/A",IF(G21&gt;60,"No",IF(G21&lt;15,"No","Yes")))</f>
        <v>N/A</v>
      </c>
      <c r="I21" s="6" t="s">
        <v>1748</v>
      </c>
      <c r="J21" s="6">
        <v>-32.299999999999997</v>
      </c>
      <c r="K21" s="111" t="str">
        <f t="shared" si="0"/>
        <v>No</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59062</v>
      </c>
      <c r="D6" s="5" t="str">
        <f>IF($B6="N/A","N/A",IF(C6&gt;15,"No",IF(C6&lt;-15,"No","Yes")))</f>
        <v>N/A</v>
      </c>
      <c r="E6" s="23">
        <v>58515</v>
      </c>
      <c r="F6" s="5" t="str">
        <f>IF($B6="N/A","N/A",IF(E6&gt;15,"No",IF(E6&lt;-15,"No","Yes")))</f>
        <v>N/A</v>
      </c>
      <c r="G6" s="23">
        <v>53522</v>
      </c>
      <c r="H6" s="5" t="str">
        <f>IF($B6="N/A","N/A",IF(G6&gt;15,"No",IF(G6&lt;-15,"No","Yes")))</f>
        <v>N/A</v>
      </c>
      <c r="I6" s="6">
        <v>-0.92600000000000005</v>
      </c>
      <c r="J6" s="6">
        <v>-8.5299999999999994</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134.0241091</v>
      </c>
      <c r="D9" s="5" t="str">
        <f>IF($B9="N/A","N/A",IF(C9&gt;100,"No",IF(C9&lt;50,"No","Yes")))</f>
        <v>No</v>
      </c>
      <c r="E9" s="24">
        <v>132.36089978999999</v>
      </c>
      <c r="F9" s="5" t="str">
        <f>IF($B9="N/A","N/A",IF(E9&gt;100,"No",IF(E9&lt;50,"No","Yes")))</f>
        <v>No</v>
      </c>
      <c r="G9" s="24">
        <v>134.67894021000001</v>
      </c>
      <c r="H9" s="5" t="str">
        <f>IF($B9="N/A","N/A",IF(G9&gt;100,"No",IF(G9&lt;50,"No","Yes")))</f>
        <v>No</v>
      </c>
      <c r="I9" s="6">
        <v>-1.24</v>
      </c>
      <c r="J9" s="6">
        <v>1.7509999999999999</v>
      </c>
      <c r="K9" s="111" t="str">
        <f t="shared" si="0"/>
        <v>Yes</v>
      </c>
    </row>
    <row r="10" spans="1:11" ht="25" x14ac:dyDescent="0.25">
      <c r="A10" s="130" t="s">
        <v>841</v>
      </c>
      <c r="B10" s="22" t="s">
        <v>213</v>
      </c>
      <c r="C10" s="24">
        <v>712.58096353999997</v>
      </c>
      <c r="D10" s="5" t="str">
        <f>IF($B10="N/A","N/A",IF(C10&gt;15,"No",IF(C10&lt;-15,"No","Yes")))</f>
        <v>N/A</v>
      </c>
      <c r="E10" s="24">
        <v>728.74713732999999</v>
      </c>
      <c r="F10" s="5" t="str">
        <f>IF($B10="N/A","N/A",IF(E10&gt;15,"No",IF(E10&lt;-15,"No","Yes")))</f>
        <v>N/A</v>
      </c>
      <c r="G10" s="24">
        <v>785.33663203000003</v>
      </c>
      <c r="H10" s="5" t="str">
        <f>IF($B10="N/A","N/A",IF(G10&gt;15,"No",IF(G10&lt;-15,"No","Yes")))</f>
        <v>N/A</v>
      </c>
      <c r="I10" s="6">
        <v>2.2690000000000001</v>
      </c>
      <c r="J10" s="6">
        <v>7.7649999999999997</v>
      </c>
      <c r="K10" s="111" t="str">
        <f t="shared" si="0"/>
        <v>Yes</v>
      </c>
    </row>
    <row r="11" spans="1:11" ht="25" x14ac:dyDescent="0.25">
      <c r="A11" s="130" t="s">
        <v>842</v>
      </c>
      <c r="B11" s="22" t="s">
        <v>213</v>
      </c>
      <c r="C11" s="24">
        <v>237.12431781999999</v>
      </c>
      <c r="D11" s="5" t="str">
        <f>IF($B11="N/A","N/A",IF(C11&gt;15,"No",IF(C11&lt;-15,"No","Yes")))</f>
        <v>N/A</v>
      </c>
      <c r="E11" s="24">
        <v>231.97385505</v>
      </c>
      <c r="F11" s="5" t="str">
        <f>IF($B11="N/A","N/A",IF(E11&gt;15,"No",IF(E11&lt;-15,"No","Yes")))</f>
        <v>N/A</v>
      </c>
      <c r="G11" s="24">
        <v>262.25385548000003</v>
      </c>
      <c r="H11" s="5" t="str">
        <f>IF($B11="N/A","N/A",IF(G11&gt;15,"No",IF(G11&lt;-15,"No","Yes")))</f>
        <v>N/A</v>
      </c>
      <c r="I11" s="6">
        <v>-2.17</v>
      </c>
      <c r="J11" s="6">
        <v>13.05</v>
      </c>
      <c r="K11" s="111" t="str">
        <f t="shared" si="0"/>
        <v>Yes</v>
      </c>
    </row>
    <row r="12" spans="1:11" ht="25" x14ac:dyDescent="0.25">
      <c r="A12" s="130" t="s">
        <v>843</v>
      </c>
      <c r="B12" s="22" t="s">
        <v>213</v>
      </c>
      <c r="C12" s="24">
        <v>335.80297517000002</v>
      </c>
      <c r="D12" s="5" t="str">
        <f>IF($B12="N/A","N/A",IF(C12&gt;15,"No",IF(C12&lt;-15,"No","Yes")))</f>
        <v>N/A</v>
      </c>
      <c r="E12" s="24">
        <v>333.30440628999997</v>
      </c>
      <c r="F12" s="5" t="str">
        <f>IF($B12="N/A","N/A",IF(E12&gt;15,"No",IF(E12&lt;-15,"No","Yes")))</f>
        <v>N/A</v>
      </c>
      <c r="G12" s="24">
        <v>337.10235488000001</v>
      </c>
      <c r="H12" s="5" t="str">
        <f>IF($B12="N/A","N/A",IF(G12&gt;15,"No",IF(G12&lt;-15,"No","Yes")))</f>
        <v>N/A</v>
      </c>
      <c r="I12" s="6">
        <v>-0.74399999999999999</v>
      </c>
      <c r="J12" s="6">
        <v>1.139</v>
      </c>
      <c r="K12" s="111" t="str">
        <f t="shared" si="0"/>
        <v>Yes</v>
      </c>
    </row>
    <row r="13" spans="1:11" x14ac:dyDescent="0.25">
      <c r="A13" s="130" t="s">
        <v>652</v>
      </c>
      <c r="B13" s="22" t="s">
        <v>237</v>
      </c>
      <c r="C13" s="4">
        <v>90.245843351000005</v>
      </c>
      <c r="D13" s="5" t="str">
        <f>IF($B13="N/A","N/A",IF(C13&gt;99,"No",IF(C13&lt;75,"No","Yes")))</f>
        <v>Yes</v>
      </c>
      <c r="E13" s="4">
        <v>89.457404084000004</v>
      </c>
      <c r="F13" s="5" t="str">
        <f>IF($B13="N/A","N/A",IF(E13&gt;99,"No",IF(E13&lt;75,"No","Yes")))</f>
        <v>Yes</v>
      </c>
      <c r="G13" s="4">
        <v>88.580396845999999</v>
      </c>
      <c r="H13" s="5" t="str">
        <f>IF($B13="N/A","N/A",IF(G13&gt;99,"No",IF(G13&lt;75,"No","Yes")))</f>
        <v>Yes</v>
      </c>
      <c r="I13" s="6">
        <v>-0.874</v>
      </c>
      <c r="J13" s="6">
        <v>-0.98</v>
      </c>
      <c r="K13" s="111" t="str">
        <f t="shared" ref="K13:K24" si="1">IF(J13="Div by 0", "N/A", IF(J13="N/A","N/A", IF(J13&gt;30, "No", IF(J13&lt;-30, "No", "Yes"))))</f>
        <v>Yes</v>
      </c>
    </row>
    <row r="14" spans="1:11" x14ac:dyDescent="0.25">
      <c r="A14" s="130" t="s">
        <v>493</v>
      </c>
      <c r="B14" s="22" t="s">
        <v>213</v>
      </c>
      <c r="C14" s="5">
        <v>100</v>
      </c>
      <c r="D14" s="5" t="str">
        <f>IF($B14="N/A","N/A",IF(C14&gt;15,"No",IF(C14&lt;-15,"No","Yes")))</f>
        <v>N/A</v>
      </c>
      <c r="E14" s="5">
        <v>100</v>
      </c>
      <c r="F14" s="5" t="str">
        <f>IF($B14="N/A","N/A",IF(E14&gt;15,"No",IF(E14&lt;-15,"No","Yes")))</f>
        <v>N/A</v>
      </c>
      <c r="G14" s="5">
        <v>100</v>
      </c>
      <c r="H14" s="5" t="str">
        <f>IF($B14="N/A","N/A",IF(G14&gt;15,"No",IF(G14&lt;-15,"No","Yes")))</f>
        <v>N/A</v>
      </c>
      <c r="I14" s="6">
        <v>0</v>
      </c>
      <c r="J14" s="6">
        <v>0</v>
      </c>
      <c r="K14" s="111" t="str">
        <f t="shared" si="1"/>
        <v>Yes</v>
      </c>
    </row>
    <row r="15" spans="1:11" x14ac:dyDescent="0.25">
      <c r="A15" s="130" t="s">
        <v>844</v>
      </c>
      <c r="B15" s="22" t="s">
        <v>213</v>
      </c>
      <c r="C15" s="23">
        <v>20.586142849000002</v>
      </c>
      <c r="D15" s="5" t="str">
        <f>IF($B15="N/A","N/A",IF(C15&gt;15,"No",IF(C15&lt;-15,"No","Yes")))</f>
        <v>N/A</v>
      </c>
      <c r="E15" s="6">
        <v>20.586596875000001</v>
      </c>
      <c r="F15" s="5" t="str">
        <f>IF($B15="N/A","N/A",IF(E15&gt;15,"No",IF(E15&lt;-15,"No","Yes")))</f>
        <v>N/A</v>
      </c>
      <c r="G15" s="6">
        <v>20.089748998000001</v>
      </c>
      <c r="H15" s="5" t="str">
        <f>IF($B15="N/A","N/A",IF(G15&gt;15,"No",IF(G15&lt;-15,"No","Yes")))</f>
        <v>N/A</v>
      </c>
      <c r="I15" s="6">
        <v>2.2000000000000001E-3</v>
      </c>
      <c r="J15" s="6">
        <v>-2.41</v>
      </c>
      <c r="K15" s="111" t="str">
        <f t="shared" si="1"/>
        <v>Yes</v>
      </c>
    </row>
    <row r="16" spans="1:11" x14ac:dyDescent="0.25">
      <c r="A16" s="131" t="s">
        <v>653</v>
      </c>
      <c r="B16" s="38" t="s">
        <v>238</v>
      </c>
      <c r="C16" s="5">
        <v>1.0378923843000001</v>
      </c>
      <c r="D16" s="5" t="str">
        <f>IF($B16="N/A","N/A",IF(C16&gt;20,"No",IF(C16&lt;=0,"No","Yes")))</f>
        <v>Yes</v>
      </c>
      <c r="E16" s="5">
        <v>0.92796718789999999</v>
      </c>
      <c r="F16" s="5" t="str">
        <f>IF($B16="N/A","N/A",IF(E16&gt;20,"No",IF(E16&lt;=0,"No","Yes")))</f>
        <v>Yes</v>
      </c>
      <c r="G16" s="5">
        <v>0.80714472550000005</v>
      </c>
      <c r="H16" s="5" t="str">
        <f>IF($B16="N/A","N/A",IF(G16&gt;20,"No",IF(G16&lt;=0,"No","Yes")))</f>
        <v>Yes</v>
      </c>
      <c r="I16" s="6">
        <v>-10.6</v>
      </c>
      <c r="J16" s="6">
        <v>-13</v>
      </c>
      <c r="K16" s="111" t="str">
        <f t="shared" si="1"/>
        <v>Yes</v>
      </c>
    </row>
    <row r="17" spans="1:11" x14ac:dyDescent="0.25">
      <c r="A17" s="131"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11" t="str">
        <f t="shared" si="1"/>
        <v>Yes</v>
      </c>
    </row>
    <row r="18" spans="1:11" x14ac:dyDescent="0.25">
      <c r="A18" s="131" t="s">
        <v>845</v>
      </c>
      <c r="B18" s="22" t="s">
        <v>213</v>
      </c>
      <c r="C18" s="6">
        <v>26.445350734000002</v>
      </c>
      <c r="D18" s="5" t="str">
        <f>IF($B18="N/A","N/A",IF(C18&gt;15,"No",IF(C18&lt;-15,"No","Yes")))</f>
        <v>N/A</v>
      </c>
      <c r="E18" s="6">
        <v>25.250460404999998</v>
      </c>
      <c r="F18" s="5" t="str">
        <f>IF($B18="N/A","N/A",IF(E18&gt;15,"No",IF(E18&lt;-15,"No","Yes")))</f>
        <v>N/A</v>
      </c>
      <c r="G18" s="6">
        <v>28.069444443999998</v>
      </c>
      <c r="H18" s="5" t="str">
        <f>IF($B18="N/A","N/A",IF(G18&gt;15,"No",IF(G18&lt;-15,"No","Yes")))</f>
        <v>N/A</v>
      </c>
      <c r="I18" s="6">
        <v>-4.5199999999999996</v>
      </c>
      <c r="J18" s="6">
        <v>11.16</v>
      </c>
      <c r="K18" s="111" t="str">
        <f t="shared" si="1"/>
        <v>Yes</v>
      </c>
    </row>
    <row r="19" spans="1:11" x14ac:dyDescent="0.25">
      <c r="A19" s="130" t="s">
        <v>654</v>
      </c>
      <c r="B19" s="38" t="s">
        <v>239</v>
      </c>
      <c r="C19" s="5">
        <v>0.62476719380000001</v>
      </c>
      <c r="D19" s="5" t="str">
        <f>IF($B19="N/A","N/A",IF(C19&gt;10,"No",IF(C19&lt;=0,"No","Yes")))</f>
        <v>Yes</v>
      </c>
      <c r="E19" s="5">
        <v>0.64940613520000001</v>
      </c>
      <c r="F19" s="5" t="str">
        <f>IF($B19="N/A","N/A",IF(E19&gt;10,"No",IF(E19&lt;=0,"No","Yes")))</f>
        <v>Yes</v>
      </c>
      <c r="G19" s="5">
        <v>0.73054071220000005</v>
      </c>
      <c r="H19" s="5" t="str">
        <f>IF($B19="N/A","N/A",IF(G19&gt;10,"No",IF(G19&lt;=0,"No","Yes")))</f>
        <v>Yes</v>
      </c>
      <c r="I19" s="6">
        <v>3.944</v>
      </c>
      <c r="J19" s="6">
        <v>12.49</v>
      </c>
      <c r="K19" s="111" t="str">
        <f t="shared" si="1"/>
        <v>Yes</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29.298102981</v>
      </c>
      <c r="D21" s="5" t="str">
        <f>IF($B21="N/A","N/A",IF(C21&gt;15,"No",IF(C21&lt;-15,"No","Yes")))</f>
        <v>N/A</v>
      </c>
      <c r="E21" s="6">
        <v>29.592105263000001</v>
      </c>
      <c r="F21" s="5" t="str">
        <f>IF($B21="N/A","N/A",IF(E21&gt;15,"No",IF(E21&lt;-15,"No","Yes")))</f>
        <v>N/A</v>
      </c>
      <c r="G21" s="6">
        <v>29.519181585999998</v>
      </c>
      <c r="H21" s="5" t="str">
        <f>IF($B21="N/A","N/A",IF(G21&gt;15,"No",IF(G21&lt;-15,"No","Yes")))</f>
        <v>N/A</v>
      </c>
      <c r="I21" s="6">
        <v>1.0029999999999999</v>
      </c>
      <c r="J21" s="6">
        <v>-0.246</v>
      </c>
      <c r="K21" s="111" t="str">
        <f t="shared" si="1"/>
        <v>Yes</v>
      </c>
    </row>
    <row r="22" spans="1:11" x14ac:dyDescent="0.25">
      <c r="A22" s="130" t="s">
        <v>1697</v>
      </c>
      <c r="B22" s="38" t="s">
        <v>224</v>
      </c>
      <c r="C22" s="5">
        <v>8.0914970708999991</v>
      </c>
      <c r="D22" s="5" t="str">
        <f>IF($B22="N/A","N/A",IF(C22&gt;5,"No",IF(C22&lt;=0,"No","Yes")))</f>
        <v>No</v>
      </c>
      <c r="E22" s="5">
        <v>8.9652225925</v>
      </c>
      <c r="F22" s="5" t="str">
        <f>IF($B22="N/A","N/A",IF(E22&gt;5,"No",IF(E22&lt;=0,"No","Yes")))</f>
        <v>No</v>
      </c>
      <c r="G22" s="5">
        <v>9.8819177161000002</v>
      </c>
      <c r="H22" s="5" t="str">
        <f>IF($B22="N/A","N/A",IF(G22&gt;5,"No",IF(G22&lt;=0,"No","Yes")))</f>
        <v>No</v>
      </c>
      <c r="I22" s="6">
        <v>10.8</v>
      </c>
      <c r="J22" s="6">
        <v>10.23</v>
      </c>
      <c r="K22" s="111" t="str">
        <f t="shared" si="1"/>
        <v>Yes</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8.5101485665999999</v>
      </c>
      <c r="D24" s="5" t="str">
        <f>IF($B24="N/A","N/A",IF(C24&gt;15,"No",IF(C24&lt;-15,"No","Yes")))</f>
        <v>N/A</v>
      </c>
      <c r="E24" s="6">
        <v>8.5051467785000003</v>
      </c>
      <c r="F24" s="5" t="str">
        <f>IF($B24="N/A","N/A",IF(E24&gt;15,"No",IF(E24&lt;-15,"No","Yes")))</f>
        <v>N/A</v>
      </c>
      <c r="G24" s="6">
        <v>8.9442238607999993</v>
      </c>
      <c r="H24" s="5" t="str">
        <f>IF($B24="N/A","N/A",IF(G24&gt;15,"No",IF(G24&lt;-15,"No","Yes")))</f>
        <v>N/A</v>
      </c>
      <c r="I24" s="6">
        <v>-5.8999999999999997E-2</v>
      </c>
      <c r="J24" s="6">
        <v>5.1619999999999999</v>
      </c>
      <c r="K24" s="111" t="str">
        <f t="shared" si="1"/>
        <v>Yes</v>
      </c>
    </row>
    <row r="25" spans="1:11" x14ac:dyDescent="0.25">
      <c r="A25" s="130" t="s">
        <v>15</v>
      </c>
      <c r="B25" s="22" t="s">
        <v>240</v>
      </c>
      <c r="C25" s="5">
        <v>0.45714672719999999</v>
      </c>
      <c r="D25" s="5" t="str">
        <f>IF($B25="N/A","N/A",IF(C25&gt;20,"No",IF(C25&lt;1,"No","Yes")))</f>
        <v>No</v>
      </c>
      <c r="E25" s="5">
        <v>0.51952490809999996</v>
      </c>
      <c r="F25" s="5" t="str">
        <f>IF($B25="N/A","N/A",IF(E25&gt;20,"No",IF(E25&lt;1,"No","Yes")))</f>
        <v>No</v>
      </c>
      <c r="G25" s="5">
        <v>0.51007062520000002</v>
      </c>
      <c r="H25" s="5" t="str">
        <f>IF($B25="N/A","N/A",IF(G25&gt;20,"No",IF(G25&lt;1,"No","Yes")))</f>
        <v>No</v>
      </c>
      <c r="I25" s="6">
        <v>13.65</v>
      </c>
      <c r="J25" s="6">
        <v>-1.82</v>
      </c>
      <c r="K25" s="111" t="str">
        <f t="shared" ref="K25:K34" si="2">IF(J25="Div by 0", "N/A", IF(J25="N/A","N/A", IF(J25&gt;30, "No", IF(J25&lt;-30, "No", "Yes"))))</f>
        <v>Yes</v>
      </c>
    </row>
    <row r="26" spans="1:11" x14ac:dyDescent="0.25">
      <c r="A26" s="130"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11" t="str">
        <f t="shared" si="2"/>
        <v>Yes</v>
      </c>
    </row>
    <row r="27" spans="1:11" x14ac:dyDescent="0.25">
      <c r="A27" s="130"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11" t="str">
        <f t="shared" si="2"/>
        <v>Yes</v>
      </c>
    </row>
    <row r="28" spans="1:11" x14ac:dyDescent="0.25">
      <c r="A28" s="130" t="s">
        <v>848</v>
      </c>
      <c r="B28" s="22" t="s">
        <v>226</v>
      </c>
      <c r="C28" s="5">
        <v>9.0210287493999992</v>
      </c>
      <c r="D28" s="5" t="str">
        <f>IF($B28="N/A","N/A",IF(C28&gt;30,"No",IF(C28&lt;5,"No","Yes")))</f>
        <v>Yes</v>
      </c>
      <c r="E28" s="5">
        <v>8.7345125182000007</v>
      </c>
      <c r="F28" s="5" t="str">
        <f>IF($B28="N/A","N/A",IF(E28&gt;30,"No",IF(E28&lt;5,"No","Yes")))</f>
        <v>Yes</v>
      </c>
      <c r="G28" s="5">
        <v>9.1252195358999995</v>
      </c>
      <c r="H28" s="5" t="str">
        <f>IF($B28="N/A","N/A",IF(G28&gt;30,"No",IF(G28&lt;5,"No","Yes")))</f>
        <v>Yes</v>
      </c>
      <c r="I28" s="6">
        <v>-3.18</v>
      </c>
      <c r="J28" s="6">
        <v>4.4729999999999999</v>
      </c>
      <c r="K28" s="111" t="str">
        <f t="shared" si="2"/>
        <v>Yes</v>
      </c>
    </row>
    <row r="29" spans="1:11" x14ac:dyDescent="0.25">
      <c r="A29" s="130" t="s">
        <v>849</v>
      </c>
      <c r="B29" s="22" t="s">
        <v>227</v>
      </c>
      <c r="C29" s="5">
        <v>43.090311876000001</v>
      </c>
      <c r="D29" s="5" t="str">
        <f>IF($B29="N/A","N/A",IF(C29&gt;75,"No",IF(C29&lt;15,"No","Yes")))</f>
        <v>Yes</v>
      </c>
      <c r="E29" s="5">
        <v>43.552935144999999</v>
      </c>
      <c r="F29" s="5" t="str">
        <f>IF($B29="N/A","N/A",IF(E29&gt;75,"No",IF(E29&lt;15,"No","Yes")))</f>
        <v>Yes</v>
      </c>
      <c r="G29" s="5">
        <v>40.999962631999999</v>
      </c>
      <c r="H29" s="5" t="str">
        <f>IF($B29="N/A","N/A",IF(G29&gt;75,"No",IF(G29&lt;15,"No","Yes")))</f>
        <v>Yes</v>
      </c>
      <c r="I29" s="6">
        <v>1.0740000000000001</v>
      </c>
      <c r="J29" s="6">
        <v>-5.86</v>
      </c>
      <c r="K29" s="111" t="str">
        <f t="shared" si="2"/>
        <v>Yes</v>
      </c>
    </row>
    <row r="30" spans="1:11" x14ac:dyDescent="0.25">
      <c r="A30" s="130" t="s">
        <v>850</v>
      </c>
      <c r="B30" s="22" t="s">
        <v>228</v>
      </c>
      <c r="C30" s="5">
        <v>47.888659375000003</v>
      </c>
      <c r="D30" s="5" t="str">
        <f>IF($B30="N/A","N/A",IF(C30&gt;70,"No",IF(C30&lt;25,"No","Yes")))</f>
        <v>Yes</v>
      </c>
      <c r="E30" s="5">
        <v>47.712552336999998</v>
      </c>
      <c r="F30" s="5" t="str">
        <f>IF($B30="N/A","N/A",IF(E30&gt;70,"No",IF(E30&lt;25,"No","Yes")))</f>
        <v>Yes</v>
      </c>
      <c r="G30" s="5">
        <v>49.874817831999998</v>
      </c>
      <c r="H30" s="5" t="str">
        <f>IF($B30="N/A","N/A",IF(G30&gt;70,"No",IF(G30&lt;25,"No","Yes")))</f>
        <v>Yes</v>
      </c>
      <c r="I30" s="6">
        <v>-0.36799999999999999</v>
      </c>
      <c r="J30" s="6">
        <v>4.532</v>
      </c>
      <c r="K30" s="111" t="str">
        <f t="shared" si="2"/>
        <v>Yes</v>
      </c>
    </row>
    <row r="31" spans="1:11" x14ac:dyDescent="0.25">
      <c r="A31" s="130" t="s">
        <v>160</v>
      </c>
      <c r="B31" s="22" t="s">
        <v>214</v>
      </c>
      <c r="C31" s="5">
        <v>33.486844333000001</v>
      </c>
      <c r="D31" s="5" t="str">
        <f>IF($B31="N/A","N/A",IF(C31&gt;100,"No",IF(C31&lt;95,"No","Yes")))</f>
        <v>No</v>
      </c>
      <c r="E31" s="5">
        <v>65.408869521</v>
      </c>
      <c r="F31" s="5" t="str">
        <f>IF($B31="N/A","N/A",IF(E31&gt;100,"No",IF(E31&lt;95,"No","Yes")))</f>
        <v>No</v>
      </c>
      <c r="G31" s="5">
        <v>70.292589962999998</v>
      </c>
      <c r="H31" s="5" t="str">
        <f>IF($B31="N/A","N/A",IF(G31&gt;100,"No",IF(G31&lt;95,"No","Yes")))</f>
        <v>No</v>
      </c>
      <c r="I31" s="6">
        <v>95.33</v>
      </c>
      <c r="J31" s="6">
        <v>7.4660000000000002</v>
      </c>
      <c r="K31" s="111" t="str">
        <f t="shared" si="2"/>
        <v>Yes</v>
      </c>
    </row>
    <row r="32" spans="1:11" x14ac:dyDescent="0.25">
      <c r="A32" s="109" t="s">
        <v>372</v>
      </c>
      <c r="B32" s="22" t="s">
        <v>241</v>
      </c>
      <c r="C32" s="5">
        <v>0.7212759473</v>
      </c>
      <c r="D32" s="5" t="str">
        <f>IF($B32="N/A","N/A",IF(C32&gt;5,"No",IF(C32&lt;1,"No","Yes")))</f>
        <v>No</v>
      </c>
      <c r="E32" s="5">
        <v>0.91429547980000003</v>
      </c>
      <c r="F32" s="5" t="str">
        <f>IF($B32="N/A","N/A",IF(E32&gt;5,"No",IF(E32&lt;1,"No","Yes")))</f>
        <v>No</v>
      </c>
      <c r="G32" s="5">
        <v>1.0238780315</v>
      </c>
      <c r="H32" s="5" t="str">
        <f>IF($B32="N/A","N/A",IF(G32&gt;5,"No",IF(G32&lt;1,"No","Yes")))</f>
        <v>Yes</v>
      </c>
      <c r="I32" s="6">
        <v>26.76</v>
      </c>
      <c r="J32" s="6">
        <v>11.99</v>
      </c>
      <c r="K32" s="111" t="str">
        <f t="shared" si="2"/>
        <v>Yes</v>
      </c>
    </row>
    <row r="33" spans="1:11" x14ac:dyDescent="0.25">
      <c r="A33" s="109" t="s">
        <v>374</v>
      </c>
      <c r="B33" s="22" t="s">
        <v>242</v>
      </c>
      <c r="C33" s="5">
        <v>32.4184755</v>
      </c>
      <c r="D33" s="5" t="str">
        <f>IF($B33="N/A","N/A",IF(C33&gt;98,"No",IF(C33&lt;8,"No","Yes")))</f>
        <v>Yes</v>
      </c>
      <c r="E33" s="5">
        <v>64.019482183999997</v>
      </c>
      <c r="F33" s="5" t="str">
        <f>IF($B33="N/A","N/A",IF(E33&gt;98,"No",IF(E33&lt;8,"No","Yes")))</f>
        <v>Yes</v>
      </c>
      <c r="G33" s="5">
        <v>68.726878666999994</v>
      </c>
      <c r="H33" s="5" t="str">
        <f>IF($B33="N/A","N/A",IF(G33&gt;98,"No",IF(G33&lt;8,"No","Yes")))</f>
        <v>Yes</v>
      </c>
      <c r="I33" s="6">
        <v>97.48</v>
      </c>
      <c r="J33" s="6">
        <v>7.3529999999999998</v>
      </c>
      <c r="K33" s="111" t="str">
        <f t="shared" si="2"/>
        <v>Yes</v>
      </c>
    </row>
    <row r="34" spans="1:11" x14ac:dyDescent="0.25">
      <c r="A34" s="126" t="s">
        <v>375</v>
      </c>
      <c r="B34" s="132" t="s">
        <v>224</v>
      </c>
      <c r="C34" s="120">
        <v>0.16084792249999999</v>
      </c>
      <c r="D34" s="120" t="str">
        <f>IF($B34="N/A","N/A",IF(C34&gt;5,"No",IF(C34&lt;=0,"No","Yes")))</f>
        <v>Yes</v>
      </c>
      <c r="E34" s="120">
        <v>0.20165769459999999</v>
      </c>
      <c r="F34" s="120" t="str">
        <f>IF($B34="N/A","N/A",IF(E34&gt;5,"No",IF(E34&lt;=0,"No","Yes")))</f>
        <v>Yes</v>
      </c>
      <c r="G34" s="120">
        <v>0.22047008709999999</v>
      </c>
      <c r="H34" s="120" t="str">
        <f>IF($B34="N/A","N/A",IF(G34&gt;5,"No",IF(G34&lt;=0,"No","Yes")))</f>
        <v>Yes</v>
      </c>
      <c r="I34" s="121">
        <v>25.37</v>
      </c>
      <c r="J34" s="121">
        <v>9.3290000000000006</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0</v>
      </c>
      <c r="D6" s="5" t="str">
        <f>IF($B6="N/A","N/A",IF(C6&gt;15,"No",IF(C6&lt;-15,"No","Yes")))</f>
        <v>N/A</v>
      </c>
      <c r="E6" s="23">
        <v>0</v>
      </c>
      <c r="F6" s="5" t="str">
        <f>IF($B6="N/A","N/A",IF(E6&gt;15,"No",IF(E6&lt;-15,"No","Yes")))</f>
        <v>N/A</v>
      </c>
      <c r="G6" s="23">
        <v>0</v>
      </c>
      <c r="H6" s="5" t="str">
        <f>IF($B6="N/A","N/A",IF(G6&gt;15,"No",IF(G6&lt;-15,"No","Yes")))</f>
        <v>N/A</v>
      </c>
      <c r="I6" s="6" t="s">
        <v>1748</v>
      </c>
      <c r="J6" s="6" t="s">
        <v>1748</v>
      </c>
      <c r="K6" s="111" t="str">
        <f t="shared" ref="K6:K22" si="0">IF(J6="Div by 0", "N/A", IF(J6="N/A","N/A", IF(J6&gt;30, "No", IF(J6&lt;-30, "No", "Yes"))))</f>
        <v>N/A</v>
      </c>
    </row>
    <row r="7" spans="1:11" x14ac:dyDescent="0.25">
      <c r="A7" s="130" t="s">
        <v>30</v>
      </c>
      <c r="B7" s="22" t="s">
        <v>213</v>
      </c>
      <c r="C7" s="4" t="s">
        <v>1748</v>
      </c>
      <c r="D7" s="5" t="str">
        <f>IF($B7="N/A","N/A",IF(C7&gt;15,"No",IF(C7&lt;-15,"No","Yes")))</f>
        <v>N/A</v>
      </c>
      <c r="E7" s="4" t="s">
        <v>1748</v>
      </c>
      <c r="F7" s="5" t="str">
        <f>IF($B7="N/A","N/A",IF(E7&gt;15,"No",IF(E7&lt;-15,"No","Yes")))</f>
        <v>N/A</v>
      </c>
      <c r="G7" s="4" t="s">
        <v>1748</v>
      </c>
      <c r="H7" s="5" t="str">
        <f>IF($B7="N/A","N/A",IF(G7&gt;15,"No",IF(G7&lt;-15,"No","Yes")))</f>
        <v>N/A</v>
      </c>
      <c r="I7" s="6" t="s">
        <v>1748</v>
      </c>
      <c r="J7" s="6" t="s">
        <v>1748</v>
      </c>
      <c r="K7" s="111" t="str">
        <f t="shared" si="0"/>
        <v>N/A</v>
      </c>
    </row>
    <row r="8" spans="1:11" x14ac:dyDescent="0.25">
      <c r="A8" s="130" t="s">
        <v>29</v>
      </c>
      <c r="B8" s="22" t="s">
        <v>217</v>
      </c>
      <c r="C8" s="4" t="s">
        <v>1748</v>
      </c>
      <c r="D8" s="5" t="str">
        <f>IF($B8="N/A","N/A",IF(C8=0,"Yes","No"))</f>
        <v>No</v>
      </c>
      <c r="E8" s="4" t="s">
        <v>1748</v>
      </c>
      <c r="F8" s="5" t="str">
        <f>IF($B8="N/A","N/A",IF(E8=0,"Yes","No"))</f>
        <v>No</v>
      </c>
      <c r="G8" s="4" t="s">
        <v>1748</v>
      </c>
      <c r="H8" s="5" t="str">
        <f>IF($B8="N/A","N/A",IF(G8=0,"Yes","No"))</f>
        <v>No</v>
      </c>
      <c r="I8" s="6" t="s">
        <v>1748</v>
      </c>
      <c r="J8" s="6" t="s">
        <v>1748</v>
      </c>
      <c r="K8" s="111" t="str">
        <f t="shared" si="0"/>
        <v>N/A</v>
      </c>
    </row>
    <row r="9" spans="1:11" x14ac:dyDescent="0.25">
      <c r="A9" s="130" t="s">
        <v>851</v>
      </c>
      <c r="B9" s="22" t="s">
        <v>213</v>
      </c>
      <c r="C9" s="24" t="s">
        <v>1748</v>
      </c>
      <c r="D9" s="5" t="str">
        <f>IF($B9="N/A","N/A",IF(C9&gt;15,"No",IF(C9&lt;-15,"No","Yes")))</f>
        <v>N/A</v>
      </c>
      <c r="E9" s="24" t="s">
        <v>1748</v>
      </c>
      <c r="F9" s="5" t="str">
        <f>IF($B9="N/A","N/A",IF(E9&gt;15,"No",IF(E9&lt;-15,"No","Yes")))</f>
        <v>N/A</v>
      </c>
      <c r="G9" s="24" t="s">
        <v>1748</v>
      </c>
      <c r="H9" s="5" t="str">
        <f>IF($B9="N/A","N/A",IF(G9&gt;15,"No",IF(G9&lt;-15,"No","Yes")))</f>
        <v>N/A</v>
      </c>
      <c r="I9" s="6" t="s">
        <v>1748</v>
      </c>
      <c r="J9" s="6" t="s">
        <v>1748</v>
      </c>
      <c r="K9" s="111" t="str">
        <f t="shared" si="0"/>
        <v>N/A</v>
      </c>
    </row>
    <row r="10" spans="1:11" x14ac:dyDescent="0.25">
      <c r="A10" s="130" t="s">
        <v>652</v>
      </c>
      <c r="B10" s="22" t="s">
        <v>237</v>
      </c>
      <c r="C10" s="4" t="s">
        <v>1748</v>
      </c>
      <c r="D10" s="5" t="str">
        <f>IF($B10="N/A","N/A",IF(C10&gt;99,"No",IF(C10&lt;75,"No","Yes")))</f>
        <v>No</v>
      </c>
      <c r="E10" s="4" t="s">
        <v>1748</v>
      </c>
      <c r="F10" s="5" t="str">
        <f>IF($B10="N/A","N/A",IF(E10&gt;99,"No",IF(E10&lt;75,"No","Yes")))</f>
        <v>No</v>
      </c>
      <c r="G10" s="4" t="s">
        <v>1748</v>
      </c>
      <c r="H10" s="5" t="str">
        <f>IF($B10="N/A","N/A",IF(G10&gt;99,"No",IF(G10&lt;75,"No","Yes")))</f>
        <v>No</v>
      </c>
      <c r="I10" s="6" t="s">
        <v>1748</v>
      </c>
      <c r="J10" s="6" t="s">
        <v>1748</v>
      </c>
      <c r="K10" s="111" t="str">
        <f t="shared" si="0"/>
        <v>N/A</v>
      </c>
    </row>
    <row r="11" spans="1:11" x14ac:dyDescent="0.25">
      <c r="A11" s="131" t="s">
        <v>653</v>
      </c>
      <c r="B11" s="38" t="s">
        <v>238</v>
      </c>
      <c r="C11" s="5" t="s">
        <v>1748</v>
      </c>
      <c r="D11" s="5" t="str">
        <f>IF($B11="N/A","N/A",IF(C11&gt;20,"No",IF(C11&lt;=0,"No","Yes")))</f>
        <v>No</v>
      </c>
      <c r="E11" s="5" t="s">
        <v>1748</v>
      </c>
      <c r="F11" s="5" t="str">
        <f>IF($B11="N/A","N/A",IF(E11&gt;20,"No",IF(E11&lt;=0,"No","Yes")))</f>
        <v>No</v>
      </c>
      <c r="G11" s="5" t="s">
        <v>1748</v>
      </c>
      <c r="H11" s="5" t="str">
        <f>IF($B11="N/A","N/A",IF(G11&gt;20,"No",IF(G11&lt;=0,"No","Yes")))</f>
        <v>No</v>
      </c>
      <c r="I11" s="6" t="s">
        <v>1748</v>
      </c>
      <c r="J11" s="6" t="s">
        <v>1748</v>
      </c>
      <c r="K11" s="111" t="str">
        <f t="shared" si="0"/>
        <v>N/A</v>
      </c>
    </row>
    <row r="12" spans="1:11" x14ac:dyDescent="0.25">
      <c r="A12" s="130" t="s">
        <v>654</v>
      </c>
      <c r="B12" s="38" t="s">
        <v>239</v>
      </c>
      <c r="C12" s="5" t="s">
        <v>1748</v>
      </c>
      <c r="D12" s="5" t="str">
        <f>IF($B12="N/A","N/A",IF(C12&gt;10,"No",IF(C12&lt;=0,"No","Yes")))</f>
        <v>No</v>
      </c>
      <c r="E12" s="5" t="s">
        <v>1748</v>
      </c>
      <c r="F12" s="5" t="str">
        <f>IF($B12="N/A","N/A",IF(E12&gt;10,"No",IF(E12&lt;=0,"No","Yes")))</f>
        <v>No</v>
      </c>
      <c r="G12" s="5" t="s">
        <v>1748</v>
      </c>
      <c r="H12" s="5" t="str">
        <f>IF($B12="N/A","N/A",IF(G12&gt;10,"No",IF(G12&lt;=0,"No","Yes")))</f>
        <v>No</v>
      </c>
      <c r="I12" s="6" t="s">
        <v>1748</v>
      </c>
      <c r="J12" s="6" t="s">
        <v>1748</v>
      </c>
      <c r="K12" s="111" t="str">
        <f t="shared" si="0"/>
        <v>N/A</v>
      </c>
    </row>
    <row r="13" spans="1:11" x14ac:dyDescent="0.25">
      <c r="A13" s="130" t="s">
        <v>655</v>
      </c>
      <c r="B13" s="38" t="s">
        <v>224</v>
      </c>
      <c r="C13" s="5" t="s">
        <v>1748</v>
      </c>
      <c r="D13" s="5" t="str">
        <f>IF($B13="N/A","N/A",IF(C13&gt;5,"No",IF(C13&lt;=0,"No","Yes")))</f>
        <v>No</v>
      </c>
      <c r="E13" s="5" t="s">
        <v>1748</v>
      </c>
      <c r="F13" s="5" t="str">
        <f>IF($B13="N/A","N/A",IF(E13&gt;5,"No",IF(E13&lt;=0,"No","Yes")))</f>
        <v>No</v>
      </c>
      <c r="G13" s="5" t="s">
        <v>1748</v>
      </c>
      <c r="H13" s="5" t="str">
        <f>IF($B13="N/A","N/A",IF(G13&gt;5,"No",IF(G13&lt;=0,"No","Yes")))</f>
        <v>No</v>
      </c>
      <c r="I13" s="6" t="s">
        <v>1748</v>
      </c>
      <c r="J13" s="6" t="s">
        <v>1748</v>
      </c>
      <c r="K13" s="111" t="str">
        <f t="shared" si="0"/>
        <v>N/A</v>
      </c>
    </row>
    <row r="14" spans="1:11" x14ac:dyDescent="0.25">
      <c r="A14" s="130" t="s">
        <v>159</v>
      </c>
      <c r="B14" s="22" t="s">
        <v>214</v>
      </c>
      <c r="C14" s="5" t="s">
        <v>1748</v>
      </c>
      <c r="D14" s="5" t="str">
        <f>IF($B14="N/A","N/A",IF(C14&gt;100,"No",IF(C14&lt;95,"No","Yes")))</f>
        <v>No</v>
      </c>
      <c r="E14" s="5" t="s">
        <v>1748</v>
      </c>
      <c r="F14" s="5" t="str">
        <f>IF($B14="N/A","N/A",IF(E14&gt;100,"No",IF(E14&lt;95,"No","Yes")))</f>
        <v>No</v>
      </c>
      <c r="G14" s="5" t="s">
        <v>1748</v>
      </c>
      <c r="H14" s="5" t="str">
        <f>IF($B14="N/A","N/A",IF(G14&gt;100,"No",IF(G14&lt;95,"No","Yes")))</f>
        <v>No</v>
      </c>
      <c r="I14" s="6" t="s">
        <v>1748</v>
      </c>
      <c r="J14" s="6" t="s">
        <v>1748</v>
      </c>
      <c r="K14" s="111" t="str">
        <f t="shared" si="0"/>
        <v>N/A</v>
      </c>
    </row>
    <row r="15" spans="1:11" x14ac:dyDescent="0.25">
      <c r="A15" s="130" t="s">
        <v>32</v>
      </c>
      <c r="B15" s="22" t="s">
        <v>214</v>
      </c>
      <c r="C15" s="5" t="s">
        <v>1748</v>
      </c>
      <c r="D15" s="5" t="str">
        <f>IF($B15="N/A","N/A",IF(C15&gt;100,"No",IF(C15&lt;95,"No","Yes")))</f>
        <v>No</v>
      </c>
      <c r="E15" s="5" t="s">
        <v>1748</v>
      </c>
      <c r="F15" s="5" t="str">
        <f>IF($B15="N/A","N/A",IF(E15&gt;100,"No",IF(E15&lt;95,"No","Yes")))</f>
        <v>No</v>
      </c>
      <c r="G15" s="5" t="s">
        <v>1748</v>
      </c>
      <c r="H15" s="5" t="str">
        <f>IF($B15="N/A","N/A",IF(G15&gt;100,"No",IF(G15&lt;95,"No","Yes")))</f>
        <v>No</v>
      </c>
      <c r="I15" s="6" t="s">
        <v>1748</v>
      </c>
      <c r="J15" s="6" t="s">
        <v>1748</v>
      </c>
      <c r="K15" s="111" t="str">
        <f t="shared" si="0"/>
        <v>N/A</v>
      </c>
    </row>
    <row r="16" spans="1:11" x14ac:dyDescent="0.25">
      <c r="A16" s="130" t="s">
        <v>848</v>
      </c>
      <c r="B16" s="22" t="s">
        <v>226</v>
      </c>
      <c r="C16" s="5" t="s">
        <v>1748</v>
      </c>
      <c r="D16" s="5" t="str">
        <f>IF($B16="N/A","N/A",IF(C16&gt;30,"No",IF(C16&lt;5,"No","Yes")))</f>
        <v>No</v>
      </c>
      <c r="E16" s="5" t="s">
        <v>1748</v>
      </c>
      <c r="F16" s="5" t="str">
        <f>IF($B16="N/A","N/A",IF(E16&gt;30,"No",IF(E16&lt;5,"No","Yes")))</f>
        <v>No</v>
      </c>
      <c r="G16" s="5" t="s">
        <v>1748</v>
      </c>
      <c r="H16" s="5" t="str">
        <f>IF($B16="N/A","N/A",IF(G16&gt;30,"No",IF(G16&lt;5,"No","Yes")))</f>
        <v>No</v>
      </c>
      <c r="I16" s="6" t="s">
        <v>1748</v>
      </c>
      <c r="J16" s="6" t="s">
        <v>1748</v>
      </c>
      <c r="K16" s="111" t="str">
        <f t="shared" si="0"/>
        <v>N/A</v>
      </c>
    </row>
    <row r="17" spans="1:11" x14ac:dyDescent="0.25">
      <c r="A17" s="130" t="s">
        <v>849</v>
      </c>
      <c r="B17" s="22" t="s">
        <v>227</v>
      </c>
      <c r="C17" s="5" t="s">
        <v>1748</v>
      </c>
      <c r="D17" s="5" t="str">
        <f>IF($B17="N/A","N/A",IF(C17&gt;75,"No",IF(C17&lt;15,"No","Yes")))</f>
        <v>No</v>
      </c>
      <c r="E17" s="5" t="s">
        <v>1748</v>
      </c>
      <c r="F17" s="5" t="str">
        <f>IF($B17="N/A","N/A",IF(E17&gt;75,"No",IF(E17&lt;15,"No","Yes")))</f>
        <v>No</v>
      </c>
      <c r="G17" s="5" t="s">
        <v>1748</v>
      </c>
      <c r="H17" s="5" t="str">
        <f>IF($B17="N/A","N/A",IF(G17&gt;75,"No",IF(G17&lt;15,"No","Yes")))</f>
        <v>No</v>
      </c>
      <c r="I17" s="6" t="s">
        <v>1748</v>
      </c>
      <c r="J17" s="6" t="s">
        <v>1748</v>
      </c>
      <c r="K17" s="111" t="str">
        <f t="shared" si="0"/>
        <v>N/A</v>
      </c>
    </row>
    <row r="18" spans="1:11" x14ac:dyDescent="0.25">
      <c r="A18" s="130" t="s">
        <v>850</v>
      </c>
      <c r="B18" s="22" t="s">
        <v>228</v>
      </c>
      <c r="C18" s="5" t="s">
        <v>1748</v>
      </c>
      <c r="D18" s="5" t="str">
        <f>IF($B18="N/A","N/A",IF(C18&gt;70,"No",IF(C18&lt;25,"No","Yes")))</f>
        <v>No</v>
      </c>
      <c r="E18" s="5" t="s">
        <v>1748</v>
      </c>
      <c r="F18" s="5" t="str">
        <f>IF($B18="N/A","N/A",IF(E18&gt;70,"No",IF(E18&lt;25,"No","Yes")))</f>
        <v>No</v>
      </c>
      <c r="G18" s="5" t="s">
        <v>1748</v>
      </c>
      <c r="H18" s="5" t="str">
        <f>IF($B18="N/A","N/A",IF(G18&gt;70,"No",IF(G18&lt;25,"No","Yes")))</f>
        <v>No</v>
      </c>
      <c r="I18" s="6" t="s">
        <v>1748</v>
      </c>
      <c r="J18" s="6" t="s">
        <v>1748</v>
      </c>
      <c r="K18" s="111" t="str">
        <f t="shared" si="0"/>
        <v>N/A</v>
      </c>
    </row>
    <row r="19" spans="1:11" x14ac:dyDescent="0.25">
      <c r="A19" s="130" t="s">
        <v>160</v>
      </c>
      <c r="B19" s="22" t="s">
        <v>214</v>
      </c>
      <c r="C19" s="5" t="s">
        <v>1748</v>
      </c>
      <c r="D19" s="5" t="str">
        <f>IF($B19="N/A","N/A",IF(C19&gt;100,"No",IF(C19&lt;95,"No","Yes")))</f>
        <v>No</v>
      </c>
      <c r="E19" s="5" t="s">
        <v>1748</v>
      </c>
      <c r="F19" s="5" t="str">
        <f>IF($B19="N/A","N/A",IF(E19&gt;100,"No",IF(E19&lt;95,"No","Yes")))</f>
        <v>No</v>
      </c>
      <c r="G19" s="5" t="s">
        <v>1748</v>
      </c>
      <c r="H19" s="5" t="str">
        <f>IF($B19="N/A","N/A",IF(G19&gt;100,"No",IF(G19&lt;95,"No","Yes")))</f>
        <v>No</v>
      </c>
      <c r="I19" s="6" t="s">
        <v>1748</v>
      </c>
      <c r="J19" s="6" t="s">
        <v>1748</v>
      </c>
      <c r="K19" s="111" t="str">
        <f t="shared" si="0"/>
        <v>N/A</v>
      </c>
    </row>
    <row r="20" spans="1:11" x14ac:dyDescent="0.25">
      <c r="A20" s="109" t="s">
        <v>372</v>
      </c>
      <c r="B20" s="22" t="s">
        <v>241</v>
      </c>
      <c r="C20" s="5" t="s">
        <v>1748</v>
      </c>
      <c r="D20" s="5" t="str">
        <f>IF($B20="N/A","N/A",IF(C20&gt;5,"No",IF(C20&lt;1,"No","Yes")))</f>
        <v>No</v>
      </c>
      <c r="E20" s="5" t="s">
        <v>1748</v>
      </c>
      <c r="F20" s="5" t="str">
        <f>IF($B20="N/A","N/A",IF(E20&gt;5,"No",IF(E20&lt;1,"No","Yes")))</f>
        <v>No</v>
      </c>
      <c r="G20" s="5" t="s">
        <v>1748</v>
      </c>
      <c r="H20" s="5" t="str">
        <f>IF($B20="N/A","N/A",IF(G20&gt;5,"No",IF(G20&lt;1,"No","Yes")))</f>
        <v>No</v>
      </c>
      <c r="I20" s="6" t="s">
        <v>1748</v>
      </c>
      <c r="J20" s="6" t="s">
        <v>1748</v>
      </c>
      <c r="K20" s="111" t="str">
        <f t="shared" si="0"/>
        <v>N/A</v>
      </c>
    </row>
    <row r="21" spans="1:11" x14ac:dyDescent="0.25">
      <c r="A21" s="109" t="s">
        <v>374</v>
      </c>
      <c r="B21" s="22" t="s">
        <v>242</v>
      </c>
      <c r="C21" s="5" t="s">
        <v>1748</v>
      </c>
      <c r="D21" s="5" t="str">
        <f>IF($B21="N/A","N/A",IF(C21&gt;98,"No",IF(C21&lt;8,"No","Yes")))</f>
        <v>No</v>
      </c>
      <c r="E21" s="5" t="s">
        <v>1748</v>
      </c>
      <c r="F21" s="5" t="str">
        <f>IF($B21="N/A","N/A",IF(E21&gt;98,"No",IF(E21&lt;8,"No","Yes")))</f>
        <v>No</v>
      </c>
      <c r="G21" s="5" t="s">
        <v>1748</v>
      </c>
      <c r="H21" s="5" t="str">
        <f>IF($B21="N/A","N/A",IF(G21&gt;98,"No",IF(G21&lt;8,"No","Yes")))</f>
        <v>No</v>
      </c>
      <c r="I21" s="6" t="s">
        <v>1748</v>
      </c>
      <c r="J21" s="6" t="s">
        <v>1748</v>
      </c>
      <c r="K21" s="111" t="str">
        <f t="shared" si="0"/>
        <v>N/A</v>
      </c>
    </row>
    <row r="22" spans="1:11" x14ac:dyDescent="0.25">
      <c r="A22" s="126" t="s">
        <v>375</v>
      </c>
      <c r="B22" s="132" t="s">
        <v>224</v>
      </c>
      <c r="C22" s="120" t="s">
        <v>1748</v>
      </c>
      <c r="D22" s="120" t="str">
        <f>IF($B22="N/A","N/A",IF(C22&gt;5,"No",IF(C22&lt;=0,"No","Yes")))</f>
        <v>No</v>
      </c>
      <c r="E22" s="120" t="s">
        <v>1748</v>
      </c>
      <c r="F22" s="120" t="str">
        <f>IF($B22="N/A","N/A",IF(E22&gt;5,"No",IF(E22&lt;=0,"No","Yes")))</f>
        <v>No</v>
      </c>
      <c r="G22" s="120" t="s">
        <v>1748</v>
      </c>
      <c r="H22" s="120" t="str">
        <f>IF($B22="N/A","N/A",IF(G22&gt;5,"No",IF(G22&lt;=0,"No","Yes")))</f>
        <v>No</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2018-11-28T23:00:02Z</dcterms:modified>
  <dc:language>English</dc:language>
</cp:coreProperties>
</file>