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<sst xmlns="http://schemas.openxmlformats.org/spreadsheetml/2006/main" count="8190" uniqueCount="1749">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</sst>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4294283</v>
      </c>
      <c r="D7" s="34" t="str">
        <f>IF($B7="N/A","N/A",IF(C7&gt;15,"No",IF(C7&lt;-15,"No","Yes")))</f>
        <v>N/A</v>
      </c>
      <c r="E7" s="33">
        <v>5676755</v>
      </c>
      <c r="F7" s="34" t="str">
        <f>IF($B7="N/A","N/A",IF(E7&gt;15,"No",IF(E7&lt;-15,"No","Yes")))</f>
        <v>N/A</v>
      </c>
      <c r="G7" s="33">
        <v>6156055</v>
      </c>
      <c r="H7" s="34" t="str">
        <f>IF($B7="N/A","N/A",IF(G7&gt;15,"No",IF(G7&lt;-15,"No","Yes")))</f>
        <v>N/A</v>
      </c>
      <c r="I7" s="35">
        <v>32.19</v>
      </c>
      <c r="J7" s="35">
        <v>8.4429999999999996</v>
      </c>
      <c r="K7" s="34" t="str">
        <f t="shared" ref="K7:K54" si="0">IF(J7="Div by 0", "N/A", IF(J7="N/A","N/A", IF(J7&gt;30, "No", IF(J7&lt;-30, "No", "Yes"))))</f>
        <v>Yes</v>
      </c>
    </row>
    <row r="8" spans="1:11" x14ac:dyDescent="0.2">
      <c r="A8" s="91" t="s">
        <v>362</v>
      </c>
      <c r="B8" s="32" t="s">
        <v>213</v>
      </c>
      <c r="C8" s="144" t="s">
        <v>213</v>
      </c>
      <c r="D8" s="34" t="str">
        <f>IF($B8="N/A","N/A",IF(C8&gt;15,"No",IF(C8&lt;-15,"No","Yes")))</f>
        <v>N/A</v>
      </c>
      <c r="E8" s="36">
        <v>78.817740064999995</v>
      </c>
      <c r="F8" s="34" t="str">
        <f>IF($B8="N/A","N/A",IF(E8&gt;15,"No",IF(E8&lt;-15,"No","Yes")))</f>
        <v>N/A</v>
      </c>
      <c r="G8" s="36">
        <v>77.931240055999993</v>
      </c>
      <c r="H8" s="34" t="str">
        <f>IF($B8="N/A","N/A",IF(G8&gt;15,"No",IF(G8&lt;-15,"No","Yes")))</f>
        <v>N/A</v>
      </c>
      <c r="I8" s="35" t="s">
        <v>213</v>
      </c>
      <c r="J8" s="35">
        <v>-1.1200000000000001</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7.8759784419000001</v>
      </c>
      <c r="F10" s="9" t="str">
        <f>IF($B10="N/A","N/A",IF(E10&gt;15,"No",IF(E10&lt;-15,"No","Yes")))</f>
        <v>N/A</v>
      </c>
      <c r="G10" s="9">
        <v>8.0901161539000004</v>
      </c>
      <c r="H10" s="9" t="str">
        <f>IF($B10="N/A","N/A",IF(G10&gt;15,"No",IF(G10&lt;-15,"No","Yes")))</f>
        <v>N/A</v>
      </c>
      <c r="I10" s="10" t="s">
        <v>1747</v>
      </c>
      <c r="J10" s="10">
        <v>2.7189999999999999</v>
      </c>
      <c r="K10" s="9" t="str">
        <f t="shared" si="0"/>
        <v>Yes</v>
      </c>
    </row>
    <row r="11" spans="1:11" x14ac:dyDescent="0.2">
      <c r="A11" s="91" t="s">
        <v>859</v>
      </c>
      <c r="B11" s="37" t="s">
        <v>213</v>
      </c>
      <c r="C11" s="100">
        <v>14.250621116</v>
      </c>
      <c r="D11" s="9" t="str">
        <f>IF($B11="N/A","N/A",IF(C11&gt;15,"No",IF(C11&lt;-15,"No","Yes")))</f>
        <v>N/A</v>
      </c>
      <c r="E11" s="9">
        <v>13.306281494</v>
      </c>
      <c r="F11" s="9" t="str">
        <f>IF($B11="N/A","N/A",IF(E11&gt;15,"No",IF(E11&lt;-15,"No","Yes")))</f>
        <v>N/A</v>
      </c>
      <c r="G11" s="9">
        <v>13.978643791</v>
      </c>
      <c r="H11" s="9" t="str">
        <f>IF($B11="N/A","N/A",IF(G11&gt;15,"No",IF(G11&lt;-15,"No","Yes")))</f>
        <v>N/A</v>
      </c>
      <c r="I11" s="10">
        <v>-6.63</v>
      </c>
      <c r="J11" s="10">
        <v>5.0529999999999999</v>
      </c>
      <c r="K11" s="9" t="str">
        <f t="shared" si="0"/>
        <v>Yes</v>
      </c>
    </row>
    <row r="12" spans="1:11" x14ac:dyDescent="0.2">
      <c r="A12" s="91" t="s">
        <v>860</v>
      </c>
      <c r="B12" s="102" t="s">
        <v>214</v>
      </c>
      <c r="C12" s="100">
        <v>86.952413980000003</v>
      </c>
      <c r="D12" s="9" t="str">
        <f>IF(OR($B12="N/A",$C12="N/A"),"N/A",IF(C12&gt;100,"No",IF(C12&lt;95,"No","Yes")))</f>
        <v>No</v>
      </c>
      <c r="E12" s="100">
        <v>71.393650980999993</v>
      </c>
      <c r="F12" s="9" t="str">
        <f>IF(OR($B12="N/A",$E12="N/A"),"N/A",IF(E12&gt;100,"No",IF(E12&lt;95,"No","Yes")))</f>
        <v>No</v>
      </c>
      <c r="G12" s="100">
        <v>71.431503824999993</v>
      </c>
      <c r="H12" s="9" t="str">
        <f>IF($B12="N/A","N/A",IF(G12&gt;100,"No",IF(G12&lt;95,"No","Yes")))</f>
        <v>No</v>
      </c>
      <c r="I12" s="103">
        <v>-17.899999999999999</v>
      </c>
      <c r="J12" s="103">
        <v>5.2999999999999999E-2</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77.314443797999999</v>
      </c>
      <c r="D15" s="9" t="str">
        <f>IF(OR($B15="N/A",$C15="N/A"),"N/A",IF(C15&gt;100,"No",IF(C15&lt;95,"No","Yes")))</f>
        <v>No</v>
      </c>
      <c r="E15" s="100">
        <v>63.230875830000002</v>
      </c>
      <c r="F15" s="9" t="str">
        <f>IF(OR($B15="N/A",$E15="N/A"),"N/A",IF(E15&gt;100,"No",IF(E15&lt;95,"No","Yes")))</f>
        <v>No</v>
      </c>
      <c r="G15" s="100">
        <v>62.761272638000001</v>
      </c>
      <c r="H15" s="9" t="str">
        <f>IF($B15="N/A","N/A",IF(G15&gt;100,"No",IF(G15&lt;95,"No","Yes")))</f>
        <v>No</v>
      </c>
      <c r="I15" s="103">
        <v>-18.2</v>
      </c>
      <c r="J15" s="103">
        <v>-0.74299999999999999</v>
      </c>
      <c r="K15" s="9" t="str">
        <f t="shared" si="0"/>
        <v>Yes</v>
      </c>
    </row>
    <row r="16" spans="1:11" x14ac:dyDescent="0.2">
      <c r="A16" s="91" t="s">
        <v>331</v>
      </c>
      <c r="B16" s="37" t="s">
        <v>213</v>
      </c>
      <c r="C16" s="89">
        <v>3682321</v>
      </c>
      <c r="D16" s="9" t="str">
        <f>IF($B16="N/A","N/A",IF(C16&gt;15,"No",IF(C16&lt;-15,"No","Yes")))</f>
        <v>N/A</v>
      </c>
      <c r="E16" s="38">
        <v>4474290</v>
      </c>
      <c r="F16" s="9" t="str">
        <f>IF($B16="N/A","N/A",IF(E16&gt;15,"No",IF(E16&lt;-15,"No","Yes")))</f>
        <v>N/A</v>
      </c>
      <c r="G16" s="38">
        <v>4797490</v>
      </c>
      <c r="H16" s="9" t="str">
        <f>IF($B16="N/A","N/A",IF(G16&gt;15,"No",IF(G16&lt;-15,"No","Yes")))</f>
        <v>N/A</v>
      </c>
      <c r="I16" s="10">
        <v>21.51</v>
      </c>
      <c r="J16" s="10">
        <v>7.2229999999999999</v>
      </c>
      <c r="K16" s="9" t="str">
        <f t="shared" si="0"/>
        <v>Yes</v>
      </c>
    </row>
    <row r="17" spans="1:11" x14ac:dyDescent="0.2">
      <c r="A17" s="91" t="s">
        <v>442</v>
      </c>
      <c r="B17" s="37" t="s">
        <v>215</v>
      </c>
      <c r="C17" s="100">
        <v>9.2221998028000005</v>
      </c>
      <c r="D17" s="9" t="str">
        <f>IF($B17="N/A","N/A",IF(C17&gt;20,"No",IF(C17&lt;5,"No","Yes")))</f>
        <v>Yes</v>
      </c>
      <c r="E17" s="9">
        <v>7.6982493312000004</v>
      </c>
      <c r="F17" s="9" t="str">
        <f>IF($B17="N/A","N/A",IF(E17&gt;20,"No",IF(E17&lt;5,"No","Yes")))</f>
        <v>Yes</v>
      </c>
      <c r="G17" s="9">
        <v>7.2232146393000001</v>
      </c>
      <c r="H17" s="9" t="str">
        <f>IF($B17="N/A","N/A",IF(G17&gt;20,"No",IF(G17&lt;5,"No","Yes")))</f>
        <v>Yes</v>
      </c>
      <c r="I17" s="10">
        <v>-16.5</v>
      </c>
      <c r="J17" s="10">
        <v>-6.17</v>
      </c>
      <c r="K17" s="9" t="str">
        <f t="shared" si="0"/>
        <v>Yes</v>
      </c>
    </row>
    <row r="18" spans="1:11" x14ac:dyDescent="0.2">
      <c r="A18" s="91" t="s">
        <v>443</v>
      </c>
      <c r="B18" s="32" t="s">
        <v>213</v>
      </c>
      <c r="C18" s="100" t="s">
        <v>213</v>
      </c>
      <c r="D18" s="9" t="str">
        <f>IF($B18="N/A","N/A",IF(C18&gt;15,"No",IF(C18&lt;-15,"No","Yes")))</f>
        <v>N/A</v>
      </c>
      <c r="E18" s="9">
        <v>92.301750669</v>
      </c>
      <c r="F18" s="9" t="str">
        <f>IF($B18="N/A","N/A",IF(E18&gt;15,"No",IF(E18&lt;-15,"No","Yes")))</f>
        <v>N/A</v>
      </c>
      <c r="G18" s="9">
        <v>92.776785360999995</v>
      </c>
      <c r="H18" s="9" t="str">
        <f>IF($B18="N/A","N/A",IF(G18&gt;15,"No",IF(G18&lt;-15,"No","Yes")))</f>
        <v>N/A</v>
      </c>
      <c r="I18" s="10" t="s">
        <v>213</v>
      </c>
      <c r="J18" s="10">
        <v>0.51470000000000005</v>
      </c>
      <c r="K18" s="9" t="str">
        <f t="shared" si="0"/>
        <v>Yes</v>
      </c>
    </row>
    <row r="19" spans="1:11" x14ac:dyDescent="0.2">
      <c r="A19" s="91" t="s">
        <v>444</v>
      </c>
      <c r="B19" s="37" t="s">
        <v>216</v>
      </c>
      <c r="C19" s="100">
        <v>10.104007770999999</v>
      </c>
      <c r="D19" s="9" t="str">
        <f>IF($B19="N/A","N/A",IF(C19&gt;1,"Yes","No"))</f>
        <v>Yes</v>
      </c>
      <c r="E19" s="9">
        <v>4.0964264721000001</v>
      </c>
      <c r="F19" s="9" t="str">
        <f>IF($B19="N/A","N/A",IF(E19&gt;1,"Yes","No"))</f>
        <v>Yes</v>
      </c>
      <c r="G19" s="9">
        <v>3.1612572407999999</v>
      </c>
      <c r="H19" s="9" t="str">
        <f>IF($B19="N/A","N/A",IF(G19&gt;1,"Yes","No"))</f>
        <v>Yes</v>
      </c>
      <c r="I19" s="10">
        <v>-59.5</v>
      </c>
      <c r="J19" s="10">
        <v>-22.8</v>
      </c>
      <c r="K19" s="9" t="str">
        <f t="shared" si="0"/>
        <v>Yes</v>
      </c>
    </row>
    <row r="20" spans="1:11" x14ac:dyDescent="0.2">
      <c r="A20" s="91" t="s">
        <v>862</v>
      </c>
      <c r="B20" s="37" t="s">
        <v>213</v>
      </c>
      <c r="C20" s="93">
        <v>115.04416467999999</v>
      </c>
      <c r="D20" s="9" t="str">
        <f>IF($B20="N/A","N/A",IF(C20&gt;15,"No",IF(C20&lt;-15,"No","Yes")))</f>
        <v>N/A</v>
      </c>
      <c r="E20" s="39">
        <v>211.94194318999999</v>
      </c>
      <c r="F20" s="9" t="str">
        <f>IF($B20="N/A","N/A",IF(E20&gt;15,"No",IF(E20&lt;-15,"No","Yes")))</f>
        <v>N/A</v>
      </c>
      <c r="G20" s="39">
        <v>204.18923784</v>
      </c>
      <c r="H20" s="9" t="str">
        <f>IF($B20="N/A","N/A",IF(G20&gt;15,"No",IF(G20&lt;-15,"No","Yes")))</f>
        <v>N/A</v>
      </c>
      <c r="I20" s="10">
        <v>84.23</v>
      </c>
      <c r="J20" s="10">
        <v>-3.66</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14.250621116</v>
      </c>
      <c r="D23" s="9" t="str">
        <f>IF($B23="N/A","N/A",IF(C23&gt;15,"No",IF(C23&lt;-15,"No","Yes")))</f>
        <v>N/A</v>
      </c>
      <c r="E23" s="105">
        <v>14.443878228999999</v>
      </c>
      <c r="F23" s="9" t="str">
        <f>IF($B23="N/A","N/A",IF(E23&gt;15,"No",IF(E23&lt;-15,"No","Yes")))</f>
        <v>N/A</v>
      </c>
      <c r="G23" s="105">
        <v>15.209075679</v>
      </c>
      <c r="H23" s="9" t="str">
        <f>IF($B23="N/A","N/A",IF(G23&gt;15,"No",IF(G23&lt;-15,"No","Yes")))</f>
        <v>N/A</v>
      </c>
      <c r="I23" s="10">
        <v>1.3560000000000001</v>
      </c>
      <c r="J23" s="10">
        <v>5.298</v>
      </c>
      <c r="K23" s="9" t="str">
        <f t="shared" si="0"/>
        <v>Yes</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v>
      </c>
      <c r="D26" s="9" t="str">
        <f>IF($B26="N/A","N/A",IF(C26&gt;5,"No",IF(C26&lt;3,"No","Yes")))</f>
        <v>Yes</v>
      </c>
      <c r="E26" s="39">
        <v>3</v>
      </c>
      <c r="F26" s="9" t="str">
        <f>IF($B26="N/A","N/A",IF(E26&gt;5,"No",IF(E26&lt;3,"No","Yes")))</f>
        <v>Yes</v>
      </c>
      <c r="G26" s="39">
        <v>3</v>
      </c>
      <c r="H26" s="9" t="str">
        <f>IF($B26="N/A","N/A",IF(G26&gt;5,"No",IF(G26&lt;3,"No","Yes")))</f>
        <v>Yes</v>
      </c>
      <c r="I26" s="10">
        <v>0</v>
      </c>
      <c r="J26" s="10">
        <v>0</v>
      </c>
      <c r="K26" s="9" t="str">
        <f t="shared" si="0"/>
        <v>Yes</v>
      </c>
    </row>
    <row r="27" spans="1:11" x14ac:dyDescent="0.2">
      <c r="A27" s="91" t="s">
        <v>131</v>
      </c>
      <c r="B27" s="37" t="s">
        <v>213</v>
      </c>
      <c r="C27" s="89">
        <v>4122</v>
      </c>
      <c r="D27" s="37" t="s">
        <v>213</v>
      </c>
      <c r="E27" s="38">
        <v>11</v>
      </c>
      <c r="F27" s="37" t="s">
        <v>213</v>
      </c>
      <c r="G27" s="38">
        <v>183</v>
      </c>
      <c r="H27" s="9" t="str">
        <f>IF($B27="N/A","N/A",IF(G27&gt;15,"No",IF(G27&lt;-15,"No","Yes")))</f>
        <v>N/A</v>
      </c>
      <c r="I27" s="10">
        <v>-99.8</v>
      </c>
      <c r="J27" s="10">
        <v>1730</v>
      </c>
      <c r="K27" s="9" t="str">
        <f t="shared" si="0"/>
        <v>No</v>
      </c>
    </row>
    <row r="28" spans="1:11" x14ac:dyDescent="0.2">
      <c r="A28" s="91" t="s">
        <v>346</v>
      </c>
      <c r="B28" s="37" t="s">
        <v>213</v>
      </c>
      <c r="C28" s="90" t="s">
        <v>213</v>
      </c>
      <c r="D28" s="37" t="s">
        <v>213</v>
      </c>
      <c r="E28" s="8">
        <v>1.76157E-4</v>
      </c>
      <c r="F28" s="37" t="s">
        <v>213</v>
      </c>
      <c r="G28" s="8">
        <v>2.9726829999999998E-3</v>
      </c>
      <c r="H28" s="9" t="str">
        <f>IF($B28="N/A","N/A",IF(G28&gt;15,"No",IF(G28&lt;-15,"No","Yes")))</f>
        <v>N/A</v>
      </c>
      <c r="I28" s="10" t="s">
        <v>213</v>
      </c>
      <c r="J28" s="10">
        <v>1588</v>
      </c>
      <c r="K28" s="9" t="str">
        <f t="shared" si="0"/>
        <v>No</v>
      </c>
    </row>
    <row r="29" spans="1:11" ht="25.5" x14ac:dyDescent="0.2">
      <c r="A29" s="91" t="s">
        <v>841</v>
      </c>
      <c r="B29" s="37" t="s">
        <v>213</v>
      </c>
      <c r="C29" s="39">
        <v>48.280688986000001</v>
      </c>
      <c r="D29" s="37" t="s">
        <v>213</v>
      </c>
      <c r="E29" s="39">
        <v>63.6</v>
      </c>
      <c r="F29" s="37" t="s">
        <v>213</v>
      </c>
      <c r="G29" s="39">
        <v>131.79234973000001</v>
      </c>
      <c r="H29" s="37" t="s">
        <v>213</v>
      </c>
      <c r="I29" s="10">
        <v>31.73</v>
      </c>
      <c r="J29" s="10">
        <v>107.2</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611962</v>
      </c>
      <c r="D46" s="9" t="str">
        <f t="shared" si="4"/>
        <v>N/A</v>
      </c>
      <c r="E46" s="89">
        <v>755365</v>
      </c>
      <c r="F46" s="9" t="str">
        <f t="shared" si="4"/>
        <v>N/A</v>
      </c>
      <c r="G46" s="89">
        <v>860533</v>
      </c>
      <c r="H46" s="9" t="str">
        <f t="shared" si="5"/>
        <v>N/A</v>
      </c>
      <c r="I46" s="10">
        <v>23.43</v>
      </c>
      <c r="J46" s="10">
        <v>13.92</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3342730</v>
      </c>
      <c r="D6" s="9" t="str">
        <f>IF($B6="N/A","N/A",IF(C6&gt;15,"No",IF(C6&lt;-15,"No","Yes")))</f>
        <v>N/A</v>
      </c>
      <c r="E6" s="38">
        <v>4129848</v>
      </c>
      <c r="F6" s="9" t="str">
        <f>IF($B6="N/A","N/A",IF(E6&gt;15,"No",IF(E6&lt;-15,"No","Yes")))</f>
        <v>N/A</v>
      </c>
      <c r="G6" s="38">
        <v>4450957</v>
      </c>
      <c r="H6" s="9" t="str">
        <f>IF($B6="N/A","N/A",IF(G6&gt;15,"No",IF(G6&lt;-15,"No","Yes")))</f>
        <v>N/A</v>
      </c>
      <c r="I6" s="10">
        <v>23.55</v>
      </c>
      <c r="J6" s="10">
        <v>7.7750000000000004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6.4375824551000003</v>
      </c>
      <c r="D9" s="9" t="str">
        <f t="shared" ref="D9:D15" si="1">IF($B9="N/A","N/A",IF(C9&gt;15,"No",IF(C9&lt;-15,"No","Yes")))</f>
        <v>N/A</v>
      </c>
      <c r="E9" s="8">
        <v>5.4210711870999999</v>
      </c>
      <c r="F9" s="9" t="str">
        <f t="shared" ref="F9:F15" si="2">IF($B9="N/A","N/A",IF(E9&gt;15,"No",IF(E9&lt;-15,"No","Yes")))</f>
        <v>N/A</v>
      </c>
      <c r="G9" s="8">
        <v>5.4435933666</v>
      </c>
      <c r="H9" s="9" t="str">
        <f t="shared" ref="H9:H15" si="3">IF($B9="N/A","N/A",IF(G9&gt;15,"No",IF(G9&lt;-15,"No","Yes")))</f>
        <v>N/A</v>
      </c>
      <c r="I9" s="10">
        <v>-15.8</v>
      </c>
      <c r="J9" s="10">
        <v>0.41549999999999998</v>
      </c>
      <c r="K9" s="9" t="str">
        <f t="shared" si="0"/>
        <v>Yes</v>
      </c>
    </row>
    <row r="10" spans="1:11" x14ac:dyDescent="0.2">
      <c r="A10" s="91" t="s">
        <v>36</v>
      </c>
      <c r="B10" s="37" t="s">
        <v>213</v>
      </c>
      <c r="C10" s="90">
        <v>7.77849492</v>
      </c>
      <c r="D10" s="9" t="str">
        <f t="shared" si="1"/>
        <v>N/A</v>
      </c>
      <c r="E10" s="8">
        <v>8.3333333333000006</v>
      </c>
      <c r="F10" s="9" t="str">
        <f t="shared" si="2"/>
        <v>N/A</v>
      </c>
      <c r="G10" s="8">
        <v>7.4455520385999998</v>
      </c>
      <c r="H10" s="9" t="str">
        <f t="shared" si="3"/>
        <v>N/A</v>
      </c>
      <c r="I10" s="10">
        <v>7.133</v>
      </c>
      <c r="J10" s="10">
        <v>-10.7</v>
      </c>
      <c r="K10" s="9" t="str">
        <f t="shared" si="0"/>
        <v>Yes</v>
      </c>
    </row>
    <row r="11" spans="1:11" x14ac:dyDescent="0.2">
      <c r="A11" s="91" t="s">
        <v>37</v>
      </c>
      <c r="B11" s="37" t="s">
        <v>213</v>
      </c>
      <c r="C11" s="90">
        <v>82.621722845999997</v>
      </c>
      <c r="D11" s="9" t="str">
        <f t="shared" si="1"/>
        <v>N/A</v>
      </c>
      <c r="E11" s="8">
        <v>83.397386625999999</v>
      </c>
      <c r="F11" s="9" t="str">
        <f t="shared" si="2"/>
        <v>N/A</v>
      </c>
      <c r="G11" s="8">
        <v>82.283464566999996</v>
      </c>
      <c r="H11" s="9" t="str">
        <f t="shared" si="3"/>
        <v>N/A</v>
      </c>
      <c r="I11" s="10">
        <v>0.93879999999999997</v>
      </c>
      <c r="J11" s="10">
        <v>-1.34</v>
      </c>
      <c r="K11" s="9" t="str">
        <f t="shared" si="0"/>
        <v>Yes</v>
      </c>
    </row>
    <row r="12" spans="1:11" x14ac:dyDescent="0.2">
      <c r="A12" s="91" t="s">
        <v>38</v>
      </c>
      <c r="B12" s="37" t="s">
        <v>213</v>
      </c>
      <c r="C12" s="90">
        <v>6.3481152813000001</v>
      </c>
      <c r="D12" s="9" t="str">
        <f t="shared" si="1"/>
        <v>N/A</v>
      </c>
      <c r="E12" s="8">
        <v>5.2851855269000003</v>
      </c>
      <c r="F12" s="9" t="str">
        <f t="shared" si="2"/>
        <v>N/A</v>
      </c>
      <c r="G12" s="8">
        <v>5.3357273893999997</v>
      </c>
      <c r="H12" s="9" t="str">
        <f t="shared" si="3"/>
        <v>N/A</v>
      </c>
      <c r="I12" s="10">
        <v>-16.7</v>
      </c>
      <c r="J12" s="10">
        <v>0.95630000000000004</v>
      </c>
      <c r="K12" s="9" t="str">
        <f t="shared" si="0"/>
        <v>Yes</v>
      </c>
    </row>
    <row r="13" spans="1:11" x14ac:dyDescent="0.2">
      <c r="A13" s="91" t="s">
        <v>866</v>
      </c>
      <c r="B13" s="37" t="s">
        <v>213</v>
      </c>
      <c r="C13" s="90">
        <v>36.245365393</v>
      </c>
      <c r="D13" s="9" t="str">
        <f t="shared" si="1"/>
        <v>N/A</v>
      </c>
      <c r="E13" s="8">
        <v>34.417866857</v>
      </c>
      <c r="F13" s="9" t="str">
        <f t="shared" si="2"/>
        <v>N/A</v>
      </c>
      <c r="G13" s="8">
        <v>34.896264322999997</v>
      </c>
      <c r="H13" s="9" t="str">
        <f t="shared" si="3"/>
        <v>N/A</v>
      </c>
      <c r="I13" s="10">
        <v>-5.04</v>
      </c>
      <c r="J13" s="10">
        <v>1.39</v>
      </c>
      <c r="K13" s="9" t="str">
        <f t="shared" si="0"/>
        <v>Yes</v>
      </c>
    </row>
    <row r="14" spans="1:11" x14ac:dyDescent="0.2">
      <c r="A14" s="91" t="s">
        <v>867</v>
      </c>
      <c r="B14" s="37" t="s">
        <v>213</v>
      </c>
      <c r="C14" s="90">
        <v>23.533353537</v>
      </c>
      <c r="D14" s="9" t="str">
        <f t="shared" si="1"/>
        <v>N/A</v>
      </c>
      <c r="E14" s="8">
        <v>22.684003107999999</v>
      </c>
      <c r="F14" s="9" t="str">
        <f t="shared" si="2"/>
        <v>N/A</v>
      </c>
      <c r="G14" s="8">
        <v>23.273414098</v>
      </c>
      <c r="H14" s="9" t="str">
        <f t="shared" si="3"/>
        <v>N/A</v>
      </c>
      <c r="I14" s="10">
        <v>-3.61</v>
      </c>
      <c r="J14" s="10">
        <v>2.5979999999999999</v>
      </c>
      <c r="K14" s="9" t="str">
        <f t="shared" si="0"/>
        <v>Yes</v>
      </c>
    </row>
    <row r="15" spans="1:11" x14ac:dyDescent="0.2">
      <c r="A15" s="91" t="s">
        <v>161</v>
      </c>
      <c r="B15" s="37" t="s">
        <v>213</v>
      </c>
      <c r="C15" s="90">
        <v>63.371017103</v>
      </c>
      <c r="D15" s="9" t="str">
        <f t="shared" si="1"/>
        <v>N/A</v>
      </c>
      <c r="E15" s="8">
        <v>67.124116916999995</v>
      </c>
      <c r="F15" s="9" t="str">
        <f t="shared" si="2"/>
        <v>N/A</v>
      </c>
      <c r="G15" s="8">
        <v>72.181061286000002</v>
      </c>
      <c r="H15" s="9" t="str">
        <f t="shared" si="3"/>
        <v>N/A</v>
      </c>
      <c r="I15" s="10">
        <v>5.9219999999999997</v>
      </c>
      <c r="J15" s="10">
        <v>7.5339999999999998</v>
      </c>
      <c r="K15" s="9" t="str">
        <f t="shared" si="0"/>
        <v>Yes</v>
      </c>
    </row>
    <row r="16" spans="1:11" x14ac:dyDescent="0.2">
      <c r="A16" s="91" t="s">
        <v>162</v>
      </c>
      <c r="B16" s="37" t="s">
        <v>246</v>
      </c>
      <c r="C16" s="90">
        <v>97.999539299000006</v>
      </c>
      <c r="D16" s="9" t="str">
        <f>IF($B16="N/A","N/A",IF(C16&gt;95,"Yes","No"))</f>
        <v>Yes</v>
      </c>
      <c r="E16" s="8">
        <v>98.743367794999997</v>
      </c>
      <c r="F16" s="9" t="str">
        <f>IF($B16="N/A","N/A",IF(E16&gt;95,"Yes","No"))</f>
        <v>Yes</v>
      </c>
      <c r="G16" s="8">
        <v>98.796169004000006</v>
      </c>
      <c r="H16" s="9" t="str">
        <f>IF($B16="N/A","N/A",IF(G16&gt;95,"Yes","No"))</f>
        <v>Yes</v>
      </c>
      <c r="I16" s="10">
        <v>0.75900000000000001</v>
      </c>
      <c r="J16" s="10">
        <v>5.3499999999999999E-2</v>
      </c>
      <c r="K16" s="9" t="str">
        <f t="shared" ref="K16:K26" si="4">IF(J16="Div by 0", "N/A", IF(J16="N/A","N/A", IF(J16&gt;30, "No", IF(J16&lt;-30, "No", "Yes"))))</f>
        <v>Yes</v>
      </c>
    </row>
    <row r="17" spans="1:11" x14ac:dyDescent="0.2">
      <c r="A17" s="91" t="s">
        <v>868</v>
      </c>
      <c r="B17" s="62" t="s">
        <v>247</v>
      </c>
      <c r="C17" s="90">
        <v>33.419001833999999</v>
      </c>
      <c r="D17" s="9" t="str">
        <f>IF($B17="N/A","N/A",IF(C17&gt;90,"No",IF(C17&lt;50,"No","Yes")))</f>
        <v>No</v>
      </c>
      <c r="E17" s="8">
        <v>41.283335366999999</v>
      </c>
      <c r="F17" s="9" t="str">
        <f>IF($B17="N/A","N/A",IF(E17&gt;90,"No",IF(E17&lt;50,"No","Yes")))</f>
        <v>No</v>
      </c>
      <c r="G17" s="8">
        <v>41.335245430999997</v>
      </c>
      <c r="H17" s="9" t="str">
        <f>IF($B17="N/A","N/A",IF(G17&gt;90,"No",IF(G17&lt;50,"No","Yes")))</f>
        <v>No</v>
      </c>
      <c r="I17" s="10">
        <v>23.53</v>
      </c>
      <c r="J17" s="10">
        <v>0.12570000000000001</v>
      </c>
      <c r="K17" s="9" t="str">
        <f t="shared" si="4"/>
        <v>Yes</v>
      </c>
    </row>
    <row r="18" spans="1:11" x14ac:dyDescent="0.2">
      <c r="A18" s="91" t="s">
        <v>869</v>
      </c>
      <c r="B18" s="62" t="s">
        <v>224</v>
      </c>
      <c r="C18" s="90">
        <v>20.942971762999999</v>
      </c>
      <c r="D18" s="9" t="str">
        <f t="shared" ref="D18:D23" si="5">IF($B18="N/A","N/A",IF(C18&gt;5,"No",IF(C18&lt;=0,"No","Yes")))</f>
        <v>No</v>
      </c>
      <c r="E18" s="8">
        <v>18.767034525</v>
      </c>
      <c r="F18" s="9" t="str">
        <f t="shared" ref="F18:F23" si="6">IF($B18="N/A","N/A",IF(E18&gt;5,"No",IF(E18&lt;=0,"No","Yes")))</f>
        <v>No</v>
      </c>
      <c r="G18" s="8">
        <v>18.136728798</v>
      </c>
      <c r="H18" s="9" t="str">
        <f t="shared" ref="H18:H23" si="7">IF($B18="N/A","N/A",IF(G18&gt;5,"No",IF(G18&lt;=0,"No","Yes")))</f>
        <v>No</v>
      </c>
      <c r="I18" s="10">
        <v>-10.4</v>
      </c>
      <c r="J18" s="10">
        <v>-3.36</v>
      </c>
      <c r="K18" s="9" t="str">
        <f t="shared" si="4"/>
        <v>Yes</v>
      </c>
    </row>
    <row r="19" spans="1:11" x14ac:dyDescent="0.2">
      <c r="A19" s="91" t="s">
        <v>870</v>
      </c>
      <c r="B19" s="62" t="s">
        <v>224</v>
      </c>
      <c r="C19" s="90">
        <v>3.0162172835000001</v>
      </c>
      <c r="D19" s="9" t="str">
        <f t="shared" si="5"/>
        <v>Yes</v>
      </c>
      <c r="E19" s="8">
        <v>2.4549087521000001</v>
      </c>
      <c r="F19" s="9" t="str">
        <f t="shared" si="6"/>
        <v>Yes</v>
      </c>
      <c r="G19" s="8">
        <v>2.3179509485000001</v>
      </c>
      <c r="H19" s="9" t="str">
        <f t="shared" si="7"/>
        <v>Yes</v>
      </c>
      <c r="I19" s="10">
        <v>-18.600000000000001</v>
      </c>
      <c r="J19" s="10">
        <v>-5.58</v>
      </c>
      <c r="K19" s="9" t="str">
        <f t="shared" si="4"/>
        <v>Yes</v>
      </c>
    </row>
    <row r="20" spans="1:11" x14ac:dyDescent="0.2">
      <c r="A20" s="91" t="s">
        <v>871</v>
      </c>
      <c r="B20" s="62" t="s">
        <v>224</v>
      </c>
      <c r="C20" s="90">
        <v>0.26424509309999999</v>
      </c>
      <c r="D20" s="9" t="str">
        <f t="shared" si="5"/>
        <v>Yes</v>
      </c>
      <c r="E20" s="8">
        <v>0.22380968979999999</v>
      </c>
      <c r="F20" s="9" t="str">
        <f t="shared" si="6"/>
        <v>Yes</v>
      </c>
      <c r="G20" s="8">
        <v>0.21903154759999999</v>
      </c>
      <c r="H20" s="9" t="str">
        <f t="shared" si="7"/>
        <v>Yes</v>
      </c>
      <c r="I20" s="10">
        <v>-15.3</v>
      </c>
      <c r="J20" s="10">
        <v>-2.13</v>
      </c>
      <c r="K20" s="9" t="str">
        <f t="shared" si="4"/>
        <v>Yes</v>
      </c>
    </row>
    <row r="21" spans="1:11" x14ac:dyDescent="0.2">
      <c r="A21" s="91" t="s">
        <v>872</v>
      </c>
      <c r="B21" s="37" t="s">
        <v>213</v>
      </c>
      <c r="C21" s="90">
        <v>0.24204766759999999</v>
      </c>
      <c r="D21" s="9" t="str">
        <f t="shared" si="5"/>
        <v>N/A</v>
      </c>
      <c r="E21" s="8">
        <v>0.22373704790000001</v>
      </c>
      <c r="F21" s="9" t="str">
        <f t="shared" si="6"/>
        <v>N/A</v>
      </c>
      <c r="G21" s="8">
        <v>0.19236312550000001</v>
      </c>
      <c r="H21" s="9" t="str">
        <f t="shared" si="7"/>
        <v>N/A</v>
      </c>
      <c r="I21" s="10">
        <v>-7.56</v>
      </c>
      <c r="J21" s="10">
        <v>-14</v>
      </c>
      <c r="K21" s="9" t="str">
        <f t="shared" si="4"/>
        <v>Yes</v>
      </c>
    </row>
    <row r="22" spans="1:11" x14ac:dyDescent="0.2">
      <c r="A22" s="91" t="s">
        <v>1742</v>
      </c>
      <c r="B22" s="37" t="s">
        <v>213</v>
      </c>
      <c r="C22" s="90">
        <v>1.0290989699999999E-2</v>
      </c>
      <c r="D22" s="9" t="str">
        <f t="shared" si="5"/>
        <v>N/A</v>
      </c>
      <c r="E22" s="8">
        <v>7.1189061E-3</v>
      </c>
      <c r="F22" s="9" t="str">
        <f t="shared" si="6"/>
        <v>N/A</v>
      </c>
      <c r="G22" s="8">
        <v>6.3806503000000004E-3</v>
      </c>
      <c r="H22" s="9" t="str">
        <f t="shared" si="7"/>
        <v>N/A</v>
      </c>
      <c r="I22" s="10">
        <v>-30.8</v>
      </c>
      <c r="J22" s="10">
        <v>-10.4</v>
      </c>
      <c r="K22" s="9" t="str">
        <f t="shared" si="4"/>
        <v>Yes</v>
      </c>
    </row>
    <row r="23" spans="1:11" x14ac:dyDescent="0.2">
      <c r="A23" s="91" t="s">
        <v>873</v>
      </c>
      <c r="B23" s="37" t="s">
        <v>213</v>
      </c>
      <c r="C23" s="90">
        <v>7.7092675700000002E-2</v>
      </c>
      <c r="D23" s="9" t="str">
        <f t="shared" si="5"/>
        <v>N/A</v>
      </c>
      <c r="E23" s="8">
        <v>9.8139205100000002E-2</v>
      </c>
      <c r="F23" s="9" t="str">
        <f t="shared" si="6"/>
        <v>N/A</v>
      </c>
      <c r="G23" s="8">
        <v>5.1449609600000001E-2</v>
      </c>
      <c r="H23" s="9" t="str">
        <f t="shared" si="7"/>
        <v>N/A</v>
      </c>
      <c r="I23" s="10">
        <v>27.3</v>
      </c>
      <c r="J23" s="10">
        <v>-47.6</v>
      </c>
      <c r="K23" s="9" t="str">
        <f t="shared" si="4"/>
        <v>No</v>
      </c>
    </row>
    <row r="24" spans="1:11" x14ac:dyDescent="0.2">
      <c r="A24" s="91" t="s">
        <v>874</v>
      </c>
      <c r="B24" s="37" t="s">
        <v>232</v>
      </c>
      <c r="C24" s="90">
        <v>2.4639441414999999</v>
      </c>
      <c r="D24" s="9" t="str">
        <f>IF($B24="N/A","N/A",IF(C24&gt;10,"No",IF(C24&lt;1,"No","Yes")))</f>
        <v>Yes</v>
      </c>
      <c r="E24" s="8">
        <v>2.102934539</v>
      </c>
      <c r="F24" s="9" t="str">
        <f>IF($B24="N/A","N/A",IF(E24&gt;10,"No",IF(E24&lt;1,"No","Yes")))</f>
        <v>Yes</v>
      </c>
      <c r="G24" s="8">
        <v>1.9735306362</v>
      </c>
      <c r="H24" s="9" t="str">
        <f>IF($B24="N/A","N/A",IF(G24&gt;10,"No",IF(G24&lt;1,"No","Yes")))</f>
        <v>Yes</v>
      </c>
      <c r="I24" s="10">
        <v>-14.7</v>
      </c>
      <c r="J24" s="10">
        <v>-6.15</v>
      </c>
      <c r="K24" s="9" t="str">
        <f t="shared" si="4"/>
        <v>Yes</v>
      </c>
    </row>
    <row r="25" spans="1:11" x14ac:dyDescent="0.2">
      <c r="A25" s="91" t="s">
        <v>875</v>
      </c>
      <c r="B25" s="94" t="s">
        <v>239</v>
      </c>
      <c r="C25" s="90">
        <v>14.386983095</v>
      </c>
      <c r="D25" s="9" t="str">
        <f>IF($B25="N/A","N/A",IF(C25&gt;10,"No",IF(C25&lt;=0,"No","Yes")))</f>
        <v>No</v>
      </c>
      <c r="E25" s="8">
        <v>13.005079122</v>
      </c>
      <c r="F25" s="9" t="str">
        <f>IF($B25="N/A","N/A",IF(E25&gt;10,"No",IF(E25&lt;=0,"No","Yes")))</f>
        <v>No</v>
      </c>
      <c r="G25" s="8">
        <v>14.072995987000001</v>
      </c>
      <c r="H25" s="9" t="str">
        <f>IF($B25="N/A","N/A",IF(G25&gt;10,"No",IF(G25&lt;=0,"No","Yes")))</f>
        <v>No</v>
      </c>
      <c r="I25" s="10">
        <v>-9.61</v>
      </c>
      <c r="J25" s="10">
        <v>8.2119999999999997</v>
      </c>
      <c r="K25" s="9" t="str">
        <f t="shared" si="4"/>
        <v>Yes</v>
      </c>
    </row>
    <row r="26" spans="1:11" x14ac:dyDescent="0.2">
      <c r="A26" s="91" t="s">
        <v>876</v>
      </c>
      <c r="B26" s="62" t="s">
        <v>248</v>
      </c>
      <c r="C26" s="90">
        <v>2.0004607013000002</v>
      </c>
      <c r="D26" s="9" t="str">
        <f>IF($B26="N/A","N/A",IF(C26&gt;=5,"No",IF(C26&lt;0,"No","Yes")))</f>
        <v>Yes</v>
      </c>
      <c r="E26" s="8">
        <v>1.2566322053000001</v>
      </c>
      <c r="F26" s="9" t="str">
        <f>IF($B26="N/A","N/A",IF(E26&gt;=5,"No",IF(E26&lt;0,"No","Yes")))</f>
        <v>Yes</v>
      </c>
      <c r="G26" s="8">
        <v>1.2038309963</v>
      </c>
      <c r="H26" s="9" t="str">
        <f>IF($B26="N/A","N/A",IF(G26&gt;=5,"No",IF(G26&lt;0,"No","Yes")))</f>
        <v>Yes</v>
      </c>
      <c r="I26" s="10">
        <v>-37.200000000000003</v>
      </c>
      <c r="J26" s="10">
        <v>-4.2</v>
      </c>
      <c r="K26" s="9" t="str">
        <f t="shared" si="4"/>
        <v>Yes</v>
      </c>
    </row>
    <row r="27" spans="1:11" x14ac:dyDescent="0.2">
      <c r="A27" s="91" t="s">
        <v>14</v>
      </c>
      <c r="B27" s="62" t="s">
        <v>249</v>
      </c>
      <c r="C27" s="90">
        <v>0.1065895241</v>
      </c>
      <c r="D27" s="9" t="str">
        <f>IF($B27="N/A","N/A",IF(C27&gt;15,"No",IF(C27&lt;=0,"No","Yes")))</f>
        <v>Yes</v>
      </c>
      <c r="E27" s="8">
        <v>0.1016018023</v>
      </c>
      <c r="F27" s="9" t="str">
        <f>IF($B27="N/A","N/A",IF(E27&gt;15,"No",IF(E27&lt;=0,"No","Yes")))</f>
        <v>Yes</v>
      </c>
      <c r="G27" s="8">
        <v>9.0946733500000002E-2</v>
      </c>
      <c r="H27" s="9" t="str">
        <f>IF($B27="N/A","N/A",IF(G27&gt;15,"No",IF(G27&lt;=0,"No","Yes")))</f>
        <v>Yes</v>
      </c>
      <c r="I27" s="10">
        <v>-4.68</v>
      </c>
      <c r="J27" s="10">
        <v>-10.5</v>
      </c>
      <c r="K27" s="9" t="str">
        <f>IF(J27="Div by 0", "N/A", IF(J27="N/A","N/A", IF(J27&gt;30, "No", IF(J27&lt;-30, "No", "Yes"))))</f>
        <v>Yes</v>
      </c>
    </row>
    <row r="28" spans="1:11" x14ac:dyDescent="0.2">
      <c r="A28" s="91" t="s">
        <v>877</v>
      </c>
      <c r="B28" s="37" t="s">
        <v>213</v>
      </c>
      <c r="C28" s="93">
        <v>155.90204883999999</v>
      </c>
      <c r="D28" s="9" t="str">
        <f>IF($B28="N/A","N/A",IF(C28&gt;15,"No",IF(C28&lt;-15,"No","Yes")))</f>
        <v>N/A</v>
      </c>
      <c r="E28" s="39">
        <v>156.34723546000001</v>
      </c>
      <c r="F28" s="9" t="str">
        <f>IF($B28="N/A","N/A",IF(E28&gt;15,"No",IF(E28&lt;-15,"No","Yes")))</f>
        <v>N/A</v>
      </c>
      <c r="G28" s="39">
        <v>159.04051383000001</v>
      </c>
      <c r="H28" s="9" t="str">
        <f>IF($B28="N/A","N/A",IF(G28&gt;15,"No",IF(G28&lt;-15,"No","Yes")))</f>
        <v>N/A</v>
      </c>
      <c r="I28" s="10">
        <v>0.28560000000000002</v>
      </c>
      <c r="J28" s="10">
        <v>1.7230000000000001</v>
      </c>
      <c r="K28" s="9" t="str">
        <f>IF(J28="Div by 0", "N/A", IF(J28="N/A","N/A", IF(J28&gt;30, "No", IF(J28&lt;-30, "No", "Yes"))))</f>
        <v>Yes</v>
      </c>
    </row>
    <row r="29" spans="1:11" x14ac:dyDescent="0.2">
      <c r="A29" s="91" t="s">
        <v>378</v>
      </c>
      <c r="B29" s="37" t="s">
        <v>250</v>
      </c>
      <c r="C29" s="90">
        <v>13.238640273</v>
      </c>
      <c r="D29" s="9" t="str">
        <f>IF($B29="N/A","N/A",IF(C29&gt;35,"No",IF(C29&lt;10,"No","Yes")))</f>
        <v>Yes</v>
      </c>
      <c r="E29" s="8">
        <v>11.507808519999999</v>
      </c>
      <c r="F29" s="9" t="str">
        <f>IF($B29="N/A","N/A",IF(E29&gt;35,"No",IF(E29&lt;10,"No","Yes")))</f>
        <v>Yes</v>
      </c>
      <c r="G29" s="8">
        <v>10.810371792</v>
      </c>
      <c r="H29" s="9" t="str">
        <f>IF($B29="N/A","N/A",IF(G29&gt;35,"No",IF(G29&lt;10,"No","Yes")))</f>
        <v>Yes</v>
      </c>
      <c r="I29" s="10">
        <v>-13.1</v>
      </c>
      <c r="J29" s="10">
        <v>-6.06</v>
      </c>
      <c r="K29" s="9" t="str">
        <f t="shared" ref="K29:K54" si="8">IF(J29="Div by 0", "N/A", IF(J29="N/A","N/A", IF(J29&gt;30, "No", IF(J29&lt;-30, "No", "Yes"))))</f>
        <v>Yes</v>
      </c>
    </row>
    <row r="30" spans="1:11" x14ac:dyDescent="0.2">
      <c r="A30" s="91" t="s">
        <v>379</v>
      </c>
      <c r="B30" s="37" t="s">
        <v>251</v>
      </c>
      <c r="C30" s="90">
        <v>7.0305109894999998</v>
      </c>
      <c r="D30" s="9" t="str">
        <f>IF($B30="N/A","N/A",IF(C30&gt;20,"No",IF(C30&lt;2,"No","Yes")))</f>
        <v>Yes</v>
      </c>
      <c r="E30" s="8">
        <v>7.7014456706000001</v>
      </c>
      <c r="F30" s="9" t="str">
        <f>IF($B30="N/A","N/A",IF(E30&gt;20,"No",IF(E30&lt;2,"No","Yes")))</f>
        <v>Yes</v>
      </c>
      <c r="G30" s="8">
        <v>8.1376432080000001</v>
      </c>
      <c r="H30" s="9" t="str">
        <f>IF($B30="N/A","N/A",IF(G30&gt;20,"No",IF(G30&lt;2,"No","Yes")))</f>
        <v>Yes</v>
      </c>
      <c r="I30" s="10">
        <v>9.5429999999999993</v>
      </c>
      <c r="J30" s="10">
        <v>5.6639999999999997</v>
      </c>
      <c r="K30" s="9" t="str">
        <f t="shared" si="8"/>
        <v>Yes</v>
      </c>
    </row>
    <row r="31" spans="1:11" x14ac:dyDescent="0.2">
      <c r="A31" s="91" t="s">
        <v>380</v>
      </c>
      <c r="B31" s="37" t="s">
        <v>252</v>
      </c>
      <c r="C31" s="90">
        <v>3.7749982798000001</v>
      </c>
      <c r="D31" s="9" t="str">
        <f>IF($B31="N/A","N/A",IF(C31&gt;8,"No",IF(C31&lt;0.5,"No","Yes")))</f>
        <v>Yes</v>
      </c>
      <c r="E31" s="8">
        <v>3.5018480098999998</v>
      </c>
      <c r="F31" s="9" t="str">
        <f>IF($B31="N/A","N/A",IF(E31&gt;8,"No",IF(E31&lt;0.5,"No","Yes")))</f>
        <v>Yes</v>
      </c>
      <c r="G31" s="8">
        <v>3.4417991457000001</v>
      </c>
      <c r="H31" s="9" t="str">
        <f>IF($B31="N/A","N/A",IF(G31&gt;8,"No",IF(G31&lt;0.5,"No","Yes")))</f>
        <v>Yes</v>
      </c>
      <c r="I31" s="10">
        <v>-7.24</v>
      </c>
      <c r="J31" s="10">
        <v>-1.71</v>
      </c>
      <c r="K31" s="9" t="str">
        <f t="shared" si="8"/>
        <v>Yes</v>
      </c>
    </row>
    <row r="32" spans="1:11" x14ac:dyDescent="0.2">
      <c r="A32" s="91" t="s">
        <v>381</v>
      </c>
      <c r="B32" s="37" t="s">
        <v>253</v>
      </c>
      <c r="C32" s="90">
        <v>4.1251611707000002</v>
      </c>
      <c r="D32" s="9" t="str">
        <f>IF($B32="N/A","N/A",IF(C32&gt;25,"No",IF(C32&lt;3,"No","Yes")))</f>
        <v>Yes</v>
      </c>
      <c r="E32" s="8">
        <v>3.6506912602999999</v>
      </c>
      <c r="F32" s="9" t="str">
        <f>IF($B32="N/A","N/A",IF(E32&gt;25,"No",IF(E32&lt;3,"No","Yes")))</f>
        <v>Yes</v>
      </c>
      <c r="G32" s="8">
        <v>4.2800458417999998</v>
      </c>
      <c r="H32" s="9" t="str">
        <f>IF($B32="N/A","N/A",IF(G32&gt;25,"No",IF(G32&lt;3,"No","Yes")))</f>
        <v>Yes</v>
      </c>
      <c r="I32" s="10">
        <v>-11.5</v>
      </c>
      <c r="J32" s="10">
        <v>17.239999999999998</v>
      </c>
      <c r="K32" s="9" t="str">
        <f t="shared" si="8"/>
        <v>Yes</v>
      </c>
    </row>
    <row r="33" spans="1:11" x14ac:dyDescent="0.2">
      <c r="A33" s="91" t="s">
        <v>382</v>
      </c>
      <c r="B33" s="37" t="s">
        <v>254</v>
      </c>
      <c r="C33" s="90">
        <v>2.0817116547999999</v>
      </c>
      <c r="D33" s="9" t="str">
        <f>IF($B33="N/A","N/A",IF(C33&gt;25,"No",IF(C33&lt;2,"No","Yes")))</f>
        <v>Yes</v>
      </c>
      <c r="E33" s="8">
        <v>2.0857668369</v>
      </c>
      <c r="F33" s="9" t="str">
        <f>IF($B33="N/A","N/A",IF(E33&gt;25,"No",IF(E33&lt;2,"No","Yes")))</f>
        <v>Yes</v>
      </c>
      <c r="G33" s="8">
        <v>2.1443253663999999</v>
      </c>
      <c r="H33" s="9" t="str">
        <f>IF($B33="N/A","N/A",IF(G33&gt;25,"No",IF(G33&lt;2,"No","Yes")))</f>
        <v>Yes</v>
      </c>
      <c r="I33" s="10">
        <v>0.1948</v>
      </c>
      <c r="J33" s="10">
        <v>2.8079999999999998</v>
      </c>
      <c r="K33" s="9" t="str">
        <f t="shared" si="8"/>
        <v>Yes</v>
      </c>
    </row>
    <row r="34" spans="1:11" x14ac:dyDescent="0.2">
      <c r="A34" s="91" t="s">
        <v>383</v>
      </c>
      <c r="B34" s="37" t="s">
        <v>255</v>
      </c>
      <c r="C34" s="90">
        <v>3.9937416400000002E-2</v>
      </c>
      <c r="D34" s="9" t="str">
        <f>IF($B34="N/A","N/A",IF(C34&gt;25,"No",IF(C34&lt;=0,"No","Yes")))</f>
        <v>Yes</v>
      </c>
      <c r="E34" s="8">
        <v>3.1502370100000003E-2</v>
      </c>
      <c r="F34" s="9" t="str">
        <f>IF($B34="N/A","N/A",IF(E34&gt;25,"No",IF(E34&lt;=0,"No","Yes")))</f>
        <v>Yes</v>
      </c>
      <c r="G34" s="8">
        <v>2.2826551699999999E-2</v>
      </c>
      <c r="H34" s="9" t="str">
        <f>IF($B34="N/A","N/A",IF(G34&gt;25,"No",IF(G34&lt;=0,"No","Yes")))</f>
        <v>Yes</v>
      </c>
      <c r="I34" s="10">
        <v>-21.1</v>
      </c>
      <c r="J34" s="10">
        <v>-27.5</v>
      </c>
      <c r="K34" s="9" t="str">
        <f t="shared" si="8"/>
        <v>Yes</v>
      </c>
    </row>
    <row r="35" spans="1:11" x14ac:dyDescent="0.2">
      <c r="A35" s="91" t="s">
        <v>384</v>
      </c>
      <c r="B35" s="37" t="s">
        <v>256</v>
      </c>
      <c r="C35" s="90">
        <v>8.2584594028999998</v>
      </c>
      <c r="D35" s="9" t="str">
        <f>IF($B35="N/A","N/A",IF(C35&gt;20,"No",IF(C35&lt;4,"No","Yes")))</f>
        <v>Yes</v>
      </c>
      <c r="E35" s="8">
        <v>7.0636498002000003</v>
      </c>
      <c r="F35" s="9" t="str">
        <f>IF($B35="N/A","N/A",IF(E35&gt;20,"No",IF(E35&lt;4,"No","Yes")))</f>
        <v>Yes</v>
      </c>
      <c r="G35" s="8">
        <v>7.0675362624</v>
      </c>
      <c r="H35" s="9" t="str">
        <f>IF($B35="N/A","N/A",IF(G35&gt;20,"No",IF(G35&lt;4,"No","Yes")))</f>
        <v>Yes</v>
      </c>
      <c r="I35" s="10">
        <v>-14.5</v>
      </c>
      <c r="J35" s="10">
        <v>5.5E-2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13.628082436</v>
      </c>
      <c r="D37" s="9" t="str">
        <f>IF($B37="N/A","N/A",IF(C37&gt;=25,"No",IF(C37&lt;0,"No","Yes")))</f>
        <v>Yes</v>
      </c>
      <c r="E37" s="8">
        <v>22.301692459000002</v>
      </c>
      <c r="F37" s="9" t="str">
        <f>IF($B37="N/A","N/A",IF(E37&gt;=25,"No",IF(E37&lt;0,"No","Yes")))</f>
        <v>Yes</v>
      </c>
      <c r="G37" s="8">
        <v>21.237949501999999</v>
      </c>
      <c r="H37" s="9" t="str">
        <f>IF($B37="N/A","N/A",IF(G37&gt;=25,"No",IF(G37&lt;0,"No","Yes")))</f>
        <v>Yes</v>
      </c>
      <c r="I37" s="10">
        <v>63.65</v>
      </c>
      <c r="J37" s="10">
        <v>-4.7699999999999996</v>
      </c>
      <c r="K37" s="9" t="str">
        <f t="shared" si="8"/>
        <v>Yes</v>
      </c>
    </row>
    <row r="38" spans="1:11" x14ac:dyDescent="0.2">
      <c r="A38" s="91" t="s">
        <v>387</v>
      </c>
      <c r="B38" s="37" t="s">
        <v>221</v>
      </c>
      <c r="C38" s="90">
        <v>4.6661860215999997</v>
      </c>
      <c r="D38" s="9" t="str">
        <f>IF($B38="N/A","N/A",IF(C38&gt;3,"Yes","No"))</f>
        <v>Yes</v>
      </c>
      <c r="E38" s="8">
        <v>4.1591119092</v>
      </c>
      <c r="F38" s="9" t="str">
        <f>IF($B38="N/A","N/A",IF(E38&gt;3,"Yes","No"))</f>
        <v>Yes</v>
      </c>
      <c r="G38" s="8">
        <v>4.0036783100999997</v>
      </c>
      <c r="H38" s="9" t="str">
        <f>IF($B38="N/A","N/A",IF(G38&gt;3,"Yes","No"))</f>
        <v>Yes</v>
      </c>
      <c r="I38" s="10">
        <v>-10.9</v>
      </c>
      <c r="J38" s="10">
        <v>-3.74</v>
      </c>
      <c r="K38" s="9" t="str">
        <f t="shared" si="8"/>
        <v>Yes</v>
      </c>
    </row>
    <row r="39" spans="1:11" x14ac:dyDescent="0.2">
      <c r="A39" s="91" t="s">
        <v>388</v>
      </c>
      <c r="B39" s="37" t="s">
        <v>220</v>
      </c>
      <c r="C39" s="90">
        <v>0.81442413840000005</v>
      </c>
      <c r="D39" s="9" t="str">
        <f>IF($B39="N/A","N/A",IF(C39&gt;1,"Yes","No"))</f>
        <v>No</v>
      </c>
      <c r="E39" s="8">
        <v>0.67958917620000003</v>
      </c>
      <c r="F39" s="9" t="str">
        <f>IF($B39="N/A","N/A",IF(E39&gt;1,"Yes","No"))</f>
        <v>No</v>
      </c>
      <c r="G39" s="8">
        <v>0.6431875212</v>
      </c>
      <c r="H39" s="9" t="str">
        <f>IF($B39="N/A","N/A",IF(G39&gt;1,"Yes","No"))</f>
        <v>No</v>
      </c>
      <c r="I39" s="10">
        <v>-16.600000000000001</v>
      </c>
      <c r="J39" s="10">
        <v>-5.36</v>
      </c>
      <c r="K39" s="9" t="str">
        <f t="shared" si="8"/>
        <v>Yes</v>
      </c>
    </row>
    <row r="40" spans="1:11" x14ac:dyDescent="0.2">
      <c r="A40" s="91" t="s">
        <v>389</v>
      </c>
      <c r="B40" s="37" t="s">
        <v>213</v>
      </c>
      <c r="C40" s="90">
        <v>9.2738569999999999E-4</v>
      </c>
      <c r="D40" s="9" t="str">
        <f>IF($B40="N/A","N/A",IF(C40&gt;15,"No",IF(C40&lt;-15,"No","Yes")))</f>
        <v>N/A</v>
      </c>
      <c r="E40" s="8">
        <v>6.5377709999999995E-4</v>
      </c>
      <c r="F40" s="9" t="str">
        <f>IF($B40="N/A","N/A",IF(E40&gt;15,"No",IF(E40&lt;-15,"No","Yes")))</f>
        <v>N/A</v>
      </c>
      <c r="G40" s="8">
        <v>7.414136E-4</v>
      </c>
      <c r="H40" s="9" t="str">
        <f>IF($B40="N/A","N/A",IF(G40&gt;15,"No",IF(G40&lt;-15,"No","Yes")))</f>
        <v>N/A</v>
      </c>
      <c r="I40" s="10">
        <v>-29.5</v>
      </c>
      <c r="J40" s="10">
        <v>13.4</v>
      </c>
      <c r="K40" s="9" t="str">
        <f t="shared" si="8"/>
        <v>Yes</v>
      </c>
    </row>
    <row r="41" spans="1:11" x14ac:dyDescent="0.2">
      <c r="A41" s="91" t="s">
        <v>390</v>
      </c>
      <c r="B41" s="37" t="s">
        <v>213</v>
      </c>
      <c r="C41" s="90">
        <v>1.495783E-4</v>
      </c>
      <c r="D41" s="9" t="str">
        <f>IF($B41="N/A","N/A",IF(C41&gt;15,"No",IF(C41&lt;-15,"No","Yes")))</f>
        <v>N/A</v>
      </c>
      <c r="E41" s="8">
        <v>7.2641900000000007E-5</v>
      </c>
      <c r="F41" s="9" t="str">
        <f>IF($B41="N/A","N/A",IF(E41&gt;15,"No",IF(E41&lt;-15,"No","Yes")))</f>
        <v>N/A</v>
      </c>
      <c r="G41" s="8">
        <v>1.123354E-4</v>
      </c>
      <c r="H41" s="9" t="str">
        <f>IF($B41="N/A","N/A",IF(G41&gt;15,"No",IF(G41&lt;-15,"No","Yes")))</f>
        <v>N/A</v>
      </c>
      <c r="I41" s="10">
        <v>-51.4</v>
      </c>
      <c r="J41" s="10">
        <v>54.64</v>
      </c>
      <c r="K41" s="9" t="str">
        <f t="shared" si="8"/>
        <v>No</v>
      </c>
    </row>
    <row r="42" spans="1:11" x14ac:dyDescent="0.2">
      <c r="A42" s="91" t="s">
        <v>391</v>
      </c>
      <c r="B42" s="37" t="s">
        <v>259</v>
      </c>
      <c r="C42" s="90">
        <v>10.419028758</v>
      </c>
      <c r="D42" s="9" t="str">
        <f>IF($B42="N/A","N/A",IF(C42&gt;0,"Yes","No"))</f>
        <v>Yes</v>
      </c>
      <c r="E42" s="8">
        <v>9.0980830286999996</v>
      </c>
      <c r="F42" s="9" t="str">
        <f>IF($B42="N/A","N/A",IF(E42&gt;0,"Yes","No"))</f>
        <v>Yes</v>
      </c>
      <c r="G42" s="8">
        <v>8.9204411546000006</v>
      </c>
      <c r="H42" s="9" t="str">
        <f>IF($B42="N/A","N/A",IF(G42&gt;0,"Yes","No"))</f>
        <v>Yes</v>
      </c>
      <c r="I42" s="10">
        <v>-12.7</v>
      </c>
      <c r="J42" s="10">
        <v>-1.95</v>
      </c>
      <c r="K42" s="9" t="str">
        <f t="shared" si="8"/>
        <v>Yes</v>
      </c>
    </row>
    <row r="43" spans="1:11" x14ac:dyDescent="0.2">
      <c r="A43" s="91" t="s">
        <v>392</v>
      </c>
      <c r="B43" s="37" t="s">
        <v>259</v>
      </c>
      <c r="C43" s="90">
        <v>8.9357202047000008</v>
      </c>
      <c r="D43" s="9" t="str">
        <f>IF($B43="N/A","N/A",IF(C43&gt;0,"Yes","No"))</f>
        <v>Yes</v>
      </c>
      <c r="E43" s="8">
        <v>7.3523287055999997</v>
      </c>
      <c r="F43" s="9" t="str">
        <f>IF($B43="N/A","N/A",IF(E43&gt;0,"Yes","No"))</f>
        <v>Yes</v>
      </c>
      <c r="G43" s="8">
        <v>7.6156655748000004</v>
      </c>
      <c r="H43" s="9" t="str">
        <f>IF($B43="N/A","N/A",IF(G43&gt;0,"Yes","No"))</f>
        <v>Yes</v>
      </c>
      <c r="I43" s="10">
        <v>-17.7</v>
      </c>
      <c r="J43" s="10">
        <v>3.5819999999999999</v>
      </c>
      <c r="K43" s="9" t="str">
        <f t="shared" si="8"/>
        <v>Yes</v>
      </c>
    </row>
    <row r="44" spans="1:11" x14ac:dyDescent="0.2">
      <c r="A44" s="91" t="s">
        <v>393</v>
      </c>
      <c r="B44" s="37" t="s">
        <v>259</v>
      </c>
      <c r="C44" s="90">
        <v>0.14933901329999999</v>
      </c>
      <c r="D44" s="9" t="str">
        <f>IF($B44="N/A","N/A",IF(C44&gt;0,"Yes","No"))</f>
        <v>Yes</v>
      </c>
      <c r="E44" s="8">
        <v>0.1103430441</v>
      </c>
      <c r="F44" s="9" t="str">
        <f>IF($B44="N/A","N/A",IF(E44&gt;0,"Yes","No"))</f>
        <v>Yes</v>
      </c>
      <c r="G44" s="8">
        <v>9.2519429E-2</v>
      </c>
      <c r="H44" s="9" t="str">
        <f>IF($B44="N/A","N/A",IF(G44&gt;0,"Yes","No"))</f>
        <v>Yes</v>
      </c>
      <c r="I44" s="10">
        <v>-26.1</v>
      </c>
      <c r="J44" s="10">
        <v>-16.2</v>
      </c>
      <c r="K44" s="9" t="str">
        <f t="shared" si="8"/>
        <v>Yes</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3.0932800399999998E-2</v>
      </c>
      <c r="D46" s="9" t="str">
        <f>IF($B46="N/A","N/A",IF(C46&gt;0,"Yes","No"))</f>
        <v>Yes</v>
      </c>
      <c r="E46" s="8">
        <v>2.5448878500000001E-2</v>
      </c>
      <c r="F46" s="9" t="str">
        <f>IF($B46="N/A","N/A",IF(E46&gt;0,"Yes","No"))</f>
        <v>Yes</v>
      </c>
      <c r="G46" s="8">
        <v>2.8645525000000002E-2</v>
      </c>
      <c r="H46" s="9" t="str">
        <f>IF($B46="N/A","N/A",IF(G46&gt;0,"Yes","No"))</f>
        <v>Yes</v>
      </c>
      <c r="I46" s="10">
        <v>-17.7</v>
      </c>
      <c r="J46" s="10">
        <v>12.56</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2.6012271406999998</v>
      </c>
      <c r="D48" s="9" t="str">
        <f>IF($B48="N/A","N/A",IF(C48&gt;15,"No",IF(C48&lt;-15,"No","Yes")))</f>
        <v>N/A</v>
      </c>
      <c r="E48" s="8">
        <v>2.3870854327000002</v>
      </c>
      <c r="F48" s="9" t="str">
        <f>IF($B48="N/A","N/A",IF(E48&gt;15,"No",IF(E48&lt;-15,"No","Yes")))</f>
        <v>N/A</v>
      </c>
      <c r="G48" s="8">
        <v>2.3495396608000001</v>
      </c>
      <c r="H48" s="9" t="str">
        <f>IF($B48="N/A","N/A",IF(G48&gt;15,"No",IF(G48&lt;-15,"No","Yes")))</f>
        <v>N/A</v>
      </c>
      <c r="I48" s="10">
        <v>-8.23</v>
      </c>
      <c r="J48" s="10">
        <v>-1.57</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7.5237904300000005E-2</v>
      </c>
      <c r="D51" s="9" t="str">
        <f>IF($B51="N/A","N/A",IF(C51&gt;15,"No",IF(C51&lt;-15,"No","Yes")))</f>
        <v>N/A</v>
      </c>
      <c r="E51" s="8">
        <v>7.0874279200000001E-2</v>
      </c>
      <c r="F51" s="9" t="str">
        <f>IF($B51="N/A","N/A",IF(E51&gt;15,"No",IF(E51&lt;-15,"No","Yes")))</f>
        <v>N/A</v>
      </c>
      <c r="G51" s="8">
        <v>6.9243535699999997E-2</v>
      </c>
      <c r="H51" s="9" t="str">
        <f>IF($B51="N/A","N/A",IF(G51&gt;15,"No",IF(G51&lt;-15,"No","Yes")))</f>
        <v>N/A</v>
      </c>
      <c r="I51" s="10">
        <v>-5.8</v>
      </c>
      <c r="J51" s="10">
        <v>-2.2999999999999998</v>
      </c>
      <c r="K51" s="9" t="str">
        <f t="shared" si="8"/>
        <v>Yes</v>
      </c>
    </row>
    <row r="52" spans="1:11" x14ac:dyDescent="0.2">
      <c r="A52" s="91" t="s">
        <v>401</v>
      </c>
      <c r="B52" s="37" t="s">
        <v>220</v>
      </c>
      <c r="C52" s="90">
        <v>19.631079986</v>
      </c>
      <c r="D52" s="9" t="str">
        <f>IF($B52="N/A","N/A",IF(C52&gt;1,"Yes","No"))</f>
        <v>Yes</v>
      </c>
      <c r="E52" s="8">
        <v>17.842012586999999</v>
      </c>
      <c r="F52" s="9" t="str">
        <f>IF($B52="N/A","N/A",IF(E52&gt;1,"Yes","No"))</f>
        <v>Yes</v>
      </c>
      <c r="G52" s="8">
        <v>18.527521159999999</v>
      </c>
      <c r="H52" s="9" t="str">
        <f>IF($B52="N/A","N/A",IF(G52&gt;1,"Yes","No"))</f>
        <v>Yes</v>
      </c>
      <c r="I52" s="10">
        <v>-9.11</v>
      </c>
      <c r="J52" s="10">
        <v>3.8420000000000001</v>
      </c>
      <c r="K52" s="9" t="str">
        <f t="shared" si="8"/>
        <v>Yes</v>
      </c>
    </row>
    <row r="53" spans="1:11" x14ac:dyDescent="0.2">
      <c r="A53" s="91" t="s">
        <v>402</v>
      </c>
      <c r="B53" s="37" t="s">
        <v>259</v>
      </c>
      <c r="C53" s="90">
        <v>0.49812578340000002</v>
      </c>
      <c r="D53" s="9" t="str">
        <f>IF($B53="N/A","N/A",IF(C53&gt;0,"Yes","No"))</f>
        <v>Yes</v>
      </c>
      <c r="E53" s="8">
        <v>0.42926519330000001</v>
      </c>
      <c r="F53" s="9" t="str">
        <f>IF($B53="N/A","N/A",IF(E53&gt;0,"Yes","No"))</f>
        <v>Yes</v>
      </c>
      <c r="G53" s="8">
        <v>0.60593710519999999</v>
      </c>
      <c r="H53" s="9" t="str">
        <f>IF($B53="N/A","N/A",IF(G53&gt;0,"Yes","No"))</f>
        <v>Yes</v>
      </c>
      <c r="I53" s="10">
        <v>-13.8</v>
      </c>
      <c r="J53" s="10">
        <v>41.16</v>
      </c>
      <c r="K53" s="9" t="str">
        <f t="shared" si="8"/>
        <v>No</v>
      </c>
    </row>
    <row r="54" spans="1:11" x14ac:dyDescent="0.2">
      <c r="A54" s="91" t="s">
        <v>403</v>
      </c>
      <c r="B54" s="37" t="s">
        <v>260</v>
      </c>
      <c r="C54" s="90">
        <v>1.196627E-4</v>
      </c>
      <c r="D54" s="9" t="str">
        <f>IF($B54="N/A","N/A",IF(C54&gt;=1,"No",IF(C54&lt;0,"No","Yes")))</f>
        <v>Yes</v>
      </c>
      <c r="E54" s="8">
        <v>7.2641899999999996E-4</v>
      </c>
      <c r="F54" s="9" t="str">
        <f>IF($B54="N/A","N/A",IF(E54&gt;=1,"No",IF(E54&lt;0,"No","Yes")))</f>
        <v>Yes</v>
      </c>
      <c r="G54" s="8">
        <v>2.6960489999999998E-4</v>
      </c>
      <c r="H54" s="9" t="str">
        <f>IF($B54="N/A","N/A",IF(G54&gt;=1,"No",IF(G54&lt;0,"No","Yes")))</f>
        <v>Yes</v>
      </c>
      <c r="I54" s="10">
        <v>507.1</v>
      </c>
      <c r="J54" s="10">
        <v>-62.9</v>
      </c>
      <c r="K54" s="9" t="str">
        <f t="shared" si="8"/>
        <v>No</v>
      </c>
    </row>
    <row r="55" spans="1:11" x14ac:dyDescent="0.2">
      <c r="A55" s="91" t="s">
        <v>878</v>
      </c>
      <c r="B55" s="37" t="s">
        <v>213</v>
      </c>
      <c r="C55" s="93">
        <v>107.95992826</v>
      </c>
      <c r="D55" s="9" t="str">
        <f>IF($B55="N/A","N/A",IF(C55&gt;15,"No",IF(C55&lt;-15,"No","Yes")))</f>
        <v>N/A</v>
      </c>
      <c r="E55" s="39">
        <v>99.372041538000005</v>
      </c>
      <c r="F55" s="9" t="str">
        <f>IF($B55="N/A","N/A",IF(E55&gt;15,"No",IF(E55&lt;-15,"No","Yes")))</f>
        <v>N/A</v>
      </c>
      <c r="G55" s="39">
        <v>94.457953200000006</v>
      </c>
      <c r="H55" s="9" t="str">
        <f>IF($B55="N/A","N/A",IF(G55&gt;15,"No",IF(G55&lt;-15,"No","Yes")))</f>
        <v>N/A</v>
      </c>
      <c r="I55" s="10">
        <v>-7.95</v>
      </c>
      <c r="J55" s="10">
        <v>-4.95</v>
      </c>
      <c r="K55" s="9" t="str">
        <f t="shared" ref="K55:K74" si="9">IF(J55="Div by 0", "N/A", IF(J55="N/A","N/A", IF(J55&gt;30, "No", IF(J55&lt;-30, "No", "Yes"))))</f>
        <v>Yes</v>
      </c>
    </row>
    <row r="56" spans="1:11" x14ac:dyDescent="0.2">
      <c r="A56" s="91" t="s">
        <v>879</v>
      </c>
      <c r="B56" s="37" t="s">
        <v>261</v>
      </c>
      <c r="C56" s="93">
        <v>98.427966791000003</v>
      </c>
      <c r="D56" s="9" t="str">
        <f>IF($B56="N/A","N/A",IF(C56&gt;90,"No",IF(C56&lt;20,"No","Yes")))</f>
        <v>No</v>
      </c>
      <c r="E56" s="39">
        <v>103.26512293</v>
      </c>
      <c r="F56" s="9" t="str">
        <f>IF($B56="N/A","N/A",IF(E56&gt;90,"No",IF(E56&lt;20,"No","Yes")))</f>
        <v>No</v>
      </c>
      <c r="G56" s="39">
        <v>102.87062858</v>
      </c>
      <c r="H56" s="9" t="str">
        <f>IF($B56="N/A","N/A",IF(G56&gt;90,"No",IF(G56&lt;20,"No","Yes")))</f>
        <v>No</v>
      </c>
      <c r="I56" s="10">
        <v>4.9139999999999997</v>
      </c>
      <c r="J56" s="10">
        <v>-0.38200000000000001</v>
      </c>
      <c r="K56" s="9" t="str">
        <f t="shared" si="9"/>
        <v>Yes</v>
      </c>
    </row>
    <row r="57" spans="1:11" x14ac:dyDescent="0.2">
      <c r="A57" s="91" t="s">
        <v>880</v>
      </c>
      <c r="B57" s="37" t="s">
        <v>262</v>
      </c>
      <c r="C57" s="93">
        <v>72.891141266000005</v>
      </c>
      <c r="D57" s="9" t="str">
        <f>IF($B57="N/A","N/A",IF(C57&gt;60,"No",IF(C57&lt;10,"No","Yes")))</f>
        <v>No</v>
      </c>
      <c r="E57" s="39">
        <v>75.329518515000004</v>
      </c>
      <c r="F57" s="9" t="str">
        <f>IF($B57="N/A","N/A",IF(E57&gt;60,"No",IF(E57&lt;10,"No","Yes")))</f>
        <v>No</v>
      </c>
      <c r="G57" s="39">
        <v>70.054585411999994</v>
      </c>
      <c r="H57" s="9" t="str">
        <f>IF($B57="N/A","N/A",IF(G57&gt;60,"No",IF(G57&lt;10,"No","Yes")))</f>
        <v>No</v>
      </c>
      <c r="I57" s="10">
        <v>3.3450000000000002</v>
      </c>
      <c r="J57" s="10">
        <v>-7</v>
      </c>
      <c r="K57" s="9" t="str">
        <f t="shared" si="9"/>
        <v>Yes</v>
      </c>
    </row>
    <row r="58" spans="1:11" ht="25.5" x14ac:dyDescent="0.2">
      <c r="A58" s="91" t="s">
        <v>881</v>
      </c>
      <c r="B58" s="37" t="s">
        <v>263</v>
      </c>
      <c r="C58" s="93">
        <v>78.036033536999994</v>
      </c>
      <c r="D58" s="9" t="str">
        <f>IF($B58="N/A","N/A",IF(C58&gt;100,"No",IF(C58&lt;10,"No","Yes")))</f>
        <v>Yes</v>
      </c>
      <c r="E58" s="39">
        <v>79.342854771999995</v>
      </c>
      <c r="F58" s="9" t="str">
        <f>IF($B58="N/A","N/A",IF(E58&gt;100,"No",IF(E58&lt;10,"No","Yes")))</f>
        <v>Yes</v>
      </c>
      <c r="G58" s="39">
        <v>80.866671453999999</v>
      </c>
      <c r="H58" s="9" t="str">
        <f>IF($B58="N/A","N/A",IF(G58&gt;100,"No",IF(G58&lt;10,"No","Yes")))</f>
        <v>Yes</v>
      </c>
      <c r="I58" s="10">
        <v>1.675</v>
      </c>
      <c r="J58" s="10">
        <v>1.921</v>
      </c>
      <c r="K58" s="9" t="str">
        <f t="shared" si="9"/>
        <v>Yes</v>
      </c>
    </row>
    <row r="59" spans="1:11" x14ac:dyDescent="0.2">
      <c r="A59" s="91" t="s">
        <v>882</v>
      </c>
      <c r="B59" s="37" t="s">
        <v>264</v>
      </c>
      <c r="C59" s="93">
        <v>194.1140522</v>
      </c>
      <c r="D59" s="9" t="str">
        <f>IF($B59="N/A","N/A",IF(C59&gt;100,"No",IF(C59&lt;20,"No","Yes")))</f>
        <v>No</v>
      </c>
      <c r="E59" s="39">
        <v>217.6857158</v>
      </c>
      <c r="F59" s="9" t="str">
        <f>IF($B59="N/A","N/A",IF(E59&gt;100,"No",IF(E59&lt;20,"No","Yes")))</f>
        <v>No</v>
      </c>
      <c r="G59" s="39">
        <v>196.93585927999999</v>
      </c>
      <c r="H59" s="9" t="str">
        <f>IF($B59="N/A","N/A",IF(G59&gt;100,"No",IF(G59&lt;20,"No","Yes")))</f>
        <v>No</v>
      </c>
      <c r="I59" s="10">
        <v>12.14</v>
      </c>
      <c r="J59" s="10">
        <v>-9.5299999999999994</v>
      </c>
      <c r="K59" s="9" t="str">
        <f t="shared" si="9"/>
        <v>Yes</v>
      </c>
    </row>
    <row r="60" spans="1:11" x14ac:dyDescent="0.2">
      <c r="A60" s="91" t="s">
        <v>883</v>
      </c>
      <c r="B60" s="37" t="s">
        <v>264</v>
      </c>
      <c r="C60" s="93">
        <v>128.80438594</v>
      </c>
      <c r="D60" s="9" t="str">
        <f>IF($B60="N/A","N/A",IF(C60&gt;100,"No",IF(C60&lt;20,"No","Yes")))</f>
        <v>No</v>
      </c>
      <c r="E60" s="39">
        <v>132.56527241000001</v>
      </c>
      <c r="F60" s="9" t="str">
        <f>IF($B60="N/A","N/A",IF(E60&gt;100,"No",IF(E60&lt;20,"No","Yes")))</f>
        <v>No</v>
      </c>
      <c r="G60" s="39">
        <v>132.71364059999999</v>
      </c>
      <c r="H60" s="9" t="str">
        <f>IF($B60="N/A","N/A",IF(G60&gt;100,"No",IF(G60&lt;20,"No","Yes")))</f>
        <v>No</v>
      </c>
      <c r="I60" s="10">
        <v>2.92</v>
      </c>
      <c r="J60" s="10">
        <v>0.1119</v>
      </c>
      <c r="K60" s="9" t="str">
        <f t="shared" si="9"/>
        <v>Yes</v>
      </c>
    </row>
    <row r="61" spans="1:11" ht="25.5" x14ac:dyDescent="0.2">
      <c r="A61" s="91" t="s">
        <v>884</v>
      </c>
      <c r="B61" s="37" t="s">
        <v>213</v>
      </c>
      <c r="C61" s="93">
        <v>379.39475655000001</v>
      </c>
      <c r="D61" s="9" t="str">
        <f>IF($B61="N/A","N/A",IF(C61&gt;15,"No",IF(C61&lt;-15,"No","Yes")))</f>
        <v>N/A</v>
      </c>
      <c r="E61" s="39">
        <v>384.13143736000001</v>
      </c>
      <c r="F61" s="9" t="str">
        <f>IF($B61="N/A","N/A",IF(E61&gt;15,"No",IF(E61&lt;-15,"No","Yes")))</f>
        <v>N/A</v>
      </c>
      <c r="G61" s="39">
        <v>365.81200787</v>
      </c>
      <c r="H61" s="9" t="str">
        <f>IF($B61="N/A","N/A",IF(G61&gt;15,"No",IF(G61&lt;-15,"No","Yes")))</f>
        <v>N/A</v>
      </c>
      <c r="I61" s="10">
        <v>1.248</v>
      </c>
      <c r="J61" s="10">
        <v>-4.7699999999999996</v>
      </c>
      <c r="K61" s="9" t="str">
        <f t="shared" si="9"/>
        <v>Yes</v>
      </c>
    </row>
    <row r="62" spans="1:11" x14ac:dyDescent="0.2">
      <c r="A62" s="91" t="s">
        <v>885</v>
      </c>
      <c r="B62" s="37" t="s">
        <v>265</v>
      </c>
      <c r="C62" s="93">
        <v>70.282907940000001</v>
      </c>
      <c r="D62" s="9" t="str">
        <f>IF($B62="N/A","N/A",IF(C62&gt;60,"No",IF(C62&lt;10,"No","Yes")))</f>
        <v>No</v>
      </c>
      <c r="E62" s="39">
        <v>77.707611459999995</v>
      </c>
      <c r="F62" s="9" t="str">
        <f>IF($B62="N/A","N/A",IF(E62&gt;60,"No",IF(E62&lt;10,"No","Yes")))</f>
        <v>No</v>
      </c>
      <c r="G62" s="39">
        <v>74.465821923999997</v>
      </c>
      <c r="H62" s="9" t="str">
        <f>IF($B62="N/A","N/A",IF(G62&gt;60,"No",IF(G62&lt;10,"No","Yes")))</f>
        <v>No</v>
      </c>
      <c r="I62" s="10">
        <v>10.56</v>
      </c>
      <c r="J62" s="10">
        <v>-4.17</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150.2915816</v>
      </c>
      <c r="D64" s="9" t="str">
        <f t="shared" ref="D64:D74" si="10">IF($B64="N/A","N/A",IF(C64&gt;15,"No",IF(C64&lt;-15,"No","Yes")))</f>
        <v>N/A</v>
      </c>
      <c r="E64" s="39">
        <v>85.268369187999994</v>
      </c>
      <c r="F64" s="9" t="str">
        <f>IF($B64="N/A","N/A",IF(E64&gt;15,"No",IF(E64&lt;-15,"No","Yes")))</f>
        <v>N/A</v>
      </c>
      <c r="G64" s="39">
        <v>75.607074850999993</v>
      </c>
      <c r="H64" s="9" t="str">
        <f>IF($B64="N/A","N/A",IF(G64&gt;15,"No",IF(G64&lt;-15,"No","Yes")))</f>
        <v>N/A</v>
      </c>
      <c r="I64" s="10">
        <v>-43.3</v>
      </c>
      <c r="J64" s="10">
        <v>-11.3</v>
      </c>
      <c r="K64" s="9" t="str">
        <f t="shared" si="9"/>
        <v>Yes</v>
      </c>
    </row>
    <row r="65" spans="1:11" ht="15.75" customHeight="1" x14ac:dyDescent="0.2">
      <c r="A65" s="91" t="s">
        <v>888</v>
      </c>
      <c r="B65" s="37" t="s">
        <v>213</v>
      </c>
      <c r="C65" s="93">
        <v>138.51469438000001</v>
      </c>
      <c r="D65" s="9" t="str">
        <f t="shared" si="10"/>
        <v>N/A</v>
      </c>
      <c r="E65" s="39">
        <v>133.32870492000001</v>
      </c>
      <c r="F65" s="9" t="str">
        <f t="shared" ref="F65:F73" si="11">IF($B65="N/A","N/A",IF(E65&gt;15,"No",IF(E65&lt;-15,"No","Yes")))</f>
        <v>N/A</v>
      </c>
      <c r="G65" s="39">
        <v>133.59471834999999</v>
      </c>
      <c r="H65" s="9" t="str">
        <f t="shared" ref="H65:H86" si="12">IF($B65="N/A","N/A",IF(G65&gt;15,"No",IF(G65&lt;-15,"No","Yes")))</f>
        <v>N/A</v>
      </c>
      <c r="I65" s="10">
        <v>-3.74</v>
      </c>
      <c r="J65" s="10">
        <v>0.19950000000000001</v>
      </c>
      <c r="K65" s="9" t="str">
        <f t="shared" si="9"/>
        <v>Yes</v>
      </c>
    </row>
    <row r="66" spans="1:11" ht="25.5" x14ac:dyDescent="0.2">
      <c r="A66" s="91" t="s">
        <v>889</v>
      </c>
      <c r="B66" s="37" t="s">
        <v>213</v>
      </c>
      <c r="C66" s="93">
        <v>132.35042609000001</v>
      </c>
      <c r="D66" s="9" t="str">
        <f t="shared" si="10"/>
        <v>N/A</v>
      </c>
      <c r="E66" s="39">
        <v>130.12516923999999</v>
      </c>
      <c r="F66" s="9" t="str">
        <f t="shared" si="11"/>
        <v>N/A</v>
      </c>
      <c r="G66" s="39">
        <v>127.65118065999999</v>
      </c>
      <c r="H66" s="9" t="str">
        <f t="shared" si="12"/>
        <v>N/A</v>
      </c>
      <c r="I66" s="10">
        <v>-1.68</v>
      </c>
      <c r="J66" s="10">
        <v>-1.9</v>
      </c>
      <c r="K66" s="9" t="str">
        <f t="shared" si="9"/>
        <v>Yes</v>
      </c>
    </row>
    <row r="67" spans="1:11" ht="25.5" x14ac:dyDescent="0.2">
      <c r="A67" s="91" t="s">
        <v>890</v>
      </c>
      <c r="B67" s="37" t="s">
        <v>213</v>
      </c>
      <c r="C67" s="93">
        <v>95.898125071999999</v>
      </c>
      <c r="D67" s="9" t="str">
        <f t="shared" si="10"/>
        <v>N/A</v>
      </c>
      <c r="E67" s="39">
        <v>97.573909409999999</v>
      </c>
      <c r="F67" s="9" t="str">
        <f t="shared" si="11"/>
        <v>N/A</v>
      </c>
      <c r="G67" s="39">
        <v>95.195594958000001</v>
      </c>
      <c r="H67" s="9" t="str">
        <f t="shared" si="12"/>
        <v>N/A</v>
      </c>
      <c r="I67" s="10">
        <v>1.7470000000000001</v>
      </c>
      <c r="J67" s="10">
        <v>-2.44</v>
      </c>
      <c r="K67" s="9" t="str">
        <f t="shared" si="9"/>
        <v>Yes</v>
      </c>
    </row>
    <row r="68" spans="1:11" ht="25.5" x14ac:dyDescent="0.2">
      <c r="A68" s="91" t="s">
        <v>891</v>
      </c>
      <c r="B68" s="37" t="s">
        <v>213</v>
      </c>
      <c r="C68" s="93">
        <v>51.479947907000003</v>
      </c>
      <c r="D68" s="9" t="str">
        <f t="shared" si="10"/>
        <v>N/A</v>
      </c>
      <c r="E68" s="39">
        <v>49.611582794999997</v>
      </c>
      <c r="F68" s="9" t="str">
        <f t="shared" si="11"/>
        <v>N/A</v>
      </c>
      <c r="G68" s="39">
        <v>46.122122902000001</v>
      </c>
      <c r="H68" s="9" t="str">
        <f t="shared" si="12"/>
        <v>N/A</v>
      </c>
      <c r="I68" s="10">
        <v>-3.63</v>
      </c>
      <c r="J68" s="10">
        <v>-7.03</v>
      </c>
      <c r="K68" s="9" t="str">
        <f t="shared" si="9"/>
        <v>Yes</v>
      </c>
    </row>
    <row r="69" spans="1:11" ht="25.5" x14ac:dyDescent="0.2">
      <c r="A69" s="91" t="s">
        <v>892</v>
      </c>
      <c r="B69" s="37" t="s">
        <v>213</v>
      </c>
      <c r="C69" s="93">
        <v>44.830128205000001</v>
      </c>
      <c r="D69" s="9" t="str">
        <f t="shared" si="10"/>
        <v>N/A</v>
      </c>
      <c r="E69" s="39">
        <v>43.365371955000001</v>
      </c>
      <c r="F69" s="9" t="str">
        <f t="shared" si="11"/>
        <v>N/A</v>
      </c>
      <c r="G69" s="39">
        <v>38.795288974999998</v>
      </c>
      <c r="H69" s="9" t="str">
        <f t="shared" si="12"/>
        <v>N/A</v>
      </c>
      <c r="I69" s="10">
        <v>-3.27</v>
      </c>
      <c r="J69" s="10">
        <v>-10.5</v>
      </c>
      <c r="K69" s="9" t="str">
        <f t="shared" si="9"/>
        <v>Yes</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3115.6547389000002</v>
      </c>
      <c r="D71" s="9" t="str">
        <f t="shared" si="10"/>
        <v>N/A</v>
      </c>
      <c r="E71" s="39">
        <v>3261.5261655999998</v>
      </c>
      <c r="F71" s="9" t="str">
        <f t="shared" si="11"/>
        <v>N/A</v>
      </c>
      <c r="G71" s="39">
        <v>3246.9050980000002</v>
      </c>
      <c r="H71" s="9" t="str">
        <f t="shared" si="12"/>
        <v>N/A</v>
      </c>
      <c r="I71" s="10">
        <v>4.6820000000000004</v>
      </c>
      <c r="J71" s="10">
        <v>-0.44800000000000001</v>
      </c>
      <c r="K71" s="9" t="str">
        <f t="shared" si="9"/>
        <v>Yes</v>
      </c>
    </row>
    <row r="72" spans="1:11" ht="25.5" x14ac:dyDescent="0.2">
      <c r="A72" s="91" t="s">
        <v>895</v>
      </c>
      <c r="B72" s="37" t="s">
        <v>213</v>
      </c>
      <c r="C72" s="93">
        <v>1382.3005963999999</v>
      </c>
      <c r="D72" s="9" t="str">
        <f t="shared" si="10"/>
        <v>N/A</v>
      </c>
      <c r="E72" s="39">
        <v>1189.0368977999999</v>
      </c>
      <c r="F72" s="9" t="str">
        <f t="shared" si="11"/>
        <v>N/A</v>
      </c>
      <c r="G72" s="39">
        <v>1107.100584</v>
      </c>
      <c r="H72" s="9" t="str">
        <f t="shared" si="12"/>
        <v>N/A</v>
      </c>
      <c r="I72" s="10">
        <v>-14</v>
      </c>
      <c r="J72" s="10">
        <v>-6.89</v>
      </c>
      <c r="K72" s="9" t="str">
        <f t="shared" si="9"/>
        <v>Yes</v>
      </c>
    </row>
    <row r="73" spans="1:11" x14ac:dyDescent="0.2">
      <c r="A73" s="91" t="s">
        <v>896</v>
      </c>
      <c r="B73" s="37" t="s">
        <v>213</v>
      </c>
      <c r="C73" s="93">
        <v>112.08143532</v>
      </c>
      <c r="D73" s="9" t="str">
        <f t="shared" si="10"/>
        <v>N/A</v>
      </c>
      <c r="E73" s="39">
        <v>110.49976522</v>
      </c>
      <c r="F73" s="9" t="str">
        <f t="shared" si="11"/>
        <v>N/A</v>
      </c>
      <c r="G73" s="39">
        <v>102.52059534999999</v>
      </c>
      <c r="H73" s="9" t="str">
        <f t="shared" si="12"/>
        <v>N/A</v>
      </c>
      <c r="I73" s="10">
        <v>-1.41</v>
      </c>
      <c r="J73" s="10">
        <v>-7.22</v>
      </c>
      <c r="K73" s="9" t="str">
        <f t="shared" si="9"/>
        <v>Yes</v>
      </c>
    </row>
    <row r="74" spans="1:11" x14ac:dyDescent="0.2">
      <c r="A74" s="91" t="s">
        <v>897</v>
      </c>
      <c r="B74" s="37" t="s">
        <v>213</v>
      </c>
      <c r="C74" s="93">
        <v>317.12996215999999</v>
      </c>
      <c r="D74" s="9" t="str">
        <f t="shared" si="10"/>
        <v>N/A</v>
      </c>
      <c r="E74" s="39">
        <v>317.61450811999998</v>
      </c>
      <c r="F74" s="9" t="str">
        <f>IF($B74="N/A","N/A",IF(E74&gt;15,"No",IF(E74&lt;-15,"No","Yes")))</f>
        <v>N/A</v>
      </c>
      <c r="G74" s="39">
        <v>242.11297737999999</v>
      </c>
      <c r="H74" s="9" t="str">
        <f t="shared" si="12"/>
        <v>N/A</v>
      </c>
      <c r="I74" s="10">
        <v>0.15279999999999999</v>
      </c>
      <c r="J74" s="10">
        <v>-23.8</v>
      </c>
      <c r="K74" s="9" t="str">
        <f t="shared" si="9"/>
        <v>Yes</v>
      </c>
    </row>
    <row r="75" spans="1:11" x14ac:dyDescent="0.2">
      <c r="A75" s="91" t="s">
        <v>898</v>
      </c>
      <c r="B75" s="37" t="s">
        <v>213</v>
      </c>
      <c r="C75" s="90">
        <v>0.4594747407</v>
      </c>
      <c r="D75" s="9" t="str">
        <f t="shared" ref="D75:D80" si="13">IF($B75="N/A","N/A",IF(C75&gt;15,"No",IF(C75&lt;-15,"No","Yes")))</f>
        <v>N/A</v>
      </c>
      <c r="E75" s="8">
        <v>0.42083873300000002</v>
      </c>
      <c r="F75" s="9" t="str">
        <f>IF($B75="N/A","N/A",IF(E75&gt;15,"No",IF(E75&lt;-15,"No","Yes")))</f>
        <v>N/A</v>
      </c>
      <c r="G75" s="8">
        <v>0.34659961890000002</v>
      </c>
      <c r="H75" s="9" t="str">
        <f t="shared" si="12"/>
        <v>N/A</v>
      </c>
      <c r="I75" s="10">
        <v>-8.41</v>
      </c>
      <c r="J75" s="10">
        <v>-17.600000000000001</v>
      </c>
      <c r="K75" s="9" t="str">
        <f t="shared" ref="K75:K80" si="14">IF(J75="Div by 0", "N/A", IF(J75="N/A","N/A", IF(J75&gt;30, "No", IF(J75&lt;-30, "No", "Yes"))))</f>
        <v>Yes</v>
      </c>
    </row>
    <row r="76" spans="1:11" x14ac:dyDescent="0.2">
      <c r="A76" s="91" t="s">
        <v>899</v>
      </c>
      <c r="B76" s="37" t="s">
        <v>213</v>
      </c>
      <c r="C76" s="90">
        <v>1.0545572031999999</v>
      </c>
      <c r="D76" s="9" t="str">
        <f t="shared" si="13"/>
        <v>N/A</v>
      </c>
      <c r="E76" s="8">
        <v>1.0990961411</v>
      </c>
      <c r="F76" s="9" t="str">
        <f t="shared" ref="F76:F86" si="15">IF($B76="N/A","N/A",IF(E76&gt;15,"No",IF(E76&lt;-15,"No","Yes")))</f>
        <v>N/A</v>
      </c>
      <c r="G76" s="8">
        <v>1.1313746683999999</v>
      </c>
      <c r="H76" s="9" t="str">
        <f t="shared" si="12"/>
        <v>N/A</v>
      </c>
      <c r="I76" s="10">
        <v>4.2229999999999999</v>
      </c>
      <c r="J76" s="10">
        <v>2.9369999999999998</v>
      </c>
      <c r="K76" s="9" t="str">
        <f t="shared" si="14"/>
        <v>Yes</v>
      </c>
    </row>
    <row r="77" spans="1:11" x14ac:dyDescent="0.2">
      <c r="A77" s="91" t="s">
        <v>900</v>
      </c>
      <c r="B77" s="37" t="s">
        <v>213</v>
      </c>
      <c r="C77" s="90">
        <v>1.7318479206999999</v>
      </c>
      <c r="D77" s="9" t="str">
        <f t="shared" si="13"/>
        <v>N/A</v>
      </c>
      <c r="E77" s="8">
        <v>1.6225778769999999</v>
      </c>
      <c r="F77" s="9" t="str">
        <f t="shared" si="15"/>
        <v>N/A</v>
      </c>
      <c r="G77" s="8">
        <v>1.593320268</v>
      </c>
      <c r="H77" s="9" t="str">
        <f t="shared" si="12"/>
        <v>N/A</v>
      </c>
      <c r="I77" s="10">
        <v>-6.31</v>
      </c>
      <c r="J77" s="10">
        <v>-1.8</v>
      </c>
      <c r="K77" s="9" t="str">
        <f t="shared" si="14"/>
        <v>Yes</v>
      </c>
    </row>
    <row r="78" spans="1:11" x14ac:dyDescent="0.2">
      <c r="A78" s="91" t="s">
        <v>901</v>
      </c>
      <c r="B78" s="37" t="s">
        <v>213</v>
      </c>
      <c r="C78" s="90">
        <v>3.0326709006999999</v>
      </c>
      <c r="D78" s="9" t="str">
        <f t="shared" si="13"/>
        <v>N/A</v>
      </c>
      <c r="E78" s="8">
        <v>2.4216387625000002</v>
      </c>
      <c r="F78" s="9" t="str">
        <f t="shared" si="15"/>
        <v>N/A</v>
      </c>
      <c r="G78" s="8">
        <v>1.6917934726999999</v>
      </c>
      <c r="H78" s="9" t="str">
        <f t="shared" si="12"/>
        <v>N/A</v>
      </c>
      <c r="I78" s="10">
        <v>-20.100000000000001</v>
      </c>
      <c r="J78" s="10">
        <v>-30.1</v>
      </c>
      <c r="K78" s="9" t="str">
        <f t="shared" si="14"/>
        <v>No</v>
      </c>
    </row>
    <row r="79" spans="1:11" ht="25.5" x14ac:dyDescent="0.2">
      <c r="A79" s="91" t="s">
        <v>902</v>
      </c>
      <c r="B79" s="37" t="s">
        <v>213</v>
      </c>
      <c r="C79" s="90">
        <v>6.8179302546000002</v>
      </c>
      <c r="D79" s="9" t="str">
        <f t="shared" si="13"/>
        <v>N/A</v>
      </c>
      <c r="E79" s="8">
        <v>6.1517276180999998</v>
      </c>
      <c r="F79" s="9" t="str">
        <f t="shared" si="15"/>
        <v>N/A</v>
      </c>
      <c r="G79" s="8">
        <v>6.0274228666000003</v>
      </c>
      <c r="H79" s="9" t="str">
        <f t="shared" si="12"/>
        <v>N/A</v>
      </c>
      <c r="I79" s="10">
        <v>-9.77</v>
      </c>
      <c r="J79" s="10">
        <v>-2.02</v>
      </c>
      <c r="K79" s="9" t="str">
        <f t="shared" si="14"/>
        <v>Yes</v>
      </c>
    </row>
    <row r="80" spans="1:11" ht="25.5" x14ac:dyDescent="0.2">
      <c r="A80" s="91" t="s">
        <v>903</v>
      </c>
      <c r="B80" s="37" t="s">
        <v>213</v>
      </c>
      <c r="C80" s="95" t="s">
        <v>213</v>
      </c>
      <c r="D80" s="9" t="str">
        <f t="shared" si="13"/>
        <v>N/A</v>
      </c>
      <c r="E80" s="95">
        <v>6.0974156918000002</v>
      </c>
      <c r="F80" s="9" t="str">
        <f t="shared" si="15"/>
        <v>N/A</v>
      </c>
      <c r="G80" s="95">
        <v>5.9930482366</v>
      </c>
      <c r="H80" s="9" t="str">
        <f t="shared" si="12"/>
        <v>N/A</v>
      </c>
      <c r="I80" s="10" t="s">
        <v>213</v>
      </c>
      <c r="J80" s="96">
        <v>-1.71</v>
      </c>
      <c r="K80" s="9" t="str">
        <f t="shared" si="14"/>
        <v>Yes</v>
      </c>
    </row>
    <row r="81" spans="1:11" x14ac:dyDescent="0.2">
      <c r="A81" s="91" t="s">
        <v>904</v>
      </c>
      <c r="B81" s="37" t="s">
        <v>213</v>
      </c>
      <c r="C81" s="97">
        <v>191.87362458000001</v>
      </c>
      <c r="D81" s="9" t="str">
        <f t="shared" ref="D81:D86" si="16">IF($B81="N/A","N/A",IF(C81&gt;15,"No",IF(C81&lt;-15,"No","Yes")))</f>
        <v>N/A</v>
      </c>
      <c r="E81" s="98">
        <v>212.59384349999999</v>
      </c>
      <c r="F81" s="9" t="str">
        <f t="shared" si="15"/>
        <v>N/A</v>
      </c>
      <c r="G81" s="98">
        <v>276.17041551</v>
      </c>
      <c r="H81" s="9" t="str">
        <f>IF($B81="N/A","N/A",IF(G81&gt;15,"No",IF(G81&lt;-15,"No","Yes")))</f>
        <v>N/A</v>
      </c>
      <c r="I81" s="10">
        <v>10.8</v>
      </c>
      <c r="J81" s="10">
        <v>29.91</v>
      </c>
      <c r="K81" s="9" t="str">
        <f t="shared" ref="K81:K86" si="17">IF(J81="Div by 0", "N/A", IF(J81="N/A","N/A", IF(J81&gt;30, "No", IF(J81&lt;-30, "No", "Yes"))))</f>
        <v>Yes</v>
      </c>
    </row>
    <row r="82" spans="1:11" x14ac:dyDescent="0.2">
      <c r="A82" s="91" t="s">
        <v>905</v>
      </c>
      <c r="B82" s="37" t="s">
        <v>213</v>
      </c>
      <c r="C82" s="97">
        <v>114.57706164</v>
      </c>
      <c r="D82" s="9" t="str">
        <f t="shared" si="16"/>
        <v>N/A</v>
      </c>
      <c r="E82" s="98">
        <v>123.49357802</v>
      </c>
      <c r="F82" s="9" t="str">
        <f t="shared" si="15"/>
        <v>N/A</v>
      </c>
      <c r="G82" s="98">
        <v>124.64483586999999</v>
      </c>
      <c r="H82" s="9" t="str">
        <f t="shared" si="12"/>
        <v>N/A</v>
      </c>
      <c r="I82" s="10">
        <v>7.782</v>
      </c>
      <c r="J82" s="10">
        <v>0.93220000000000003</v>
      </c>
      <c r="K82" s="9" t="str">
        <f t="shared" si="17"/>
        <v>Yes</v>
      </c>
    </row>
    <row r="83" spans="1:11" x14ac:dyDescent="0.2">
      <c r="A83" s="91" t="s">
        <v>906</v>
      </c>
      <c r="B83" s="37" t="s">
        <v>213</v>
      </c>
      <c r="C83" s="97">
        <v>112.09747629</v>
      </c>
      <c r="D83" s="9" t="str">
        <f t="shared" si="16"/>
        <v>N/A</v>
      </c>
      <c r="E83" s="98">
        <v>117.0915535</v>
      </c>
      <c r="F83" s="9" t="str">
        <f t="shared" si="15"/>
        <v>N/A</v>
      </c>
      <c r="G83" s="98">
        <v>119.64910178</v>
      </c>
      <c r="H83" s="9" t="str">
        <f t="shared" si="12"/>
        <v>N/A</v>
      </c>
      <c r="I83" s="10">
        <v>4.4550000000000001</v>
      </c>
      <c r="J83" s="10">
        <v>2.1840000000000002</v>
      </c>
      <c r="K83" s="9" t="str">
        <f t="shared" si="17"/>
        <v>Yes</v>
      </c>
    </row>
    <row r="84" spans="1:11" x14ac:dyDescent="0.2">
      <c r="A84" s="91" t="s">
        <v>907</v>
      </c>
      <c r="B84" s="37" t="s">
        <v>213</v>
      </c>
      <c r="C84" s="97">
        <v>278.39574249999998</v>
      </c>
      <c r="D84" s="9" t="str">
        <f t="shared" si="16"/>
        <v>N/A</v>
      </c>
      <c r="E84" s="98">
        <v>316.24883512000002</v>
      </c>
      <c r="F84" s="9" t="str">
        <f t="shared" si="15"/>
        <v>N/A</v>
      </c>
      <c r="G84" s="98">
        <v>302.50699193999998</v>
      </c>
      <c r="H84" s="9" t="str">
        <f t="shared" si="12"/>
        <v>N/A</v>
      </c>
      <c r="I84" s="10">
        <v>13.6</v>
      </c>
      <c r="J84" s="10">
        <v>-4.3499999999999996</v>
      </c>
      <c r="K84" s="9" t="str">
        <f t="shared" si="17"/>
        <v>Yes</v>
      </c>
    </row>
    <row r="85" spans="1:11" x14ac:dyDescent="0.2">
      <c r="A85" s="91" t="s">
        <v>908</v>
      </c>
      <c r="B85" s="37" t="s">
        <v>213</v>
      </c>
      <c r="C85" s="97">
        <v>160.77051842</v>
      </c>
      <c r="D85" s="9" t="str">
        <f t="shared" si="16"/>
        <v>N/A</v>
      </c>
      <c r="E85" s="98">
        <v>154.71027368</v>
      </c>
      <c r="F85" s="9" t="str">
        <f t="shared" si="15"/>
        <v>N/A</v>
      </c>
      <c r="G85" s="98">
        <v>150.12919434</v>
      </c>
      <c r="H85" s="9" t="str">
        <f t="shared" si="12"/>
        <v>N/A</v>
      </c>
      <c r="I85" s="10">
        <v>-3.77</v>
      </c>
      <c r="J85" s="10">
        <v>-2.96</v>
      </c>
      <c r="K85" s="9" t="str">
        <f t="shared" si="17"/>
        <v>Yes</v>
      </c>
    </row>
    <row r="86" spans="1:11" ht="25.5" x14ac:dyDescent="0.2">
      <c r="A86" s="91" t="s">
        <v>909</v>
      </c>
      <c r="B86" s="37" t="s">
        <v>213</v>
      </c>
      <c r="C86" s="99" t="s">
        <v>213</v>
      </c>
      <c r="D86" s="9" t="str">
        <f t="shared" si="16"/>
        <v>N/A</v>
      </c>
      <c r="E86" s="99">
        <v>154.20920203</v>
      </c>
      <c r="F86" s="9" t="str">
        <f t="shared" si="15"/>
        <v>N/A</v>
      </c>
      <c r="G86" s="99">
        <v>149.40393180000001</v>
      </c>
      <c r="H86" s="9" t="str">
        <f t="shared" si="12"/>
        <v>N/A</v>
      </c>
      <c r="I86" s="10" t="s">
        <v>213</v>
      </c>
      <c r="J86" s="10">
        <v>-3.12</v>
      </c>
      <c r="K86" s="9" t="str">
        <f t="shared" si="17"/>
        <v>Yes</v>
      </c>
    </row>
    <row r="87" spans="1:11" x14ac:dyDescent="0.2">
      <c r="A87" s="91" t="s">
        <v>32</v>
      </c>
      <c r="B87" s="37" t="s">
        <v>266</v>
      </c>
      <c r="C87" s="90">
        <v>92.970565975</v>
      </c>
      <c r="D87" s="9" t="str">
        <f>IF($B87="N/A","N/A",IF(C87&gt;60,"Yes","No"))</f>
        <v>Yes</v>
      </c>
      <c r="E87" s="8">
        <v>92.301314722000001</v>
      </c>
      <c r="F87" s="9" t="str">
        <f>IF($B87="N/A","N/A",IF(E87&gt;60,"Yes","No"))</f>
        <v>Yes</v>
      </c>
      <c r="G87" s="8">
        <v>91.864940505999996</v>
      </c>
      <c r="H87" s="9" t="str">
        <f>IF($B87="N/A","N/A",IF(G87&gt;60,"Yes","No"))</f>
        <v>Yes</v>
      </c>
      <c r="I87" s="10">
        <v>-0.72</v>
      </c>
      <c r="J87" s="10">
        <v>-0.47299999999999998</v>
      </c>
      <c r="K87" s="9" t="str">
        <f t="shared" ref="K87:K105" si="18">IF(J87="Div by 0", "N/A", IF(J87="N/A","N/A", IF(J87&gt;30, "No", IF(J87&lt;-30, "No", "Yes"))))</f>
        <v>Yes</v>
      </c>
    </row>
    <row r="88" spans="1:11" x14ac:dyDescent="0.2">
      <c r="A88" s="91" t="s">
        <v>39</v>
      </c>
      <c r="B88" s="37" t="s">
        <v>267</v>
      </c>
      <c r="C88" s="90">
        <v>99.998923094999995</v>
      </c>
      <c r="D88" s="9" t="str">
        <f>IF($B88="N/A","N/A",IF(C88&gt;100,"No",IF(C88&lt;85,"No","Yes")))</f>
        <v>Yes</v>
      </c>
      <c r="E88" s="8">
        <v>99.999719165000002</v>
      </c>
      <c r="F88" s="9" t="str">
        <f>IF($B88="N/A","N/A",IF(E88&gt;100,"No",IF(E88&lt;85,"No","Yes")))</f>
        <v>Yes</v>
      </c>
      <c r="G88" s="8">
        <v>100</v>
      </c>
      <c r="H88" s="9" t="str">
        <f>IF($B88="N/A","N/A",IF(G88&gt;100,"No",IF(G88&lt;85,"No","Yes")))</f>
        <v>Yes</v>
      </c>
      <c r="I88" s="10">
        <v>8.0000000000000004E-4</v>
      </c>
      <c r="J88" s="10">
        <v>2.9999999999999997E-4</v>
      </c>
      <c r="K88" s="9" t="str">
        <f t="shared" si="18"/>
        <v>Yes</v>
      </c>
    </row>
    <row r="89" spans="1:11" x14ac:dyDescent="0.2">
      <c r="A89" s="91" t="s">
        <v>910</v>
      </c>
      <c r="B89" s="37" t="s">
        <v>213</v>
      </c>
      <c r="C89" s="90">
        <v>29.082054409000001</v>
      </c>
      <c r="D89" s="9" t="str">
        <f>IF($B89="N/A","N/A",IF(C89&gt;15,"No",IF(C89&lt;-15,"No","Yes")))</f>
        <v>N/A</v>
      </c>
      <c r="E89" s="8">
        <v>24.922453450999999</v>
      </c>
      <c r="F89" s="9" t="str">
        <f>IF($B89="N/A","N/A",IF(E89&gt;15,"No",IF(E89&lt;-15,"No","Yes")))</f>
        <v>N/A</v>
      </c>
      <c r="G89" s="8">
        <v>25.987504124000001</v>
      </c>
      <c r="H89" s="9" t="str">
        <f>IF($B89="N/A","N/A",IF(G89&gt;15,"No",IF(G89&lt;-15,"No","Yes")))</f>
        <v>N/A</v>
      </c>
      <c r="I89" s="10">
        <v>-14.3</v>
      </c>
      <c r="J89" s="10">
        <v>4.2729999999999997</v>
      </c>
      <c r="K89" s="9" t="str">
        <f t="shared" si="18"/>
        <v>Yes</v>
      </c>
    </row>
    <row r="90" spans="1:11" x14ac:dyDescent="0.2">
      <c r="A90" s="91" t="s">
        <v>851</v>
      </c>
      <c r="B90" s="37" t="s">
        <v>268</v>
      </c>
      <c r="C90" s="90">
        <v>5.4524890154000003</v>
      </c>
      <c r="D90" s="9" t="str">
        <f>IF($B90="N/A","N/A",IF(C90&gt;25,"No",IF(C90&lt;5,"No","Yes")))</f>
        <v>Yes</v>
      </c>
      <c r="E90" s="8">
        <v>4.7119234902000002</v>
      </c>
      <c r="F90" s="9" t="str">
        <f>IF($B90="N/A","N/A",IF(E90&gt;25,"No",IF(E90&lt;5,"No","Yes")))</f>
        <v>No</v>
      </c>
      <c r="G90" s="8">
        <v>4.5480791877</v>
      </c>
      <c r="H90" s="9" t="str">
        <f>IF($B90="N/A","N/A",IF(G90&gt;25,"No",IF(G90&lt;5,"No","Yes")))</f>
        <v>No</v>
      </c>
      <c r="I90" s="10">
        <v>-13.6</v>
      </c>
      <c r="J90" s="10">
        <v>-3.48</v>
      </c>
      <c r="K90" s="9" t="str">
        <f t="shared" si="18"/>
        <v>Yes</v>
      </c>
    </row>
    <row r="91" spans="1:11" x14ac:dyDescent="0.2">
      <c r="A91" s="91" t="s">
        <v>852</v>
      </c>
      <c r="B91" s="37" t="s">
        <v>269</v>
      </c>
      <c r="C91" s="90">
        <v>37.334635452000001</v>
      </c>
      <c r="D91" s="9" t="str">
        <f>IF($B91="N/A","N/A",IF(C91&gt;70,"No",IF(C91&lt;40,"No","Yes")))</f>
        <v>No</v>
      </c>
      <c r="E91" s="8">
        <v>43.560094903</v>
      </c>
      <c r="F91" s="9" t="str">
        <f>IF($B91="N/A","N/A",IF(E91&gt;70,"No",IF(E91&lt;40,"No","Yes")))</f>
        <v>Yes</v>
      </c>
      <c r="G91" s="8">
        <v>42.335080923</v>
      </c>
      <c r="H91" s="9" t="str">
        <f>IF($B91="N/A","N/A",IF(G91&gt;70,"No",IF(G91&lt;40,"No","Yes")))</f>
        <v>Yes</v>
      </c>
      <c r="I91" s="10">
        <v>16.670000000000002</v>
      </c>
      <c r="J91" s="10">
        <v>-2.81</v>
      </c>
      <c r="K91" s="9" t="str">
        <f t="shared" si="18"/>
        <v>Yes</v>
      </c>
    </row>
    <row r="92" spans="1:11" x14ac:dyDescent="0.2">
      <c r="A92" s="91" t="s">
        <v>853</v>
      </c>
      <c r="B92" s="37" t="s">
        <v>270</v>
      </c>
      <c r="C92" s="90">
        <v>57.212875531999998</v>
      </c>
      <c r="D92" s="9" t="str">
        <f>IF($B92="N/A","N/A",IF(C92&gt;55,"No",IF(C92&lt;20,"No","Yes")))</f>
        <v>No</v>
      </c>
      <c r="E92" s="8">
        <v>51.727981606999997</v>
      </c>
      <c r="F92" s="9" t="str">
        <f>IF($B92="N/A","N/A",IF(E92&gt;55,"No",IF(E92&lt;20,"No","Yes")))</f>
        <v>Yes</v>
      </c>
      <c r="G92" s="8">
        <v>53.116839888999998</v>
      </c>
      <c r="H92" s="9" t="str">
        <f>IF($B92="N/A","N/A",IF(G92&gt;55,"No",IF(G92&lt;20,"No","Yes")))</f>
        <v>Yes</v>
      </c>
      <c r="I92" s="10">
        <v>-9.59</v>
      </c>
      <c r="J92" s="10">
        <v>2.6850000000000001</v>
      </c>
      <c r="K92" s="9" t="str">
        <f t="shared" si="18"/>
        <v>Yes</v>
      </c>
    </row>
    <row r="93" spans="1:11" x14ac:dyDescent="0.2">
      <c r="A93" s="91" t="s">
        <v>163</v>
      </c>
      <c r="B93" s="37" t="s">
        <v>246</v>
      </c>
      <c r="C93" s="90">
        <v>92.782725497000001</v>
      </c>
      <c r="D93" s="9" t="str">
        <f>IF($B93="N/A","N/A",IF(C93&gt;95,"Yes","No"))</f>
        <v>No</v>
      </c>
      <c r="E93" s="8">
        <v>93.472011561000002</v>
      </c>
      <c r="F93" s="9" t="str">
        <f>IF($B93="N/A","N/A",IF(E93&gt;95,"Yes","No"))</f>
        <v>No</v>
      </c>
      <c r="G93" s="8">
        <v>94.356876510000006</v>
      </c>
      <c r="H93" s="9" t="str">
        <f>IF($B93="N/A","N/A",IF(G93&gt;95,"Yes","No"))</f>
        <v>No</v>
      </c>
      <c r="I93" s="10">
        <v>0.7429</v>
      </c>
      <c r="J93" s="10">
        <v>0.94669999999999999</v>
      </c>
      <c r="K93" s="9" t="str">
        <f t="shared" si="18"/>
        <v>Yes</v>
      </c>
    </row>
    <row r="94" spans="1:11" x14ac:dyDescent="0.2">
      <c r="A94" s="91" t="s">
        <v>41</v>
      </c>
      <c r="B94" s="37" t="s">
        <v>213</v>
      </c>
      <c r="C94" s="90">
        <v>99.999274799999995</v>
      </c>
      <c r="D94" s="9" t="str">
        <f>IF($B94="N/A","N/A",IF(C94&gt;15,"No",IF(C94&lt;-15,"No","Yes")))</f>
        <v>N/A</v>
      </c>
      <c r="E94" s="8">
        <v>100</v>
      </c>
      <c r="F94" s="9" t="str">
        <f>IF($B94="N/A","N/A",IF(E94&gt;15,"No",IF(E94&lt;-15,"No","Yes")))</f>
        <v>N/A</v>
      </c>
      <c r="G94" s="8">
        <v>100</v>
      </c>
      <c r="H94" s="9" t="str">
        <f>IF($B94="N/A","N/A",IF(G94&gt;15,"No",IF(G94&lt;-15,"No","Yes")))</f>
        <v>N/A</v>
      </c>
      <c r="I94" s="10">
        <v>6.9999999999999999E-4</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99.777586962000001</v>
      </c>
      <c r="D97" s="9" t="str">
        <f>IF($B97="N/A","N/A",IF(C97&gt;15,"No",IF(C97&lt;-15,"No","Yes")))</f>
        <v>N/A</v>
      </c>
      <c r="E97" s="8">
        <v>99.802490379000005</v>
      </c>
      <c r="F97" s="9" t="str">
        <f>IF($B97="N/A","N/A",IF(E97&gt;15,"No",IF(E97&lt;-15,"No","Yes")))</f>
        <v>N/A</v>
      </c>
      <c r="G97" s="8">
        <v>99.857873381999994</v>
      </c>
      <c r="H97" s="9" t="str">
        <f>IF($B97="N/A","N/A",IF(G97&gt;15,"No",IF(G97&lt;-15,"No","Yes")))</f>
        <v>N/A</v>
      </c>
      <c r="I97" s="10">
        <v>2.5000000000000001E-2</v>
      </c>
      <c r="J97" s="10">
        <v>5.5500000000000001E-2</v>
      </c>
      <c r="K97" s="9" t="str">
        <f t="shared" si="18"/>
        <v>Yes</v>
      </c>
    </row>
    <row r="98" spans="1:11" x14ac:dyDescent="0.2">
      <c r="A98" s="91" t="s">
        <v>43</v>
      </c>
      <c r="B98" s="37" t="s">
        <v>223</v>
      </c>
      <c r="C98" s="90">
        <v>94.379525905999998</v>
      </c>
      <c r="D98" s="9" t="str">
        <f>IF($B98="N/A","N/A",IF(C98&gt;100,"No",IF(C98&lt;98,"No","Yes")))</f>
        <v>No</v>
      </c>
      <c r="E98" s="8">
        <v>94.931317199999995</v>
      </c>
      <c r="F98" s="9" t="str">
        <f>IF($B98="N/A","N/A",IF(E98&gt;100,"No",IF(E98&lt;98,"No","Yes")))</f>
        <v>No</v>
      </c>
      <c r="G98" s="8">
        <v>95.811184479999994</v>
      </c>
      <c r="H98" s="9" t="str">
        <f>IF($B98="N/A","N/A",IF(G98&gt;100,"No",IF(G98&lt;98,"No","Yes")))</f>
        <v>No</v>
      </c>
      <c r="I98" s="10">
        <v>0.5847</v>
      </c>
      <c r="J98" s="10">
        <v>0.92679999999999996</v>
      </c>
      <c r="K98" s="9" t="str">
        <f t="shared" si="18"/>
        <v>Yes</v>
      </c>
    </row>
    <row r="99" spans="1:11" x14ac:dyDescent="0.2">
      <c r="A99" s="91" t="s">
        <v>44</v>
      </c>
      <c r="B99" s="37" t="s">
        <v>213</v>
      </c>
      <c r="C99" s="90">
        <v>39.502417559000001</v>
      </c>
      <c r="D99" s="9" t="str">
        <f>IF($B99="N/A","N/A",IF(C99&gt;15,"No",IF(C99&lt;-15,"No","Yes")))</f>
        <v>N/A</v>
      </c>
      <c r="E99" s="8">
        <v>34.590099299000002</v>
      </c>
      <c r="F99" s="9" t="str">
        <f>IF($B99="N/A","N/A",IF(E99&gt;15,"No",IF(E99&lt;-15,"No","Yes")))</f>
        <v>N/A</v>
      </c>
      <c r="G99" s="8">
        <v>34.468677436999997</v>
      </c>
      <c r="H99" s="9" t="str">
        <f>IF($B99="N/A","N/A",IF(G99&gt;15,"No",IF(G99&lt;-15,"No","Yes")))</f>
        <v>N/A</v>
      </c>
      <c r="I99" s="10">
        <v>-12.4</v>
      </c>
      <c r="J99" s="10">
        <v>-0.35099999999999998</v>
      </c>
      <c r="K99" s="9" t="str">
        <f t="shared" si="18"/>
        <v>Yes</v>
      </c>
    </row>
    <row r="100" spans="1:11" x14ac:dyDescent="0.2">
      <c r="A100" s="91" t="s">
        <v>45</v>
      </c>
      <c r="B100" s="37" t="s">
        <v>213</v>
      </c>
      <c r="C100" s="90">
        <v>60.474013018000001</v>
      </c>
      <c r="D100" s="9" t="str">
        <f>IF($B100="N/A","N/A",IF(C100&gt;15,"No",IF(C100&lt;-15,"No","Yes")))</f>
        <v>N/A</v>
      </c>
      <c r="E100" s="8">
        <v>65.391870789999999</v>
      </c>
      <c r="F100" s="9" t="str">
        <f>IF($B100="N/A","N/A",IF(E100&gt;15,"No",IF(E100&lt;-15,"No","Yes")))</f>
        <v>N/A</v>
      </c>
      <c r="G100" s="8">
        <v>65.515512225999998</v>
      </c>
      <c r="H100" s="9" t="str">
        <f>IF($B100="N/A","N/A",IF(G100&gt;15,"No",IF(G100&lt;-15,"No","Yes")))</f>
        <v>N/A</v>
      </c>
      <c r="I100" s="10">
        <v>8.1319999999999997</v>
      </c>
      <c r="J100" s="10">
        <v>0.18909999999999999</v>
      </c>
      <c r="K100" s="9" t="str">
        <f t="shared" si="18"/>
        <v>Yes</v>
      </c>
    </row>
    <row r="101" spans="1:11" x14ac:dyDescent="0.2">
      <c r="A101" s="91" t="s">
        <v>355</v>
      </c>
      <c r="B101" s="37" t="s">
        <v>213</v>
      </c>
      <c r="C101" s="90" t="s">
        <v>213</v>
      </c>
      <c r="D101" s="9" t="str">
        <f>IF($B101="N/A","N/A",IF(C101&gt;15,"No",IF(C101&lt;-15,"No","Yes")))</f>
        <v>N/A</v>
      </c>
      <c r="E101" s="8">
        <v>99.981970089000001</v>
      </c>
      <c r="F101" s="9" t="str">
        <f>IF($B101="N/A","N/A",IF(E101&gt;15,"No",IF(E101&lt;-15,"No","Yes")))</f>
        <v>N/A</v>
      </c>
      <c r="G101" s="8">
        <v>99.984189662999995</v>
      </c>
      <c r="H101" s="9" t="str">
        <f>IF($B101="N/A","N/A",IF(G101&gt;15,"No",IF(G101&lt;-15,"No","Yes")))</f>
        <v>N/A</v>
      </c>
      <c r="I101" s="10" t="s">
        <v>213</v>
      </c>
      <c r="J101" s="10">
        <v>2.2000000000000001E-3</v>
      </c>
      <c r="K101" s="9" t="str">
        <f t="shared" si="18"/>
        <v>Yes</v>
      </c>
    </row>
    <row r="102" spans="1:11" x14ac:dyDescent="0.2">
      <c r="A102" s="91" t="s">
        <v>46</v>
      </c>
      <c r="B102" s="37" t="s">
        <v>213</v>
      </c>
      <c r="C102" s="90">
        <v>2.35694231E-2</v>
      </c>
      <c r="D102" s="9" t="str">
        <f>IF($B102="N/A","N/A",IF(C102&gt;15,"No",IF(C102&lt;-15,"No","Yes")))</f>
        <v>N/A</v>
      </c>
      <c r="E102" s="8">
        <v>1.8029910999999999E-2</v>
      </c>
      <c r="F102" s="9" t="str">
        <f>IF($B102="N/A","N/A",IF(E102&gt;15,"No",IF(E102&lt;-15,"No","Yes")))</f>
        <v>N/A</v>
      </c>
      <c r="G102" s="8">
        <v>1.5810336899999999E-2</v>
      </c>
      <c r="H102" s="9" t="str">
        <f>IF($B102="N/A","N/A",IF(G102&gt;15,"No",IF(G102&lt;-15,"No","Yes")))</f>
        <v>N/A</v>
      </c>
      <c r="I102" s="10">
        <v>-23.5</v>
      </c>
      <c r="J102" s="10">
        <v>-12.3</v>
      </c>
      <c r="K102" s="9" t="str">
        <f t="shared" si="18"/>
        <v>Yes</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99.998880350999997</v>
      </c>
      <c r="D105" s="9" t="str">
        <f>IF($B105="N/A","N/A",IF(C105&gt;100,"No",IF(C105&lt;98,"No","Yes")))</f>
        <v>Yes</v>
      </c>
      <c r="E105" s="8">
        <v>99.999326543999999</v>
      </c>
      <c r="F105" s="9" t="str">
        <f>IF($B105="N/A","N/A",IF(E105&gt;100,"No",IF(E105&lt;98,"No","Yes")))</f>
        <v>Yes</v>
      </c>
      <c r="G105" s="8">
        <v>99.999418500999994</v>
      </c>
      <c r="H105" s="9" t="str">
        <f>IF($B105="N/A","N/A",IF(G105&gt;100,"No",IF(G105&lt;98,"No","Yes")))</f>
        <v>Yes</v>
      </c>
      <c r="I105" s="10">
        <v>4.0000000000000002E-4</v>
      </c>
      <c r="J105" s="10">
        <v>1E-4</v>
      </c>
      <c r="K105" s="9" t="str">
        <f t="shared" si="18"/>
        <v>Yes</v>
      </c>
    </row>
    <row r="106" spans="1:11" x14ac:dyDescent="0.2">
      <c r="A106" s="91" t="s">
        <v>49</v>
      </c>
      <c r="B106" s="62" t="s">
        <v>213</v>
      </c>
      <c r="C106" s="90">
        <v>99.543761806999996</v>
      </c>
      <c r="D106" s="9" t="str">
        <f>IF($B106="N/A","N/A",IF(C106&gt;15,"No",IF(C106&lt;-15,"No","Yes")))</f>
        <v>N/A</v>
      </c>
      <c r="E106" s="8">
        <v>99.706473367000001</v>
      </c>
      <c r="F106" s="9" t="str">
        <f>IF($B106="N/A","N/A",IF(E106&gt;15,"No",IF(E106&lt;-15,"No","Yes")))</f>
        <v>N/A</v>
      </c>
      <c r="G106" s="8">
        <v>99.846622260999993</v>
      </c>
      <c r="H106" s="9" t="str">
        <f>IF($B106="N/A","N/A",IF(G106&gt;15,"No",IF(G106&lt;-15,"No","Yes")))</f>
        <v>N/A</v>
      </c>
      <c r="I106" s="10">
        <v>0.16350000000000001</v>
      </c>
      <c r="J106" s="10">
        <v>0.1406</v>
      </c>
      <c r="K106" s="9" t="str">
        <f>IF(J106="Div by 0", "N/A", IF(J106="N/A","N/A", IF(J106&gt;30, "No", IF(J106&lt;-30, "No", "Yes"))))</f>
        <v>Yes</v>
      </c>
    </row>
    <row r="107" spans="1:11" x14ac:dyDescent="0.2">
      <c r="A107" s="91" t="s">
        <v>913</v>
      </c>
      <c r="B107" s="37" t="s">
        <v>213</v>
      </c>
      <c r="C107" s="100">
        <v>73.900644084000007</v>
      </c>
      <c r="D107" s="9" t="str">
        <f t="shared" ref="D107:D130" si="19">IF($B107="N/A","N/A",IF(C107&gt;15,"No",IF(C107&lt;-15,"No","Yes")))</f>
        <v>N/A</v>
      </c>
      <c r="E107" s="9">
        <v>77.625810926</v>
      </c>
      <c r="F107" s="9" t="str">
        <f t="shared" ref="F107:F130" si="20">IF($B107="N/A","N/A",IF(E107&gt;15,"No",IF(E107&lt;-15,"No","Yes")))</f>
        <v>N/A</v>
      </c>
      <c r="G107" s="8">
        <v>77.770533392999994</v>
      </c>
      <c r="H107" s="9" t="str">
        <f t="shared" ref="H107:H130" si="21">IF($B107="N/A","N/A",IF(G107&gt;15,"No",IF(G107&lt;-15,"No","Yes")))</f>
        <v>N/A</v>
      </c>
      <c r="I107" s="10">
        <v>5.0410000000000004</v>
      </c>
      <c r="J107" s="10">
        <v>0.18640000000000001</v>
      </c>
      <c r="K107" s="9" t="str">
        <f t="shared" ref="K107:K130" si="22">IF(J107="Div by 0", "N/A", IF(J107="N/A","N/A", IF(J107&gt;30, "No", IF(J107&lt;-30, "No", "Yes"))))</f>
        <v>Yes</v>
      </c>
    </row>
    <row r="108" spans="1:11" x14ac:dyDescent="0.2">
      <c r="A108" s="91" t="s">
        <v>914</v>
      </c>
      <c r="B108" s="37" t="s">
        <v>213</v>
      </c>
      <c r="C108" s="100">
        <v>19.281425661</v>
      </c>
      <c r="D108" s="37" t="s">
        <v>213</v>
      </c>
      <c r="E108" s="9">
        <v>16.222461456000001</v>
      </c>
      <c r="F108" s="37" t="s">
        <v>213</v>
      </c>
      <c r="G108" s="8">
        <v>16.202043740000001</v>
      </c>
      <c r="H108" s="37" t="s">
        <v>213</v>
      </c>
      <c r="I108" s="10">
        <v>-15.9</v>
      </c>
      <c r="J108" s="10">
        <v>-0.126</v>
      </c>
      <c r="K108" s="9" t="str">
        <f t="shared" si="22"/>
        <v>Yes</v>
      </c>
    </row>
    <row r="109" spans="1:11" x14ac:dyDescent="0.2">
      <c r="A109" s="91" t="s">
        <v>915</v>
      </c>
      <c r="B109" s="37" t="s">
        <v>213</v>
      </c>
      <c r="C109" s="100">
        <v>10.419028758</v>
      </c>
      <c r="D109" s="9" t="str">
        <f t="shared" si="19"/>
        <v>N/A</v>
      </c>
      <c r="E109" s="9">
        <v>9.0980830286999996</v>
      </c>
      <c r="F109" s="9" t="str">
        <f t="shared" si="20"/>
        <v>N/A</v>
      </c>
      <c r="G109" s="8">
        <v>8.9204411546000006</v>
      </c>
      <c r="H109" s="9" t="str">
        <f t="shared" si="21"/>
        <v>N/A</v>
      </c>
      <c r="I109" s="10">
        <v>-12.7</v>
      </c>
      <c r="J109" s="10">
        <v>-1.95</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0.4912152642</v>
      </c>
      <c r="D111" s="9" t="str">
        <f t="shared" si="19"/>
        <v>N/A</v>
      </c>
      <c r="E111" s="9">
        <v>0.4232843436</v>
      </c>
      <c r="F111" s="9" t="str">
        <f t="shared" si="20"/>
        <v>N/A</v>
      </c>
      <c r="G111" s="8">
        <v>0.59998332939999999</v>
      </c>
      <c r="H111" s="9" t="str">
        <f t="shared" si="21"/>
        <v>N/A</v>
      </c>
      <c r="I111" s="10">
        <v>-13.8</v>
      </c>
      <c r="J111" s="10">
        <v>41.74</v>
      </c>
      <c r="K111" s="9" t="str">
        <f t="shared" si="22"/>
        <v>No</v>
      </c>
    </row>
    <row r="112" spans="1:11" x14ac:dyDescent="0.2">
      <c r="A112" s="91" t="s">
        <v>918</v>
      </c>
      <c r="B112" s="37" t="s">
        <v>213</v>
      </c>
      <c r="C112" s="100">
        <v>3.9937416400000002E-2</v>
      </c>
      <c r="D112" s="9" t="str">
        <f t="shared" si="19"/>
        <v>N/A</v>
      </c>
      <c r="E112" s="9">
        <v>3.1502370100000003E-2</v>
      </c>
      <c r="F112" s="9" t="str">
        <f t="shared" si="20"/>
        <v>N/A</v>
      </c>
      <c r="G112" s="8">
        <v>2.2826551699999999E-2</v>
      </c>
      <c r="H112" s="9" t="str">
        <f t="shared" si="21"/>
        <v>N/A</v>
      </c>
      <c r="I112" s="10">
        <v>-21.1</v>
      </c>
      <c r="J112" s="10">
        <v>-27.5</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2.0791389100000002E-2</v>
      </c>
      <c r="D114" s="9" t="str">
        <f t="shared" si="19"/>
        <v>N/A</v>
      </c>
      <c r="E114" s="9">
        <v>1.7700409300000001E-2</v>
      </c>
      <c r="F114" s="9" t="str">
        <f t="shared" si="20"/>
        <v>N/A</v>
      </c>
      <c r="G114" s="8">
        <v>1.8333136E-2</v>
      </c>
      <c r="H114" s="9" t="str">
        <f t="shared" si="21"/>
        <v>N/A</v>
      </c>
      <c r="I114" s="10">
        <v>-14.9</v>
      </c>
      <c r="J114" s="10">
        <v>3.5750000000000002</v>
      </c>
      <c r="K114" s="9" t="str">
        <f t="shared" si="22"/>
        <v>Yes</v>
      </c>
    </row>
    <row r="115" spans="1:11" x14ac:dyDescent="0.2">
      <c r="A115" s="91" t="s">
        <v>921</v>
      </c>
      <c r="B115" s="37" t="s">
        <v>213</v>
      </c>
      <c r="C115" s="100">
        <v>5.1743933850000001</v>
      </c>
      <c r="D115" s="9" t="str">
        <f t="shared" si="19"/>
        <v>N/A</v>
      </c>
      <c r="E115" s="9">
        <v>3.9979437500000001</v>
      </c>
      <c r="F115" s="9" t="str">
        <f t="shared" si="20"/>
        <v>N/A</v>
      </c>
      <c r="G115" s="8">
        <v>4.0552627222000002</v>
      </c>
      <c r="H115" s="9" t="str">
        <f t="shared" si="21"/>
        <v>N/A</v>
      </c>
      <c r="I115" s="10">
        <v>-22.7</v>
      </c>
      <c r="J115" s="10">
        <v>1.4339999999999999</v>
      </c>
      <c r="K115" s="9" t="str">
        <f t="shared" si="22"/>
        <v>Yes</v>
      </c>
    </row>
    <row r="116" spans="1:11" x14ac:dyDescent="0.2">
      <c r="A116" s="91" t="s">
        <v>922</v>
      </c>
      <c r="B116" s="37" t="s">
        <v>213</v>
      </c>
      <c r="C116" s="100">
        <v>0.55685023919999999</v>
      </c>
      <c r="D116" s="9" t="str">
        <f t="shared" si="19"/>
        <v>N/A</v>
      </c>
      <c r="E116" s="9">
        <v>0.4643754443</v>
      </c>
      <c r="F116" s="9" t="str">
        <f t="shared" si="20"/>
        <v>N/A</v>
      </c>
      <c r="G116" s="8">
        <v>0.45765438759999999</v>
      </c>
      <c r="H116" s="9" t="str">
        <f t="shared" si="21"/>
        <v>N/A</v>
      </c>
      <c r="I116" s="10">
        <v>-16.600000000000001</v>
      </c>
      <c r="J116" s="10">
        <v>-1.45</v>
      </c>
      <c r="K116" s="9" t="str">
        <f t="shared" si="22"/>
        <v>Yes</v>
      </c>
    </row>
    <row r="117" spans="1:11" x14ac:dyDescent="0.2">
      <c r="A117" s="91" t="s">
        <v>923</v>
      </c>
      <c r="B117" s="37" t="s">
        <v>213</v>
      </c>
      <c r="C117" s="100">
        <v>3.0065246100000002E-2</v>
      </c>
      <c r="D117" s="9" t="str">
        <f t="shared" si="19"/>
        <v>N/A</v>
      </c>
      <c r="E117" s="9">
        <v>2.4649817599999999E-2</v>
      </c>
      <c r="F117" s="9" t="str">
        <f t="shared" si="20"/>
        <v>N/A</v>
      </c>
      <c r="G117" s="8">
        <v>2.7881644300000001E-2</v>
      </c>
      <c r="H117" s="9" t="str">
        <f t="shared" si="21"/>
        <v>N/A</v>
      </c>
      <c r="I117" s="10">
        <v>-18</v>
      </c>
      <c r="J117" s="10">
        <v>13.11</v>
      </c>
      <c r="K117" s="9" t="str">
        <f t="shared" si="22"/>
        <v>Yes</v>
      </c>
    </row>
    <row r="118" spans="1:11" x14ac:dyDescent="0.2">
      <c r="A118" s="91" t="s">
        <v>924</v>
      </c>
      <c r="B118" s="37" t="s">
        <v>213</v>
      </c>
      <c r="C118" s="100">
        <v>2.5491439632000001</v>
      </c>
      <c r="D118" s="9" t="str">
        <f t="shared" si="19"/>
        <v>N/A</v>
      </c>
      <c r="E118" s="9">
        <v>2.1649222925</v>
      </c>
      <c r="F118" s="9" t="str">
        <f t="shared" si="20"/>
        <v>N/A</v>
      </c>
      <c r="G118" s="8">
        <v>2.0996608145</v>
      </c>
      <c r="H118" s="9" t="str">
        <f t="shared" si="21"/>
        <v>N/A</v>
      </c>
      <c r="I118" s="10">
        <v>-15.1</v>
      </c>
      <c r="J118" s="10">
        <v>-3.01</v>
      </c>
      <c r="K118" s="9" t="str">
        <f t="shared" si="22"/>
        <v>Yes</v>
      </c>
    </row>
    <row r="119" spans="1:11" x14ac:dyDescent="0.2">
      <c r="A119" s="91" t="s">
        <v>925</v>
      </c>
      <c r="B119" s="37" t="s">
        <v>213</v>
      </c>
      <c r="C119" s="100">
        <v>6.8179302546000002</v>
      </c>
      <c r="D119" s="9" t="str">
        <f t="shared" si="19"/>
        <v>N/A</v>
      </c>
      <c r="E119" s="9">
        <v>6.1517276180999998</v>
      </c>
      <c r="F119" s="9" t="str">
        <f t="shared" si="20"/>
        <v>N/A</v>
      </c>
      <c r="G119" s="8">
        <v>6.0274228666000003</v>
      </c>
      <c r="H119" s="9" t="str">
        <f t="shared" si="21"/>
        <v>N/A</v>
      </c>
      <c r="I119" s="10">
        <v>-9.77</v>
      </c>
      <c r="J119" s="10">
        <v>-2.02</v>
      </c>
      <c r="K119" s="9" t="str">
        <f t="shared" si="22"/>
        <v>Yes</v>
      </c>
    </row>
    <row r="120" spans="1:11" x14ac:dyDescent="0.2">
      <c r="A120" s="91" t="s">
        <v>926</v>
      </c>
      <c r="B120" s="37" t="s">
        <v>213</v>
      </c>
      <c r="C120" s="100">
        <v>6.2119584889999997</v>
      </c>
      <c r="D120" s="9" t="str">
        <f t="shared" si="19"/>
        <v>N/A</v>
      </c>
      <c r="E120" s="9">
        <v>5.5817308529999998</v>
      </c>
      <c r="F120" s="9" t="str">
        <f t="shared" si="20"/>
        <v>N/A</v>
      </c>
      <c r="G120" s="8">
        <v>5.4796305603000004</v>
      </c>
      <c r="H120" s="9" t="str">
        <f t="shared" si="21"/>
        <v>N/A</v>
      </c>
      <c r="I120" s="10">
        <v>-10.1</v>
      </c>
      <c r="J120" s="10">
        <v>-1.83</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6.9105191999999996E-3</v>
      </c>
      <c r="D123" s="9" t="str">
        <f t="shared" si="19"/>
        <v>N/A</v>
      </c>
      <c r="E123" s="9">
        <v>5.9808496999999997E-3</v>
      </c>
      <c r="F123" s="9" t="str">
        <f t="shared" si="20"/>
        <v>N/A</v>
      </c>
      <c r="G123" s="8">
        <v>5.9537758E-3</v>
      </c>
      <c r="H123" s="9" t="str">
        <f t="shared" si="21"/>
        <v>N/A</v>
      </c>
      <c r="I123" s="10">
        <v>-13.5</v>
      </c>
      <c r="J123" s="10">
        <v>-0.45300000000000001</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7.5237904300000005E-2</v>
      </c>
      <c r="D125" s="9" t="str">
        <f t="shared" si="19"/>
        <v>N/A</v>
      </c>
      <c r="E125" s="9">
        <v>7.0874279200000001E-2</v>
      </c>
      <c r="F125" s="9" t="str">
        <f t="shared" si="20"/>
        <v>N/A</v>
      </c>
      <c r="G125" s="8">
        <v>6.9243535699999997E-2</v>
      </c>
      <c r="H125" s="9" t="str">
        <f t="shared" si="21"/>
        <v>N/A</v>
      </c>
      <c r="I125" s="10">
        <v>-5.8</v>
      </c>
      <c r="J125" s="10">
        <v>-2.2999999999999998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0.24575721040000001</v>
      </c>
      <c r="D127" s="9" t="str">
        <f t="shared" si="19"/>
        <v>N/A</v>
      </c>
      <c r="E127" s="9">
        <v>0.25240638399999998</v>
      </c>
      <c r="F127" s="9" t="str">
        <f t="shared" si="20"/>
        <v>N/A</v>
      </c>
      <c r="G127" s="8">
        <v>0.2386003729</v>
      </c>
      <c r="H127" s="9" t="str">
        <f t="shared" si="21"/>
        <v>N/A</v>
      </c>
      <c r="I127" s="10">
        <v>2.706</v>
      </c>
      <c r="J127" s="10">
        <v>-5.47</v>
      </c>
      <c r="K127" s="9" t="str">
        <f t="shared" si="22"/>
        <v>Yes</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0.27806613159999999</v>
      </c>
      <c r="D130" s="9" t="str">
        <f t="shared" si="19"/>
        <v>N/A</v>
      </c>
      <c r="E130" s="9">
        <v>0.2407352522</v>
      </c>
      <c r="F130" s="9" t="str">
        <f t="shared" si="20"/>
        <v>N/A</v>
      </c>
      <c r="G130" s="8">
        <v>0.2339946218</v>
      </c>
      <c r="H130" s="9" t="str">
        <f t="shared" si="21"/>
        <v>N/A</v>
      </c>
      <c r="I130" s="10">
        <v>-13.4</v>
      </c>
      <c r="J130" s="10">
        <v>-2.8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339591</v>
      </c>
      <c r="D6" s="9" t="str">
        <f>IF($B6="N/A","N/A",IF(C6&gt;15,"No",IF(C6&lt;-15,"No","Yes")))</f>
        <v>N/A</v>
      </c>
      <c r="E6" s="38">
        <v>344442</v>
      </c>
      <c r="F6" s="9" t="str">
        <f>IF($B6="N/A","N/A",IF(E6&gt;15,"No",IF(E6&lt;-15,"No","Yes")))</f>
        <v>N/A</v>
      </c>
      <c r="G6" s="38">
        <v>346533</v>
      </c>
      <c r="H6" s="9" t="str">
        <f>IF($B6="N/A","N/A",IF(G6&gt;15,"No",IF(G6&lt;-15,"No","Yes")))</f>
        <v>N/A</v>
      </c>
      <c r="I6" s="10">
        <v>1.4279999999999999</v>
      </c>
      <c r="J6" s="10">
        <v>0.60709999999999997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43.778080101999997</v>
      </c>
      <c r="D9" s="9" t="str">
        <f t="shared" ref="D9:D17" si="1">IF($B9="N/A","N/A",IF(C9&gt;15,"No",IF(C9&lt;-15,"No","Yes")))</f>
        <v>N/A</v>
      </c>
      <c r="E9" s="39">
        <v>47.951623204999997</v>
      </c>
      <c r="F9" s="9" t="str">
        <f>IF($B9="N/A","N/A",IF(E9&gt;15,"No",IF(E9&lt;-15,"No","Yes")))</f>
        <v>N/A</v>
      </c>
      <c r="G9" s="39">
        <v>50.570430522000002</v>
      </c>
      <c r="H9" s="9" t="str">
        <f>IF($B9="N/A","N/A",IF(G9&gt;15,"No",IF(G9&lt;-15,"No","Yes")))</f>
        <v>N/A</v>
      </c>
      <c r="I9" s="10">
        <v>9.5329999999999995</v>
      </c>
      <c r="J9" s="10">
        <v>5.4610000000000003</v>
      </c>
      <c r="K9" s="9" t="str">
        <f t="shared" si="0"/>
        <v>Yes</v>
      </c>
    </row>
    <row r="10" spans="1:11" x14ac:dyDescent="0.2">
      <c r="A10" s="91" t="s">
        <v>16</v>
      </c>
      <c r="B10" s="37" t="s">
        <v>213</v>
      </c>
      <c r="C10" s="90">
        <v>8.4310243793000001</v>
      </c>
      <c r="D10" s="9" t="str">
        <f t="shared" si="1"/>
        <v>N/A</v>
      </c>
      <c r="E10" s="8">
        <v>8.3999628384000005</v>
      </c>
      <c r="F10" s="9" t="str">
        <f>IF($B10="N/A","N/A",IF(E10&gt;15,"No",IF(E10&lt;-15,"No","Yes")))</f>
        <v>N/A</v>
      </c>
      <c r="G10" s="8">
        <v>8.0633013305999999</v>
      </c>
      <c r="H10" s="9" t="str">
        <f>IF($B10="N/A","N/A",IF(G10&gt;15,"No",IF(G10&lt;-15,"No","Yes")))</f>
        <v>N/A</v>
      </c>
      <c r="I10" s="10">
        <v>-0.36799999999999999</v>
      </c>
      <c r="J10" s="10">
        <v>-4.01</v>
      </c>
      <c r="K10" s="9" t="str">
        <f t="shared" si="0"/>
        <v>Yes</v>
      </c>
    </row>
    <row r="11" spans="1:11" x14ac:dyDescent="0.2">
      <c r="A11" s="91" t="s">
        <v>36</v>
      </c>
      <c r="B11" s="37" t="s">
        <v>213</v>
      </c>
      <c r="C11" s="90">
        <v>10.958358849</v>
      </c>
      <c r="D11" s="9" t="str">
        <f t="shared" si="1"/>
        <v>N/A</v>
      </c>
      <c r="E11" s="8">
        <v>11.556660278000001</v>
      </c>
      <c r="F11" s="9" t="str">
        <f>IF($B11="N/A","N/A",IF(E11&gt;15,"No",IF(E11&lt;-15,"No","Yes")))</f>
        <v>N/A</v>
      </c>
      <c r="G11" s="8">
        <v>12.530297052</v>
      </c>
      <c r="H11" s="9" t="str">
        <f>IF($B11="N/A","N/A",IF(G11&gt;15,"No",IF(G11&lt;-15,"No","Yes")))</f>
        <v>N/A</v>
      </c>
      <c r="I11" s="10">
        <v>5.46</v>
      </c>
      <c r="J11" s="10">
        <v>8.4250000000000007</v>
      </c>
      <c r="K11" s="9" t="str">
        <f t="shared" si="0"/>
        <v>Yes</v>
      </c>
    </row>
    <row r="12" spans="1:11" x14ac:dyDescent="0.2">
      <c r="A12" s="91" t="s">
        <v>37</v>
      </c>
      <c r="B12" s="37" t="s">
        <v>213</v>
      </c>
      <c r="C12" s="90">
        <v>43.75</v>
      </c>
      <c r="D12" s="9" t="str">
        <f t="shared" si="1"/>
        <v>N/A</v>
      </c>
      <c r="E12" s="8">
        <v>50</v>
      </c>
      <c r="F12" s="9" t="str">
        <f>IF($B12="N/A","N/A",IF(E12&gt;15,"No",IF(E12&lt;-15,"No","Yes")))</f>
        <v>N/A</v>
      </c>
      <c r="G12" s="8">
        <v>7.6923076923</v>
      </c>
      <c r="H12" s="9" t="str">
        <f>IF($B12="N/A","N/A",IF(G12&gt;15,"No",IF(G12&lt;-15,"No","Yes")))</f>
        <v>N/A</v>
      </c>
      <c r="I12" s="10">
        <v>14.29</v>
      </c>
      <c r="J12" s="10">
        <v>-84.6</v>
      </c>
      <c r="K12" s="9" t="str">
        <f t="shared" si="0"/>
        <v>No</v>
      </c>
    </row>
    <row r="13" spans="1:11" x14ac:dyDescent="0.2">
      <c r="A13" s="91" t="s">
        <v>38</v>
      </c>
      <c r="B13" s="37" t="s">
        <v>213</v>
      </c>
      <c r="C13" s="90">
        <v>8.1602398057999999</v>
      </c>
      <c r="D13" s="9" t="str">
        <f t="shared" si="1"/>
        <v>N/A</v>
      </c>
      <c r="E13" s="8">
        <v>8.0600047581999998</v>
      </c>
      <c r="F13" s="9" t="str">
        <f>IF($B13="N/A","N/A",IF(E13&gt;15,"No",IF(E13&lt;-15,"No","Yes")))</f>
        <v>N/A</v>
      </c>
      <c r="G13" s="8">
        <v>7.5537394144999999</v>
      </c>
      <c r="H13" s="9" t="str">
        <f>IF($B13="N/A","N/A",IF(G13&gt;15,"No",IF(G13&lt;-15,"No","Yes")))</f>
        <v>N/A</v>
      </c>
      <c r="I13" s="10">
        <v>-1.23</v>
      </c>
      <c r="J13" s="10">
        <v>-6.28</v>
      </c>
      <c r="K13" s="9" t="str">
        <f t="shared" si="0"/>
        <v>Yes</v>
      </c>
    </row>
    <row r="14" spans="1:11" x14ac:dyDescent="0.2">
      <c r="A14" s="91" t="s">
        <v>676</v>
      </c>
      <c r="B14" s="37" t="s">
        <v>213</v>
      </c>
      <c r="C14" s="90">
        <v>50.239847345999998</v>
      </c>
      <c r="D14" s="9" t="str">
        <f t="shared" si="1"/>
        <v>N/A</v>
      </c>
      <c r="E14" s="8">
        <v>49.217865416999999</v>
      </c>
      <c r="F14" s="9" t="str">
        <f t="shared" ref="F14:F33" si="2">IF($B14="N/A","N/A",IF(E14&gt;15,"No",IF(E14&lt;-15,"No","Yes")))</f>
        <v>N/A</v>
      </c>
      <c r="G14" s="8">
        <v>48.365090770999998</v>
      </c>
      <c r="H14" s="9" t="str">
        <f t="shared" ref="H14:H33" si="3">IF($B14="N/A","N/A",IF(G14&gt;15,"No",IF(G14&lt;-15,"No","Yes")))</f>
        <v>N/A</v>
      </c>
      <c r="I14" s="10">
        <v>-2.0299999999999998</v>
      </c>
      <c r="J14" s="10">
        <v>-1.73</v>
      </c>
      <c r="K14" s="9" t="str">
        <f t="shared" ref="K14:K30" si="4">IF(J14="Div by 0", "N/A", IF(J14="N/A","N/A", IF(J14&gt;30, "No", IF(J14&lt;-30, "No", "Yes"))))</f>
        <v>Yes</v>
      </c>
    </row>
    <row r="15" spans="1:11" x14ac:dyDescent="0.2">
      <c r="A15" s="91" t="s">
        <v>677</v>
      </c>
      <c r="B15" s="37" t="s">
        <v>213</v>
      </c>
      <c r="C15" s="90">
        <v>7.6109201952000003</v>
      </c>
      <c r="D15" s="9" t="str">
        <f t="shared" si="1"/>
        <v>N/A</v>
      </c>
      <c r="E15" s="8">
        <v>7.3632135453999998</v>
      </c>
      <c r="F15" s="9" t="str">
        <f t="shared" si="2"/>
        <v>N/A</v>
      </c>
      <c r="G15" s="8">
        <v>7.0639737051999996</v>
      </c>
      <c r="H15" s="9" t="str">
        <f t="shared" si="3"/>
        <v>N/A</v>
      </c>
      <c r="I15" s="10">
        <v>-3.25</v>
      </c>
      <c r="J15" s="10">
        <v>-4.0599999999999996</v>
      </c>
      <c r="K15" s="9" t="str">
        <f t="shared" si="4"/>
        <v>Yes</v>
      </c>
    </row>
    <row r="16" spans="1:11" x14ac:dyDescent="0.2">
      <c r="A16" s="91" t="s">
        <v>381</v>
      </c>
      <c r="B16" s="37" t="s">
        <v>213</v>
      </c>
      <c r="C16" s="90">
        <v>9.6174515814999992</v>
      </c>
      <c r="D16" s="9" t="str">
        <f t="shared" si="1"/>
        <v>N/A</v>
      </c>
      <c r="E16" s="8">
        <v>9.6945204126999993</v>
      </c>
      <c r="F16" s="9" t="str">
        <f t="shared" si="2"/>
        <v>N/A</v>
      </c>
      <c r="G16" s="8">
        <v>10.239140283999999</v>
      </c>
      <c r="H16" s="9" t="str">
        <f t="shared" si="3"/>
        <v>N/A</v>
      </c>
      <c r="I16" s="10">
        <v>0.80130000000000001</v>
      </c>
      <c r="J16" s="10">
        <v>5.6180000000000003</v>
      </c>
      <c r="K16" s="9" t="str">
        <f t="shared" si="4"/>
        <v>Yes</v>
      </c>
    </row>
    <row r="17" spans="1:11" x14ac:dyDescent="0.2">
      <c r="A17" s="91" t="s">
        <v>382</v>
      </c>
      <c r="B17" s="37" t="s">
        <v>213</v>
      </c>
      <c r="C17" s="90">
        <v>4.7168505643999996</v>
      </c>
      <c r="D17" s="9" t="str">
        <f t="shared" si="1"/>
        <v>N/A</v>
      </c>
      <c r="E17" s="8">
        <v>5.3953931286000003</v>
      </c>
      <c r="F17" s="9" t="str">
        <f t="shared" si="2"/>
        <v>N/A</v>
      </c>
      <c r="G17" s="8">
        <v>5.7838647402000003</v>
      </c>
      <c r="H17" s="9" t="str">
        <f t="shared" si="3"/>
        <v>N/A</v>
      </c>
      <c r="I17" s="10">
        <v>14.39</v>
      </c>
      <c r="J17" s="10">
        <v>7.2</v>
      </c>
      <c r="K17" s="9" t="str">
        <f t="shared" si="4"/>
        <v>Yes</v>
      </c>
    </row>
    <row r="18" spans="1:11" x14ac:dyDescent="0.2">
      <c r="A18" s="91" t="s">
        <v>383</v>
      </c>
      <c r="B18" s="37" t="s">
        <v>213</v>
      </c>
      <c r="C18" s="90">
        <v>4.7115500999999997E-3</v>
      </c>
      <c r="D18" s="9" t="str">
        <f t="shared" ref="D18:D33" si="5">IF($B18="N/A","N/A",IF(C18&gt;15,"No",IF(C18&lt;-15,"No","Yes")))</f>
        <v>N/A</v>
      </c>
      <c r="E18" s="8">
        <v>2.3225971000000001E-3</v>
      </c>
      <c r="F18" s="9" t="str">
        <f t="shared" si="2"/>
        <v>N/A</v>
      </c>
      <c r="G18" s="8">
        <v>3.7514465E-3</v>
      </c>
      <c r="H18" s="9" t="str">
        <f t="shared" si="3"/>
        <v>N/A</v>
      </c>
      <c r="I18" s="10">
        <v>-50.7</v>
      </c>
      <c r="J18" s="10">
        <v>61.52</v>
      </c>
      <c r="K18" s="9" t="str">
        <f t="shared" si="4"/>
        <v>No</v>
      </c>
    </row>
    <row r="19" spans="1:11" x14ac:dyDescent="0.2">
      <c r="A19" s="91" t="s">
        <v>384</v>
      </c>
      <c r="B19" s="37" t="s">
        <v>213</v>
      </c>
      <c r="C19" s="90">
        <v>7.2669770400000004</v>
      </c>
      <c r="D19" s="9" t="str">
        <f t="shared" si="5"/>
        <v>N/A</v>
      </c>
      <c r="E19" s="8">
        <v>7.2819226458999999</v>
      </c>
      <c r="F19" s="9" t="str">
        <f t="shared" si="2"/>
        <v>N/A</v>
      </c>
      <c r="G19" s="8">
        <v>6.8899643035000002</v>
      </c>
      <c r="H19" s="9" t="str">
        <f t="shared" si="3"/>
        <v>N/A</v>
      </c>
      <c r="I19" s="10">
        <v>0.20569999999999999</v>
      </c>
      <c r="J19" s="10">
        <v>-5.38</v>
      </c>
      <c r="K19" s="9" t="str">
        <f t="shared" si="4"/>
        <v>Yes</v>
      </c>
    </row>
    <row r="20" spans="1:11" x14ac:dyDescent="0.2">
      <c r="A20" s="91" t="s">
        <v>386</v>
      </c>
      <c r="B20" s="37" t="s">
        <v>213</v>
      </c>
      <c r="C20" s="90">
        <v>11.042989950000001</v>
      </c>
      <c r="D20" s="9" t="str">
        <f t="shared" si="5"/>
        <v>N/A</v>
      </c>
      <c r="E20" s="8">
        <v>11.404242224000001</v>
      </c>
      <c r="F20" s="9" t="str">
        <f t="shared" si="2"/>
        <v>N/A</v>
      </c>
      <c r="G20" s="8">
        <v>11.556186567999999</v>
      </c>
      <c r="H20" s="9" t="str">
        <f t="shared" si="3"/>
        <v>N/A</v>
      </c>
      <c r="I20" s="10">
        <v>3.2709999999999999</v>
      </c>
      <c r="J20" s="10">
        <v>1.3320000000000001</v>
      </c>
      <c r="K20" s="9" t="str">
        <f t="shared" si="4"/>
        <v>Yes</v>
      </c>
    </row>
    <row r="21" spans="1:11" x14ac:dyDescent="0.2">
      <c r="A21" s="91" t="s">
        <v>387</v>
      </c>
      <c r="B21" s="37" t="s">
        <v>213</v>
      </c>
      <c r="C21" s="90">
        <v>1.987685186</v>
      </c>
      <c r="D21" s="9" t="str">
        <f t="shared" si="5"/>
        <v>N/A</v>
      </c>
      <c r="E21" s="8">
        <v>1.9361750309000001</v>
      </c>
      <c r="F21" s="9" t="str">
        <f t="shared" si="2"/>
        <v>N/A</v>
      </c>
      <c r="G21" s="8">
        <v>1.7628912687</v>
      </c>
      <c r="H21" s="9" t="str">
        <f t="shared" si="3"/>
        <v>N/A</v>
      </c>
      <c r="I21" s="10">
        <v>-2.59</v>
      </c>
      <c r="J21" s="10">
        <v>-8.9499999999999993</v>
      </c>
      <c r="K21" s="9" t="str">
        <f t="shared" si="4"/>
        <v>Yes</v>
      </c>
    </row>
    <row r="22" spans="1:11" x14ac:dyDescent="0.2">
      <c r="A22" s="91" t="s">
        <v>388</v>
      </c>
      <c r="B22" s="37" t="s">
        <v>213</v>
      </c>
      <c r="C22" s="90">
        <v>0.114844033</v>
      </c>
      <c r="D22" s="9" t="str">
        <f t="shared" si="5"/>
        <v>N/A</v>
      </c>
      <c r="E22" s="8">
        <v>0.1053878447</v>
      </c>
      <c r="F22" s="9" t="str">
        <f t="shared" si="2"/>
        <v>N/A</v>
      </c>
      <c r="G22" s="8">
        <v>0.1044633556</v>
      </c>
      <c r="H22" s="9" t="str">
        <f t="shared" si="3"/>
        <v>N/A</v>
      </c>
      <c r="I22" s="10">
        <v>-8.23</v>
      </c>
      <c r="J22" s="10">
        <v>-0.877</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1.5018065800000001E-2</v>
      </c>
      <c r="D25" s="9" t="str">
        <f t="shared" si="5"/>
        <v>N/A</v>
      </c>
      <c r="E25" s="8">
        <v>3.6290580099999997E-2</v>
      </c>
      <c r="F25" s="9" t="str">
        <f t="shared" si="2"/>
        <v>N/A</v>
      </c>
      <c r="G25" s="8">
        <v>3.3185872599999999E-2</v>
      </c>
      <c r="H25" s="9" t="str">
        <f t="shared" si="3"/>
        <v>N/A</v>
      </c>
      <c r="I25" s="10">
        <v>141.6</v>
      </c>
      <c r="J25" s="10">
        <v>-8.56</v>
      </c>
      <c r="K25" s="9" t="str">
        <f t="shared" si="4"/>
        <v>Yes</v>
      </c>
    </row>
    <row r="26" spans="1:11" x14ac:dyDescent="0.2">
      <c r="A26" s="91" t="s">
        <v>394</v>
      </c>
      <c r="B26" s="37" t="s">
        <v>213</v>
      </c>
      <c r="C26" s="90">
        <v>3.2391907000000001E-3</v>
      </c>
      <c r="D26" s="9" t="str">
        <f t="shared" si="5"/>
        <v>N/A</v>
      </c>
      <c r="E26" s="8">
        <v>2.9032464000000001E-3</v>
      </c>
      <c r="F26" s="9" t="str">
        <f t="shared" si="2"/>
        <v>N/A</v>
      </c>
      <c r="G26" s="8">
        <v>2.0200095999999999E-3</v>
      </c>
      <c r="H26" s="9" t="str">
        <f t="shared" si="3"/>
        <v>N/A</v>
      </c>
      <c r="I26" s="10">
        <v>-10.4</v>
      </c>
      <c r="J26" s="10">
        <v>-30.4</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0.3474768177</v>
      </c>
      <c r="D29" s="9" t="str">
        <f t="shared" si="5"/>
        <v>N/A</v>
      </c>
      <c r="E29" s="8">
        <v>0.31848613120000002</v>
      </c>
      <c r="F29" s="9" t="str">
        <f t="shared" si="2"/>
        <v>N/A</v>
      </c>
      <c r="G29" s="8">
        <v>0.26202410739999998</v>
      </c>
      <c r="H29" s="9" t="str">
        <f t="shared" si="3"/>
        <v>N/A</v>
      </c>
      <c r="I29" s="10">
        <v>-8.34</v>
      </c>
      <c r="J29" s="10">
        <v>-17.7</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54.533836291</v>
      </c>
      <c r="D33" s="9" t="str">
        <f t="shared" si="5"/>
        <v>N/A</v>
      </c>
      <c r="E33" s="8">
        <v>55.491200259999999</v>
      </c>
      <c r="F33" s="9" t="str">
        <f t="shared" si="2"/>
        <v>N/A</v>
      </c>
      <c r="G33" s="8">
        <v>56.869042774999997</v>
      </c>
      <c r="H33" s="9" t="str">
        <f t="shared" si="3"/>
        <v>N/A</v>
      </c>
      <c r="I33" s="10">
        <v>1.756</v>
      </c>
      <c r="J33" s="10">
        <v>2.4830000000000001</v>
      </c>
      <c r="K33" s="9" t="str">
        <f t="shared" si="6"/>
        <v>Yes</v>
      </c>
    </row>
    <row r="34" spans="1:11" x14ac:dyDescent="0.2">
      <c r="A34" s="91" t="s">
        <v>851</v>
      </c>
      <c r="B34" s="37" t="s">
        <v>268</v>
      </c>
      <c r="C34" s="90">
        <v>7.8376635422999996</v>
      </c>
      <c r="D34" s="9" t="str">
        <f>IF($B34="N/A","N/A",IF(C34&gt;25,"No",IF(C34&lt;5,"No","Yes")))</f>
        <v>Yes</v>
      </c>
      <c r="E34" s="8">
        <v>7.8016037533000002</v>
      </c>
      <c r="F34" s="9" t="str">
        <f>IF($B34="N/A","N/A",IF(E34&gt;25,"No",IF(E34&lt;5,"No","Yes")))</f>
        <v>Yes</v>
      </c>
      <c r="G34" s="8">
        <v>7.8188801644000003</v>
      </c>
      <c r="H34" s="9" t="str">
        <f>IF($B34="N/A","N/A",IF(G34&gt;25,"No",IF(G34&lt;5,"No","Yes")))</f>
        <v>Yes</v>
      </c>
      <c r="I34" s="10">
        <v>-0.46</v>
      </c>
      <c r="J34" s="10">
        <v>0.22140000000000001</v>
      </c>
      <c r="K34" s="9" t="str">
        <f t="shared" si="6"/>
        <v>Yes</v>
      </c>
    </row>
    <row r="35" spans="1:11" x14ac:dyDescent="0.2">
      <c r="A35" s="91" t="s">
        <v>852</v>
      </c>
      <c r="B35" s="37" t="s">
        <v>269</v>
      </c>
      <c r="C35" s="90">
        <v>41.187192828999997</v>
      </c>
      <c r="D35" s="9" t="str">
        <f>IF($B35="N/A","N/A",IF(C35&gt;70,"No",IF(C35&lt;40,"No","Yes")))</f>
        <v>Yes</v>
      </c>
      <c r="E35" s="8">
        <v>40.248575958000004</v>
      </c>
      <c r="F35" s="9" t="str">
        <f>IF($B35="N/A","N/A",IF(E35&gt;70,"No",IF(E35&lt;40,"No","Yes")))</f>
        <v>Yes</v>
      </c>
      <c r="G35" s="8">
        <v>39.915679025999999</v>
      </c>
      <c r="H35" s="9" t="str">
        <f>IF($B35="N/A","N/A",IF(G35&gt;70,"No",IF(G35&lt;40,"No","Yes")))</f>
        <v>No</v>
      </c>
      <c r="I35" s="10">
        <v>-2.2799999999999998</v>
      </c>
      <c r="J35" s="10">
        <v>-0.82699999999999996</v>
      </c>
      <c r="K35" s="9" t="str">
        <f t="shared" si="6"/>
        <v>Yes</v>
      </c>
    </row>
    <row r="36" spans="1:11" x14ac:dyDescent="0.2">
      <c r="A36" s="91" t="s">
        <v>853</v>
      </c>
      <c r="B36" s="37" t="s">
        <v>270</v>
      </c>
      <c r="C36" s="90">
        <v>50.975143629000002</v>
      </c>
      <c r="D36" s="9" t="str">
        <f>IF($B36="N/A","N/A",IF(C36&gt;55,"No",IF(C36&lt;20,"No","Yes")))</f>
        <v>Yes</v>
      </c>
      <c r="E36" s="8">
        <v>51.949820289000002</v>
      </c>
      <c r="F36" s="9" t="str">
        <f>IF($B36="N/A","N/A",IF(E36&gt;55,"No",IF(E36&lt;20,"No","Yes")))</f>
        <v>Yes</v>
      </c>
      <c r="G36" s="8">
        <v>52.265440808999998</v>
      </c>
      <c r="H36" s="9" t="str">
        <f>IF($B36="N/A","N/A",IF(G36&gt;55,"No",IF(G36&lt;20,"No","Yes")))</f>
        <v>Yes</v>
      </c>
      <c r="I36" s="10">
        <v>1.9119999999999999</v>
      </c>
      <c r="J36" s="10">
        <v>0.60750000000000004</v>
      </c>
      <c r="K36" s="9" t="str">
        <f t="shared" si="6"/>
        <v>Yes</v>
      </c>
    </row>
    <row r="37" spans="1:11" x14ac:dyDescent="0.2">
      <c r="A37" s="91" t="s">
        <v>163</v>
      </c>
      <c r="B37" s="37" t="s">
        <v>246</v>
      </c>
      <c r="C37" s="90">
        <v>76.557682623999995</v>
      </c>
      <c r="D37" s="9" t="str">
        <f>IF($B37="N/A","N/A",IF(C37&gt;95,"Yes","No"))</f>
        <v>No</v>
      </c>
      <c r="E37" s="8">
        <v>76.094088409999998</v>
      </c>
      <c r="F37" s="9" t="str">
        <f>IF($B37="N/A","N/A",IF(E37&gt;95,"Yes","No"))</f>
        <v>No</v>
      </c>
      <c r="G37" s="8">
        <v>75.978911099000001</v>
      </c>
      <c r="H37" s="9" t="str">
        <f>IF($B37="N/A","N/A",IF(G37&gt;95,"Yes","No"))</f>
        <v>No</v>
      </c>
      <c r="I37" s="10">
        <v>-0.60599999999999998</v>
      </c>
      <c r="J37" s="10">
        <v>-0.151</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84.582702050999998</v>
      </c>
      <c r="D40" s="9" t="str">
        <f>IF($B40="N/A","N/A",IF(C40&gt;100,"No",IF(C40&lt;98,"No","Yes")))</f>
        <v>No</v>
      </c>
      <c r="E40" s="8">
        <v>83.975797481000001</v>
      </c>
      <c r="F40" s="9" t="str">
        <f>IF($B40="N/A","N/A",IF(E40&gt;100,"No",IF(E40&lt;98,"No","Yes")))</f>
        <v>No</v>
      </c>
      <c r="G40" s="8">
        <v>84.235688244000002</v>
      </c>
      <c r="H40" s="9" t="str">
        <f>IF($B40="N/A","N/A",IF(G40&gt;100,"No",IF(G40&lt;98,"No","Yes")))</f>
        <v>No</v>
      </c>
      <c r="I40" s="10">
        <v>-0.71799999999999997</v>
      </c>
      <c r="J40" s="10">
        <v>0.3095</v>
      </c>
      <c r="K40" s="9" t="str">
        <f t="shared" si="6"/>
        <v>Yes</v>
      </c>
    </row>
    <row r="41" spans="1:11" x14ac:dyDescent="0.2">
      <c r="A41" s="91" t="s">
        <v>44</v>
      </c>
      <c r="B41" s="37" t="s">
        <v>213</v>
      </c>
      <c r="C41" s="90">
        <v>0</v>
      </c>
      <c r="D41" s="9" t="str">
        <f t="shared" si="7"/>
        <v>N/A</v>
      </c>
      <c r="E41" s="8">
        <v>0</v>
      </c>
      <c r="F41" s="9" t="str">
        <f t="shared" ref="F41:F47" si="8">IF($B41="N/A","N/A",IF(E41&gt;15,"No",IF(E41&lt;-15,"No","Yes")))</f>
        <v>N/A</v>
      </c>
      <c r="G41" s="8">
        <v>0</v>
      </c>
      <c r="H41" s="9" t="str">
        <f t="shared" ref="H41:H47" si="9">IF($B41="N/A","N/A",IF(G41&gt;15,"No",IF(G41&lt;-15,"No","Yes")))</f>
        <v>N/A</v>
      </c>
      <c r="I41" s="10" t="s">
        <v>1747</v>
      </c>
      <c r="J41" s="10" t="s">
        <v>1747</v>
      </c>
      <c r="K41" s="9" t="str">
        <f t="shared" si="6"/>
        <v>N/A</v>
      </c>
    </row>
    <row r="42" spans="1:11" x14ac:dyDescent="0.2">
      <c r="A42" s="91" t="s">
        <v>45</v>
      </c>
      <c r="B42" s="37" t="s">
        <v>213</v>
      </c>
      <c r="C42" s="90">
        <v>0</v>
      </c>
      <c r="D42" s="9" t="str">
        <f t="shared" si="7"/>
        <v>N/A</v>
      </c>
      <c r="E42" s="8">
        <v>0</v>
      </c>
      <c r="F42" s="9" t="str">
        <f t="shared" si="8"/>
        <v>N/A</v>
      </c>
      <c r="G42" s="8">
        <v>0</v>
      </c>
      <c r="H42" s="9" t="str">
        <f t="shared" si="9"/>
        <v>N/A</v>
      </c>
      <c r="I42" s="10" t="s">
        <v>1747</v>
      </c>
      <c r="J42" s="10" t="s">
        <v>1747</v>
      </c>
      <c r="K42" s="9" t="str">
        <f t="shared" si="6"/>
        <v>N/A</v>
      </c>
    </row>
    <row r="43" spans="1:11" x14ac:dyDescent="0.2">
      <c r="A43" s="91" t="s">
        <v>50</v>
      </c>
      <c r="B43" s="37" t="s">
        <v>213</v>
      </c>
      <c r="C43" s="90">
        <v>0.17770392679999999</v>
      </c>
      <c r="D43" s="9" t="str">
        <f t="shared" si="7"/>
        <v>N/A</v>
      </c>
      <c r="E43" s="8">
        <v>0.41816100719999999</v>
      </c>
      <c r="F43" s="9" t="str">
        <f t="shared" si="8"/>
        <v>N/A</v>
      </c>
      <c r="G43" s="8">
        <v>0.64567096609999997</v>
      </c>
      <c r="H43" s="9" t="str">
        <f t="shared" si="9"/>
        <v>N/A</v>
      </c>
      <c r="I43" s="10">
        <v>135.30000000000001</v>
      </c>
      <c r="J43" s="10">
        <v>54.41</v>
      </c>
      <c r="K43" s="9" t="str">
        <f t="shared" si="6"/>
        <v>No</v>
      </c>
    </row>
    <row r="44" spans="1:11" x14ac:dyDescent="0.2">
      <c r="A44" s="91" t="s">
        <v>913</v>
      </c>
      <c r="B44" s="37" t="s">
        <v>213</v>
      </c>
      <c r="C44" s="90">
        <v>97.985517873000006</v>
      </c>
      <c r="D44" s="9" t="str">
        <f t="shared" si="7"/>
        <v>N/A</v>
      </c>
      <c r="E44" s="8">
        <v>98.033921531000004</v>
      </c>
      <c r="F44" s="9" t="str">
        <f t="shared" si="8"/>
        <v>N/A</v>
      </c>
      <c r="G44" s="8">
        <v>98.186608489999998</v>
      </c>
      <c r="H44" s="9" t="str">
        <f t="shared" si="9"/>
        <v>N/A</v>
      </c>
      <c r="I44" s="10">
        <v>4.9399999999999999E-2</v>
      </c>
      <c r="J44" s="10">
        <v>0.15570000000000001</v>
      </c>
      <c r="K44" s="9" t="str">
        <f>IF(J44="Div by 0", "N/A", IF(J44="N/A","N/A", IF(J44&gt;30, "No", IF(J44&lt;-30, "No", "Yes"))))</f>
        <v>Yes</v>
      </c>
    </row>
    <row r="45" spans="1:11" x14ac:dyDescent="0.2">
      <c r="A45" s="91" t="s">
        <v>914</v>
      </c>
      <c r="B45" s="37" t="s">
        <v>213</v>
      </c>
      <c r="C45" s="90">
        <v>2.0130097675999998</v>
      </c>
      <c r="D45" s="9" t="str">
        <f t="shared" si="7"/>
        <v>N/A</v>
      </c>
      <c r="E45" s="8">
        <v>1.9660784688999999</v>
      </c>
      <c r="F45" s="9" t="str">
        <f t="shared" si="8"/>
        <v>N/A</v>
      </c>
      <c r="G45" s="8">
        <v>1.8125257911999999</v>
      </c>
      <c r="H45" s="9" t="str">
        <f t="shared" si="9"/>
        <v>N/A</v>
      </c>
      <c r="I45" s="10">
        <v>-2.33</v>
      </c>
      <c r="J45" s="10">
        <v>-7.81</v>
      </c>
      <c r="K45" s="9" t="str">
        <f>IF(J45="Div by 0", "N/A", IF(J45="N/A","N/A", IF(J45&gt;30, "No", IF(J45&lt;-30, "No", "Yes"))))</f>
        <v>Yes</v>
      </c>
    </row>
    <row r="46" spans="1:11" x14ac:dyDescent="0.2">
      <c r="A46" s="91" t="s">
        <v>937</v>
      </c>
      <c r="B46" s="37" t="s">
        <v>213</v>
      </c>
      <c r="C46" s="90">
        <v>4.7115500999999997E-3</v>
      </c>
      <c r="D46" s="9" t="str">
        <f t="shared" si="7"/>
        <v>N/A</v>
      </c>
      <c r="E46" s="8">
        <v>2.3225971000000001E-3</v>
      </c>
      <c r="F46" s="9" t="str">
        <f t="shared" si="8"/>
        <v>N/A</v>
      </c>
      <c r="G46" s="8">
        <v>3.7514465E-3</v>
      </c>
      <c r="H46" s="9" t="str">
        <f t="shared" si="9"/>
        <v>N/A</v>
      </c>
      <c r="I46" s="10">
        <v>-50.7</v>
      </c>
      <c r="J46" s="10">
        <v>61.52</v>
      </c>
      <c r="K46" s="9" t="str">
        <f>IF(J46="Div by 0", "N/A", IF(J46="N/A","N/A", IF(J46&gt;30, "No", IF(J46&lt;-30, "No", "Yes"))))</f>
        <v>No</v>
      </c>
    </row>
    <row r="47" spans="1:11" x14ac:dyDescent="0.2">
      <c r="A47" s="91" t="s">
        <v>925</v>
      </c>
      <c r="B47" s="37" t="s">
        <v>213</v>
      </c>
      <c r="C47" s="90">
        <v>1.4723594E-3</v>
      </c>
      <c r="D47" s="9" t="str">
        <f t="shared" si="7"/>
        <v>N/A</v>
      </c>
      <c r="E47" s="8">
        <v>0</v>
      </c>
      <c r="F47" s="9" t="str">
        <f t="shared" si="8"/>
        <v>N/A</v>
      </c>
      <c r="G47" s="8">
        <v>8.6571840000000005E-4</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868009</v>
      </c>
      <c r="D7" s="34" t="str">
        <f>IF($B7="N/A","N/A",IF(C7&gt;15,"No",IF(C7&lt;-15,"No","Yes")))</f>
        <v>N/A</v>
      </c>
      <c r="E7" s="33">
        <v>927703</v>
      </c>
      <c r="F7" s="34" t="str">
        <f>IF($B7="N/A","N/A",IF(E7&gt;15,"No",IF(E7&lt;-15,"No","Yes")))</f>
        <v>N/A</v>
      </c>
      <c r="G7" s="33">
        <v>999582</v>
      </c>
      <c r="H7" s="34" t="str">
        <f>IF($B7="N/A","N/A",IF(G7&gt;15,"No",IF(G7&lt;-15,"No","Yes")))</f>
        <v>N/A</v>
      </c>
      <c r="I7" s="35">
        <v>6.8769999999999998</v>
      </c>
      <c r="J7" s="35">
        <v>7.7480000000000002</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99.996313401999998</v>
      </c>
      <c r="D11" s="9" t="str">
        <f>IF(OR($B11="N/A",$C11="N/A"),"N/A",IF(C11&gt;100,"No",IF(C11&lt;95,"No","Yes")))</f>
        <v>Yes</v>
      </c>
      <c r="E11" s="9">
        <v>100</v>
      </c>
      <c r="F11" s="9" t="str">
        <f>IF(OR($B11="N/A",$E11="N/A"),"N/A",IF(E11&gt;100,"No",IF(E11&lt;95,"No","Yes")))</f>
        <v>Yes</v>
      </c>
      <c r="G11" s="9">
        <v>100</v>
      </c>
      <c r="H11" s="9" t="str">
        <f>IF($B11="N/A","N/A",IF(G11&gt;100,"No",IF(G11&lt;95,"No","Yes")))</f>
        <v>Yes</v>
      </c>
      <c r="I11" s="10">
        <v>3.7000000000000002E-3</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868009</v>
      </c>
      <c r="D14" s="9" t="str">
        <f>IF($B14="N/A","N/A",IF(C14&gt;15,"No",IF(C14&lt;-15,"No","Yes")))</f>
        <v>N/A</v>
      </c>
      <c r="E14" s="38">
        <v>927703</v>
      </c>
      <c r="F14" s="9" t="str">
        <f>IF($B14="N/A","N/A",IF(E14&gt;15,"No",IF(E14&lt;-15,"No","Yes")))</f>
        <v>N/A</v>
      </c>
      <c r="G14" s="38">
        <v>999582</v>
      </c>
      <c r="H14" s="9" t="str">
        <f>IF($B14="N/A","N/A",IF(G14&gt;15,"No",IF(G14&lt;-15,"No","Yes")))</f>
        <v>N/A</v>
      </c>
      <c r="I14" s="10">
        <v>6.8769999999999998</v>
      </c>
      <c r="J14" s="10">
        <v>7.7480000000000002</v>
      </c>
      <c r="K14" s="9" t="str">
        <f t="shared" si="0"/>
        <v>Yes</v>
      </c>
    </row>
    <row r="15" spans="1:11" ht="14.25" customHeight="1" x14ac:dyDescent="0.2">
      <c r="A15" s="3" t="s">
        <v>444</v>
      </c>
      <c r="B15" s="37" t="s">
        <v>213</v>
      </c>
      <c r="C15" s="9">
        <v>4.6114729225</v>
      </c>
      <c r="D15" s="9" t="str">
        <f>IF($B15="N/A","N/A",IF(C15&gt;15,"No",IF(C15&lt;-15,"No","Yes")))</f>
        <v>N/A</v>
      </c>
      <c r="E15" s="9">
        <v>4.6688433691000002</v>
      </c>
      <c r="F15" s="9" t="str">
        <f>IF($B15="N/A","N/A",IF(E15&gt;15,"No",IF(E15&lt;-15,"No","Yes")))</f>
        <v>N/A</v>
      </c>
      <c r="G15" s="9">
        <v>4.7220738269</v>
      </c>
      <c r="H15" s="9" t="str">
        <f>IF($B15="N/A","N/A",IF(G15&gt;15,"No",IF(G15&lt;-15,"No","Yes")))</f>
        <v>N/A</v>
      </c>
      <c r="I15" s="10">
        <v>1.244</v>
      </c>
      <c r="J15" s="10">
        <v>1.1399999999999999</v>
      </c>
      <c r="K15" s="9" t="str">
        <f t="shared" si="0"/>
        <v>Yes</v>
      </c>
    </row>
    <row r="16" spans="1:11" ht="12.75" customHeight="1" x14ac:dyDescent="0.2">
      <c r="A16" s="3" t="s">
        <v>862</v>
      </c>
      <c r="B16" s="37" t="s">
        <v>213</v>
      </c>
      <c r="C16" s="39">
        <v>96.332117518000004</v>
      </c>
      <c r="D16" s="9" t="str">
        <f>IF($B16="N/A","N/A",IF(C16&gt;15,"No",IF(C16&lt;-15,"No","Yes")))</f>
        <v>N/A</v>
      </c>
      <c r="E16" s="39">
        <v>102.33541893</v>
      </c>
      <c r="F16" s="9" t="str">
        <f>IF($B16="N/A","N/A",IF(E16&gt;15,"No",IF(E16&lt;-15,"No","Yes")))</f>
        <v>N/A</v>
      </c>
      <c r="G16" s="39">
        <v>117.41982161</v>
      </c>
      <c r="H16" s="9" t="str">
        <f>IF($B16="N/A","N/A",IF(G16&gt;15,"No",IF(G16&lt;-15,"No","Yes")))</f>
        <v>N/A</v>
      </c>
      <c r="I16" s="10">
        <v>6.2320000000000002</v>
      </c>
      <c r="J16" s="10">
        <v>14.74</v>
      </c>
      <c r="K16" s="9" t="str">
        <f t="shared" si="0"/>
        <v>Yes</v>
      </c>
    </row>
    <row r="17" spans="1:11" x14ac:dyDescent="0.2">
      <c r="A17" s="3" t="s">
        <v>131</v>
      </c>
      <c r="B17" s="37" t="s">
        <v>213</v>
      </c>
      <c r="C17" s="38">
        <v>11</v>
      </c>
      <c r="D17" s="9" t="str">
        <f>IF($B17="N/A","N/A",IF(C17&gt;15,"No",IF(C17&lt;-15,"No","Yes")))</f>
        <v>N/A</v>
      </c>
      <c r="E17" s="38">
        <v>96</v>
      </c>
      <c r="F17" s="9" t="str">
        <f>IF($B17="N/A","N/A",IF(E17&gt;15,"No",IF(E17&lt;-15,"No","Yes")))</f>
        <v>N/A</v>
      </c>
      <c r="G17" s="38">
        <v>123</v>
      </c>
      <c r="H17" s="9" t="str">
        <f>IF($B17="N/A","N/A",IF(G17&gt;15,"No",IF(G17&lt;-15,"No","Yes")))</f>
        <v>N/A</v>
      </c>
      <c r="I17" s="10">
        <v>1271</v>
      </c>
      <c r="J17" s="10">
        <v>28.13</v>
      </c>
      <c r="K17" s="9" t="str">
        <f t="shared" si="0"/>
        <v>Yes</v>
      </c>
    </row>
    <row r="18" spans="1:11" x14ac:dyDescent="0.2">
      <c r="A18" s="3" t="s">
        <v>346</v>
      </c>
      <c r="B18" s="37" t="s">
        <v>213</v>
      </c>
      <c r="C18" s="8" t="s">
        <v>213</v>
      </c>
      <c r="D18" s="9" t="str">
        <f>IF($B18="N/A","N/A",IF(C18&gt;15,"No",IF(C18&lt;-15,"No","Yes")))</f>
        <v>N/A</v>
      </c>
      <c r="E18" s="8">
        <v>1.0348139399999999E-2</v>
      </c>
      <c r="F18" s="9" t="str">
        <f>IF($B18="N/A","N/A",IF(E18&gt;15,"No",IF(E18&lt;-15,"No","Yes")))</f>
        <v>N/A</v>
      </c>
      <c r="G18" s="8">
        <v>1.23051436E-2</v>
      </c>
      <c r="H18" s="9" t="str">
        <f>IF($B18="N/A","N/A",IF(G18&gt;15,"No",IF(G18&lt;-15,"No","Yes")))</f>
        <v>N/A</v>
      </c>
      <c r="I18" s="10" t="s">
        <v>213</v>
      </c>
      <c r="J18" s="10">
        <v>18.91</v>
      </c>
      <c r="K18" s="9" t="str">
        <f t="shared" si="0"/>
        <v>Yes</v>
      </c>
    </row>
    <row r="19" spans="1:11" ht="27.75" customHeight="1" x14ac:dyDescent="0.2">
      <c r="A19" s="3" t="s">
        <v>841</v>
      </c>
      <c r="B19" s="37" t="s">
        <v>213</v>
      </c>
      <c r="C19" s="39">
        <v>40.285714286000001</v>
      </c>
      <c r="D19" s="9" t="str">
        <f>IF($B19="N/A","N/A",IF(C19&gt;60,"No",IF(C19&lt;15,"No","Yes")))</f>
        <v>N/A</v>
      </c>
      <c r="E19" s="39">
        <v>62.4375</v>
      </c>
      <c r="F19" s="9" t="str">
        <f>IF($B19="N/A","N/A",IF(E19&gt;60,"No",IF(E19&lt;15,"No","Yes")))</f>
        <v>N/A</v>
      </c>
      <c r="G19" s="39">
        <v>39.325203252000001</v>
      </c>
      <c r="H19" s="9" t="str">
        <f>IF($B19="N/A","N/A",IF(G19&gt;60,"No",IF(G19&lt;15,"No","Yes")))</f>
        <v>N/A</v>
      </c>
      <c r="I19" s="10">
        <v>54.99</v>
      </c>
      <c r="J19" s="10">
        <v>-37</v>
      </c>
      <c r="K19" s="9" t="str">
        <f t="shared" si="0"/>
        <v>No</v>
      </c>
    </row>
    <row r="20" spans="1:11" x14ac:dyDescent="0.2">
      <c r="A20" s="3" t="s">
        <v>27</v>
      </c>
      <c r="B20" s="37" t="s">
        <v>217</v>
      </c>
      <c r="C20" s="38">
        <v>0</v>
      </c>
      <c r="D20" s="9" t="str">
        <f>IF($B20="N/A","N/A",IF(C20="N/A","N/A",IF(C20=0,"Yes","No")))</f>
        <v>Yes</v>
      </c>
      <c r="E20" s="38">
        <v>0</v>
      </c>
      <c r="F20" s="9" t="str">
        <f>IF($B20="N/A","N/A",IF(E20="N/A","N/A",IF(E20=0,"Yes","No")))</f>
        <v>Yes</v>
      </c>
      <c r="G20" s="38">
        <v>11</v>
      </c>
      <c r="H20" s="9" t="str">
        <f>IF($B20="N/A","N/A",IF(G20=0,"Yes","No"))</f>
        <v>No</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868009</v>
      </c>
      <c r="D6" s="9" t="str">
        <f>IF($B6="N/A","N/A",IF(C6&gt;15,"No",IF(C6&lt;-15,"No","Yes")))</f>
        <v>N/A</v>
      </c>
      <c r="E6" s="38">
        <v>927703</v>
      </c>
      <c r="F6" s="9" t="str">
        <f>IF($B6="N/A","N/A",IF(E6&gt;15,"No",IF(E6&lt;-15,"No","Yes")))</f>
        <v>N/A</v>
      </c>
      <c r="G6" s="38">
        <v>999582</v>
      </c>
      <c r="H6" s="9" t="str">
        <f>IF($B6="N/A","N/A",IF(G6&gt;15,"No",IF(G6&lt;-15,"No","Yes")))</f>
        <v>N/A</v>
      </c>
      <c r="I6" s="10">
        <v>6.8769999999999998</v>
      </c>
      <c r="J6" s="10">
        <v>7.7480000000000002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75.992524270999994</v>
      </c>
      <c r="D9" s="9" t="str">
        <f>IF($B9="N/A","N/A",IF(C9&gt;60,"No",IF(C9&lt;15,"No","Yes")))</f>
        <v>No</v>
      </c>
      <c r="E9" s="39">
        <v>71.741580010000007</v>
      </c>
      <c r="F9" s="9" t="str">
        <f>IF($B9="N/A","N/A",IF(E9&gt;60,"No",IF(E9&lt;15,"No","Yes")))</f>
        <v>No</v>
      </c>
      <c r="G9" s="39">
        <v>74.030898915999998</v>
      </c>
      <c r="H9" s="9" t="str">
        <f>IF($B9="N/A","N/A",IF(G9&gt;60,"No",IF(G9&lt;15,"No","Yes")))</f>
        <v>No</v>
      </c>
      <c r="I9" s="10">
        <v>-5.59</v>
      </c>
      <c r="J9" s="10">
        <v>3.1909999999999998</v>
      </c>
      <c r="K9" s="9" t="str">
        <f t="shared" si="0"/>
        <v>Yes</v>
      </c>
    </row>
    <row r="10" spans="1:11" x14ac:dyDescent="0.2">
      <c r="A10" s="3" t="s">
        <v>14</v>
      </c>
      <c r="B10" s="37" t="s">
        <v>272</v>
      </c>
      <c r="C10" s="9">
        <v>2.6610323165000001</v>
      </c>
      <c r="D10" s="9" t="str">
        <f>IF($B10="N/A","N/A",IF(C10&gt;15,"No",IF(C10&lt;=0,"No","Yes")))</f>
        <v>Yes</v>
      </c>
      <c r="E10" s="9">
        <v>2.5479059570000002</v>
      </c>
      <c r="F10" s="9" t="str">
        <f>IF($B10="N/A","N/A",IF(E10&gt;15,"No",IF(E10&lt;=0,"No","Yes")))</f>
        <v>Yes</v>
      </c>
      <c r="G10" s="9">
        <v>2.3397780271999999</v>
      </c>
      <c r="H10" s="9" t="str">
        <f>IF($B10="N/A","N/A",IF(G10&gt;15,"No",IF(G10&lt;=0,"No","Yes")))</f>
        <v>Yes</v>
      </c>
      <c r="I10" s="10">
        <v>-4.25</v>
      </c>
      <c r="J10" s="10">
        <v>-8.17</v>
      </c>
      <c r="K10" s="9" t="str">
        <f t="shared" si="0"/>
        <v>Yes</v>
      </c>
    </row>
    <row r="11" spans="1:11" x14ac:dyDescent="0.2">
      <c r="A11" s="3" t="s">
        <v>877</v>
      </c>
      <c r="B11" s="37" t="s">
        <v>213</v>
      </c>
      <c r="C11" s="39">
        <v>94.775478395999997</v>
      </c>
      <c r="D11" s="9" t="str">
        <f>IF($B11="N/A","N/A",IF(C11&gt;15,"No",IF(C11&lt;-15,"No","Yes")))</f>
        <v>N/A</v>
      </c>
      <c r="E11" s="39">
        <v>85.155984262000004</v>
      </c>
      <c r="F11" s="9" t="str">
        <f>IF($B11="N/A","N/A",IF(E11&gt;15,"No",IF(E11&lt;-15,"No","Yes")))</f>
        <v>N/A</v>
      </c>
      <c r="G11" s="39">
        <v>96.042372157000003</v>
      </c>
      <c r="H11" s="9" t="str">
        <f>IF($B11="N/A","N/A",IF(G11&gt;15,"No",IF(G11&lt;-15,"No","Yes")))</f>
        <v>N/A</v>
      </c>
      <c r="I11" s="10">
        <v>-10.1</v>
      </c>
      <c r="J11" s="10">
        <v>12.78</v>
      </c>
      <c r="K11" s="9" t="str">
        <f t="shared" si="0"/>
        <v>Yes</v>
      </c>
    </row>
    <row r="12" spans="1:11" x14ac:dyDescent="0.2">
      <c r="A12" s="3" t="s">
        <v>939</v>
      </c>
      <c r="B12" s="37" t="s">
        <v>213</v>
      </c>
      <c r="C12" s="9">
        <v>3.0299224999999999E-2</v>
      </c>
      <c r="D12" s="9" t="str">
        <f>IF($B12="N/A","N/A",IF(C12&gt;15,"No",IF(C12&lt;-15,"No","Yes")))</f>
        <v>N/A</v>
      </c>
      <c r="E12" s="9">
        <v>2.8565176599999999E-2</v>
      </c>
      <c r="F12" s="9" t="str">
        <f>IF($B12="N/A","N/A",IF(E12&gt;15,"No",IF(E12&lt;-15,"No","Yes")))</f>
        <v>N/A</v>
      </c>
      <c r="G12" s="9">
        <v>2.8311834300000002E-2</v>
      </c>
      <c r="H12" s="9" t="str">
        <f>IF($B12="N/A","N/A",IF(G12&gt;15,"No",IF(G12&lt;-15,"No","Yes")))</f>
        <v>N/A</v>
      </c>
      <c r="I12" s="10">
        <v>-5.72</v>
      </c>
      <c r="J12" s="10">
        <v>-0.88700000000000001</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89.588472009</v>
      </c>
      <c r="D15" s="9" t="str">
        <f>IF($B15="N/A","N/A",IF(C15&gt;15,"No",IF(C15&lt;-15,"No","Yes")))</f>
        <v>N/A</v>
      </c>
      <c r="E15" s="9">
        <v>91.200739892000001</v>
      </c>
      <c r="F15" s="9" t="str">
        <f>IF($B15="N/A","N/A",IF(E15&gt;15,"No",IF(E15&lt;-15,"No","Yes")))</f>
        <v>N/A</v>
      </c>
      <c r="G15" s="9">
        <v>89.477101427999997</v>
      </c>
      <c r="H15" s="9" t="str">
        <f>IF($B15="N/A","N/A",IF(G15&gt;15,"No",IF(G15&lt;-15,"No","Yes")))</f>
        <v>N/A</v>
      </c>
      <c r="I15" s="10">
        <v>1.8</v>
      </c>
      <c r="J15" s="10">
        <v>-1.89</v>
      </c>
      <c r="K15" s="9" t="str">
        <f t="shared" si="0"/>
        <v>Yes</v>
      </c>
    </row>
    <row r="16" spans="1:11" x14ac:dyDescent="0.2">
      <c r="A16" s="3" t="s">
        <v>165</v>
      </c>
      <c r="B16" s="37" t="s">
        <v>275</v>
      </c>
      <c r="C16" s="9">
        <v>99.977189177</v>
      </c>
      <c r="D16" s="9" t="str">
        <f>IF($B16="N/A","N/A",IF(C16&gt;98,"Yes","No"))</f>
        <v>Yes</v>
      </c>
      <c r="E16" s="9">
        <v>99.981890755999999</v>
      </c>
      <c r="F16" s="9" t="str">
        <f>IF($B16="N/A","N/A",IF(E16&gt;98,"Yes","No"))</f>
        <v>Yes</v>
      </c>
      <c r="G16" s="9">
        <v>99.983893266999999</v>
      </c>
      <c r="H16" s="9" t="str">
        <f>IF($B16="N/A","N/A",IF(G16&gt;98,"Yes","No"))</f>
        <v>Yes</v>
      </c>
      <c r="I16" s="10">
        <v>4.7000000000000002E-3</v>
      </c>
      <c r="J16" s="10">
        <v>2E-3</v>
      </c>
      <c r="K16" s="9" t="str">
        <f t="shared" si="0"/>
        <v>Yes</v>
      </c>
    </row>
    <row r="17" spans="1:11" x14ac:dyDescent="0.2">
      <c r="A17" s="3" t="s">
        <v>21</v>
      </c>
      <c r="B17" s="37" t="s">
        <v>275</v>
      </c>
      <c r="C17" s="9">
        <v>99.920853355000006</v>
      </c>
      <c r="D17" s="9" t="str">
        <f>IF($B17="N/A","N/A",IF(C17&gt;98,"Yes","No"))</f>
        <v>Yes</v>
      </c>
      <c r="E17" s="9">
        <v>99.908160261999996</v>
      </c>
      <c r="F17" s="9" t="str">
        <f>IF($B17="N/A","N/A",IF(E17&gt;98,"Yes","No"))</f>
        <v>Yes</v>
      </c>
      <c r="G17" s="9">
        <v>99.883251199</v>
      </c>
      <c r="H17" s="9" t="str">
        <f>IF($B17="N/A","N/A",IF(G17&gt;98,"Yes","No"))</f>
        <v>Yes</v>
      </c>
      <c r="I17" s="10">
        <v>-1.2999999999999999E-2</v>
      </c>
      <c r="J17" s="10">
        <v>-2.5000000000000001E-2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99.824540990000003</v>
      </c>
      <c r="D19" s="9" t="str">
        <f>IF($B19="N/A","N/A",IF(C19&gt;100,"No",IF(C19&lt;98,"No","Yes")))</f>
        <v>Yes</v>
      </c>
      <c r="E19" s="9">
        <v>99.773742243000001</v>
      </c>
      <c r="F19" s="9" t="str">
        <f>IF($B19="N/A","N/A",IF(E19&gt;100,"No",IF(E19&lt;98,"No","Yes")))</f>
        <v>Yes</v>
      </c>
      <c r="G19" s="9">
        <v>99.809520379999995</v>
      </c>
      <c r="H19" s="9" t="str">
        <f>IF($B19="N/A","N/A",IF(G19&gt;100,"No",IF(G19&lt;98,"No","Yes")))</f>
        <v>Yes</v>
      </c>
      <c r="I19" s="10">
        <v>-5.0999999999999997E-2</v>
      </c>
      <c r="J19" s="10">
        <v>3.5900000000000001E-2</v>
      </c>
      <c r="K19" s="9" t="str">
        <f>IF(J19="Div by 0", "N/A", IF(J19="N/A","N/A", IF(J19&gt;30, "No", IF(J19&lt;-30, "No", "Yes"))))</f>
        <v>Yes</v>
      </c>
    </row>
    <row r="20" spans="1:11" x14ac:dyDescent="0.2">
      <c r="A20" s="3" t="s">
        <v>679</v>
      </c>
      <c r="B20" s="37" t="s">
        <v>223</v>
      </c>
      <c r="C20" s="9">
        <v>99.989055413000003</v>
      </c>
      <c r="D20" s="9" t="str">
        <f>IF($B20="N/A","N/A",IF(C20&gt;100,"No",IF(C20&lt;98,"No","Yes")))</f>
        <v>Yes</v>
      </c>
      <c r="E20" s="9">
        <v>99.991699929999996</v>
      </c>
      <c r="F20" s="9" t="str">
        <f>IF($B20="N/A","N/A",IF(E20&gt;100,"No",IF(E20&lt;98,"No","Yes")))</f>
        <v>Yes</v>
      </c>
      <c r="G20" s="9">
        <v>99.993297197999993</v>
      </c>
      <c r="H20" s="9" t="str">
        <f>IF($B20="N/A","N/A",IF(G20&gt;100,"No",IF(G20&lt;98,"No","Yes")))</f>
        <v>Yes</v>
      </c>
      <c r="I20" s="10">
        <v>2.5999999999999999E-3</v>
      </c>
      <c r="J20" s="10">
        <v>1.6000000000000001E-3</v>
      </c>
      <c r="K20" s="9" t="str">
        <f>IF(J20="Div by 0", "N/A", IF(J20="N/A","N/A", IF(J20&gt;30, "No", IF(J20&lt;-30, "No", "Yes"))))</f>
        <v>Yes</v>
      </c>
    </row>
    <row r="21" spans="1:11" x14ac:dyDescent="0.2">
      <c r="A21" s="3" t="s">
        <v>680</v>
      </c>
      <c r="B21" s="37" t="s">
        <v>223</v>
      </c>
      <c r="C21" s="9">
        <v>99.989055413000003</v>
      </c>
      <c r="D21" s="9" t="str">
        <f>IF($B21="N/A","N/A",IF(C21&gt;100,"No",IF(C21&lt;98,"No","Yes")))</f>
        <v>Yes</v>
      </c>
      <c r="E21" s="9">
        <v>99.991699929999996</v>
      </c>
      <c r="F21" s="9" t="str">
        <f>IF($B21="N/A","N/A",IF(E21&gt;100,"No",IF(E21&lt;98,"No","Yes")))</f>
        <v>Yes</v>
      </c>
      <c r="G21" s="9">
        <v>99.993297197999993</v>
      </c>
      <c r="H21" s="9" t="str">
        <f>IF($B21="N/A","N/A",IF(G21&gt;100,"No",IF(G21&lt;98,"No","Yes")))</f>
        <v>Yes</v>
      </c>
      <c r="I21" s="10">
        <v>2.5999999999999999E-3</v>
      </c>
      <c r="J21" s="10">
        <v>1.6000000000000001E-3</v>
      </c>
      <c r="K21" s="9" t="str">
        <f>IF(J21="Div by 0", "N/A", IF(J21="N/A","N/A", IF(J21&gt;30, "No", IF(J21&lt;-30, "No", "Yes"))))</f>
        <v>Yes</v>
      </c>
    </row>
    <row r="22" spans="1:11" ht="15" customHeight="1" x14ac:dyDescent="0.2">
      <c r="A22" s="3" t="s">
        <v>1714</v>
      </c>
      <c r="B22" s="37" t="s">
        <v>213</v>
      </c>
      <c r="C22" s="9">
        <v>68.274522499</v>
      </c>
      <c r="D22" s="9" t="str">
        <f>IF($B22="N/A","N/A",IF(C22&gt;15,"No",IF(C22&lt;-15,"No","Yes")))</f>
        <v>N/A</v>
      </c>
      <c r="E22" s="9">
        <v>69.467275626000003</v>
      </c>
      <c r="F22" s="9" t="str">
        <f>IF($B22="N/A","N/A",IF(E22&gt;15,"No",IF(E22&lt;-15,"No","Yes")))</f>
        <v>N/A</v>
      </c>
      <c r="G22" s="9">
        <v>68.842176030000005</v>
      </c>
      <c r="H22" s="9" t="str">
        <f>IF($B22="N/A","N/A",IF(G22&gt;15,"No",IF(G22&lt;-15,"No","Yes")))</f>
        <v>N/A</v>
      </c>
      <c r="I22" s="10">
        <v>1.7470000000000001</v>
      </c>
      <c r="J22" s="10">
        <v>-0.9</v>
      </c>
      <c r="K22" s="9" t="str">
        <f t="shared" ref="K22:K31" si="1">IF(J22="Div by 0", "N/A", IF(J22="N/A","N/A", IF(J22&gt;30, "No", IF(J22&lt;-30, "No", "Yes"))))</f>
        <v>Yes</v>
      </c>
    </row>
    <row r="23" spans="1:11" x14ac:dyDescent="0.2">
      <c r="A23" s="3" t="s">
        <v>940</v>
      </c>
      <c r="B23" s="37" t="s">
        <v>213</v>
      </c>
      <c r="C23" s="9">
        <v>31.722136522</v>
      </c>
      <c r="D23" s="9" t="str">
        <f>IF($B23="N/A","N/A",IF(C23&gt;15,"No",IF(C23&lt;-15,"No","Yes")))</f>
        <v>N/A</v>
      </c>
      <c r="E23" s="9">
        <v>30.528843821999999</v>
      </c>
      <c r="F23" s="9" t="str">
        <f>IF($B23="N/A","N/A",IF(E23&gt;15,"No",IF(E23&lt;-15,"No","Yes")))</f>
        <v>N/A</v>
      </c>
      <c r="G23" s="9">
        <v>31.150721001000001</v>
      </c>
      <c r="H23" s="9" t="str">
        <f>IF($B23="N/A","N/A",IF(G23&gt;15,"No",IF(G23&lt;-15,"No","Yes")))</f>
        <v>N/A</v>
      </c>
      <c r="I23" s="10">
        <v>-3.76</v>
      </c>
      <c r="J23" s="10">
        <v>2.0369999999999999</v>
      </c>
      <c r="K23" s="9" t="str">
        <f t="shared" si="1"/>
        <v>Yes</v>
      </c>
    </row>
    <row r="24" spans="1:11" ht="25.5" x14ac:dyDescent="0.2">
      <c r="A24" s="3" t="s">
        <v>941</v>
      </c>
      <c r="B24" s="37" t="s">
        <v>213</v>
      </c>
      <c r="C24" s="9">
        <v>1.0368555999999999E-3</v>
      </c>
      <c r="D24" s="9" t="str">
        <f>IF($B24="N/A","N/A",IF(C24&gt;15,"No",IF(C24&lt;-15,"No","Yes")))</f>
        <v>N/A</v>
      </c>
      <c r="E24" s="9">
        <v>9.7013809999999998E-4</v>
      </c>
      <c r="F24" s="9" t="str">
        <f>IF($B24="N/A","N/A",IF(E24&gt;15,"No",IF(E24&lt;-15,"No","Yes")))</f>
        <v>N/A</v>
      </c>
      <c r="G24" s="9">
        <v>1.7007108999999999E-3</v>
      </c>
      <c r="H24" s="9" t="str">
        <f>IF($B24="N/A","N/A",IF(G24&gt;15,"No",IF(G24&lt;-15,"No","Yes")))</f>
        <v>N/A</v>
      </c>
      <c r="I24" s="10">
        <v>-6.43</v>
      </c>
      <c r="J24" s="10">
        <v>75.31</v>
      </c>
      <c r="K24" s="9" t="str">
        <f t="shared" si="1"/>
        <v>No</v>
      </c>
    </row>
    <row r="25" spans="1:11" x14ac:dyDescent="0.2">
      <c r="A25" s="3" t="s">
        <v>166</v>
      </c>
      <c r="B25" s="37" t="s">
        <v>213</v>
      </c>
      <c r="C25" s="9">
        <v>99.989055413000003</v>
      </c>
      <c r="D25" s="9" t="str">
        <f t="shared" ref="D25:D27" si="2">IF($B25="N/A","N/A",IF(C25&gt;15,"No",IF(C25&lt;-15,"No","Yes")))</f>
        <v>N/A</v>
      </c>
      <c r="E25" s="9">
        <v>99.991699929999996</v>
      </c>
      <c r="F25" s="9" t="str">
        <f t="shared" ref="F25:F27" si="3">IF($B25="N/A","N/A",IF(E25&gt;15,"No",IF(E25&lt;-15,"No","Yes")))</f>
        <v>N/A</v>
      </c>
      <c r="G25" s="9">
        <v>99.993297197999993</v>
      </c>
      <c r="H25" s="9" t="str">
        <f t="shared" ref="H25:H27" si="4">IF($B25="N/A","N/A",IF(G25&gt;15,"No",IF(G25&lt;-15,"No","Yes")))</f>
        <v>N/A</v>
      </c>
      <c r="I25" s="10">
        <v>2.5999999999999999E-3</v>
      </c>
      <c r="J25" s="10">
        <v>1.6000000000000001E-3</v>
      </c>
      <c r="K25" s="9" t="str">
        <f t="shared" si="1"/>
        <v>Yes</v>
      </c>
    </row>
    <row r="26" spans="1:11" x14ac:dyDescent="0.2">
      <c r="A26" s="3" t="s">
        <v>167</v>
      </c>
      <c r="B26" s="37" t="s">
        <v>213</v>
      </c>
      <c r="C26" s="9">
        <v>99.989055413000003</v>
      </c>
      <c r="D26" s="9" t="str">
        <f t="shared" si="2"/>
        <v>N/A</v>
      </c>
      <c r="E26" s="9">
        <v>99.991699929999996</v>
      </c>
      <c r="F26" s="9" t="str">
        <f t="shared" si="3"/>
        <v>N/A</v>
      </c>
      <c r="G26" s="9">
        <v>99.993297197999993</v>
      </c>
      <c r="H26" s="9" t="str">
        <f t="shared" si="4"/>
        <v>N/A</v>
      </c>
      <c r="I26" s="10">
        <v>2.5999999999999999E-3</v>
      </c>
      <c r="J26" s="10">
        <v>1.6000000000000001E-3</v>
      </c>
      <c r="K26" s="9" t="str">
        <f t="shared" si="1"/>
        <v>Yes</v>
      </c>
    </row>
    <row r="27" spans="1:11" x14ac:dyDescent="0.2">
      <c r="A27" s="3" t="s">
        <v>168</v>
      </c>
      <c r="B27" s="37" t="s">
        <v>213</v>
      </c>
      <c r="C27" s="9">
        <v>99.989055413000003</v>
      </c>
      <c r="D27" s="9" t="str">
        <f t="shared" si="2"/>
        <v>N/A</v>
      </c>
      <c r="E27" s="9">
        <v>99.991699929999996</v>
      </c>
      <c r="F27" s="9" t="str">
        <f t="shared" si="3"/>
        <v>N/A</v>
      </c>
      <c r="G27" s="9">
        <v>99.993297197999993</v>
      </c>
      <c r="H27" s="9" t="str">
        <f t="shared" si="4"/>
        <v>N/A</v>
      </c>
      <c r="I27" s="10">
        <v>2.5999999999999999E-3</v>
      </c>
      <c r="J27" s="10">
        <v>1.6000000000000001E-3</v>
      </c>
      <c r="K27" s="9" t="str">
        <f t="shared" si="1"/>
        <v>Yes</v>
      </c>
    </row>
    <row r="28" spans="1:11" x14ac:dyDescent="0.2">
      <c r="A28" s="3" t="s">
        <v>54</v>
      </c>
      <c r="B28" s="37" t="s">
        <v>213</v>
      </c>
      <c r="C28" s="9">
        <v>5.4808187472999998</v>
      </c>
      <c r="D28" s="9" t="str">
        <f>IF($B28="N/A","N/A",IF(C28&gt;15,"No",IF(C28&lt;-15,"No","Yes")))</f>
        <v>N/A</v>
      </c>
      <c r="E28" s="9">
        <v>4.8853997454</v>
      </c>
      <c r="F28" s="9" t="str">
        <f>IF($B28="N/A","N/A",IF(E28&gt;15,"No",IF(E28&lt;-15,"No","Yes")))</f>
        <v>N/A</v>
      </c>
      <c r="G28" s="9">
        <v>5.2318869286999998</v>
      </c>
      <c r="H28" s="9" t="str">
        <f>IF($B28="N/A","N/A",IF(G28&gt;15,"No",IF(G28&lt;-15,"No","Yes")))</f>
        <v>N/A</v>
      </c>
      <c r="I28" s="10">
        <v>-10.9</v>
      </c>
      <c r="J28" s="10">
        <v>7.0919999999999996</v>
      </c>
      <c r="K28" s="9" t="str">
        <f t="shared" si="1"/>
        <v>Yes</v>
      </c>
    </row>
    <row r="29" spans="1:11" x14ac:dyDescent="0.2">
      <c r="A29" s="3" t="s">
        <v>55</v>
      </c>
      <c r="B29" s="37" t="s">
        <v>213</v>
      </c>
      <c r="C29" s="9">
        <v>94.508236666000002</v>
      </c>
      <c r="D29" s="9" t="str">
        <f>IF($B29="N/A","N/A",IF(C29&gt;15,"No",IF(C29&lt;-15,"No","Yes")))</f>
        <v>N/A</v>
      </c>
      <c r="E29" s="9">
        <v>95.106300184000006</v>
      </c>
      <c r="F29" s="9" t="str">
        <f>IF($B29="N/A","N/A",IF(E29&gt;15,"No",IF(E29&lt;-15,"No","Yes")))</f>
        <v>N/A</v>
      </c>
      <c r="G29" s="9">
        <v>94.761410268999995</v>
      </c>
      <c r="H29" s="9" t="str">
        <f>IF($B29="N/A","N/A",IF(G29&gt;15,"No",IF(G29&lt;-15,"No","Yes")))</f>
        <v>N/A</v>
      </c>
      <c r="I29" s="10">
        <v>0.63280000000000003</v>
      </c>
      <c r="J29" s="10">
        <v>-0.36299999999999999</v>
      </c>
      <c r="K29" s="9" t="str">
        <f t="shared" si="1"/>
        <v>Yes</v>
      </c>
    </row>
    <row r="30" spans="1:11" x14ac:dyDescent="0.2">
      <c r="A30" s="3" t="s">
        <v>56</v>
      </c>
      <c r="B30" s="37" t="s">
        <v>213</v>
      </c>
      <c r="C30" s="9">
        <v>71.797642651000004</v>
      </c>
      <c r="D30" s="9" t="str">
        <f>IF($B30="N/A","N/A",IF(C30&gt;15,"No",IF(C30&lt;-15,"No","Yes")))</f>
        <v>N/A</v>
      </c>
      <c r="E30" s="9">
        <v>73.919993790999996</v>
      </c>
      <c r="F30" s="9" t="str">
        <f>IF($B30="N/A","N/A",IF(E30&gt;15,"No",IF(E30&lt;-15,"No","Yes")))</f>
        <v>N/A</v>
      </c>
      <c r="G30" s="9">
        <v>74.928520121000005</v>
      </c>
      <c r="H30" s="9" t="str">
        <f>IF($B30="N/A","N/A",IF(G30&gt;15,"No",IF(G30&lt;-15,"No","Yes")))</f>
        <v>N/A</v>
      </c>
      <c r="I30" s="10">
        <v>2.956</v>
      </c>
      <c r="J30" s="10">
        <v>1.3640000000000001</v>
      </c>
      <c r="K30" s="9" t="str">
        <f t="shared" si="1"/>
        <v>Yes</v>
      </c>
    </row>
    <row r="31" spans="1:11" x14ac:dyDescent="0.2">
      <c r="A31" s="3" t="s">
        <v>57</v>
      </c>
      <c r="B31" s="37" t="s">
        <v>213</v>
      </c>
      <c r="C31" s="9">
        <v>24.578316584</v>
      </c>
      <c r="D31" s="9" t="str">
        <f>IF($B31="N/A","N/A",IF(C31&gt;15,"No",IF(C31&lt;-15,"No","Yes")))</f>
        <v>N/A</v>
      </c>
      <c r="E31" s="9">
        <v>21.306926894</v>
      </c>
      <c r="F31" s="9" t="str">
        <f>IF($B31="N/A","N/A",IF(E31&gt;15,"No",IF(E31&lt;-15,"No","Yes")))</f>
        <v>N/A</v>
      </c>
      <c r="G31" s="9">
        <v>17.156071237999999</v>
      </c>
      <c r="H31" s="9" t="str">
        <f>IF($B31="N/A","N/A",IF(G31&gt;15,"No",IF(G31&lt;-15,"No","Yes")))</f>
        <v>N/A</v>
      </c>
      <c r="I31" s="10">
        <v>-13.3</v>
      </c>
      <c r="J31" s="10">
        <v>-19.5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142182</v>
      </c>
      <c r="D7" s="84" t="str">
        <f>IF($B7="N/A","N/A",IF(C7&gt;10,"No",IF(C7&lt;-10,"No","Yes")))</f>
        <v>N/A</v>
      </c>
      <c r="E7" s="33">
        <v>155092</v>
      </c>
      <c r="F7" s="84" t="str">
        <f>IF($B7="N/A","N/A",IF(E7&gt;10,"No",IF(E7&lt;-10,"No","Yes")))</f>
        <v>N/A</v>
      </c>
      <c r="G7" s="33">
        <v>165317</v>
      </c>
      <c r="H7" s="84" t="str">
        <f>IF($B7="N/A","N/A",IF(G7&gt;10,"No",IF(G7&lt;-10,"No","Yes")))</f>
        <v>N/A</v>
      </c>
      <c r="I7" s="85">
        <v>9.08</v>
      </c>
      <c r="J7" s="85">
        <v>6.593</v>
      </c>
      <c r="K7" s="86" t="s">
        <v>739</v>
      </c>
      <c r="L7" s="34" t="str">
        <f>IF(J7="Div by 0", "N/A", IF(K7="N/A","N/A", IF(J7&gt;VALUE(MID(K7,1,2)), "No", IF(J7&lt;-1*VALUE(MID(K7,1,2)), "No", "Yes"))))</f>
        <v>Yes</v>
      </c>
    </row>
    <row r="8" spans="1:12" x14ac:dyDescent="0.2">
      <c r="A8" s="3" t="s">
        <v>58</v>
      </c>
      <c r="B8" s="37" t="s">
        <v>213</v>
      </c>
      <c r="C8" s="49">
        <v>717397074</v>
      </c>
      <c r="D8" s="46" t="str">
        <f>IF($B8="N/A","N/A",IF(C8&gt;10,"No",IF(C8&lt;-10,"No","Yes")))</f>
        <v>N/A</v>
      </c>
      <c r="E8" s="49">
        <v>773515525</v>
      </c>
      <c r="F8" s="46" t="str">
        <f>IF($B8="N/A","N/A",IF(E8&gt;10,"No",IF(E8&lt;-10,"No","Yes")))</f>
        <v>N/A</v>
      </c>
      <c r="G8" s="49">
        <v>789587631</v>
      </c>
      <c r="H8" s="46" t="str">
        <f>IF($B8="N/A","N/A",IF(G8&gt;10,"No",IF(G8&lt;-10,"No","Yes")))</f>
        <v>N/A</v>
      </c>
      <c r="I8" s="12">
        <v>7.8230000000000004</v>
      </c>
      <c r="J8" s="12">
        <v>2.0779999999999998</v>
      </c>
      <c r="K8" s="47" t="s">
        <v>739</v>
      </c>
      <c r="L8" s="9" t="str">
        <f>IF(J8="Div by 0", "N/A", IF(K8="N/A","N/A", IF(J8&gt;VALUE(MID(K8,1,2)), "No", IF(J8&lt;-1*VALUE(MID(K8,1,2)), "No", "Yes"))))</f>
        <v>Yes</v>
      </c>
    </row>
    <row r="9" spans="1:12" x14ac:dyDescent="0.2">
      <c r="A9" s="61" t="s">
        <v>944</v>
      </c>
      <c r="B9" s="9" t="s">
        <v>213</v>
      </c>
      <c r="C9" s="8">
        <v>21.940892658999999</v>
      </c>
      <c r="D9" s="46" t="str">
        <f>IF($B9="N/A","N/A",IF(C9&gt;10,"No",IF(C9&lt;-10,"No","Yes")))</f>
        <v>N/A</v>
      </c>
      <c r="E9" s="8">
        <v>17.419338198999998</v>
      </c>
      <c r="F9" s="46" t="str">
        <f>IF($B9="N/A","N/A",IF(E9&gt;10,"No",IF(E9&lt;-10,"No","Yes")))</f>
        <v>N/A</v>
      </c>
      <c r="G9" s="8">
        <v>17.823333352999999</v>
      </c>
      <c r="H9" s="46" t="str">
        <f>IF($B9="N/A","N/A",IF(G9&gt;10,"No",IF(G9&lt;-10,"No","Yes")))</f>
        <v>N/A</v>
      </c>
      <c r="I9" s="12">
        <v>-20.6</v>
      </c>
      <c r="J9" s="12">
        <v>2.319</v>
      </c>
      <c r="K9" s="9" t="s">
        <v>213</v>
      </c>
      <c r="L9" s="9" t="str">
        <f>IF(J9="Div by 0", "N/A", IF(K9="N/A","N/A", IF(J9&gt;VALUE(MID(K9,1,2)), "No", IF(J9&lt;-1*VALUE(MID(K9,1,2)), "No", "Yes"))))</f>
        <v>N/A</v>
      </c>
    </row>
    <row r="10" spans="1:12" x14ac:dyDescent="0.2">
      <c r="A10" s="61" t="s">
        <v>945</v>
      </c>
      <c r="B10" s="9" t="s">
        <v>213</v>
      </c>
      <c r="C10" s="8">
        <v>24.100097058999999</v>
      </c>
      <c r="D10" s="46" t="str">
        <f t="shared" ref="D10:D19" si="0">IF($B10="N/A","N/A",IF(C10&gt;10,"No",IF(C10&lt;-10,"No","Yes")))</f>
        <v>N/A</v>
      </c>
      <c r="E10" s="8">
        <v>18.332989451</v>
      </c>
      <c r="F10" s="46" t="str">
        <f t="shared" ref="F10:F19" si="1">IF($B10="N/A","N/A",IF(E10&gt;10,"No",IF(E10&lt;-10,"No","Yes")))</f>
        <v>N/A</v>
      </c>
      <c r="G10" s="8">
        <v>17.451320796000001</v>
      </c>
      <c r="H10" s="46" t="str">
        <f t="shared" ref="H10:H19" si="2">IF($B10="N/A","N/A",IF(G10&gt;10,"No",IF(G10&lt;-10,"No","Yes")))</f>
        <v>N/A</v>
      </c>
      <c r="I10" s="12">
        <v>-23.9</v>
      </c>
      <c r="J10" s="12">
        <v>-4.8099999999999996</v>
      </c>
      <c r="K10" s="9" t="s">
        <v>213</v>
      </c>
      <c r="L10" s="9" t="str">
        <f t="shared" ref="L10:L26" si="3">IF(J10="Div by 0", "N/A", IF(K10="N/A","N/A", IF(J10&gt;VALUE(MID(K10,1,2)), "No", IF(J10&lt;-1*VALUE(MID(K10,1,2)), "No", "Yes"))))</f>
        <v>N/A</v>
      </c>
    </row>
    <row r="11" spans="1:12" x14ac:dyDescent="0.2">
      <c r="A11" s="61" t="s">
        <v>946</v>
      </c>
      <c r="B11" s="9" t="s">
        <v>213</v>
      </c>
      <c r="C11" s="8">
        <v>5.1785739403999997</v>
      </c>
      <c r="D11" s="46" t="str">
        <f t="shared" si="0"/>
        <v>N/A</v>
      </c>
      <c r="E11" s="8">
        <v>3.9254120134999999</v>
      </c>
      <c r="F11" s="46" t="str">
        <f t="shared" si="1"/>
        <v>N/A</v>
      </c>
      <c r="G11" s="8">
        <v>3.8411052704999999</v>
      </c>
      <c r="H11" s="46" t="str">
        <f t="shared" si="2"/>
        <v>N/A</v>
      </c>
      <c r="I11" s="12">
        <v>-24.2</v>
      </c>
      <c r="J11" s="12">
        <v>-2.15</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48.780436342000002</v>
      </c>
      <c r="D13" s="46" t="str">
        <f t="shared" si="0"/>
        <v>N/A</v>
      </c>
      <c r="E13" s="8">
        <v>60.322260335999999</v>
      </c>
      <c r="F13" s="46" t="str">
        <f t="shared" si="1"/>
        <v>N/A</v>
      </c>
      <c r="G13" s="8">
        <v>60.884240579999997</v>
      </c>
      <c r="H13" s="46" t="str">
        <f t="shared" si="2"/>
        <v>N/A</v>
      </c>
      <c r="I13" s="12">
        <v>23.66</v>
      </c>
      <c r="J13" s="12">
        <v>0.93159999999999998</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78.655249787000002</v>
      </c>
      <c r="F17" s="46" t="str">
        <f t="shared" si="1"/>
        <v>N/A</v>
      </c>
      <c r="G17" s="8">
        <v>78.335561376000001</v>
      </c>
      <c r="H17" s="46" t="str">
        <f t="shared" si="2"/>
        <v>N/A</v>
      </c>
      <c r="I17" s="12" t="s">
        <v>213</v>
      </c>
      <c r="J17" s="12">
        <v>-0.40600000000000003</v>
      </c>
      <c r="K17" s="9" t="s">
        <v>213</v>
      </c>
      <c r="L17" s="9" t="str">
        <f t="shared" si="3"/>
        <v>N/A</v>
      </c>
    </row>
    <row r="18" spans="1:12" ht="12.75" customHeight="1" x14ac:dyDescent="0.2">
      <c r="A18" s="4" t="s">
        <v>953</v>
      </c>
      <c r="B18" s="11" t="s">
        <v>213</v>
      </c>
      <c r="C18" s="8" t="s">
        <v>213</v>
      </c>
      <c r="D18" s="46" t="str">
        <f t="shared" si="0"/>
        <v>N/A</v>
      </c>
      <c r="E18" s="8">
        <v>3.9254120134999999</v>
      </c>
      <c r="F18" s="46" t="str">
        <f t="shared" si="1"/>
        <v>N/A</v>
      </c>
      <c r="G18" s="8">
        <v>3.8411052704999999</v>
      </c>
      <c r="H18" s="46" t="str">
        <f t="shared" si="2"/>
        <v>N/A</v>
      </c>
      <c r="I18" s="12" t="s">
        <v>213</v>
      </c>
      <c r="J18" s="12">
        <v>-2.15</v>
      </c>
      <c r="K18" s="9" t="s">
        <v>213</v>
      </c>
      <c r="L18" s="9" t="str">
        <f t="shared" si="3"/>
        <v>N/A</v>
      </c>
    </row>
    <row r="19" spans="1:12" ht="12.75" customHeight="1" x14ac:dyDescent="0.2">
      <c r="A19" s="18" t="s">
        <v>132</v>
      </c>
      <c r="B19" s="1" t="s">
        <v>213</v>
      </c>
      <c r="C19" s="38">
        <v>210</v>
      </c>
      <c r="D19" s="46" t="str">
        <f t="shared" si="0"/>
        <v>N/A</v>
      </c>
      <c r="E19" s="38">
        <v>11</v>
      </c>
      <c r="F19" s="46" t="str">
        <f t="shared" si="1"/>
        <v>N/A</v>
      </c>
      <c r="G19" s="38">
        <v>24</v>
      </c>
      <c r="H19" s="46" t="str">
        <f t="shared" si="2"/>
        <v>N/A</v>
      </c>
      <c r="I19" s="12">
        <v>-95.2</v>
      </c>
      <c r="J19" s="12">
        <v>140</v>
      </c>
      <c r="K19" s="38" t="s">
        <v>213</v>
      </c>
      <c r="L19" s="9" t="str">
        <f t="shared" si="3"/>
        <v>N/A</v>
      </c>
    </row>
    <row r="20" spans="1:12" ht="12.75" customHeight="1" x14ac:dyDescent="0.2">
      <c r="A20" s="18" t="s">
        <v>133</v>
      </c>
      <c r="B20" s="50" t="s">
        <v>276</v>
      </c>
      <c r="C20" s="8">
        <v>0.1476980208</v>
      </c>
      <c r="D20" s="46" t="str">
        <f>IF($B20="N/A","N/A",IF(C20&gt;=2,"No",IF(C20&lt;0,"No","Yes")))</f>
        <v>Yes</v>
      </c>
      <c r="E20" s="8">
        <v>6.4477858000000004E-3</v>
      </c>
      <c r="F20" s="46" t="str">
        <f>IF($B20="N/A","N/A",IF(E20&gt;=2,"No",IF(E20&lt;0,"No","Yes")))</f>
        <v>Yes</v>
      </c>
      <c r="G20" s="8">
        <v>1.45175632E-2</v>
      </c>
      <c r="H20" s="46" t="str">
        <f>IF($B20="N/A","N/A",IF(G20&gt;=2,"No",IF(G20&lt;0,"No","Yes")))</f>
        <v>Yes</v>
      </c>
      <c r="I20" s="12">
        <v>-95.6</v>
      </c>
      <c r="J20" s="12">
        <v>125.2</v>
      </c>
      <c r="K20" s="9" t="s">
        <v>213</v>
      </c>
      <c r="L20" s="9" t="str">
        <f t="shared" si="3"/>
        <v>N/A</v>
      </c>
    </row>
    <row r="21" spans="1:12" ht="25.5" x14ac:dyDescent="0.2">
      <c r="A21" s="2" t="s">
        <v>134</v>
      </c>
      <c r="B21" s="50" t="s">
        <v>213</v>
      </c>
      <c r="C21" s="49">
        <v>271634</v>
      </c>
      <c r="D21" s="46" t="str">
        <f t="shared" ref="D21:D26" si="4">IF($B21="N/A","N/A",IF(C21&gt;10,"No",IF(C21&lt;-10,"No","Yes")))</f>
        <v>N/A</v>
      </c>
      <c r="E21" s="49">
        <v>6630</v>
      </c>
      <c r="F21" s="46" t="str">
        <f t="shared" ref="F21:F26" si="5">IF($B21="N/A","N/A",IF(E21&gt;10,"No",IF(E21&lt;-10,"No","Yes")))</f>
        <v>N/A</v>
      </c>
      <c r="G21" s="49">
        <v>68206</v>
      </c>
      <c r="H21" s="46" t="str">
        <f t="shared" ref="H21:H26" si="6">IF($B21="N/A","N/A",IF(G21&gt;10,"No",IF(G21&lt;-10,"No","Yes")))</f>
        <v>N/A</v>
      </c>
      <c r="I21" s="12">
        <v>-97.6</v>
      </c>
      <c r="J21" s="12">
        <v>928.7</v>
      </c>
      <c r="K21" s="9" t="s">
        <v>213</v>
      </c>
      <c r="L21" s="9" t="str">
        <f t="shared" si="3"/>
        <v>N/A</v>
      </c>
    </row>
    <row r="22" spans="1:12" ht="25.5" x14ac:dyDescent="0.2">
      <c r="A22" s="2" t="s">
        <v>1708</v>
      </c>
      <c r="B22" s="50" t="s">
        <v>213</v>
      </c>
      <c r="C22" s="49">
        <v>1293.4952381000001</v>
      </c>
      <c r="D22" s="46" t="str">
        <f t="shared" si="4"/>
        <v>N/A</v>
      </c>
      <c r="E22" s="49">
        <v>663</v>
      </c>
      <c r="F22" s="46" t="str">
        <f t="shared" si="5"/>
        <v>N/A</v>
      </c>
      <c r="G22" s="49">
        <v>2841.9166667</v>
      </c>
      <c r="H22" s="46" t="str">
        <f t="shared" si="6"/>
        <v>N/A</v>
      </c>
      <c r="I22" s="12">
        <v>-48.7</v>
      </c>
      <c r="J22" s="12">
        <v>328.6</v>
      </c>
      <c r="K22" s="9" t="s">
        <v>213</v>
      </c>
      <c r="L22" s="9" t="str">
        <f t="shared" si="3"/>
        <v>N/A</v>
      </c>
    </row>
    <row r="23" spans="1:12" ht="12.75" customHeight="1" x14ac:dyDescent="0.2">
      <c r="A23" s="18" t="s">
        <v>135</v>
      </c>
      <c r="B23" s="37" t="s">
        <v>213</v>
      </c>
      <c r="C23" s="1">
        <v>210</v>
      </c>
      <c r="D23" s="46" t="str">
        <f t="shared" si="4"/>
        <v>N/A</v>
      </c>
      <c r="E23" s="1">
        <v>10</v>
      </c>
      <c r="F23" s="46" t="str">
        <f t="shared" si="5"/>
        <v>N/A</v>
      </c>
      <c r="G23" s="1">
        <v>24</v>
      </c>
      <c r="H23" s="46" t="str">
        <f t="shared" si="6"/>
        <v>N/A</v>
      </c>
      <c r="I23" s="12">
        <v>-95.2</v>
      </c>
      <c r="J23" s="12">
        <v>140</v>
      </c>
      <c r="K23" s="38" t="s">
        <v>213</v>
      </c>
      <c r="L23" s="9" t="str">
        <f t="shared" si="3"/>
        <v>N/A</v>
      </c>
    </row>
    <row r="24" spans="1:12" ht="12.75" customHeight="1" x14ac:dyDescent="0.2">
      <c r="A24" s="18" t="s">
        <v>136</v>
      </c>
      <c r="B24" s="37" t="s">
        <v>213</v>
      </c>
      <c r="C24" s="13">
        <v>0.1476980208</v>
      </c>
      <c r="D24" s="46" t="str">
        <f t="shared" si="4"/>
        <v>N/A</v>
      </c>
      <c r="E24" s="13">
        <v>6.4477858000000004E-3</v>
      </c>
      <c r="F24" s="46" t="str">
        <f t="shared" si="5"/>
        <v>N/A</v>
      </c>
      <c r="G24" s="13">
        <v>1.45175632E-2</v>
      </c>
      <c r="H24" s="46" t="str">
        <f t="shared" si="6"/>
        <v>N/A</v>
      </c>
      <c r="I24" s="12">
        <v>-95.6</v>
      </c>
      <c r="J24" s="12">
        <v>125.2</v>
      </c>
      <c r="K24" s="9" t="s">
        <v>213</v>
      </c>
      <c r="L24" s="9" t="str">
        <f t="shared" si="3"/>
        <v>N/A</v>
      </c>
    </row>
    <row r="25" spans="1:12" ht="25.5" x14ac:dyDescent="0.2">
      <c r="A25" s="2" t="s">
        <v>137</v>
      </c>
      <c r="B25" s="37" t="s">
        <v>213</v>
      </c>
      <c r="C25" s="14">
        <v>271634</v>
      </c>
      <c r="D25" s="46" t="str">
        <f t="shared" si="4"/>
        <v>N/A</v>
      </c>
      <c r="E25" s="14">
        <v>6630</v>
      </c>
      <c r="F25" s="46" t="str">
        <f t="shared" si="5"/>
        <v>N/A</v>
      </c>
      <c r="G25" s="14">
        <v>68206</v>
      </c>
      <c r="H25" s="46" t="str">
        <f t="shared" si="6"/>
        <v>N/A</v>
      </c>
      <c r="I25" s="12">
        <v>-97.6</v>
      </c>
      <c r="J25" s="12">
        <v>928.7</v>
      </c>
      <c r="K25" s="9" t="s">
        <v>213</v>
      </c>
      <c r="L25" s="9" t="str">
        <f t="shared" si="3"/>
        <v>N/A</v>
      </c>
    </row>
    <row r="26" spans="1:12" ht="25.5" x14ac:dyDescent="0.2">
      <c r="A26" s="2" t="s">
        <v>954</v>
      </c>
      <c r="B26" s="37" t="s">
        <v>213</v>
      </c>
      <c r="C26" s="14">
        <v>1293.4952381000001</v>
      </c>
      <c r="D26" s="46" t="str">
        <f t="shared" si="4"/>
        <v>N/A</v>
      </c>
      <c r="E26" s="14">
        <v>663</v>
      </c>
      <c r="F26" s="46" t="str">
        <f t="shared" si="5"/>
        <v>N/A</v>
      </c>
      <c r="G26" s="14">
        <v>2841.9166667</v>
      </c>
      <c r="H26" s="46" t="str">
        <f t="shared" si="6"/>
        <v>N/A</v>
      </c>
      <c r="I26" s="12">
        <v>-48.7</v>
      </c>
      <c r="J26" s="12">
        <v>328.6</v>
      </c>
      <c r="K26" s="9" t="s">
        <v>213</v>
      </c>
      <c r="L26" s="9" t="str">
        <f t="shared" si="3"/>
        <v>N/A</v>
      </c>
    </row>
    <row r="27" spans="1:12" x14ac:dyDescent="0.2">
      <c r="A27" s="18" t="s">
        <v>138</v>
      </c>
      <c r="B27" s="1" t="s">
        <v>213</v>
      </c>
      <c r="C27" s="38">
        <v>19375</v>
      </c>
      <c r="D27" s="46" t="str">
        <f>IF($B27="N/A","N/A",IF(C27&gt;10,"No",IF(C27&lt;-10,"No","Yes")))</f>
        <v>N/A</v>
      </c>
      <c r="E27" s="38">
        <v>18534</v>
      </c>
      <c r="F27" s="46" t="str">
        <f>IF($B27="N/A","N/A",IF(E27&gt;10,"No",IF(E27&lt;-10,"No","Yes")))</f>
        <v>N/A</v>
      </c>
      <c r="G27" s="38">
        <v>21330</v>
      </c>
      <c r="H27" s="46" t="str">
        <f>IF($B27="N/A","N/A",IF(G27&gt;10,"No",IF(G27&lt;-10,"No","Yes")))</f>
        <v>N/A</v>
      </c>
      <c r="I27" s="12">
        <v>-4.34</v>
      </c>
      <c r="J27" s="12">
        <v>15.09</v>
      </c>
      <c r="K27" s="38" t="s">
        <v>213</v>
      </c>
      <c r="L27" s="9" t="str">
        <f>IF(J27="Div by 0", "N/A", IF(K27="N/A","N/A", IF(J27&gt;VALUE(MID(K27,1,2)), "No", IF(J27&lt;-1*VALUE(MID(K27,1,2)), "No", "Yes"))))</f>
        <v>N/A</v>
      </c>
    </row>
    <row r="28" spans="1:12" x14ac:dyDescent="0.2">
      <c r="A28" s="2" t="s">
        <v>139</v>
      </c>
      <c r="B28" s="50" t="s">
        <v>213</v>
      </c>
      <c r="C28" s="8">
        <v>13.626900732999999</v>
      </c>
      <c r="D28" s="46" t="str">
        <f>IF($B28="N/A","N/A",IF(C28&gt;10,"No",IF(C28&lt;-10,"No","Yes")))</f>
        <v>N/A</v>
      </c>
      <c r="E28" s="8">
        <v>11.950326258</v>
      </c>
      <c r="F28" s="46" t="str">
        <f>IF($B28="N/A","N/A",IF(E28&gt;10,"No",IF(E28&lt;-10,"No","Yes")))</f>
        <v>N/A</v>
      </c>
      <c r="G28" s="8">
        <v>12.902484318000001</v>
      </c>
      <c r="H28" s="46" t="str">
        <f>IF($B28="N/A","N/A",IF(G28&gt;10,"No",IF(G28&lt;-10,"No","Yes")))</f>
        <v>N/A</v>
      </c>
      <c r="I28" s="12">
        <v>-12.3</v>
      </c>
      <c r="J28" s="12">
        <v>7.968</v>
      </c>
      <c r="K28" s="9" t="s">
        <v>213</v>
      </c>
      <c r="L28" s="9" t="str">
        <f>IF(J28="Div by 0", "N/A", IF(K28="N/A","N/A", IF(J28&gt;VALUE(MID(K28,1,2)), "No", IF(J28&lt;-1*VALUE(MID(K28,1,2)), "No", "Yes"))))</f>
        <v>N/A</v>
      </c>
    </row>
    <row r="29" spans="1:12" x14ac:dyDescent="0.2">
      <c r="A29" s="18" t="s">
        <v>140</v>
      </c>
      <c r="B29" s="38" t="s">
        <v>213</v>
      </c>
      <c r="C29" s="38">
        <v>25439</v>
      </c>
      <c r="D29" s="46" t="str">
        <f>IF($B29="N/A","N/A",IF(C29&gt;10,"No",IF(C29&lt;-10,"No","Yes")))</f>
        <v>N/A</v>
      </c>
      <c r="E29" s="38">
        <v>23851</v>
      </c>
      <c r="F29" s="46" t="str">
        <f>IF($B29="N/A","N/A",IF(E29&gt;10,"No",IF(E29&lt;-10,"No","Yes")))</f>
        <v>N/A</v>
      </c>
      <c r="G29" s="38">
        <v>26490</v>
      </c>
      <c r="H29" s="46" t="str">
        <f>IF($B29="N/A","N/A",IF(G29&gt;10,"No",IF(G29&lt;-10,"No","Yes")))</f>
        <v>N/A</v>
      </c>
      <c r="I29" s="12">
        <v>-6.24</v>
      </c>
      <c r="J29" s="12">
        <v>11.06</v>
      </c>
      <c r="K29" s="38" t="s">
        <v>213</v>
      </c>
      <c r="L29" s="9" t="str">
        <f>IF(J29="Div by 0", "N/A", IF(K29="N/A","N/A", IF(J29&gt;VALUE(MID(K29,1,2)), "No", IF(J29&lt;-1*VALUE(MID(K29,1,2)), "No", "Yes"))))</f>
        <v>N/A</v>
      </c>
    </row>
    <row r="30" spans="1:12" x14ac:dyDescent="0.2">
      <c r="A30" s="2" t="s">
        <v>141</v>
      </c>
      <c r="B30" s="37" t="s">
        <v>213</v>
      </c>
      <c r="C30" s="8">
        <v>17.891856915999998</v>
      </c>
      <c r="D30" s="46" t="str">
        <f>IF($B30="N/A","N/A",IF(C30&gt;10,"No",IF(C30&lt;-10,"No","Yes")))</f>
        <v>N/A</v>
      </c>
      <c r="E30" s="8">
        <v>15.378613983999999</v>
      </c>
      <c r="F30" s="46" t="str">
        <f>IF($B30="N/A","N/A",IF(E30&gt;10,"No",IF(E30&lt;-10,"No","Yes")))</f>
        <v>N/A</v>
      </c>
      <c r="G30" s="8">
        <v>16.023760412000001</v>
      </c>
      <c r="H30" s="46" t="str">
        <f>IF($B30="N/A","N/A",IF(G30&gt;10,"No",IF(G30&lt;-10,"No","Yes")))</f>
        <v>N/A</v>
      </c>
      <c r="I30" s="12">
        <v>-14</v>
      </c>
      <c r="J30" s="12">
        <v>4.1950000000000003</v>
      </c>
      <c r="K30" s="9" t="s">
        <v>213</v>
      </c>
      <c r="L30" s="9" t="str">
        <f>IF(J30="Div by 0", "N/A", IF(K30="N/A","N/A", IF(J30&gt;VALUE(MID(K30,1,2)), "No", IF(J30&lt;-1*VALUE(MID(K30,1,2)), "No", "Yes"))))</f>
        <v>N/A</v>
      </c>
    </row>
    <row r="31" spans="1:12" ht="12.75" customHeight="1" x14ac:dyDescent="0.2">
      <c r="A31" s="18" t="s">
        <v>142</v>
      </c>
      <c r="B31" s="1" t="s">
        <v>213</v>
      </c>
      <c r="C31" s="1">
        <v>17707.916667000001</v>
      </c>
      <c r="D31" s="46" t="str">
        <f>IF($B31="N/A","N/A",IF(C31&gt;10,"No",IF(C31&lt;-10,"No","Yes")))</f>
        <v>N/A</v>
      </c>
      <c r="E31" s="1">
        <v>15414.75</v>
      </c>
      <c r="F31" s="46" t="str">
        <f>IF($B31="N/A","N/A",IF(E31&gt;10,"No",IF(E31&lt;-10,"No","Yes")))</f>
        <v>N/A</v>
      </c>
      <c r="G31" s="1">
        <v>18771.333332999999</v>
      </c>
      <c r="H31" s="46" t="str">
        <f>IF($B31="N/A","N/A",IF(G31&gt;10,"No",IF(G31&lt;-10,"No","Yes")))</f>
        <v>N/A</v>
      </c>
      <c r="I31" s="12">
        <v>-12.9</v>
      </c>
      <c r="J31" s="12">
        <v>21.78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122597</v>
      </c>
      <c r="D6" s="46" t="str">
        <f>IF($B6="N/A","N/A",IF(C6&gt;10,"No",IF(C6&lt;-10,"No","Yes")))</f>
        <v>N/A</v>
      </c>
      <c r="E6" s="38">
        <v>136548</v>
      </c>
      <c r="F6" s="46" t="str">
        <f>IF($B6="N/A","N/A",IF(E6&gt;10,"No",IF(E6&lt;-10,"No","Yes")))</f>
        <v>N/A</v>
      </c>
      <c r="G6" s="38">
        <v>143963</v>
      </c>
      <c r="H6" s="46" t="str">
        <f>IF($B6="N/A","N/A",IF(G6&gt;10,"No",IF(G6&lt;-10,"No","Yes")))</f>
        <v>N/A</v>
      </c>
      <c r="I6" s="12">
        <v>11.38</v>
      </c>
      <c r="J6" s="12">
        <v>5.43</v>
      </c>
      <c r="K6" s="52" t="s">
        <v>739</v>
      </c>
      <c r="L6" s="9" t="str">
        <f>IF(J6="Div by 0", "N/A", IF(K6="N/A","N/A", IF(J6&gt;VALUE(MID(K6,1,2)), "No", IF(J6&lt;-1*VALUE(MID(K6,1,2)), "No", "Yes"))))</f>
        <v>Yes</v>
      </c>
    </row>
    <row r="7" spans="1:14" x14ac:dyDescent="0.2">
      <c r="A7" s="18" t="s">
        <v>59</v>
      </c>
      <c r="B7" s="38" t="s">
        <v>213</v>
      </c>
      <c r="C7" s="38">
        <v>88057.600000000006</v>
      </c>
      <c r="D7" s="46" t="str">
        <f>IF($B7="N/A","N/A",IF(C7&gt;10,"No",IF(C7&lt;-10,"No","Yes")))</f>
        <v>N/A</v>
      </c>
      <c r="E7" s="38">
        <v>107372.74</v>
      </c>
      <c r="F7" s="46" t="str">
        <f>IF($B7="N/A","N/A",IF(E7&gt;10,"No",IF(E7&lt;-10,"No","Yes")))</f>
        <v>N/A</v>
      </c>
      <c r="G7" s="38">
        <v>113477.49</v>
      </c>
      <c r="H7" s="46" t="str">
        <f>IF($B7="N/A","N/A",IF(G7&gt;10,"No",IF(G7&lt;-10,"No","Yes")))</f>
        <v>N/A</v>
      </c>
      <c r="I7" s="12">
        <v>21.93</v>
      </c>
      <c r="J7" s="12">
        <v>5.6859999999999999</v>
      </c>
      <c r="K7" s="52" t="s">
        <v>740</v>
      </c>
      <c r="L7" s="9" t="str">
        <f>IF(J7="Div by 0", "N/A", IF(K7="N/A","N/A", IF(J7&gt;VALUE(MID(K7,1,2)), "No", IF(J7&lt;-1*VALUE(MID(K7,1,2)), "No", "Yes"))))</f>
        <v>Yes</v>
      </c>
    </row>
    <row r="8" spans="1:14" x14ac:dyDescent="0.2">
      <c r="A8" s="72" t="s">
        <v>143</v>
      </c>
      <c r="B8" s="38" t="s">
        <v>213</v>
      </c>
      <c r="C8" s="38">
        <v>1941</v>
      </c>
      <c r="D8" s="46" t="str">
        <f>IF($B8="N/A","N/A",IF(C8&gt;10,"No",IF(C8&lt;-10,"No","Yes")))</f>
        <v>N/A</v>
      </c>
      <c r="E8" s="38">
        <v>7430</v>
      </c>
      <c r="F8" s="46" t="str">
        <f>IF($B8="N/A","N/A",IF(E8&gt;10,"No",IF(E8&lt;-10,"No","Yes")))</f>
        <v>N/A</v>
      </c>
      <c r="G8" s="38">
        <v>10171</v>
      </c>
      <c r="H8" s="46" t="str">
        <f>IF($B8="N/A","N/A",IF(G8&gt;10,"No",IF(G8&lt;-10,"No","Yes")))</f>
        <v>N/A</v>
      </c>
      <c r="I8" s="12">
        <v>282.8</v>
      </c>
      <c r="J8" s="12">
        <v>36.89</v>
      </c>
      <c r="K8" s="38" t="s">
        <v>213</v>
      </c>
      <c r="L8" s="9" t="str">
        <f>IF(J8="Div by 0", "N/A", IF(K8="N/A","N/A", IF(J8&gt;VALUE(MID(K8,1,2)), "No", IF(J8&lt;-1*VALUE(MID(K8,1,2)), "No", "Yes"))))</f>
        <v>N/A</v>
      </c>
    </row>
    <row r="9" spans="1:14" x14ac:dyDescent="0.2">
      <c r="A9" s="18" t="s">
        <v>681</v>
      </c>
      <c r="B9" s="38" t="s">
        <v>213</v>
      </c>
      <c r="C9" s="38">
        <v>1933</v>
      </c>
      <c r="D9" s="46" t="str">
        <f t="shared" ref="D9:D11" si="0">IF($B9="N/A","N/A",IF(C9&gt;10,"No",IF(C9&lt;-10,"No","Yes")))</f>
        <v>N/A</v>
      </c>
      <c r="E9" s="38">
        <v>7264</v>
      </c>
      <c r="F9" s="46" t="str">
        <f t="shared" ref="F9:F11" si="1">IF($B9="N/A","N/A",IF(E9&gt;10,"No",IF(E9&lt;-10,"No","Yes")))</f>
        <v>N/A</v>
      </c>
      <c r="G9" s="38">
        <v>9838</v>
      </c>
      <c r="H9" s="46" t="str">
        <f t="shared" ref="H9:H11" si="2">IF($B9="N/A","N/A",IF(G9&gt;10,"No",IF(G9&lt;-10,"No","Yes")))</f>
        <v>N/A</v>
      </c>
      <c r="I9" s="12">
        <v>275.8</v>
      </c>
      <c r="J9" s="12">
        <v>35.44</v>
      </c>
      <c r="K9" s="38" t="s">
        <v>213</v>
      </c>
      <c r="L9" s="9" t="str">
        <f t="shared" ref="L9:L11" si="3">IF(J9="Div by 0", "N/A", IF(K9="N/A","N/A", IF(J9&gt;VALUE(MID(K9,1,2)), "No", IF(J9&lt;-1*VALUE(MID(K9,1,2)), "No", "Yes"))))</f>
        <v>N/A</v>
      </c>
    </row>
    <row r="10" spans="1:14" x14ac:dyDescent="0.2">
      <c r="A10" s="18" t="s">
        <v>425</v>
      </c>
      <c r="B10" s="38" t="s">
        <v>213</v>
      </c>
      <c r="C10" s="38">
        <v>11</v>
      </c>
      <c r="D10" s="46" t="str">
        <f t="shared" si="0"/>
        <v>N/A</v>
      </c>
      <c r="E10" s="38">
        <v>166</v>
      </c>
      <c r="F10" s="46" t="str">
        <f t="shared" si="1"/>
        <v>N/A</v>
      </c>
      <c r="G10" s="38">
        <v>333</v>
      </c>
      <c r="H10" s="46" t="str">
        <f t="shared" si="2"/>
        <v>N/A</v>
      </c>
      <c r="I10" s="12">
        <v>1975</v>
      </c>
      <c r="J10" s="12">
        <v>100.6</v>
      </c>
      <c r="K10" s="38" t="s">
        <v>213</v>
      </c>
      <c r="L10" s="9" t="str">
        <f t="shared" si="3"/>
        <v>N/A</v>
      </c>
    </row>
    <row r="11" spans="1:14" x14ac:dyDescent="0.2">
      <c r="A11" s="18" t="s">
        <v>169</v>
      </c>
      <c r="B11" s="38" t="s">
        <v>213</v>
      </c>
      <c r="C11" s="8">
        <v>1.5832361314000001</v>
      </c>
      <c r="D11" s="46" t="str">
        <f t="shared" si="0"/>
        <v>N/A</v>
      </c>
      <c r="E11" s="8">
        <v>5.4413100155</v>
      </c>
      <c r="F11" s="46" t="str">
        <f t="shared" si="1"/>
        <v>N/A</v>
      </c>
      <c r="G11" s="8">
        <v>7.0650097594999997</v>
      </c>
      <c r="H11" s="46" t="str">
        <f t="shared" si="2"/>
        <v>N/A</v>
      </c>
      <c r="I11" s="12">
        <v>243.7</v>
      </c>
      <c r="J11" s="12">
        <v>29.84</v>
      </c>
      <c r="K11" s="38" t="s">
        <v>213</v>
      </c>
      <c r="L11" s="9" t="str">
        <f t="shared" si="3"/>
        <v>N/A</v>
      </c>
    </row>
    <row r="12" spans="1:14" x14ac:dyDescent="0.2">
      <c r="A12" s="18" t="s">
        <v>144</v>
      </c>
      <c r="B12" s="38" t="s">
        <v>213</v>
      </c>
      <c r="C12" s="38">
        <v>326.91666666999998</v>
      </c>
      <c r="D12" s="46" t="str">
        <f>IF($B12="N/A","N/A",IF(C12&gt;10,"No",IF(C12&lt;-10,"No","Yes")))</f>
        <v>N/A</v>
      </c>
      <c r="E12" s="38">
        <v>4338.3333333</v>
      </c>
      <c r="F12" s="46" t="str">
        <f>IF($B12="N/A","N/A",IF(E12&gt;10,"No",IF(E12&lt;-10,"No","Yes")))</f>
        <v>N/A</v>
      </c>
      <c r="G12" s="38">
        <v>6059.0833333</v>
      </c>
      <c r="H12" s="46" t="str">
        <f>IF($B12="N/A","N/A",IF(G12&gt;10,"No",IF(G12&lt;-10,"No","Yes")))</f>
        <v>N/A</v>
      </c>
      <c r="I12" s="12">
        <v>1227</v>
      </c>
      <c r="J12" s="12">
        <v>39.659999999999997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98.17800407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1.8178281919999999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4.1677375000000001E-3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2623</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1.8219959295000001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89.592070148999994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49.942813571999999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20.277005147000001</v>
      </c>
      <c r="D28" s="78" t="str">
        <f>IF($B28="N/A","N/A",IF(C28&gt;10,"No",IF(C28&lt;-10,"No","Yes")))</f>
        <v>N/A</v>
      </c>
      <c r="E28" s="74">
        <v>19.594574802</v>
      </c>
      <c r="F28" s="78" t="str">
        <f>IF($B28="N/A","N/A",IF(E28&gt;10,"No",IF(E28&lt;-10,"No","Yes")))</f>
        <v>N/A</v>
      </c>
      <c r="G28" s="74">
        <v>19.246611977000001</v>
      </c>
      <c r="H28" s="78" t="str">
        <f>IF($B28="N/A","N/A",IF(G28&gt;10,"No",IF(G28&lt;-10,"No","Yes")))</f>
        <v>N/A</v>
      </c>
      <c r="I28" s="12">
        <v>-3.37</v>
      </c>
      <c r="J28" s="12">
        <v>-1.78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99.823812981000003</v>
      </c>
      <c r="D30" s="46" t="str">
        <f>IF($B30="N/A","N/A",IF(C30&gt;=98,"Yes","No"))</f>
        <v>Yes</v>
      </c>
      <c r="E30" s="13">
        <v>99.698274599000001</v>
      </c>
      <c r="F30" s="46" t="str">
        <f>IF($B30="N/A","N/A",IF(E30&gt;=98,"Yes","No"))</f>
        <v>Yes</v>
      </c>
      <c r="G30" s="13">
        <v>99.705479879999999</v>
      </c>
      <c r="H30" s="46" t="str">
        <f>IF($B30="N/A","N/A",IF(G30&gt;=98,"Yes","No"))</f>
        <v>Yes</v>
      </c>
      <c r="I30" s="12">
        <v>-0.126</v>
      </c>
      <c r="J30" s="12">
        <v>7.1999999999999998E-3</v>
      </c>
      <c r="K30" s="47" t="s">
        <v>740</v>
      </c>
      <c r="L30" s="9" t="str">
        <f t="shared" si="4"/>
        <v>Yes</v>
      </c>
    </row>
    <row r="31" spans="1:14" x14ac:dyDescent="0.2">
      <c r="A31" s="2" t="s">
        <v>18</v>
      </c>
      <c r="B31" s="50" t="s">
        <v>277</v>
      </c>
      <c r="C31" s="13">
        <v>99.999184318999994</v>
      </c>
      <c r="D31" s="46" t="str">
        <f>IF($B31="N/A","N/A",IF(C31&gt;=95,"Yes","No"))</f>
        <v>Yes</v>
      </c>
      <c r="E31" s="13">
        <v>99.994141253999999</v>
      </c>
      <c r="F31" s="46" t="str">
        <f>IF($B31="N/A","N/A",IF(E31&gt;=95,"Yes","No"))</f>
        <v>Yes</v>
      </c>
      <c r="G31" s="13">
        <v>99.995832261999993</v>
      </c>
      <c r="H31" s="46" t="str">
        <f>IF($B31="N/A","N/A",IF(G31&gt;=95,"Yes","No"))</f>
        <v>Yes</v>
      </c>
      <c r="I31" s="12">
        <v>-5.0000000000000001E-3</v>
      </c>
      <c r="J31" s="12">
        <v>1.6999999999999999E-3</v>
      </c>
      <c r="K31" s="47" t="s">
        <v>740</v>
      </c>
      <c r="L31" s="9" t="str">
        <f t="shared" si="4"/>
        <v>Yes</v>
      </c>
    </row>
    <row r="32" spans="1:14" x14ac:dyDescent="0.2">
      <c r="A32" s="2" t="s">
        <v>23</v>
      </c>
      <c r="B32" s="37" t="s">
        <v>213</v>
      </c>
      <c r="C32" s="13">
        <v>73.689405124000004</v>
      </c>
      <c r="D32" s="46" t="str">
        <f t="shared" ref="D32:D37" si="11">IF($B32="N/A","N/A",IF(C32&gt;10,"No",IF(C32&lt;-10,"No","Yes")))</f>
        <v>N/A</v>
      </c>
      <c r="E32" s="13">
        <v>75.508246184000001</v>
      </c>
      <c r="F32" s="46" t="str">
        <f t="shared" ref="F32:F37" si="12">IF($B32="N/A","N/A",IF(E32&gt;10,"No",IF(E32&lt;-10,"No","Yes")))</f>
        <v>N/A</v>
      </c>
      <c r="G32" s="13">
        <v>75.867410375999995</v>
      </c>
      <c r="H32" s="46" t="str">
        <f t="shared" ref="H32:H37" si="13">IF($B32="N/A","N/A",IF(G32&gt;10,"No",IF(G32&lt;-10,"No","Yes")))</f>
        <v>N/A</v>
      </c>
      <c r="I32" s="12">
        <v>2.468</v>
      </c>
      <c r="J32" s="12">
        <v>0.47570000000000001</v>
      </c>
      <c r="K32" s="47" t="s">
        <v>740</v>
      </c>
      <c r="L32" s="9" t="str">
        <f t="shared" si="4"/>
        <v>Yes</v>
      </c>
    </row>
    <row r="33" spans="1:12" x14ac:dyDescent="0.2">
      <c r="A33" s="2" t="s">
        <v>24</v>
      </c>
      <c r="B33" s="37" t="s">
        <v>213</v>
      </c>
      <c r="C33" s="13">
        <v>0.9722913285</v>
      </c>
      <c r="D33" s="46" t="str">
        <f t="shared" si="11"/>
        <v>N/A</v>
      </c>
      <c r="E33" s="13">
        <v>0.93227290039999999</v>
      </c>
      <c r="F33" s="46" t="str">
        <f t="shared" si="12"/>
        <v>N/A</v>
      </c>
      <c r="G33" s="13">
        <v>0.95719038919999999</v>
      </c>
      <c r="H33" s="46" t="str">
        <f t="shared" si="13"/>
        <v>N/A</v>
      </c>
      <c r="I33" s="12">
        <v>-4.12</v>
      </c>
      <c r="J33" s="12">
        <v>2.673</v>
      </c>
      <c r="K33" s="47" t="s">
        <v>740</v>
      </c>
      <c r="L33" s="9" t="str">
        <f t="shared" si="4"/>
        <v>Yes</v>
      </c>
    </row>
    <row r="34" spans="1:12" x14ac:dyDescent="0.2">
      <c r="A34" s="2" t="s">
        <v>25</v>
      </c>
      <c r="B34" s="37" t="s">
        <v>213</v>
      </c>
      <c r="C34" s="13">
        <v>21.650611352999999</v>
      </c>
      <c r="D34" s="46" t="str">
        <f t="shared" si="11"/>
        <v>N/A</v>
      </c>
      <c r="E34" s="13">
        <v>19.899229575</v>
      </c>
      <c r="F34" s="46" t="str">
        <f t="shared" si="12"/>
        <v>N/A</v>
      </c>
      <c r="G34" s="13">
        <v>19.141723915</v>
      </c>
      <c r="H34" s="46" t="str">
        <f t="shared" si="13"/>
        <v>N/A</v>
      </c>
      <c r="I34" s="12">
        <v>-8.09</v>
      </c>
      <c r="J34" s="12">
        <v>-3.81</v>
      </c>
      <c r="K34" s="47" t="s">
        <v>740</v>
      </c>
      <c r="L34" s="9" t="str">
        <f t="shared" si="4"/>
        <v>Yes</v>
      </c>
    </row>
    <row r="35" spans="1:12" x14ac:dyDescent="0.2">
      <c r="A35" s="2" t="s">
        <v>26</v>
      </c>
      <c r="B35" s="50" t="s">
        <v>213</v>
      </c>
      <c r="C35" s="13">
        <v>0.33442906430000002</v>
      </c>
      <c r="D35" s="11" t="str">
        <f t="shared" si="11"/>
        <v>N/A</v>
      </c>
      <c r="E35" s="13">
        <v>0.31856929430000003</v>
      </c>
      <c r="F35" s="11" t="str">
        <f t="shared" si="12"/>
        <v>N/A</v>
      </c>
      <c r="G35" s="13">
        <v>0.32855664299999998</v>
      </c>
      <c r="H35" s="11" t="str">
        <f t="shared" si="13"/>
        <v>N/A</v>
      </c>
      <c r="I35" s="12">
        <v>-4.74</v>
      </c>
      <c r="J35" s="12">
        <v>3.1349999999999998</v>
      </c>
      <c r="K35" s="50" t="s">
        <v>213</v>
      </c>
      <c r="L35" s="9" t="str">
        <f t="shared" si="4"/>
        <v>N/A</v>
      </c>
    </row>
    <row r="36" spans="1:12" x14ac:dyDescent="0.2">
      <c r="A36" s="2" t="s">
        <v>60</v>
      </c>
      <c r="B36" s="50" t="s">
        <v>213</v>
      </c>
      <c r="C36" s="13">
        <v>2.2023377399999999E-2</v>
      </c>
      <c r="D36" s="11" t="str">
        <f t="shared" si="11"/>
        <v>N/A</v>
      </c>
      <c r="E36" s="13">
        <v>6.00521428E-2</v>
      </c>
      <c r="F36" s="11" t="str">
        <f t="shared" si="12"/>
        <v>N/A</v>
      </c>
      <c r="G36" s="13">
        <v>8.5438619600000001E-2</v>
      </c>
      <c r="H36" s="11" t="str">
        <f t="shared" si="13"/>
        <v>N/A</v>
      </c>
      <c r="I36" s="12">
        <v>172.7</v>
      </c>
      <c r="J36" s="12">
        <v>42.27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3.3312397530000002</v>
      </c>
      <c r="D38" s="11" t="str">
        <f>IF($B38="N/A","N/A",IF(C38&gt;=5,"No",IF(C38&lt;0,"No","Yes")))</f>
        <v>Yes</v>
      </c>
      <c r="E38" s="13">
        <v>3.2816299029999998</v>
      </c>
      <c r="F38" s="11" t="str">
        <f>IF($B38="N/A","N/A",IF(E38&gt;=5,"No",IF(E38&lt;0,"No","Yes")))</f>
        <v>Yes</v>
      </c>
      <c r="G38" s="13">
        <v>3.6196800567</v>
      </c>
      <c r="H38" s="11" t="str">
        <f>IF($B38="N/A","N/A",IF(G38&gt;=5,"No",IF(G38&lt;0,"No","Yes")))</f>
        <v>Yes</v>
      </c>
      <c r="I38" s="12">
        <v>-1.49</v>
      </c>
      <c r="J38" s="12">
        <v>10.3</v>
      </c>
      <c r="K38" s="47" t="s">
        <v>740</v>
      </c>
      <c r="L38" s="9" t="str">
        <f t="shared" si="4"/>
        <v>No</v>
      </c>
    </row>
    <row r="39" spans="1:12" x14ac:dyDescent="0.2">
      <c r="A39" s="2" t="s">
        <v>63</v>
      </c>
      <c r="B39" s="50" t="s">
        <v>213</v>
      </c>
      <c r="C39" s="13">
        <v>3.1322136757000001</v>
      </c>
      <c r="D39" s="11" t="str">
        <f>IF($B39="N/A","N/A",IF(C39&gt;10,"No",IF(C39&lt;-10,"No","Yes")))</f>
        <v>N/A</v>
      </c>
      <c r="E39" s="13">
        <v>3.060462255</v>
      </c>
      <c r="F39" s="11" t="str">
        <f>IF($B39="N/A","N/A",IF(E39&gt;10,"No",IF(E39&lt;-10,"No","Yes")))</f>
        <v>N/A</v>
      </c>
      <c r="G39" s="13">
        <v>3.1452525996</v>
      </c>
      <c r="H39" s="11" t="str">
        <f>IF($B39="N/A","N/A",IF(G39&gt;10,"No",IF(G39&lt;-10,"No","Yes")))</f>
        <v>N/A</v>
      </c>
      <c r="I39" s="12">
        <v>-2.29</v>
      </c>
      <c r="J39" s="12">
        <v>2.7709999999999999</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4.6085956426000001</v>
      </c>
      <c r="D41" s="46" t="str">
        <f>IF($B41="N/A","N/A",IF(C41&gt;8,"No",IF(C41&lt;2,"No","Yes")))</f>
        <v>Yes</v>
      </c>
      <c r="E41" s="8">
        <v>4.2754196327000002</v>
      </c>
      <c r="F41" s="46" t="str">
        <f>IF($B41="N/A","N/A",IF(E41&gt;8,"No",IF(E41&lt;2,"No","Yes")))</f>
        <v>Yes</v>
      </c>
      <c r="G41" s="8">
        <v>3.9461528309</v>
      </c>
      <c r="H41" s="46" t="str">
        <f>IF($B41="N/A","N/A",IF(G41&gt;8,"No",IF(G41&lt;2,"No","Yes")))</f>
        <v>Yes</v>
      </c>
      <c r="I41" s="12">
        <v>-7.23</v>
      </c>
      <c r="J41" s="12">
        <v>-7.7</v>
      </c>
      <c r="K41" s="47" t="s">
        <v>740</v>
      </c>
      <c r="L41" s="9" t="str">
        <f t="shared" si="4"/>
        <v>Yes</v>
      </c>
    </row>
    <row r="42" spans="1:12" x14ac:dyDescent="0.2">
      <c r="A42" s="3" t="s">
        <v>170</v>
      </c>
      <c r="B42" s="37" t="s">
        <v>213</v>
      </c>
      <c r="C42" s="8">
        <v>19.949917207999999</v>
      </c>
      <c r="D42" s="11" t="str">
        <f t="shared" ref="D42:D49" si="14">IF($B42="N/A","N/A",IF(C42&gt;10,"No",IF(C42&lt;-10,"No","Yes")))</f>
        <v>N/A</v>
      </c>
      <c r="E42" s="8">
        <v>19.700764566</v>
      </c>
      <c r="F42" s="11" t="str">
        <f t="shared" ref="F42:F49" si="15">IF($B42="N/A","N/A",IF(E42&gt;10,"No",IF(E42&lt;-10,"No","Yes")))</f>
        <v>N/A</v>
      </c>
      <c r="G42" s="8">
        <v>19.719650187999999</v>
      </c>
      <c r="H42" s="11" t="str">
        <f t="shared" ref="H42:H49" si="16">IF($B42="N/A","N/A",IF(G42&gt;10,"No",IF(G42&lt;-10,"No","Yes")))</f>
        <v>N/A</v>
      </c>
      <c r="I42" s="12">
        <v>-1.25</v>
      </c>
      <c r="J42" s="12">
        <v>9.5899999999999999E-2</v>
      </c>
      <c r="K42" s="47" t="s">
        <v>740</v>
      </c>
      <c r="L42" s="9" t="str">
        <f>IF(J42="Div by 0", "N/A", IF(OR(J42="N/A",K42="N/A"),"N/A", IF(J42&gt;VALUE(MID(K42,1,2)), "No", IF(J42&lt;-1*VALUE(MID(K42,1,2)), "No", "Yes"))))</f>
        <v>Yes</v>
      </c>
    </row>
    <row r="43" spans="1:12" x14ac:dyDescent="0.2">
      <c r="A43" s="3" t="s">
        <v>171</v>
      </c>
      <c r="B43" s="37" t="s">
        <v>213</v>
      </c>
      <c r="C43" s="8">
        <v>30.464040719</v>
      </c>
      <c r="D43" s="11" t="str">
        <f t="shared" si="14"/>
        <v>N/A</v>
      </c>
      <c r="E43" s="8">
        <v>33.193455780999997</v>
      </c>
      <c r="F43" s="11" t="str">
        <f t="shared" si="15"/>
        <v>N/A</v>
      </c>
      <c r="G43" s="8">
        <v>34.645012954999999</v>
      </c>
      <c r="H43" s="11" t="str">
        <f t="shared" si="16"/>
        <v>N/A</v>
      </c>
      <c r="I43" s="12">
        <v>8.9589999999999996</v>
      </c>
      <c r="J43" s="12">
        <v>4.3730000000000002</v>
      </c>
      <c r="K43" s="47" t="s">
        <v>740</v>
      </c>
      <c r="L43" s="9" t="str">
        <f>IF(J43="Div by 0", "N/A", IF(OR(J43="N/A",K43="N/A"),"N/A", IF(J43&gt;VALUE(MID(K43,1,2)), "No", IF(J43&lt;-1*VALUE(MID(K43,1,2)), "No", "Yes"))))</f>
        <v>Yes</v>
      </c>
    </row>
    <row r="44" spans="1:12" x14ac:dyDescent="0.2">
      <c r="A44" s="3" t="s">
        <v>172</v>
      </c>
      <c r="B44" s="37" t="s">
        <v>213</v>
      </c>
      <c r="C44" s="8">
        <v>2.8002316533</v>
      </c>
      <c r="D44" s="11" t="str">
        <f t="shared" si="14"/>
        <v>N/A</v>
      </c>
      <c r="E44" s="8">
        <v>2.7374989015</v>
      </c>
      <c r="F44" s="11" t="str">
        <f t="shared" si="15"/>
        <v>N/A</v>
      </c>
      <c r="G44" s="8">
        <v>2.7409820579000002</v>
      </c>
      <c r="H44" s="11" t="str">
        <f t="shared" si="16"/>
        <v>N/A</v>
      </c>
      <c r="I44" s="12">
        <v>-2.2400000000000002</v>
      </c>
      <c r="J44" s="12">
        <v>0.12720000000000001</v>
      </c>
      <c r="K44" s="47" t="s">
        <v>740</v>
      </c>
      <c r="L44" s="9" t="str">
        <f t="shared" ref="L44:L53" si="17">IF(J44="Div by 0", "N/A", IF(OR(J44="N/A",K44="N/A"),"N/A", IF(J44&gt;VALUE(MID(K44,1,2)), "No", IF(J44&lt;-1*VALUE(MID(K44,1,2)), "No", "Yes"))))</f>
        <v>Yes</v>
      </c>
    </row>
    <row r="45" spans="1:12" x14ac:dyDescent="0.2">
      <c r="A45" s="3" t="s">
        <v>173</v>
      </c>
      <c r="B45" s="37" t="s">
        <v>213</v>
      </c>
      <c r="C45" s="8">
        <v>20.345522321000001</v>
      </c>
      <c r="D45" s="11" t="str">
        <f t="shared" si="14"/>
        <v>N/A</v>
      </c>
      <c r="E45" s="8">
        <v>19.172745115000001</v>
      </c>
      <c r="F45" s="11" t="str">
        <f t="shared" si="15"/>
        <v>N/A</v>
      </c>
      <c r="G45" s="8">
        <v>18.452657975000001</v>
      </c>
      <c r="H45" s="11" t="str">
        <f t="shared" si="16"/>
        <v>N/A</v>
      </c>
      <c r="I45" s="12">
        <v>-5.76</v>
      </c>
      <c r="J45" s="12">
        <v>-3.76</v>
      </c>
      <c r="K45" s="47" t="s">
        <v>740</v>
      </c>
      <c r="L45" s="9" t="str">
        <f t="shared" si="17"/>
        <v>Yes</v>
      </c>
    </row>
    <row r="46" spans="1:12" x14ac:dyDescent="0.2">
      <c r="A46" s="3" t="s">
        <v>174</v>
      </c>
      <c r="B46" s="37" t="s">
        <v>213</v>
      </c>
      <c r="C46" s="8">
        <v>11.763746257999999</v>
      </c>
      <c r="D46" s="11" t="str">
        <f t="shared" si="14"/>
        <v>N/A</v>
      </c>
      <c r="E46" s="8">
        <v>11.311040805999999</v>
      </c>
      <c r="F46" s="11" t="str">
        <f t="shared" si="15"/>
        <v>N/A</v>
      </c>
      <c r="G46" s="8">
        <v>11.257753728000001</v>
      </c>
      <c r="H46" s="11" t="str">
        <f t="shared" si="16"/>
        <v>N/A</v>
      </c>
      <c r="I46" s="12">
        <v>-3.85</v>
      </c>
      <c r="J46" s="12">
        <v>-0.47099999999999997</v>
      </c>
      <c r="K46" s="47" t="s">
        <v>740</v>
      </c>
      <c r="L46" s="9" t="str">
        <f t="shared" si="17"/>
        <v>Yes</v>
      </c>
    </row>
    <row r="47" spans="1:12" x14ac:dyDescent="0.2">
      <c r="A47" s="3" t="s">
        <v>175</v>
      </c>
      <c r="B47" s="37" t="s">
        <v>213</v>
      </c>
      <c r="C47" s="8">
        <v>4.3769423395000002</v>
      </c>
      <c r="D47" s="11" t="str">
        <f t="shared" si="14"/>
        <v>N/A</v>
      </c>
      <c r="E47" s="8">
        <v>4.3369364618999997</v>
      </c>
      <c r="F47" s="11" t="str">
        <f t="shared" si="15"/>
        <v>N/A</v>
      </c>
      <c r="G47" s="8">
        <v>4.2267804921999996</v>
      </c>
      <c r="H47" s="11" t="str">
        <f t="shared" si="16"/>
        <v>N/A</v>
      </c>
      <c r="I47" s="12">
        <v>-0.91400000000000003</v>
      </c>
      <c r="J47" s="12">
        <v>-2.54</v>
      </c>
      <c r="K47" s="47" t="s">
        <v>740</v>
      </c>
      <c r="L47" s="9" t="str">
        <f t="shared" si="17"/>
        <v>Yes</v>
      </c>
    </row>
    <row r="48" spans="1:12" x14ac:dyDescent="0.2">
      <c r="A48" s="3" t="s">
        <v>176</v>
      </c>
      <c r="B48" s="37" t="s">
        <v>213</v>
      </c>
      <c r="C48" s="8">
        <v>3.0433044854000002</v>
      </c>
      <c r="D48" s="11" t="str">
        <f t="shared" si="14"/>
        <v>N/A</v>
      </c>
      <c r="E48" s="8">
        <v>2.9052054955000002</v>
      </c>
      <c r="F48" s="11" t="str">
        <f t="shared" si="15"/>
        <v>N/A</v>
      </c>
      <c r="G48" s="8">
        <v>2.7889110395999999</v>
      </c>
      <c r="H48" s="11" t="str">
        <f t="shared" si="16"/>
        <v>N/A</v>
      </c>
      <c r="I48" s="12">
        <v>-4.54</v>
      </c>
      <c r="J48" s="12">
        <v>-4</v>
      </c>
      <c r="K48" s="47" t="s">
        <v>740</v>
      </c>
      <c r="L48" s="9" t="str">
        <f t="shared" si="17"/>
        <v>Yes</v>
      </c>
    </row>
    <row r="49" spans="1:12" x14ac:dyDescent="0.2">
      <c r="A49" s="3" t="s">
        <v>957</v>
      </c>
      <c r="B49" s="37" t="s">
        <v>213</v>
      </c>
      <c r="C49" s="8">
        <v>2.6476993727</v>
      </c>
      <c r="D49" s="11" t="str">
        <f t="shared" si="14"/>
        <v>N/A</v>
      </c>
      <c r="E49" s="8">
        <v>2.3669332395999998</v>
      </c>
      <c r="F49" s="11" t="str">
        <f t="shared" si="15"/>
        <v>N/A</v>
      </c>
      <c r="G49" s="8">
        <v>2.2220987337000002</v>
      </c>
      <c r="H49" s="11" t="str">
        <f t="shared" si="16"/>
        <v>N/A</v>
      </c>
      <c r="I49" s="12">
        <v>-10.6</v>
      </c>
      <c r="J49" s="12">
        <v>-6.12</v>
      </c>
      <c r="K49" s="47" t="s">
        <v>740</v>
      </c>
      <c r="L49" s="9" t="str">
        <f t="shared" si="17"/>
        <v>Yes</v>
      </c>
    </row>
    <row r="50" spans="1:12" x14ac:dyDescent="0.2">
      <c r="A50" s="2" t="s">
        <v>208</v>
      </c>
      <c r="B50" s="37" t="s">
        <v>213</v>
      </c>
      <c r="C50" s="38">
        <v>67068</v>
      </c>
      <c r="D50" s="9" t="str">
        <f t="shared" ref="D50:D53" si="18">IF($B50="N/A","N/A",IF(C50&lt;0,"No","Yes"))</f>
        <v>N/A</v>
      </c>
      <c r="E50" s="38">
        <v>77661</v>
      </c>
      <c r="F50" s="9" t="str">
        <f t="shared" ref="F50:F53" si="19">IF($B50="N/A","N/A",IF(E50&lt;0,"No","Yes"))</f>
        <v>N/A</v>
      </c>
      <c r="G50" s="38">
        <v>83545</v>
      </c>
      <c r="H50" s="9" t="str">
        <f t="shared" ref="H50:H53" si="20">IF($B50="N/A","N/A",IF(G50&lt;0,"No","Yes"))</f>
        <v>N/A</v>
      </c>
      <c r="I50" s="12">
        <v>15.79</v>
      </c>
      <c r="J50" s="12">
        <v>7.577</v>
      </c>
      <c r="K50" s="47" t="s">
        <v>740</v>
      </c>
      <c r="L50" s="9" t="str">
        <f t="shared" si="17"/>
        <v>Yes</v>
      </c>
    </row>
    <row r="51" spans="1:12" x14ac:dyDescent="0.2">
      <c r="A51" s="2" t="s">
        <v>209</v>
      </c>
      <c r="B51" s="37" t="s">
        <v>213</v>
      </c>
      <c r="C51" s="38">
        <v>3432</v>
      </c>
      <c r="D51" s="9" t="str">
        <f t="shared" si="18"/>
        <v>N/A</v>
      </c>
      <c r="E51" s="38">
        <v>3733</v>
      </c>
      <c r="F51" s="9" t="str">
        <f t="shared" si="19"/>
        <v>N/A</v>
      </c>
      <c r="G51" s="38">
        <v>3937</v>
      </c>
      <c r="H51" s="9" t="str">
        <f t="shared" si="20"/>
        <v>N/A</v>
      </c>
      <c r="I51" s="12">
        <v>8.77</v>
      </c>
      <c r="J51" s="12">
        <v>5.4649999999999999</v>
      </c>
      <c r="K51" s="47" t="s">
        <v>740</v>
      </c>
      <c r="L51" s="9" t="str">
        <f t="shared" si="17"/>
        <v>Yes</v>
      </c>
    </row>
    <row r="52" spans="1:12" x14ac:dyDescent="0.2">
      <c r="A52" s="2" t="s">
        <v>210</v>
      </c>
      <c r="B52" s="37" t="s">
        <v>213</v>
      </c>
      <c r="C52" s="38">
        <v>38420</v>
      </c>
      <c r="D52" s="9" t="str">
        <f t="shared" si="18"/>
        <v>N/A</v>
      </c>
      <c r="E52" s="38">
        <v>40700</v>
      </c>
      <c r="F52" s="9" t="str">
        <f t="shared" si="19"/>
        <v>N/A</v>
      </c>
      <c r="G52" s="38">
        <v>41863</v>
      </c>
      <c r="H52" s="9" t="str">
        <f t="shared" si="20"/>
        <v>N/A</v>
      </c>
      <c r="I52" s="12">
        <v>5.9340000000000002</v>
      </c>
      <c r="J52" s="12">
        <v>2.8570000000000002</v>
      </c>
      <c r="K52" s="47" t="s">
        <v>740</v>
      </c>
      <c r="L52" s="9" t="str">
        <f t="shared" si="17"/>
        <v>Yes</v>
      </c>
    </row>
    <row r="53" spans="1:12" x14ac:dyDescent="0.2">
      <c r="A53" s="2" t="s">
        <v>958</v>
      </c>
      <c r="B53" s="37" t="s">
        <v>213</v>
      </c>
      <c r="C53" s="38">
        <v>8296</v>
      </c>
      <c r="D53" s="9" t="str">
        <f t="shared" si="18"/>
        <v>N/A</v>
      </c>
      <c r="E53" s="38">
        <v>9183</v>
      </c>
      <c r="F53" s="9" t="str">
        <f t="shared" si="19"/>
        <v>N/A</v>
      </c>
      <c r="G53" s="38">
        <v>9383</v>
      </c>
      <c r="H53" s="9" t="str">
        <f t="shared" si="20"/>
        <v>N/A</v>
      </c>
      <c r="I53" s="12">
        <v>10.69</v>
      </c>
      <c r="J53" s="12">
        <v>2.1779999999999999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56.552770459000001</v>
      </c>
      <c r="D56" s="46" t="str">
        <f t="shared" ref="D56:D57" si="21">IF($B56="N/A","N/A",IF(C56&gt;10,"No",IF(C56&lt;-10,"No","Yes")))</f>
        <v>N/A</v>
      </c>
      <c r="E56" s="8">
        <v>55.920262471999997</v>
      </c>
      <c r="F56" s="46" t="str">
        <f t="shared" ref="F56:F57" si="22">IF($B56="N/A","N/A",IF(E56&gt;10,"No",IF(E56&lt;-10,"No","Yes")))</f>
        <v>N/A</v>
      </c>
      <c r="G56" s="8">
        <v>55.455221133000002</v>
      </c>
      <c r="H56" s="46" t="str">
        <f t="shared" ref="H56:H57" si="23">IF($B56="N/A","N/A",IF(G56&gt;10,"No",IF(G56&lt;-10,"No","Yes")))</f>
        <v>N/A</v>
      </c>
      <c r="I56" s="12">
        <v>-1.1200000000000001</v>
      </c>
      <c r="J56" s="12">
        <v>-0.83199999999999996</v>
      </c>
      <c r="K56" s="47" t="s">
        <v>740</v>
      </c>
      <c r="L56" s="9" t="str">
        <f>IF(J56="Div by 0", "N/A", IF(OR(J56="N/A",K56="N/A"),"N/A", IF(J56&gt;VALUE(MID(K56,1,2)), "No", IF(J56&lt;-1*VALUE(MID(K56,1,2)), "No", "Yes"))))</f>
        <v>Yes</v>
      </c>
    </row>
    <row r="57" spans="1:12" x14ac:dyDescent="0.2">
      <c r="A57" s="6" t="s">
        <v>178</v>
      </c>
      <c r="B57" s="37" t="s">
        <v>213</v>
      </c>
      <c r="C57" s="8">
        <v>43.447229540999999</v>
      </c>
      <c r="D57" s="46" t="str">
        <f t="shared" si="21"/>
        <v>N/A</v>
      </c>
      <c r="E57" s="8">
        <v>44.079737528000003</v>
      </c>
      <c r="F57" s="46" t="str">
        <f t="shared" si="22"/>
        <v>N/A</v>
      </c>
      <c r="G57" s="8">
        <v>44.544778866999998</v>
      </c>
      <c r="H57" s="46" t="str">
        <f t="shared" si="23"/>
        <v>N/A</v>
      </c>
      <c r="I57" s="12">
        <v>1.456</v>
      </c>
      <c r="J57" s="12">
        <v>1.0549999999999999</v>
      </c>
      <c r="K57" s="47" t="s">
        <v>740</v>
      </c>
      <c r="L57" s="9" t="str">
        <f>IF(J57="Div by 0", "N/A", IF(OR(J57="N/A",K57="N/A"),"N/A", IF(J57&gt;VALUE(MID(K57,1,2)), "No", IF(J57&lt;-1*VALUE(MID(K57,1,2)), "No", "Yes"))))</f>
        <v>Yes</v>
      </c>
    </row>
    <row r="58" spans="1:12" x14ac:dyDescent="0.2">
      <c r="A58" s="7" t="s">
        <v>686</v>
      </c>
      <c r="B58" s="37" t="s">
        <v>282</v>
      </c>
      <c r="C58" s="8">
        <v>47.196097784000003</v>
      </c>
      <c r="D58" s="46" t="str">
        <f>IF($B58="N/A","N/A",IF(C58&gt;70,"No",IF(C58&lt;40,"No","Yes")))</f>
        <v>Yes</v>
      </c>
      <c r="E58" s="8">
        <v>54.847379676000003</v>
      </c>
      <c r="F58" s="46" t="str">
        <f>IF($B58="N/A","N/A",IF(E58&gt;70,"No",IF(E58&lt;40,"No","Yes")))</f>
        <v>Yes</v>
      </c>
      <c r="G58" s="8">
        <v>56.054680716999997</v>
      </c>
      <c r="H58" s="46" t="str">
        <f>IF($B58="N/A","N/A",IF(G58&gt;70,"No",IF(G58&lt;40,"No","Yes")))</f>
        <v>Yes</v>
      </c>
      <c r="I58" s="12">
        <v>16.21</v>
      </c>
      <c r="J58" s="12">
        <v>2.2010000000000001</v>
      </c>
      <c r="K58" s="47" t="s">
        <v>740</v>
      </c>
      <c r="L58" s="9" t="str">
        <f t="shared" si="4"/>
        <v>Yes</v>
      </c>
    </row>
    <row r="59" spans="1:12" x14ac:dyDescent="0.2">
      <c r="A59" s="2" t="s">
        <v>687</v>
      </c>
      <c r="B59" s="37" t="s">
        <v>213</v>
      </c>
      <c r="C59" s="8">
        <v>53.190939626000002</v>
      </c>
      <c r="D59" s="46" t="str">
        <f>IF($B59="N/A","N/A",IF(C59&gt;10,"No",IF(C59&lt;-10,"No","Yes")))</f>
        <v>N/A</v>
      </c>
      <c r="E59" s="8">
        <v>66.899387168999993</v>
      </c>
      <c r="F59" s="46" t="str">
        <f>IF($B59="N/A","N/A",IF(E59&gt;10,"No",IF(E59&lt;-10,"No","Yes")))</f>
        <v>N/A</v>
      </c>
      <c r="G59" s="8">
        <v>69.380883140999998</v>
      </c>
      <c r="H59" s="46" t="str">
        <f>IF($B59="N/A","N/A",IF(G59&gt;10,"No",IF(G59&lt;-10,"No","Yes")))</f>
        <v>N/A</v>
      </c>
      <c r="I59" s="12">
        <v>25.77</v>
      </c>
      <c r="J59" s="12">
        <v>3.7090000000000001</v>
      </c>
      <c r="K59" s="37" t="s">
        <v>213</v>
      </c>
      <c r="L59" s="9" t="str">
        <f t="shared" si="4"/>
        <v>N/A</v>
      </c>
    </row>
    <row r="60" spans="1:12" x14ac:dyDescent="0.2">
      <c r="A60" s="2" t="s">
        <v>688</v>
      </c>
      <c r="B60" s="37" t="s">
        <v>213</v>
      </c>
      <c r="C60" s="8">
        <v>62.966167691000003</v>
      </c>
      <c r="D60" s="46" t="str">
        <f t="shared" ref="D60:D66" si="24">IF($B60="N/A","N/A",IF(C60&gt;10,"No",IF(C60&lt;-10,"No","Yes")))</f>
        <v>N/A</v>
      </c>
      <c r="E60" s="8">
        <v>70.992689007999999</v>
      </c>
      <c r="F60" s="46" t="str">
        <f t="shared" ref="F60:F66" si="25">IF($B60="N/A","N/A",IF(E60&gt;10,"No",IF(E60&lt;-10,"No","Yes")))</f>
        <v>N/A</v>
      </c>
      <c r="G60" s="8">
        <v>69.545254920999994</v>
      </c>
      <c r="H60" s="46" t="str">
        <f t="shared" ref="H60:H66" si="26">IF($B60="N/A","N/A",IF(G60&gt;10,"No",IF(G60&lt;-10,"No","Yes")))</f>
        <v>N/A</v>
      </c>
      <c r="I60" s="12">
        <v>12.75</v>
      </c>
      <c r="J60" s="12">
        <v>-2.04</v>
      </c>
      <c r="K60" s="37" t="s">
        <v>213</v>
      </c>
      <c r="L60" s="9" t="str">
        <f t="shared" si="4"/>
        <v>N/A</v>
      </c>
    </row>
    <row r="61" spans="1:12" x14ac:dyDescent="0.2">
      <c r="A61" s="2" t="s">
        <v>1748</v>
      </c>
      <c r="B61" s="37" t="s">
        <v>213</v>
      </c>
      <c r="C61" s="8">
        <v>46.621773625000003</v>
      </c>
      <c r="D61" s="46" t="str">
        <f t="shared" si="24"/>
        <v>N/A</v>
      </c>
      <c r="E61" s="8">
        <v>54.217670507999998</v>
      </c>
      <c r="F61" s="46" t="str">
        <f t="shared" si="25"/>
        <v>N/A</v>
      </c>
      <c r="G61" s="8">
        <v>56.695939834999997</v>
      </c>
      <c r="H61" s="46" t="str">
        <f t="shared" si="26"/>
        <v>N/A</v>
      </c>
      <c r="I61" s="12">
        <v>16.29</v>
      </c>
      <c r="J61" s="12">
        <v>4.5709999999999997</v>
      </c>
      <c r="K61" s="37" t="s">
        <v>213</v>
      </c>
      <c r="L61" s="9" t="str">
        <f t="shared" si="4"/>
        <v>N/A</v>
      </c>
    </row>
    <row r="62" spans="1:12" x14ac:dyDescent="0.2">
      <c r="A62" s="2" t="s">
        <v>689</v>
      </c>
      <c r="B62" s="37" t="s">
        <v>213</v>
      </c>
      <c r="C62" s="8">
        <v>28.520877564999999</v>
      </c>
      <c r="D62" s="46" t="str">
        <f t="shared" si="24"/>
        <v>N/A</v>
      </c>
      <c r="E62" s="8">
        <v>32.629567274999999</v>
      </c>
      <c r="F62" s="46" t="str">
        <f t="shared" si="25"/>
        <v>N/A</v>
      </c>
      <c r="G62" s="8">
        <v>30.110484573000001</v>
      </c>
      <c r="H62" s="46" t="str">
        <f t="shared" si="26"/>
        <v>N/A</v>
      </c>
      <c r="I62" s="12">
        <v>14.41</v>
      </c>
      <c r="J62" s="12">
        <v>-7.72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1.6615414733</v>
      </c>
      <c r="D64" s="46" t="str">
        <f t="shared" si="24"/>
        <v>N/A</v>
      </c>
      <c r="E64" s="8">
        <v>1.5430471336</v>
      </c>
      <c r="F64" s="46" t="str">
        <f t="shared" si="25"/>
        <v>N/A</v>
      </c>
      <c r="G64" s="8">
        <v>1.5233080722000001</v>
      </c>
      <c r="H64" s="46" t="str">
        <f t="shared" si="26"/>
        <v>N/A</v>
      </c>
      <c r="I64" s="12">
        <v>-7.13</v>
      </c>
      <c r="J64" s="12">
        <v>-1.28</v>
      </c>
      <c r="K64" s="37" t="s">
        <v>213</v>
      </c>
      <c r="L64" s="9" t="str">
        <f t="shared" si="4"/>
        <v>N/A</v>
      </c>
    </row>
    <row r="65" spans="1:12" x14ac:dyDescent="0.2">
      <c r="A65" s="3" t="s">
        <v>147</v>
      </c>
      <c r="B65" s="37" t="s">
        <v>213</v>
      </c>
      <c r="C65" s="8">
        <v>1.6974314215999999</v>
      </c>
      <c r="D65" s="46" t="str">
        <f t="shared" si="24"/>
        <v>N/A</v>
      </c>
      <c r="E65" s="8">
        <v>1.5240062103000001</v>
      </c>
      <c r="F65" s="46" t="str">
        <f t="shared" si="25"/>
        <v>N/A</v>
      </c>
      <c r="G65" s="8">
        <v>1.5358112848000001</v>
      </c>
      <c r="H65" s="46" t="str">
        <f t="shared" si="26"/>
        <v>N/A</v>
      </c>
      <c r="I65" s="12">
        <v>-10.199999999999999</v>
      </c>
      <c r="J65" s="12">
        <v>0.77459999999999996</v>
      </c>
      <c r="K65" s="37" t="s">
        <v>213</v>
      </c>
      <c r="L65" s="9" t="str">
        <f t="shared" si="4"/>
        <v>N/A</v>
      </c>
    </row>
    <row r="66" spans="1:12" x14ac:dyDescent="0.2">
      <c r="A66" s="3" t="s">
        <v>148</v>
      </c>
      <c r="B66" s="37" t="s">
        <v>213</v>
      </c>
      <c r="C66" s="8">
        <v>1.8108110313000001</v>
      </c>
      <c r="D66" s="46" t="str">
        <f t="shared" si="24"/>
        <v>N/A</v>
      </c>
      <c r="E66" s="8">
        <v>1.6397164366999999</v>
      </c>
      <c r="F66" s="46" t="str">
        <f t="shared" si="25"/>
        <v>N/A</v>
      </c>
      <c r="G66" s="8">
        <v>1.6330584941999999</v>
      </c>
      <c r="H66" s="46" t="str">
        <f t="shared" si="26"/>
        <v>N/A</v>
      </c>
      <c r="I66" s="12">
        <v>-9.4499999999999993</v>
      </c>
      <c r="J66" s="12">
        <v>-0.40600000000000003</v>
      </c>
      <c r="K66" s="37" t="s">
        <v>213</v>
      </c>
      <c r="L66" s="9" t="str">
        <f t="shared" si="4"/>
        <v>N/A</v>
      </c>
    </row>
    <row r="67" spans="1:12" x14ac:dyDescent="0.2">
      <c r="A67" s="2" t="s">
        <v>961</v>
      </c>
      <c r="B67" s="50" t="s">
        <v>213</v>
      </c>
      <c r="C67" s="1">
        <v>411</v>
      </c>
      <c r="D67" s="11" t="str">
        <f>IF($B67="N/A","N/A",IF(C67&gt;10,"No",IF(C67&lt;-10,"No","Yes")))</f>
        <v>N/A</v>
      </c>
      <c r="E67" s="1">
        <v>344</v>
      </c>
      <c r="F67" s="11" t="str">
        <f>IF($B67="N/A","N/A",IF(E67&gt;10,"No",IF(E67&lt;-10,"No","Yes")))</f>
        <v>N/A</v>
      </c>
      <c r="G67" s="1">
        <v>340</v>
      </c>
      <c r="H67" s="11" t="str">
        <f>IF($B67="N/A","N/A",IF(G67&gt;10,"No",IF(G67&lt;-10,"No","Yes")))</f>
        <v>N/A</v>
      </c>
      <c r="I67" s="12">
        <v>-16.3</v>
      </c>
      <c r="J67" s="12">
        <v>-1.1599999999999999</v>
      </c>
      <c r="K67" s="37" t="s">
        <v>213</v>
      </c>
      <c r="L67" s="9" t="str">
        <f t="shared" si="4"/>
        <v>N/A</v>
      </c>
    </row>
    <row r="68" spans="1:12" x14ac:dyDescent="0.2">
      <c r="A68" s="3" t="s">
        <v>201</v>
      </c>
      <c r="B68" s="50" t="s">
        <v>217</v>
      </c>
      <c r="C68" s="1">
        <v>140</v>
      </c>
      <c r="D68" s="46" t="str">
        <f t="shared" ref="D68:D69" si="27">IF($B68="N/A","N/A",IF(C68&gt;0,"No",IF(C68&lt;0,"No","Yes")))</f>
        <v>No</v>
      </c>
      <c r="E68" s="1">
        <v>137</v>
      </c>
      <c r="F68" s="46" t="str">
        <f t="shared" ref="F68:F69" si="28">IF($B68="N/A","N/A",IF(E68&gt;0,"No",IF(E68&lt;0,"No","Yes")))</f>
        <v>No</v>
      </c>
      <c r="G68" s="1">
        <v>99</v>
      </c>
      <c r="H68" s="46" t="str">
        <f t="shared" ref="H68:H69" si="29">IF($B68="N/A","N/A",IF(G68&gt;0,"No",IF(G68&lt;0,"No","Yes")))</f>
        <v>No</v>
      </c>
      <c r="I68" s="12">
        <v>-2.14</v>
      </c>
      <c r="J68" s="12">
        <v>-27.7</v>
      </c>
      <c r="K68" s="37" t="s">
        <v>213</v>
      </c>
      <c r="L68" s="9" t="str">
        <f t="shared" si="4"/>
        <v>N/A</v>
      </c>
    </row>
    <row r="69" spans="1:12" x14ac:dyDescent="0.2">
      <c r="A69" s="3" t="s">
        <v>202</v>
      </c>
      <c r="B69" s="50" t="s">
        <v>217</v>
      </c>
      <c r="C69" s="1">
        <v>107</v>
      </c>
      <c r="D69" s="46" t="str">
        <f t="shared" si="27"/>
        <v>No</v>
      </c>
      <c r="E69" s="1">
        <v>112</v>
      </c>
      <c r="F69" s="46" t="str">
        <f t="shared" si="28"/>
        <v>No</v>
      </c>
      <c r="G69" s="1">
        <v>71</v>
      </c>
      <c r="H69" s="46" t="str">
        <f t="shared" si="29"/>
        <v>No</v>
      </c>
      <c r="I69" s="12">
        <v>4.673</v>
      </c>
      <c r="J69" s="12">
        <v>-36.6</v>
      </c>
      <c r="K69" s="37" t="s">
        <v>213</v>
      </c>
      <c r="L69" s="9" t="str">
        <f t="shared" si="4"/>
        <v>N/A</v>
      </c>
    </row>
    <row r="70" spans="1:12" x14ac:dyDescent="0.2">
      <c r="A70" s="3" t="s">
        <v>203</v>
      </c>
      <c r="B70" s="73" t="s">
        <v>213</v>
      </c>
      <c r="C70" s="13">
        <v>85.046728971999997</v>
      </c>
      <c r="D70" s="11" t="str">
        <f>IF($B70="N/A","N/A",IF(C70&gt;10,"No",IF(C70&lt;-10,"No","Yes")))</f>
        <v>N/A</v>
      </c>
      <c r="E70" s="13">
        <v>88.392857143000001</v>
      </c>
      <c r="F70" s="11" t="str">
        <f>IF($B70="N/A","N/A",IF(E70&gt;10,"No",IF(E70&lt;-10,"No","Yes")))</f>
        <v>N/A</v>
      </c>
      <c r="G70" s="13">
        <v>91.549295775000004</v>
      </c>
      <c r="H70" s="11" t="str">
        <f>IF($B70="N/A","N/A",IF(G70&gt;10,"No",IF(G70&lt;-10,"No","Yes")))</f>
        <v>N/A</v>
      </c>
      <c r="I70" s="12">
        <v>3.9340000000000002</v>
      </c>
      <c r="J70" s="12">
        <v>3.5710000000000002</v>
      </c>
      <c r="K70" s="73" t="s">
        <v>213</v>
      </c>
      <c r="L70" s="9" t="str">
        <f t="shared" si="4"/>
        <v>N/A</v>
      </c>
    </row>
    <row r="71" spans="1:12" x14ac:dyDescent="0.2">
      <c r="A71" s="2" t="s">
        <v>65</v>
      </c>
      <c r="B71" s="50" t="s">
        <v>213</v>
      </c>
      <c r="C71" s="1">
        <v>22735</v>
      </c>
      <c r="D71" s="11" t="str">
        <f>IF($B71="N/A","N/A",IF(C71&gt;10,"No",IF(C71&lt;-10,"No","Yes")))</f>
        <v>N/A</v>
      </c>
      <c r="E71" s="1">
        <v>24530</v>
      </c>
      <c r="F71" s="11" t="str">
        <f>IF($B71="N/A","N/A",IF(E71&gt;10,"No",IF(E71&lt;-10,"No","Yes")))</f>
        <v>N/A</v>
      </c>
      <c r="G71" s="1">
        <v>25574</v>
      </c>
      <c r="H71" s="11" t="str">
        <f>IF($B71="N/A","N/A",IF(G71&gt;10,"No",IF(G71&lt;-10,"No","Yes")))</f>
        <v>N/A</v>
      </c>
      <c r="I71" s="12">
        <v>7.8949999999999996</v>
      </c>
      <c r="J71" s="12">
        <v>4.2560000000000002</v>
      </c>
      <c r="K71" s="50" t="s">
        <v>740</v>
      </c>
      <c r="L71" s="9" t="str">
        <f t="shared" ref="L71:L103" si="30">IF(J71="Div by 0", "N/A", IF(K71="N/A","N/A", IF(J71&gt;VALUE(MID(K71,1,2)), "No", IF(J71&lt;-1*VALUE(MID(K71,1,2)), "No", "Yes"))))</f>
        <v>Yes</v>
      </c>
    </row>
    <row r="72" spans="1:12" x14ac:dyDescent="0.2">
      <c r="A72" s="4" t="s">
        <v>66</v>
      </c>
      <c r="B72" s="50" t="s">
        <v>213</v>
      </c>
      <c r="C72" s="1">
        <v>16507</v>
      </c>
      <c r="D72" s="11" t="str">
        <f>IF($B72="N/A","N/A",IF(C72&gt;10,"No",IF(C72&lt;-10,"No","Yes")))</f>
        <v>N/A</v>
      </c>
      <c r="E72" s="1">
        <v>21130.85</v>
      </c>
      <c r="F72" s="11" t="str">
        <f>IF($B72="N/A","N/A",IF(E72&gt;10,"No",IF(E72&lt;-10,"No","Yes")))</f>
        <v>N/A</v>
      </c>
      <c r="G72" s="1">
        <v>22109.69</v>
      </c>
      <c r="H72" s="11" t="str">
        <f>IF($B72="N/A","N/A",IF(G72&gt;10,"No",IF(G72&lt;-10,"No","Yes")))</f>
        <v>N/A</v>
      </c>
      <c r="I72" s="12">
        <v>28.01</v>
      </c>
      <c r="J72" s="12">
        <v>4.6319999999999997</v>
      </c>
      <c r="K72" s="50" t="s">
        <v>741</v>
      </c>
      <c r="L72" s="9" t="str">
        <f t="shared" si="30"/>
        <v>Yes</v>
      </c>
    </row>
    <row r="73" spans="1:12" x14ac:dyDescent="0.2">
      <c r="A73" s="3" t="s">
        <v>67</v>
      </c>
      <c r="B73" s="37" t="s">
        <v>283</v>
      </c>
      <c r="C73" s="8">
        <v>98.744227496999997</v>
      </c>
      <c r="D73" s="46" t="str">
        <f>IF($B73="N/A","N/A",IF(C73&gt;=90,"Yes","No"))</f>
        <v>Yes</v>
      </c>
      <c r="E73" s="8">
        <v>98.788202119000005</v>
      </c>
      <c r="F73" s="46" t="str">
        <f>IF($B73="N/A","N/A",IF(E73&gt;=90,"Yes","No"))</f>
        <v>Yes</v>
      </c>
      <c r="G73" s="8">
        <v>99.007444168999996</v>
      </c>
      <c r="H73" s="46" t="str">
        <f>IF($B73="N/A","N/A",IF(G73&gt;=90,"Yes","No"))</f>
        <v>Yes</v>
      </c>
      <c r="I73" s="12">
        <v>4.4499999999999998E-2</v>
      </c>
      <c r="J73" s="12">
        <v>0.22189999999999999</v>
      </c>
      <c r="K73" s="47" t="s">
        <v>740</v>
      </c>
      <c r="L73" s="9" t="str">
        <f t="shared" si="30"/>
        <v>Yes</v>
      </c>
    </row>
    <row r="74" spans="1:12" x14ac:dyDescent="0.2">
      <c r="A74" s="2" t="s">
        <v>962</v>
      </c>
      <c r="B74" s="37" t="s">
        <v>283</v>
      </c>
      <c r="C74" s="8">
        <v>98.811471879999999</v>
      </c>
      <c r="D74" s="46" t="str">
        <f>IF($B74="N/A","N/A",IF(C74&gt;=90,"Yes","No"))</f>
        <v>Yes</v>
      </c>
      <c r="E74" s="8">
        <v>98.913970988000003</v>
      </c>
      <c r="F74" s="46" t="str">
        <f>IF($B74="N/A","N/A",IF(E74&gt;=90,"Yes","No"))</f>
        <v>Yes</v>
      </c>
      <c r="G74" s="8">
        <v>99.204101936000001</v>
      </c>
      <c r="H74" s="46" t="str">
        <f>IF($B74="N/A","N/A",IF(G74&gt;=90,"Yes","No"))</f>
        <v>Yes</v>
      </c>
      <c r="I74" s="12">
        <v>0.1037</v>
      </c>
      <c r="J74" s="12">
        <v>0.29330000000000001</v>
      </c>
      <c r="K74" s="47" t="s">
        <v>740</v>
      </c>
      <c r="L74" s="9" t="str">
        <f t="shared" si="30"/>
        <v>Yes</v>
      </c>
    </row>
    <row r="75" spans="1:12" x14ac:dyDescent="0.2">
      <c r="A75" s="6" t="s">
        <v>963</v>
      </c>
      <c r="B75" s="50" t="s">
        <v>284</v>
      </c>
      <c r="C75" s="13">
        <v>43.121052175999999</v>
      </c>
      <c r="D75" s="46" t="str">
        <f>IF($B75="N/A","N/A",IF(C75&gt;55,"No",IF(C75&lt;30,"No","Yes")))</f>
        <v>Yes</v>
      </c>
      <c r="E75" s="13">
        <v>43.806786967000001</v>
      </c>
      <c r="F75" s="46" t="str">
        <f>IF($B75="N/A","N/A",IF(E75&gt;55,"No",IF(E75&lt;30,"No","Yes")))</f>
        <v>Yes</v>
      </c>
      <c r="G75" s="13">
        <v>45.099213478999999</v>
      </c>
      <c r="H75" s="46" t="str">
        <f>IF($B75="N/A","N/A",IF(G75&gt;55,"No",IF(G75&lt;30,"No","Yes")))</f>
        <v>Yes</v>
      </c>
      <c r="I75" s="12">
        <v>1.59</v>
      </c>
      <c r="J75" s="12">
        <v>2.95</v>
      </c>
      <c r="K75" s="50" t="s">
        <v>740</v>
      </c>
      <c r="L75" s="9" t="str">
        <f t="shared" si="30"/>
        <v>Yes</v>
      </c>
    </row>
    <row r="76" spans="1:12" ht="25.5" x14ac:dyDescent="0.2">
      <c r="A76" s="2" t="s">
        <v>964</v>
      </c>
      <c r="B76" s="50" t="s">
        <v>278</v>
      </c>
      <c r="C76" s="13">
        <v>0.21112821640000001</v>
      </c>
      <c r="D76" s="46" t="str">
        <f>IF($B76="N/A","N/A",IF(C76&gt;=5,"No",IF(C76&lt;0,"No","Yes")))</f>
        <v>Yes</v>
      </c>
      <c r="E76" s="13">
        <v>0.17121891559999999</v>
      </c>
      <c r="F76" s="46" t="str">
        <f>IF($B76="N/A","N/A",IF(E76&gt;=5,"No",IF(E76&lt;0,"No","Yes")))</f>
        <v>Yes</v>
      </c>
      <c r="G76" s="13">
        <v>0.28935637759999999</v>
      </c>
      <c r="H76" s="46" t="str">
        <f>IF($B76="N/A","N/A",IF(G76&gt;=5,"No",IF(G76&lt;0,"No","Yes")))</f>
        <v>Yes</v>
      </c>
      <c r="I76" s="12">
        <v>-18.899999999999999</v>
      </c>
      <c r="J76" s="12">
        <v>69</v>
      </c>
      <c r="K76" s="50" t="s">
        <v>213</v>
      </c>
      <c r="L76" s="9" t="str">
        <f t="shared" si="30"/>
        <v>N/A</v>
      </c>
    </row>
    <row r="77" spans="1:12" ht="25.5" x14ac:dyDescent="0.2">
      <c r="A77" s="2" t="s">
        <v>965</v>
      </c>
      <c r="B77" s="50" t="s">
        <v>213</v>
      </c>
      <c r="C77" s="13">
        <v>15.632285023</v>
      </c>
      <c r="D77" s="50" t="s">
        <v>213</v>
      </c>
      <c r="E77" s="13">
        <v>16.918059519</v>
      </c>
      <c r="F77" s="50" t="s">
        <v>213</v>
      </c>
      <c r="G77" s="13">
        <v>16.986001408</v>
      </c>
      <c r="H77" s="50" t="s">
        <v>213</v>
      </c>
      <c r="I77" s="12">
        <v>8.2249999999999996</v>
      </c>
      <c r="J77" s="12">
        <v>0.40160000000000001</v>
      </c>
      <c r="K77" s="50" t="s">
        <v>213</v>
      </c>
      <c r="L77" s="9" t="str">
        <f t="shared" si="30"/>
        <v>N/A</v>
      </c>
    </row>
    <row r="78" spans="1:12" ht="25.5" x14ac:dyDescent="0.2">
      <c r="A78" s="2" t="s">
        <v>966</v>
      </c>
      <c r="B78" s="50" t="s">
        <v>213</v>
      </c>
      <c r="C78" s="13">
        <v>40.114361117000001</v>
      </c>
      <c r="D78" s="50" t="s">
        <v>213</v>
      </c>
      <c r="E78" s="13">
        <v>40.158988993000001</v>
      </c>
      <c r="F78" s="50" t="s">
        <v>213</v>
      </c>
      <c r="G78" s="13">
        <v>39.970282318000002</v>
      </c>
      <c r="H78" s="50" t="s">
        <v>213</v>
      </c>
      <c r="I78" s="12">
        <v>0.1113</v>
      </c>
      <c r="J78" s="12">
        <v>-0.47</v>
      </c>
      <c r="K78" s="50" t="s">
        <v>213</v>
      </c>
      <c r="L78" s="9" t="str">
        <f t="shared" si="30"/>
        <v>N/A</v>
      </c>
    </row>
    <row r="79" spans="1:12" ht="25.5" x14ac:dyDescent="0.2">
      <c r="A79" s="2" t="s">
        <v>967</v>
      </c>
      <c r="B79" s="50" t="s">
        <v>213</v>
      </c>
      <c r="C79" s="13">
        <v>10.33208709</v>
      </c>
      <c r="D79" s="50" t="s">
        <v>213</v>
      </c>
      <c r="E79" s="13">
        <v>11.304525071</v>
      </c>
      <c r="F79" s="50" t="s">
        <v>213</v>
      </c>
      <c r="G79" s="13">
        <v>11.402205365</v>
      </c>
      <c r="H79" s="50" t="s">
        <v>213</v>
      </c>
      <c r="I79" s="12">
        <v>9.4120000000000008</v>
      </c>
      <c r="J79" s="12">
        <v>0.86409999999999998</v>
      </c>
      <c r="K79" s="50" t="s">
        <v>213</v>
      </c>
      <c r="L79" s="9" t="str">
        <f t="shared" si="30"/>
        <v>N/A</v>
      </c>
    </row>
    <row r="80" spans="1:12" ht="25.5" x14ac:dyDescent="0.2">
      <c r="A80" s="2" t="s">
        <v>968</v>
      </c>
      <c r="B80" s="50" t="s">
        <v>213</v>
      </c>
      <c r="C80" s="13">
        <v>5.3133934462000001</v>
      </c>
      <c r="D80" s="50" t="s">
        <v>213</v>
      </c>
      <c r="E80" s="13">
        <v>5.3485527924999996</v>
      </c>
      <c r="F80" s="50" t="s">
        <v>213</v>
      </c>
      <c r="G80" s="13">
        <v>5.3804645342999997</v>
      </c>
      <c r="H80" s="50" t="s">
        <v>213</v>
      </c>
      <c r="I80" s="12">
        <v>0.66169999999999995</v>
      </c>
      <c r="J80" s="12">
        <v>0.59660000000000002</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4.6228282384000003</v>
      </c>
      <c r="D82" s="50" t="s">
        <v>213</v>
      </c>
      <c r="E82" s="13">
        <v>5.1528740317999997</v>
      </c>
      <c r="F82" s="50" t="s">
        <v>213</v>
      </c>
      <c r="G82" s="13">
        <v>5.1458512552000002</v>
      </c>
      <c r="H82" s="50" t="s">
        <v>213</v>
      </c>
      <c r="I82" s="12">
        <v>11.47</v>
      </c>
      <c r="J82" s="12">
        <v>-0.13600000000000001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23.773916868000001</v>
      </c>
      <c r="D84" s="50" t="s">
        <v>213</v>
      </c>
      <c r="E84" s="13">
        <v>20.945780676999998</v>
      </c>
      <c r="F84" s="50" t="s">
        <v>213</v>
      </c>
      <c r="G84" s="13">
        <v>20.825838741999998</v>
      </c>
      <c r="H84" s="50" t="s">
        <v>213</v>
      </c>
      <c r="I84" s="12">
        <v>-11.9</v>
      </c>
      <c r="J84" s="12">
        <v>-0.57299999999999995</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69.412799648000004</v>
      </c>
      <c r="D87" s="50" t="s">
        <v>213</v>
      </c>
      <c r="E87" s="13">
        <v>66.624541378000004</v>
      </c>
      <c r="F87" s="50" t="s">
        <v>213</v>
      </c>
      <c r="G87" s="13">
        <v>66.465941971999996</v>
      </c>
      <c r="H87" s="50" t="s">
        <v>213</v>
      </c>
      <c r="I87" s="12">
        <v>-4.0199999999999996</v>
      </c>
      <c r="J87" s="12">
        <v>-0.23799999999999999</v>
      </c>
      <c r="K87" s="50" t="s">
        <v>213</v>
      </c>
      <c r="L87" s="9" t="str">
        <f t="shared" si="30"/>
        <v>N/A</v>
      </c>
    </row>
    <row r="88" spans="1:12" x14ac:dyDescent="0.2">
      <c r="A88" s="2" t="s">
        <v>976</v>
      </c>
      <c r="B88" s="50" t="s">
        <v>213</v>
      </c>
      <c r="C88" s="13">
        <v>30.587200352</v>
      </c>
      <c r="D88" s="50" t="s">
        <v>213</v>
      </c>
      <c r="E88" s="13">
        <v>33.375458621999996</v>
      </c>
      <c r="F88" s="50" t="s">
        <v>213</v>
      </c>
      <c r="G88" s="13">
        <v>33.534058027999997</v>
      </c>
      <c r="H88" s="50" t="s">
        <v>213</v>
      </c>
      <c r="I88" s="12">
        <v>9.1159999999999997</v>
      </c>
      <c r="J88" s="12">
        <v>0.47520000000000001</v>
      </c>
      <c r="K88" s="50" t="s">
        <v>213</v>
      </c>
      <c r="L88" s="9" t="str">
        <f t="shared" si="30"/>
        <v>N/A</v>
      </c>
    </row>
    <row r="89" spans="1:12" x14ac:dyDescent="0.2">
      <c r="A89" s="6" t="s">
        <v>68</v>
      </c>
      <c r="B89" s="50" t="s">
        <v>213</v>
      </c>
      <c r="C89" s="1">
        <v>183</v>
      </c>
      <c r="D89" s="11" t="str">
        <f>IF($B89="N/A","N/A",IF(C89&gt;10,"No",IF(C89&lt;-10,"No","Yes")))</f>
        <v>N/A</v>
      </c>
      <c r="E89" s="1">
        <v>143</v>
      </c>
      <c r="F89" s="11" t="str">
        <f>IF($B89="N/A","N/A",IF(E89&gt;10,"No",IF(E89&lt;-10,"No","Yes")))</f>
        <v>N/A</v>
      </c>
      <c r="G89" s="1">
        <v>129</v>
      </c>
      <c r="H89" s="11" t="str">
        <f>IF($B89="N/A","N/A",IF(G89&gt;10,"No",IF(G89&lt;-10,"No","Yes")))</f>
        <v>N/A</v>
      </c>
      <c r="I89" s="12">
        <v>-21.9</v>
      </c>
      <c r="J89" s="12">
        <v>-9.7899999999999991</v>
      </c>
      <c r="K89" s="50" t="s">
        <v>740</v>
      </c>
      <c r="L89" s="9" t="str">
        <f t="shared" si="30"/>
        <v>Yes</v>
      </c>
    </row>
    <row r="90" spans="1:12" x14ac:dyDescent="0.2">
      <c r="A90" s="2" t="s">
        <v>109</v>
      </c>
      <c r="B90" s="50" t="s">
        <v>213</v>
      </c>
      <c r="C90" s="13">
        <v>1.6393442623000001</v>
      </c>
      <c r="D90" s="46" t="str">
        <f>IF($B90="N/A","N/A",IF(C90&gt;10,"No",IF(C90&lt;-10,"No","Yes")))</f>
        <v>N/A</v>
      </c>
      <c r="E90" s="13">
        <v>1.3986013986000001</v>
      </c>
      <c r="F90" s="46" t="str">
        <f>IF($B90="N/A","N/A",IF(E90&gt;10,"No",IF(E90&lt;-10,"No","Yes")))</f>
        <v>N/A</v>
      </c>
      <c r="G90" s="13">
        <v>3.1007751938000001</v>
      </c>
      <c r="H90" s="46" t="str">
        <f>IF($B90="N/A","N/A",IF(G90&gt;10,"No",IF(G90&lt;-10,"No","Yes")))</f>
        <v>N/A</v>
      </c>
      <c r="I90" s="12">
        <v>-14.7</v>
      </c>
      <c r="J90" s="12">
        <v>121.7</v>
      </c>
      <c r="K90" s="50" t="s">
        <v>740</v>
      </c>
      <c r="L90" s="9" t="str">
        <f t="shared" si="30"/>
        <v>No</v>
      </c>
    </row>
    <row r="91" spans="1:12" x14ac:dyDescent="0.2">
      <c r="A91" s="2" t="s">
        <v>110</v>
      </c>
      <c r="B91" s="50" t="s">
        <v>213</v>
      </c>
      <c r="C91" s="13">
        <v>6.5573770492000003</v>
      </c>
      <c r="D91" s="46" t="str">
        <f>IF($B91="N/A","N/A",IF(C91&gt;10,"No",IF(C91&lt;-10,"No","Yes")))</f>
        <v>N/A</v>
      </c>
      <c r="E91" s="13">
        <v>8.3916083916000002</v>
      </c>
      <c r="F91" s="46" t="str">
        <f>IF($B91="N/A","N/A",IF(E91&gt;10,"No",IF(E91&lt;-10,"No","Yes")))</f>
        <v>N/A</v>
      </c>
      <c r="G91" s="13">
        <v>5.4263565891000001</v>
      </c>
      <c r="H91" s="46" t="str">
        <f>IF($B91="N/A","N/A",IF(G91&gt;10,"No",IF(G91&lt;-10,"No","Yes")))</f>
        <v>N/A</v>
      </c>
      <c r="I91" s="12">
        <v>27.97</v>
      </c>
      <c r="J91" s="12">
        <v>-35.299999999999997</v>
      </c>
      <c r="K91" s="50" t="s">
        <v>740</v>
      </c>
      <c r="L91" s="9" t="str">
        <f t="shared" si="30"/>
        <v>No</v>
      </c>
    </row>
    <row r="92" spans="1:12" x14ac:dyDescent="0.2">
      <c r="A92" s="4" t="s">
        <v>7</v>
      </c>
      <c r="B92" s="50" t="s">
        <v>213</v>
      </c>
      <c r="C92" s="13">
        <v>8.7970090200000003E-2</v>
      </c>
      <c r="D92" s="11" t="str">
        <f>IF($B92="N/A","N/A",IF(C92&gt;10,"No",IF(C92&lt;-10,"No","Yes")))</f>
        <v>N/A</v>
      </c>
      <c r="E92" s="13">
        <v>7.7456176099999996E-2</v>
      </c>
      <c r="F92" s="11" t="str">
        <f>IF($B92="N/A","N/A",IF(E92&gt;10,"No",IF(E92&lt;-10,"No","Yes")))</f>
        <v>N/A</v>
      </c>
      <c r="G92" s="13">
        <v>6.2563541099999995E-2</v>
      </c>
      <c r="H92" s="11" t="str">
        <f>IF($B92="N/A","N/A",IF(G92&gt;10,"No",IF(G92&lt;-10,"No","Yes")))</f>
        <v>N/A</v>
      </c>
      <c r="I92" s="12">
        <v>-12</v>
      </c>
      <c r="J92" s="12">
        <v>-19.2</v>
      </c>
      <c r="K92" s="50" t="s">
        <v>741</v>
      </c>
      <c r="L92" s="9" t="str">
        <f t="shared" si="30"/>
        <v>No</v>
      </c>
    </row>
    <row r="93" spans="1:12" x14ac:dyDescent="0.2">
      <c r="A93" s="4" t="s">
        <v>180</v>
      </c>
      <c r="B93" s="50" t="s">
        <v>213</v>
      </c>
      <c r="C93" s="13">
        <v>60.892896415000003</v>
      </c>
      <c r="D93" s="11" t="str">
        <f t="shared" ref="D93:D94" si="31">IF($B93="N/A","N/A",IF(C93&gt;10,"No",IF(C93&lt;-10,"No","Yes")))</f>
        <v>N/A</v>
      </c>
      <c r="E93" s="13">
        <v>60.305748063999999</v>
      </c>
      <c r="F93" s="11" t="str">
        <f t="shared" ref="F93:F94" si="32">IF($B93="N/A","N/A",IF(E93&gt;10,"No",IF(E93&lt;-10,"No","Yes")))</f>
        <v>N/A</v>
      </c>
      <c r="G93" s="13">
        <v>59.826386173000003</v>
      </c>
      <c r="H93" s="11" t="str">
        <f t="shared" ref="H93:H94" si="33">IF($B93="N/A","N/A",IF(G93&gt;10,"No",IF(G93&lt;-10,"No","Yes")))</f>
        <v>N/A</v>
      </c>
      <c r="I93" s="12">
        <v>-0.96399999999999997</v>
      </c>
      <c r="J93" s="12">
        <v>-0.79500000000000004</v>
      </c>
      <c r="K93" s="50" t="s">
        <v>740</v>
      </c>
      <c r="L93" s="9" t="str">
        <f>IF(J93="Div by 0", "N/A", IF(OR(J93="N/A",K93="N/A"),"N/A", IF(J93&gt;VALUE(MID(K93,1,2)), "No", IF(J93&lt;-1*VALUE(MID(K93,1,2)), "No", "Yes"))))</f>
        <v>Yes</v>
      </c>
    </row>
    <row r="94" spans="1:12" x14ac:dyDescent="0.2">
      <c r="A94" s="4" t="s">
        <v>181</v>
      </c>
      <c r="B94" s="50" t="s">
        <v>213</v>
      </c>
      <c r="C94" s="13">
        <v>39.107103584999997</v>
      </c>
      <c r="D94" s="11" t="str">
        <f t="shared" si="31"/>
        <v>N/A</v>
      </c>
      <c r="E94" s="13">
        <v>39.694251936000001</v>
      </c>
      <c r="F94" s="11" t="str">
        <f t="shared" si="32"/>
        <v>N/A</v>
      </c>
      <c r="G94" s="13">
        <v>40.173613826999997</v>
      </c>
      <c r="H94" s="11" t="str">
        <f t="shared" si="33"/>
        <v>N/A</v>
      </c>
      <c r="I94" s="12">
        <v>1.5009999999999999</v>
      </c>
      <c r="J94" s="12">
        <v>1.208</v>
      </c>
      <c r="K94" s="50" t="s">
        <v>740</v>
      </c>
      <c r="L94" s="9" t="str">
        <f>IF(J94="Div by 0", "N/A", IF(OR(J94="N/A",K94="N/A"),"N/A", IF(J94&gt;VALUE(MID(K94,1,2)), "No", IF(J94&lt;-1*VALUE(MID(K94,1,2)), "No", "Yes"))))</f>
        <v>Yes</v>
      </c>
    </row>
    <row r="95" spans="1:12" x14ac:dyDescent="0.2">
      <c r="A95" s="2" t="s">
        <v>8</v>
      </c>
      <c r="B95" s="50" t="s">
        <v>285</v>
      </c>
      <c r="C95" s="13">
        <v>7.5478337365000003</v>
      </c>
      <c r="D95" s="46" t="str">
        <f>IF($B95="N/A","N/A",IF(C95&gt;10,"No",IF(C95&lt;5,"No","Yes")))</f>
        <v>Yes</v>
      </c>
      <c r="E95" s="13">
        <v>7.1585813290000004</v>
      </c>
      <c r="F95" s="46" t="str">
        <f>IF($B95="N/A","N/A",IF(E95&gt;10,"No",IF(E95&lt;5,"No","Yes")))</f>
        <v>Yes</v>
      </c>
      <c r="G95" s="13">
        <v>7.0696801439000003</v>
      </c>
      <c r="H95" s="46" t="str">
        <f t="shared" ref="H95:H98" si="34">IF($B95="N/A","N/A",IF(G95&gt;10,"No",IF(G95&lt;5,"No","Yes")))</f>
        <v>Yes</v>
      </c>
      <c r="I95" s="12">
        <v>-5.16</v>
      </c>
      <c r="J95" s="12">
        <v>-1.24</v>
      </c>
      <c r="K95" s="50" t="s">
        <v>741</v>
      </c>
      <c r="L95" s="9" t="str">
        <f t="shared" si="30"/>
        <v>Yes</v>
      </c>
    </row>
    <row r="96" spans="1:12" x14ac:dyDescent="0.2">
      <c r="A96" s="2" t="s">
        <v>149</v>
      </c>
      <c r="B96" s="50" t="s">
        <v>285</v>
      </c>
      <c r="C96" s="13">
        <v>7.0552012315999999</v>
      </c>
      <c r="D96" s="46" t="str">
        <f>IF($B96="N/A","N/A",IF(C96&gt;10,"No",IF(C96&lt;5,"No","Yes")))</f>
        <v>Yes</v>
      </c>
      <c r="E96" s="13">
        <v>6.8283734203000002</v>
      </c>
      <c r="F96" s="46" t="str">
        <f t="shared" ref="F96:F98" si="35">IF($B96="N/A","N/A",IF(E96&gt;10,"No",IF(E96&lt;5,"No","Yes")))</f>
        <v>Yes</v>
      </c>
      <c r="G96" s="13">
        <v>6.6747477906999997</v>
      </c>
      <c r="H96" s="46" t="str">
        <f t="shared" si="34"/>
        <v>Yes</v>
      </c>
      <c r="I96" s="12">
        <v>-3.22</v>
      </c>
      <c r="J96" s="12">
        <v>-2.25</v>
      </c>
      <c r="K96" s="50" t="s">
        <v>741</v>
      </c>
      <c r="L96" s="9" t="str">
        <f t="shared" si="30"/>
        <v>Yes</v>
      </c>
    </row>
    <row r="97" spans="1:12" x14ac:dyDescent="0.2">
      <c r="A97" s="2" t="s">
        <v>150</v>
      </c>
      <c r="B97" s="50" t="s">
        <v>285</v>
      </c>
      <c r="C97" s="13">
        <v>7.1739608532999997</v>
      </c>
      <c r="D97" s="46" t="str">
        <f>IF($B97="N/A","N/A",IF(C97&gt;10,"No",IF(C97&lt;5,"No","Yes")))</f>
        <v>Yes</v>
      </c>
      <c r="E97" s="13">
        <v>6.7223807582999999</v>
      </c>
      <c r="F97" s="46" t="str">
        <f t="shared" si="35"/>
        <v>Yes</v>
      </c>
      <c r="G97" s="13">
        <v>6.7334011105</v>
      </c>
      <c r="H97" s="46" t="str">
        <f t="shared" si="34"/>
        <v>Yes</v>
      </c>
      <c r="I97" s="12">
        <v>-6.29</v>
      </c>
      <c r="J97" s="12">
        <v>0.16389999999999999</v>
      </c>
      <c r="K97" s="50" t="s">
        <v>741</v>
      </c>
      <c r="L97" s="9" t="str">
        <f t="shared" si="30"/>
        <v>Yes</v>
      </c>
    </row>
    <row r="98" spans="1:12" x14ac:dyDescent="0.2">
      <c r="A98" s="2" t="s">
        <v>151</v>
      </c>
      <c r="B98" s="50" t="s">
        <v>285</v>
      </c>
      <c r="C98" s="13">
        <v>7.5654277545999999</v>
      </c>
      <c r="D98" s="46" t="str">
        <f>IF($B98="N/A","N/A",IF(C98&gt;10,"No",IF(C98&lt;5,"No","Yes")))</f>
        <v>Yes</v>
      </c>
      <c r="E98" s="13">
        <v>7.1708112515</v>
      </c>
      <c r="F98" s="46" t="str">
        <f t="shared" si="35"/>
        <v>Yes</v>
      </c>
      <c r="G98" s="13">
        <v>7.0970516931000001</v>
      </c>
      <c r="H98" s="46" t="str">
        <f t="shared" si="34"/>
        <v>Yes</v>
      </c>
      <c r="I98" s="12">
        <v>-5.22</v>
      </c>
      <c r="J98" s="12">
        <v>-1.03</v>
      </c>
      <c r="K98" s="50" t="s">
        <v>741</v>
      </c>
      <c r="L98" s="9" t="str">
        <f t="shared" si="30"/>
        <v>Yes</v>
      </c>
    </row>
    <row r="99" spans="1:12" x14ac:dyDescent="0.2">
      <c r="A99" s="2" t="s">
        <v>977</v>
      </c>
      <c r="B99" s="50" t="s">
        <v>213</v>
      </c>
      <c r="C99" s="1">
        <v>222</v>
      </c>
      <c r="D99" s="11" t="str">
        <f t="shared" ref="D99:D110" si="36">IF($B99="N/A","N/A",IF(C99&gt;10,"No",IF(C99&lt;-10,"No","Yes")))</f>
        <v>N/A</v>
      </c>
      <c r="E99" s="1">
        <v>161</v>
      </c>
      <c r="F99" s="11" t="str">
        <f t="shared" ref="F99:F110" si="37">IF($B99="N/A","N/A",IF(E99&gt;10,"No",IF(E99&lt;-10,"No","Yes")))</f>
        <v>N/A</v>
      </c>
      <c r="G99" s="1">
        <v>186</v>
      </c>
      <c r="H99" s="11" t="str">
        <f t="shared" ref="H99:H110" si="38">IF($B99="N/A","N/A",IF(G99&gt;10,"No",IF(G99&lt;-10,"No","Yes")))</f>
        <v>N/A</v>
      </c>
      <c r="I99" s="12">
        <v>-27.5</v>
      </c>
      <c r="J99" s="12">
        <v>15.53</v>
      </c>
      <c r="K99" s="47" t="s">
        <v>740</v>
      </c>
      <c r="L99" s="9" t="str">
        <f t="shared" si="30"/>
        <v>No</v>
      </c>
    </row>
    <row r="100" spans="1:12" x14ac:dyDescent="0.2">
      <c r="A100" s="2" t="s">
        <v>978</v>
      </c>
      <c r="B100" s="50" t="s">
        <v>213</v>
      </c>
      <c r="C100" s="1">
        <v>149</v>
      </c>
      <c r="D100" s="11" t="str">
        <f t="shared" si="36"/>
        <v>N/A</v>
      </c>
      <c r="E100" s="1">
        <v>156</v>
      </c>
      <c r="F100" s="11" t="str">
        <f t="shared" si="37"/>
        <v>N/A</v>
      </c>
      <c r="G100" s="1">
        <v>134</v>
      </c>
      <c r="H100" s="11" t="str">
        <f t="shared" si="38"/>
        <v>N/A</v>
      </c>
      <c r="I100" s="12">
        <v>4.6980000000000004</v>
      </c>
      <c r="J100" s="12">
        <v>-14.1</v>
      </c>
      <c r="K100" s="47" t="s">
        <v>740</v>
      </c>
      <c r="L100" s="9" t="str">
        <f t="shared" si="30"/>
        <v>No</v>
      </c>
    </row>
    <row r="101" spans="1:12" x14ac:dyDescent="0.2">
      <c r="A101" s="2" t="s">
        <v>1</v>
      </c>
      <c r="B101" s="50" t="s">
        <v>213</v>
      </c>
      <c r="C101" s="13">
        <v>99.718495711000003</v>
      </c>
      <c r="D101" s="11" t="str">
        <f t="shared" si="36"/>
        <v>N/A</v>
      </c>
      <c r="E101" s="13">
        <v>99.596412556000004</v>
      </c>
      <c r="F101" s="11" t="str">
        <f t="shared" si="37"/>
        <v>N/A</v>
      </c>
      <c r="G101" s="13">
        <v>99.519042777999999</v>
      </c>
      <c r="H101" s="11" t="str">
        <f t="shared" si="38"/>
        <v>N/A</v>
      </c>
      <c r="I101" s="12">
        <v>-0.122</v>
      </c>
      <c r="J101" s="12">
        <v>-7.8E-2</v>
      </c>
      <c r="K101" s="50" t="s">
        <v>741</v>
      </c>
      <c r="L101" s="9" t="str">
        <f t="shared" si="30"/>
        <v>Yes</v>
      </c>
    </row>
    <row r="102" spans="1:12" x14ac:dyDescent="0.2">
      <c r="A102" s="2" t="s">
        <v>69</v>
      </c>
      <c r="B102" s="50" t="s">
        <v>213</v>
      </c>
      <c r="C102" s="13">
        <v>98.425301044999998</v>
      </c>
      <c r="D102" s="11" t="str">
        <f t="shared" si="36"/>
        <v>N/A</v>
      </c>
      <c r="E102" s="13">
        <v>98.354549547999994</v>
      </c>
      <c r="F102" s="11" t="str">
        <f t="shared" si="37"/>
        <v>N/A</v>
      </c>
      <c r="G102" s="13">
        <v>98.133668618000002</v>
      </c>
      <c r="H102" s="11" t="str">
        <f t="shared" si="38"/>
        <v>N/A</v>
      </c>
      <c r="I102" s="12">
        <v>-7.1999999999999995E-2</v>
      </c>
      <c r="J102" s="12">
        <v>-0.22500000000000001</v>
      </c>
      <c r="K102" s="50" t="s">
        <v>741</v>
      </c>
      <c r="L102" s="9" t="str">
        <f t="shared" si="30"/>
        <v>Yes</v>
      </c>
    </row>
    <row r="103" spans="1:12" x14ac:dyDescent="0.2">
      <c r="A103" s="4" t="s">
        <v>70</v>
      </c>
      <c r="B103" s="50" t="s">
        <v>213</v>
      </c>
      <c r="C103" s="1">
        <v>21424</v>
      </c>
      <c r="D103" s="11" t="str">
        <f t="shared" si="36"/>
        <v>N/A</v>
      </c>
      <c r="E103" s="1">
        <v>23142</v>
      </c>
      <c r="F103" s="11" t="str">
        <f t="shared" si="37"/>
        <v>N/A</v>
      </c>
      <c r="G103" s="1">
        <v>24074</v>
      </c>
      <c r="H103" s="11" t="str">
        <f t="shared" si="38"/>
        <v>N/A</v>
      </c>
      <c r="I103" s="12">
        <v>8.0190000000000001</v>
      </c>
      <c r="J103" s="12">
        <v>4.0270000000000001</v>
      </c>
      <c r="K103" s="50" t="s">
        <v>740</v>
      </c>
      <c r="L103" s="9" t="str">
        <f t="shared" si="30"/>
        <v>Yes</v>
      </c>
    </row>
    <row r="104" spans="1:12" x14ac:dyDescent="0.2">
      <c r="A104" s="2" t="s">
        <v>692</v>
      </c>
      <c r="B104" s="50" t="s">
        <v>213</v>
      </c>
      <c r="C104" s="13">
        <v>1.1249066468</v>
      </c>
      <c r="D104" s="11" t="str">
        <f t="shared" si="36"/>
        <v>N/A</v>
      </c>
      <c r="E104" s="13">
        <v>0.95929478869999996</v>
      </c>
      <c r="F104" s="11" t="str">
        <f t="shared" si="37"/>
        <v>N/A</v>
      </c>
      <c r="G104" s="13">
        <v>0.88892581209999999</v>
      </c>
      <c r="H104" s="11" t="str">
        <f t="shared" si="38"/>
        <v>N/A</v>
      </c>
      <c r="I104" s="12">
        <v>-14.7</v>
      </c>
      <c r="J104" s="12">
        <v>-7.34</v>
      </c>
      <c r="K104" s="50" t="s">
        <v>741</v>
      </c>
      <c r="L104" s="9" t="str">
        <f t="shared" ref="L104:L110" si="39">IF(J104="Div by 0", "N/A", IF(K104="N/A","N/A", IF(J104&gt;VALUE(MID(K104,1,2)), "No", IF(J104&lt;-1*VALUE(MID(K104,1,2)), "No", "Yes"))))</f>
        <v>Yes</v>
      </c>
    </row>
    <row r="105" spans="1:12" x14ac:dyDescent="0.2">
      <c r="A105" s="2" t="s">
        <v>691</v>
      </c>
      <c r="B105" s="50" t="s">
        <v>213</v>
      </c>
      <c r="C105" s="13">
        <v>0.1913741598</v>
      </c>
      <c r="D105" s="11" t="str">
        <f t="shared" si="36"/>
        <v>N/A</v>
      </c>
      <c r="E105" s="13">
        <v>1.2920231614</v>
      </c>
      <c r="F105" s="11" t="str">
        <f t="shared" si="37"/>
        <v>N/A</v>
      </c>
      <c r="G105" s="13">
        <v>1.4704660629999999</v>
      </c>
      <c r="H105" s="11" t="str">
        <f t="shared" si="38"/>
        <v>N/A</v>
      </c>
      <c r="I105" s="12">
        <v>575.1</v>
      </c>
      <c r="J105" s="12">
        <v>13.81</v>
      </c>
      <c r="K105" s="50" t="s">
        <v>741</v>
      </c>
      <c r="L105" s="9" t="str">
        <f t="shared" si="39"/>
        <v>Yes</v>
      </c>
    </row>
    <row r="106" spans="1:12" x14ac:dyDescent="0.2">
      <c r="A106" s="2" t="s">
        <v>690</v>
      </c>
      <c r="B106" s="50" t="s">
        <v>213</v>
      </c>
      <c r="C106" s="13">
        <v>98.683719193000002</v>
      </c>
      <c r="D106" s="11" t="str">
        <f t="shared" si="36"/>
        <v>N/A</v>
      </c>
      <c r="E106" s="13">
        <v>97.748682049999999</v>
      </c>
      <c r="F106" s="11" t="str">
        <f t="shared" si="37"/>
        <v>N/A</v>
      </c>
      <c r="G106" s="13">
        <v>97.640608125</v>
      </c>
      <c r="H106" s="11" t="str">
        <f t="shared" si="38"/>
        <v>N/A</v>
      </c>
      <c r="I106" s="12">
        <v>-0.94799999999999995</v>
      </c>
      <c r="J106" s="12">
        <v>-0.111</v>
      </c>
      <c r="K106" s="50" t="s">
        <v>741</v>
      </c>
      <c r="L106" s="9" t="str">
        <f t="shared" si="39"/>
        <v>Yes</v>
      </c>
    </row>
    <row r="107" spans="1:12" ht="25.5" x14ac:dyDescent="0.2">
      <c r="A107" s="4" t="s">
        <v>979</v>
      </c>
      <c r="B107" s="50" t="s">
        <v>213</v>
      </c>
      <c r="C107" s="13">
        <v>41.143611172</v>
      </c>
      <c r="D107" s="11" t="str">
        <f t="shared" si="36"/>
        <v>N/A</v>
      </c>
      <c r="E107" s="13">
        <v>40.460660416000003</v>
      </c>
      <c r="F107" s="11" t="str">
        <f t="shared" si="37"/>
        <v>N/A</v>
      </c>
      <c r="G107" s="13">
        <v>39.0865723</v>
      </c>
      <c r="H107" s="11" t="str">
        <f t="shared" si="38"/>
        <v>N/A</v>
      </c>
      <c r="I107" s="12">
        <v>-1.66</v>
      </c>
      <c r="J107" s="12">
        <v>-3.4</v>
      </c>
      <c r="K107" s="50" t="s">
        <v>741</v>
      </c>
      <c r="L107" s="9" t="str">
        <f t="shared" si="39"/>
        <v>Yes</v>
      </c>
    </row>
    <row r="108" spans="1:12" ht="25.5" x14ac:dyDescent="0.2">
      <c r="A108" s="4" t="s">
        <v>980</v>
      </c>
      <c r="B108" s="50" t="s">
        <v>213</v>
      </c>
      <c r="C108" s="13">
        <v>57.646800087999999</v>
      </c>
      <c r="D108" s="11" t="str">
        <f t="shared" si="36"/>
        <v>N/A</v>
      </c>
      <c r="E108" s="13">
        <v>58.348960456999997</v>
      </c>
      <c r="F108" s="11" t="str">
        <f t="shared" si="37"/>
        <v>N/A</v>
      </c>
      <c r="G108" s="13">
        <v>59.748181746999997</v>
      </c>
      <c r="H108" s="11" t="str">
        <f t="shared" si="38"/>
        <v>N/A</v>
      </c>
      <c r="I108" s="12">
        <v>1.218</v>
      </c>
      <c r="J108" s="12">
        <v>2.3980000000000001</v>
      </c>
      <c r="K108" s="50" t="s">
        <v>741</v>
      </c>
      <c r="L108" s="9" t="str">
        <f t="shared" si="39"/>
        <v>Yes</v>
      </c>
    </row>
    <row r="109" spans="1:12" ht="25.5" x14ac:dyDescent="0.2">
      <c r="A109" s="4" t="s">
        <v>981</v>
      </c>
      <c r="B109" s="50" t="s">
        <v>213</v>
      </c>
      <c r="C109" s="13">
        <v>0.50582801850000003</v>
      </c>
      <c r="D109" s="11" t="str">
        <f t="shared" si="36"/>
        <v>N/A</v>
      </c>
      <c r="E109" s="13">
        <v>0.52588666939999995</v>
      </c>
      <c r="F109" s="11" t="str">
        <f t="shared" si="37"/>
        <v>N/A</v>
      </c>
      <c r="G109" s="13">
        <v>0.47704700090000002</v>
      </c>
      <c r="H109" s="11" t="str">
        <f t="shared" si="38"/>
        <v>N/A</v>
      </c>
      <c r="I109" s="12">
        <v>3.9660000000000002</v>
      </c>
      <c r="J109" s="12">
        <v>-9.2899999999999991</v>
      </c>
      <c r="K109" s="50" t="s">
        <v>741</v>
      </c>
      <c r="L109" s="9" t="str">
        <f t="shared" si="39"/>
        <v>Yes</v>
      </c>
    </row>
    <row r="110" spans="1:12" ht="25.5" x14ac:dyDescent="0.2">
      <c r="A110" s="4" t="s">
        <v>982</v>
      </c>
      <c r="B110" s="50" t="s">
        <v>213</v>
      </c>
      <c r="C110" s="13">
        <v>0.70376072140000001</v>
      </c>
      <c r="D110" s="11" t="str">
        <f t="shared" si="36"/>
        <v>N/A</v>
      </c>
      <c r="E110" s="13">
        <v>0.66449245820000002</v>
      </c>
      <c r="F110" s="11" t="str">
        <f t="shared" si="37"/>
        <v>N/A</v>
      </c>
      <c r="G110" s="13">
        <v>0.68819895210000004</v>
      </c>
      <c r="H110" s="11" t="str">
        <f t="shared" si="38"/>
        <v>N/A</v>
      </c>
      <c r="I110" s="12">
        <v>-5.58</v>
      </c>
      <c r="J110" s="12">
        <v>3.5680000000000001</v>
      </c>
      <c r="K110" s="50" t="s">
        <v>741</v>
      </c>
      <c r="L110" s="9" t="str">
        <f t="shared" si="39"/>
        <v>Yes</v>
      </c>
    </row>
    <row r="111" spans="1:12" x14ac:dyDescent="0.2">
      <c r="A111" s="2" t="s">
        <v>983</v>
      </c>
      <c r="B111" s="50" t="s">
        <v>286</v>
      </c>
      <c r="C111" s="13">
        <v>99.888037206000007</v>
      </c>
      <c r="D111" s="46" t="str">
        <f>IF($B111="N/A","N/A",IF(C111&gt;=99,"Yes","No"))</f>
        <v>Yes</v>
      </c>
      <c r="E111" s="13">
        <v>99.992242649999994</v>
      </c>
      <c r="F111" s="46" t="str">
        <f>IF($B111="N/A","N/A",IF(E111&gt;=99,"Yes","No"))</f>
        <v>Yes</v>
      </c>
      <c r="G111" s="13">
        <v>100</v>
      </c>
      <c r="H111" s="46" t="str">
        <f>IF($B111="N/A","N/A",IF(G111&gt;=99,"Yes","No"))</f>
        <v>Yes</v>
      </c>
      <c r="I111" s="12">
        <v>0.1043</v>
      </c>
      <c r="J111" s="12">
        <v>7.7999999999999996E-3</v>
      </c>
      <c r="K111" s="50" t="s">
        <v>740</v>
      </c>
      <c r="L111" s="9" t="str">
        <f t="shared" ref="L111:L145" si="40">IF(J111="Div by 0", "N/A", IF(K111="N/A","N/A", IF(J111&gt;VALUE(MID(K111,1,2)), "No", IF(J111&lt;-1*VALUE(MID(K111,1,2)), "No", "Yes"))))</f>
        <v>Yes</v>
      </c>
    </row>
    <row r="112" spans="1:12" x14ac:dyDescent="0.2">
      <c r="A112" s="2" t="s">
        <v>984</v>
      </c>
      <c r="B112" s="50" t="s">
        <v>213</v>
      </c>
      <c r="C112" s="13">
        <v>2.6347668080000002</v>
      </c>
      <c r="D112" s="46" t="str">
        <f>IF($B112="N/A","N/A",IF(C112&gt;10,"No",IF(C112&lt;-10,"No","Yes")))</f>
        <v>N/A</v>
      </c>
      <c r="E112" s="13">
        <v>0.30004648610000001</v>
      </c>
      <c r="F112" s="46" t="str">
        <f>IF($B112="N/A","N/A",IF(E112&gt;10,"No",IF(E112&lt;-10,"No","Yes")))</f>
        <v>N/A</v>
      </c>
      <c r="G112" s="13">
        <v>0.43118936400000002</v>
      </c>
      <c r="H112" s="46" t="str">
        <f>IF($B112="N/A","N/A",IF(G112&gt;10,"No",IF(G112&lt;-10,"No","Yes")))</f>
        <v>N/A</v>
      </c>
      <c r="I112" s="12">
        <v>-88.6</v>
      </c>
      <c r="J112" s="12">
        <v>43.71</v>
      </c>
      <c r="K112" s="50" t="s">
        <v>740</v>
      </c>
      <c r="L112" s="9" t="str">
        <f t="shared" si="40"/>
        <v>No</v>
      </c>
    </row>
    <row r="113" spans="1:12" x14ac:dyDescent="0.2">
      <c r="A113" s="3" t="s">
        <v>985</v>
      </c>
      <c r="B113" s="50" t="s">
        <v>280</v>
      </c>
      <c r="C113" s="8">
        <v>99.658053002000003</v>
      </c>
      <c r="D113" s="46" t="str">
        <f>IF($B113="N/A","N/A",IF(C113&gt;=98,"Yes","No"))</f>
        <v>Yes</v>
      </c>
      <c r="E113" s="8">
        <v>99.588551213000002</v>
      </c>
      <c r="F113" s="46" t="str">
        <f>IF($B113="N/A","N/A",IF(E113&gt;=98,"Yes","No"))</f>
        <v>Yes</v>
      </c>
      <c r="G113" s="8">
        <v>99.808415440999994</v>
      </c>
      <c r="H113" s="46" t="str">
        <f>IF($B113="N/A","N/A",IF(G113&gt;=98,"Yes","No"))</f>
        <v>Yes</v>
      </c>
      <c r="I113" s="12">
        <v>-7.0000000000000007E-2</v>
      </c>
      <c r="J113" s="12">
        <v>0.2208</v>
      </c>
      <c r="K113" s="47" t="s">
        <v>740</v>
      </c>
      <c r="L113" s="9" t="str">
        <f t="shared" si="40"/>
        <v>Yes</v>
      </c>
    </row>
    <row r="114" spans="1:12" x14ac:dyDescent="0.2">
      <c r="A114" s="3" t="s">
        <v>986</v>
      </c>
      <c r="B114" s="50" t="s">
        <v>287</v>
      </c>
      <c r="C114" s="8">
        <v>95.470629865999996</v>
      </c>
      <c r="D114" s="46" t="str">
        <f>IF($B114="N/A","N/A",IF(C114&gt;=80,"Yes","No"))</f>
        <v>Yes</v>
      </c>
      <c r="E114" s="8">
        <v>97.128816490000006</v>
      </c>
      <c r="F114" s="46" t="str">
        <f>IF($B114="N/A","N/A",IF(E114&gt;=80,"Yes","No"))</f>
        <v>Yes</v>
      </c>
      <c r="G114" s="8">
        <v>97.469398982000001</v>
      </c>
      <c r="H114" s="46" t="str">
        <f>IF($B114="N/A","N/A",IF(G114&gt;=80,"Yes","No"))</f>
        <v>Yes</v>
      </c>
      <c r="I114" s="12">
        <v>1.7370000000000001</v>
      </c>
      <c r="J114" s="12">
        <v>0.35070000000000001</v>
      </c>
      <c r="K114" s="47" t="s">
        <v>740</v>
      </c>
      <c r="L114" s="9" t="str">
        <f t="shared" si="40"/>
        <v>Yes</v>
      </c>
    </row>
    <row r="115" spans="1:12" ht="25.5" x14ac:dyDescent="0.2">
      <c r="A115" s="2" t="s">
        <v>987</v>
      </c>
      <c r="B115" s="50" t="s">
        <v>288</v>
      </c>
      <c r="C115" s="13" t="s">
        <v>1747</v>
      </c>
      <c r="D115" s="46" t="str">
        <f>IF($B115="N/A","N/A",IF(C115&gt;=100,"Yes","No"))</f>
        <v>Yes</v>
      </c>
      <c r="E115" s="13">
        <v>100</v>
      </c>
      <c r="F115" s="46" t="str">
        <f t="shared" ref="F115:F116" si="41">IF($B115="N/A","N/A",IF(E115&gt;=100,"Yes","No"))</f>
        <v>Yes</v>
      </c>
      <c r="G115" s="13">
        <v>100</v>
      </c>
      <c r="H115" s="46" t="str">
        <f t="shared" ref="H115:H116" si="42">IF($B115="N/A","N/A",IF(G115&gt;=100,"Yes","No"))</f>
        <v>Yes</v>
      </c>
      <c r="I115" s="12" t="s">
        <v>1747</v>
      </c>
      <c r="J115" s="12">
        <v>0</v>
      </c>
      <c r="K115" s="47" t="s">
        <v>739</v>
      </c>
      <c r="L115" s="9" t="str">
        <f t="shared" si="40"/>
        <v>Yes</v>
      </c>
    </row>
    <row r="116" spans="1:12" ht="25.5" x14ac:dyDescent="0.2">
      <c r="A116" s="3" t="s">
        <v>988</v>
      </c>
      <c r="B116" s="50" t="s">
        <v>288</v>
      </c>
      <c r="C116" s="13" t="s">
        <v>1747</v>
      </c>
      <c r="D116" s="46" t="str">
        <f>IF($B116="N/A","N/A",IF(C116&gt;=100,"Yes","No"))</f>
        <v>Yes</v>
      </c>
      <c r="E116" s="13" t="s">
        <v>1747</v>
      </c>
      <c r="F116" s="46" t="str">
        <f t="shared" si="41"/>
        <v>Yes</v>
      </c>
      <c r="G116" s="13">
        <v>100</v>
      </c>
      <c r="H116" s="46" t="str">
        <f t="shared" si="42"/>
        <v>Yes</v>
      </c>
      <c r="I116" s="12" t="s">
        <v>1747</v>
      </c>
      <c r="J116" s="12" t="s">
        <v>1747</v>
      </c>
      <c r="K116" s="47" t="s">
        <v>739</v>
      </c>
      <c r="L116" s="9" t="str">
        <f t="shared" si="40"/>
        <v>N/A</v>
      </c>
    </row>
    <row r="117" spans="1:12" ht="25.5" x14ac:dyDescent="0.2">
      <c r="A117" s="2" t="s">
        <v>989</v>
      </c>
      <c r="B117" s="50" t="s">
        <v>213</v>
      </c>
      <c r="C117" s="13">
        <v>0</v>
      </c>
      <c r="D117" s="38" t="s">
        <v>742</v>
      </c>
      <c r="E117" s="13">
        <v>0.33515731869999998</v>
      </c>
      <c r="F117" s="38" t="s">
        <v>742</v>
      </c>
      <c r="G117" s="13">
        <v>4.4065529923</v>
      </c>
      <c r="H117" s="46" t="str">
        <f>IF($B117="N/A","N/A",IF(G117&lt;100,"No",IF(G117=100,"No","Yes")))</f>
        <v>N/A</v>
      </c>
      <c r="I117" s="12" t="s">
        <v>1747</v>
      </c>
      <c r="J117" s="12">
        <v>1215</v>
      </c>
      <c r="K117" s="47" t="s">
        <v>739</v>
      </c>
      <c r="L117" s="9" t="str">
        <f t="shared" si="40"/>
        <v>No</v>
      </c>
    </row>
    <row r="118" spans="1:12" ht="25.5" x14ac:dyDescent="0.2">
      <c r="A118" s="2" t="s">
        <v>990</v>
      </c>
      <c r="B118" s="37" t="s">
        <v>213</v>
      </c>
      <c r="C118" s="13">
        <v>0</v>
      </c>
      <c r="D118" s="46" t="str">
        <f>IF($B118="N/A","N/A",IF(C118&gt;10,"No",IF(C118&lt;-10,"No","Yes")))</f>
        <v>N/A</v>
      </c>
      <c r="E118" s="13">
        <v>0</v>
      </c>
      <c r="F118" s="46" t="str">
        <f>IF($B118="N/A","N/A",IF(E118&gt;10,"No",IF(E118&lt;-10,"No","Yes")))</f>
        <v>N/A</v>
      </c>
      <c r="G118" s="13">
        <v>3.5690825487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11611</v>
      </c>
      <c r="D119" s="46" t="str">
        <f t="shared" ref="D119:D145" si="43">IF($B119="N/A","N/A",IF(C119&gt;10,"No",IF(C119&lt;-10,"No","Yes")))</f>
        <v>N/A</v>
      </c>
      <c r="E119" s="38">
        <v>12891</v>
      </c>
      <c r="F119" s="46" t="str">
        <f t="shared" ref="F119:F145" si="44">IF($B119="N/A","N/A",IF(E119&gt;10,"No",IF(E119&lt;-10,"No","Yes")))</f>
        <v>N/A</v>
      </c>
      <c r="G119" s="38">
        <v>13067</v>
      </c>
      <c r="H119" s="46" t="str">
        <f t="shared" ref="H119:H145" si="45">IF($B119="N/A","N/A",IF(G119&gt;10,"No",IF(G119&lt;-10,"No","Yes")))</f>
        <v>N/A</v>
      </c>
      <c r="I119" s="12">
        <v>11.02</v>
      </c>
      <c r="J119" s="12">
        <v>1.365</v>
      </c>
      <c r="K119" s="47" t="s">
        <v>740</v>
      </c>
      <c r="L119" s="9" t="str">
        <f t="shared" si="40"/>
        <v>Yes</v>
      </c>
    </row>
    <row r="120" spans="1:12" x14ac:dyDescent="0.2">
      <c r="A120" s="2" t="s">
        <v>991</v>
      </c>
      <c r="B120" s="37" t="s">
        <v>213</v>
      </c>
      <c r="C120" s="38">
        <v>2060</v>
      </c>
      <c r="D120" s="46" t="str">
        <f t="shared" si="43"/>
        <v>N/A</v>
      </c>
      <c r="E120" s="38">
        <v>2537</v>
      </c>
      <c r="F120" s="46" t="str">
        <f t="shared" si="44"/>
        <v>N/A</v>
      </c>
      <c r="G120" s="38">
        <v>2540</v>
      </c>
      <c r="H120" s="46" t="str">
        <f t="shared" si="45"/>
        <v>N/A</v>
      </c>
      <c r="I120" s="12">
        <v>23.16</v>
      </c>
      <c r="J120" s="12">
        <v>0.1182</v>
      </c>
      <c r="K120" s="47" t="s">
        <v>740</v>
      </c>
      <c r="L120" s="9" t="str">
        <f t="shared" si="40"/>
        <v>Yes</v>
      </c>
    </row>
    <row r="121" spans="1:12" x14ac:dyDescent="0.2">
      <c r="A121" s="2" t="s">
        <v>992</v>
      </c>
      <c r="B121" s="37" t="s">
        <v>213</v>
      </c>
      <c r="C121" s="38">
        <v>2135</v>
      </c>
      <c r="D121" s="46" t="str">
        <f t="shared" si="43"/>
        <v>N/A</v>
      </c>
      <c r="E121" s="38">
        <v>1300</v>
      </c>
      <c r="F121" s="46" t="str">
        <f t="shared" si="44"/>
        <v>N/A</v>
      </c>
      <c r="G121" s="38">
        <v>1250</v>
      </c>
      <c r="H121" s="46" t="str">
        <f t="shared" si="45"/>
        <v>N/A</v>
      </c>
      <c r="I121" s="12">
        <v>-39.1</v>
      </c>
      <c r="J121" s="12">
        <v>-3.85</v>
      </c>
      <c r="K121" s="47" t="s">
        <v>740</v>
      </c>
      <c r="L121" s="9" t="str">
        <f t="shared" si="40"/>
        <v>Yes</v>
      </c>
    </row>
    <row r="122" spans="1:12" x14ac:dyDescent="0.2">
      <c r="A122" s="2" t="s">
        <v>993</v>
      </c>
      <c r="B122" s="37" t="s">
        <v>213</v>
      </c>
      <c r="C122" s="38">
        <v>3650</v>
      </c>
      <c r="D122" s="46" t="str">
        <f t="shared" si="43"/>
        <v>N/A</v>
      </c>
      <c r="E122" s="38">
        <v>4319</v>
      </c>
      <c r="F122" s="46" t="str">
        <f t="shared" si="44"/>
        <v>N/A</v>
      </c>
      <c r="G122" s="38">
        <v>4599</v>
      </c>
      <c r="H122" s="46" t="str">
        <f t="shared" si="45"/>
        <v>N/A</v>
      </c>
      <c r="I122" s="12">
        <v>18.329999999999998</v>
      </c>
      <c r="J122" s="12">
        <v>6.4829999999999997</v>
      </c>
      <c r="K122" s="47" t="s">
        <v>740</v>
      </c>
      <c r="L122" s="9" t="str">
        <f t="shared" si="40"/>
        <v>Yes</v>
      </c>
    </row>
    <row r="123" spans="1:12" x14ac:dyDescent="0.2">
      <c r="A123" s="2" t="s">
        <v>994</v>
      </c>
      <c r="B123" s="37" t="s">
        <v>213</v>
      </c>
      <c r="C123" s="38">
        <v>3766</v>
      </c>
      <c r="D123" s="46" t="str">
        <f t="shared" si="43"/>
        <v>N/A</v>
      </c>
      <c r="E123" s="38">
        <v>4735</v>
      </c>
      <c r="F123" s="46" t="str">
        <f t="shared" si="44"/>
        <v>N/A</v>
      </c>
      <c r="G123" s="38">
        <v>4678</v>
      </c>
      <c r="H123" s="46" t="str">
        <f t="shared" si="45"/>
        <v>N/A</v>
      </c>
      <c r="I123" s="12">
        <v>25.73</v>
      </c>
      <c r="J123" s="12">
        <v>-1.2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23114</v>
      </c>
      <c r="D125" s="46" t="str">
        <f t="shared" si="43"/>
        <v>N/A</v>
      </c>
      <c r="E125" s="38">
        <v>23663</v>
      </c>
      <c r="F125" s="46" t="str">
        <f t="shared" si="44"/>
        <v>N/A</v>
      </c>
      <c r="G125" s="38">
        <v>25047</v>
      </c>
      <c r="H125" s="46" t="str">
        <f t="shared" si="45"/>
        <v>N/A</v>
      </c>
      <c r="I125" s="12">
        <v>2.375</v>
      </c>
      <c r="J125" s="12">
        <v>5.8490000000000002</v>
      </c>
      <c r="K125" s="47" t="s">
        <v>740</v>
      </c>
      <c r="L125" s="9" t="str">
        <f t="shared" si="40"/>
        <v>Yes</v>
      </c>
    </row>
    <row r="126" spans="1:12" x14ac:dyDescent="0.2">
      <c r="A126" s="2" t="s">
        <v>996</v>
      </c>
      <c r="B126" s="37" t="s">
        <v>213</v>
      </c>
      <c r="C126" s="38">
        <v>15715</v>
      </c>
      <c r="D126" s="46" t="str">
        <f t="shared" si="43"/>
        <v>N/A</v>
      </c>
      <c r="E126" s="38">
        <v>15234</v>
      </c>
      <c r="F126" s="46" t="str">
        <f t="shared" si="44"/>
        <v>N/A</v>
      </c>
      <c r="G126" s="38">
        <v>15370</v>
      </c>
      <c r="H126" s="46" t="str">
        <f t="shared" si="45"/>
        <v>N/A</v>
      </c>
      <c r="I126" s="12">
        <v>-3.06</v>
      </c>
      <c r="J126" s="12">
        <v>0.89270000000000005</v>
      </c>
      <c r="K126" s="47" t="s">
        <v>740</v>
      </c>
      <c r="L126" s="9" t="str">
        <f t="shared" si="40"/>
        <v>Yes</v>
      </c>
    </row>
    <row r="127" spans="1:12" x14ac:dyDescent="0.2">
      <c r="A127" s="2" t="s">
        <v>997</v>
      </c>
      <c r="B127" s="37" t="s">
        <v>213</v>
      </c>
      <c r="C127" s="38">
        <v>1606</v>
      </c>
      <c r="D127" s="46" t="str">
        <f t="shared" si="43"/>
        <v>N/A</v>
      </c>
      <c r="E127" s="38">
        <v>1472</v>
      </c>
      <c r="F127" s="46" t="str">
        <f t="shared" si="44"/>
        <v>N/A</v>
      </c>
      <c r="G127" s="38">
        <v>1467</v>
      </c>
      <c r="H127" s="46" t="str">
        <f t="shared" si="45"/>
        <v>N/A</v>
      </c>
      <c r="I127" s="12">
        <v>-8.34</v>
      </c>
      <c r="J127" s="12">
        <v>-0.34</v>
      </c>
      <c r="K127" s="47" t="s">
        <v>740</v>
      </c>
      <c r="L127" s="9" t="str">
        <f t="shared" si="40"/>
        <v>Yes</v>
      </c>
    </row>
    <row r="128" spans="1:12" x14ac:dyDescent="0.2">
      <c r="A128" s="2" t="s">
        <v>998</v>
      </c>
      <c r="B128" s="37" t="s">
        <v>213</v>
      </c>
      <c r="C128" s="38">
        <v>3605</v>
      </c>
      <c r="D128" s="46" t="str">
        <f t="shared" si="43"/>
        <v>N/A</v>
      </c>
      <c r="E128" s="38">
        <v>4192</v>
      </c>
      <c r="F128" s="46" t="str">
        <f t="shared" si="44"/>
        <v>N/A</v>
      </c>
      <c r="G128" s="38">
        <v>4286</v>
      </c>
      <c r="H128" s="46" t="str">
        <f t="shared" si="45"/>
        <v>N/A</v>
      </c>
      <c r="I128" s="12">
        <v>16.28</v>
      </c>
      <c r="J128" s="12">
        <v>2.242</v>
      </c>
      <c r="K128" s="47" t="s">
        <v>740</v>
      </c>
      <c r="L128" s="9" t="str">
        <f t="shared" si="40"/>
        <v>Yes</v>
      </c>
    </row>
    <row r="129" spans="1:12" x14ac:dyDescent="0.2">
      <c r="A129" s="2" t="s">
        <v>999</v>
      </c>
      <c r="B129" s="37" t="s">
        <v>213</v>
      </c>
      <c r="C129" s="38">
        <v>2188</v>
      </c>
      <c r="D129" s="46" t="str">
        <f t="shared" si="43"/>
        <v>N/A</v>
      </c>
      <c r="E129" s="38">
        <v>2765</v>
      </c>
      <c r="F129" s="46" t="str">
        <f t="shared" si="44"/>
        <v>N/A</v>
      </c>
      <c r="G129" s="38">
        <v>3265</v>
      </c>
      <c r="H129" s="46" t="str">
        <f t="shared" si="45"/>
        <v>N/A</v>
      </c>
      <c r="I129" s="12">
        <v>26.37</v>
      </c>
      <c r="J129" s="12">
        <v>18.079999999999998</v>
      </c>
      <c r="K129" s="47" t="s">
        <v>740</v>
      </c>
      <c r="L129" s="9" t="str">
        <f t="shared" si="40"/>
        <v>No</v>
      </c>
    </row>
    <row r="130" spans="1:12" x14ac:dyDescent="0.2">
      <c r="A130" s="2" t="s">
        <v>1000</v>
      </c>
      <c r="B130" s="37" t="s">
        <v>213</v>
      </c>
      <c r="C130" s="38">
        <v>0</v>
      </c>
      <c r="D130" s="46" t="str">
        <f t="shared" si="43"/>
        <v>N/A</v>
      </c>
      <c r="E130" s="38">
        <v>0</v>
      </c>
      <c r="F130" s="46" t="str">
        <f t="shared" si="44"/>
        <v>N/A</v>
      </c>
      <c r="G130" s="38">
        <v>659</v>
      </c>
      <c r="H130" s="46" t="str">
        <f t="shared" si="45"/>
        <v>N/A</v>
      </c>
      <c r="I130" s="12" t="s">
        <v>1747</v>
      </c>
      <c r="J130" s="12" t="s">
        <v>1747</v>
      </c>
      <c r="K130" s="47" t="s">
        <v>740</v>
      </c>
      <c r="L130" s="9" t="str">
        <f t="shared" si="40"/>
        <v>N/A</v>
      </c>
    </row>
    <row r="131" spans="1:12" x14ac:dyDescent="0.2">
      <c r="A131" s="7" t="s">
        <v>104</v>
      </c>
      <c r="B131" s="37" t="s">
        <v>213</v>
      </c>
      <c r="C131" s="38">
        <v>66677</v>
      </c>
      <c r="D131" s="46" t="str">
        <f t="shared" si="43"/>
        <v>N/A</v>
      </c>
      <c r="E131" s="38">
        <v>78017</v>
      </c>
      <c r="F131" s="46" t="str">
        <f t="shared" si="44"/>
        <v>N/A</v>
      </c>
      <c r="G131" s="38">
        <v>84036</v>
      </c>
      <c r="H131" s="46" t="str">
        <f t="shared" si="45"/>
        <v>N/A</v>
      </c>
      <c r="I131" s="12">
        <v>17.010000000000002</v>
      </c>
      <c r="J131" s="12">
        <v>7.7149999999999999</v>
      </c>
      <c r="K131" s="47" t="s">
        <v>740</v>
      </c>
      <c r="L131" s="9" t="str">
        <f t="shared" si="40"/>
        <v>Yes</v>
      </c>
    </row>
    <row r="132" spans="1:12" x14ac:dyDescent="0.2">
      <c r="A132" s="2" t="s">
        <v>1001</v>
      </c>
      <c r="B132" s="37" t="s">
        <v>213</v>
      </c>
      <c r="C132" s="38">
        <v>15980</v>
      </c>
      <c r="D132" s="46" t="str">
        <f t="shared" si="43"/>
        <v>N/A</v>
      </c>
      <c r="E132" s="38">
        <v>15856</v>
      </c>
      <c r="F132" s="46" t="str">
        <f t="shared" si="44"/>
        <v>N/A</v>
      </c>
      <c r="G132" s="38">
        <v>14306</v>
      </c>
      <c r="H132" s="46" t="str">
        <f t="shared" si="45"/>
        <v>N/A</v>
      </c>
      <c r="I132" s="12">
        <v>-0.77600000000000002</v>
      </c>
      <c r="J132" s="12">
        <v>-9.7799999999999994</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11</v>
      </c>
      <c r="D134" s="46" t="str">
        <f t="shared" si="43"/>
        <v>N/A</v>
      </c>
      <c r="E134" s="38">
        <v>0</v>
      </c>
      <c r="F134" s="46" t="str">
        <f t="shared" si="44"/>
        <v>N/A</v>
      </c>
      <c r="G134" s="38">
        <v>0</v>
      </c>
      <c r="H134" s="46" t="str">
        <f t="shared" si="45"/>
        <v>N/A</v>
      </c>
      <c r="I134" s="12">
        <v>-100</v>
      </c>
      <c r="J134" s="12" t="s">
        <v>1747</v>
      </c>
      <c r="K134" s="47" t="s">
        <v>740</v>
      </c>
      <c r="L134" s="9" t="str">
        <f t="shared" si="40"/>
        <v>N/A</v>
      </c>
    </row>
    <row r="135" spans="1:12" x14ac:dyDescent="0.2">
      <c r="A135" s="2" t="s">
        <v>1004</v>
      </c>
      <c r="B135" s="37" t="s">
        <v>213</v>
      </c>
      <c r="C135" s="38">
        <v>38481</v>
      </c>
      <c r="D135" s="46" t="str">
        <f t="shared" si="43"/>
        <v>N/A</v>
      </c>
      <c r="E135" s="38">
        <v>49751</v>
      </c>
      <c r="F135" s="46" t="str">
        <f t="shared" si="44"/>
        <v>N/A</v>
      </c>
      <c r="G135" s="38">
        <v>56578</v>
      </c>
      <c r="H135" s="46" t="str">
        <f t="shared" si="45"/>
        <v>N/A</v>
      </c>
      <c r="I135" s="12">
        <v>29.29</v>
      </c>
      <c r="J135" s="12">
        <v>13.72</v>
      </c>
      <c r="K135" s="47" t="s">
        <v>740</v>
      </c>
      <c r="L135" s="9" t="str">
        <f t="shared" si="40"/>
        <v>No</v>
      </c>
    </row>
    <row r="136" spans="1:12" x14ac:dyDescent="0.2">
      <c r="A136" s="2" t="s">
        <v>1005</v>
      </c>
      <c r="B136" s="37" t="s">
        <v>213</v>
      </c>
      <c r="C136" s="38">
        <v>8251</v>
      </c>
      <c r="D136" s="46" t="str">
        <f t="shared" si="43"/>
        <v>N/A</v>
      </c>
      <c r="E136" s="38">
        <v>8394</v>
      </c>
      <c r="F136" s="46" t="str">
        <f t="shared" si="44"/>
        <v>N/A</v>
      </c>
      <c r="G136" s="38">
        <v>9069</v>
      </c>
      <c r="H136" s="46" t="str">
        <f t="shared" si="45"/>
        <v>N/A</v>
      </c>
      <c r="I136" s="12">
        <v>1.7330000000000001</v>
      </c>
      <c r="J136" s="12">
        <v>8.0410000000000004</v>
      </c>
      <c r="K136" s="47" t="s">
        <v>740</v>
      </c>
      <c r="L136" s="9" t="str">
        <f t="shared" si="40"/>
        <v>Yes</v>
      </c>
    </row>
    <row r="137" spans="1:12" x14ac:dyDescent="0.2">
      <c r="A137" s="2" t="s">
        <v>1006</v>
      </c>
      <c r="B137" s="37" t="s">
        <v>213</v>
      </c>
      <c r="C137" s="38">
        <v>3964</v>
      </c>
      <c r="D137" s="46" t="str">
        <f t="shared" si="43"/>
        <v>N/A</v>
      </c>
      <c r="E137" s="38">
        <v>4016</v>
      </c>
      <c r="F137" s="46" t="str">
        <f t="shared" si="44"/>
        <v>N/A</v>
      </c>
      <c r="G137" s="38">
        <v>4083</v>
      </c>
      <c r="H137" s="46" t="str">
        <f t="shared" si="45"/>
        <v>N/A</v>
      </c>
      <c r="I137" s="12">
        <v>1.3120000000000001</v>
      </c>
      <c r="J137" s="12">
        <v>1.6679999999999999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21195</v>
      </c>
      <c r="D139" s="46" t="str">
        <f t="shared" si="43"/>
        <v>N/A</v>
      </c>
      <c r="E139" s="38">
        <v>21977</v>
      </c>
      <c r="F139" s="46" t="str">
        <f t="shared" si="44"/>
        <v>N/A</v>
      </c>
      <c r="G139" s="38">
        <v>21813</v>
      </c>
      <c r="H139" s="46" t="str">
        <f t="shared" si="45"/>
        <v>N/A</v>
      </c>
      <c r="I139" s="12">
        <v>3.69</v>
      </c>
      <c r="J139" s="12">
        <v>-0.746</v>
      </c>
      <c r="K139" s="47" t="s">
        <v>740</v>
      </c>
      <c r="L139" s="9" t="str">
        <f t="shared" si="40"/>
        <v>Yes</v>
      </c>
    </row>
    <row r="140" spans="1:12" x14ac:dyDescent="0.2">
      <c r="A140" s="2" t="s">
        <v>1008</v>
      </c>
      <c r="B140" s="37" t="s">
        <v>213</v>
      </c>
      <c r="C140" s="38">
        <v>10715</v>
      </c>
      <c r="D140" s="46" t="str">
        <f t="shared" si="43"/>
        <v>N/A</v>
      </c>
      <c r="E140" s="38">
        <v>11079</v>
      </c>
      <c r="F140" s="46" t="str">
        <f t="shared" si="44"/>
        <v>N/A</v>
      </c>
      <c r="G140" s="38">
        <v>10647</v>
      </c>
      <c r="H140" s="46" t="str">
        <f t="shared" si="45"/>
        <v>N/A</v>
      </c>
      <c r="I140" s="12">
        <v>3.3969999999999998</v>
      </c>
      <c r="J140" s="12">
        <v>-3.9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11</v>
      </c>
      <c r="D142" s="46" t="str">
        <f t="shared" si="43"/>
        <v>N/A</v>
      </c>
      <c r="E142" s="38">
        <v>11</v>
      </c>
      <c r="F142" s="46" t="str">
        <f t="shared" si="44"/>
        <v>N/A</v>
      </c>
      <c r="G142" s="38">
        <v>12</v>
      </c>
      <c r="H142" s="46" t="str">
        <f t="shared" si="45"/>
        <v>N/A</v>
      </c>
      <c r="I142" s="12">
        <v>50</v>
      </c>
      <c r="J142" s="12">
        <v>100</v>
      </c>
      <c r="K142" s="47" t="s">
        <v>740</v>
      </c>
      <c r="L142" s="9" t="str">
        <f t="shared" si="40"/>
        <v>No</v>
      </c>
    </row>
    <row r="143" spans="1:12" x14ac:dyDescent="0.2">
      <c r="A143" s="2" t="s">
        <v>1011</v>
      </c>
      <c r="B143" s="37" t="s">
        <v>213</v>
      </c>
      <c r="C143" s="38">
        <v>4282</v>
      </c>
      <c r="D143" s="46" t="str">
        <f t="shared" si="43"/>
        <v>N/A</v>
      </c>
      <c r="E143" s="38">
        <v>2955</v>
      </c>
      <c r="F143" s="46" t="str">
        <f t="shared" si="44"/>
        <v>N/A</v>
      </c>
      <c r="G143" s="38">
        <v>2787</v>
      </c>
      <c r="H143" s="46" t="str">
        <f t="shared" si="45"/>
        <v>N/A</v>
      </c>
      <c r="I143" s="12">
        <v>-31</v>
      </c>
      <c r="J143" s="12">
        <v>-5.69</v>
      </c>
      <c r="K143" s="47" t="s">
        <v>740</v>
      </c>
      <c r="L143" s="9" t="str">
        <f t="shared" si="40"/>
        <v>Yes</v>
      </c>
    </row>
    <row r="144" spans="1:12" x14ac:dyDescent="0.2">
      <c r="A144" s="2" t="s">
        <v>1012</v>
      </c>
      <c r="B144" s="37" t="s">
        <v>213</v>
      </c>
      <c r="C144" s="38">
        <v>6194</v>
      </c>
      <c r="D144" s="46" t="str">
        <f t="shared" si="43"/>
        <v>N/A</v>
      </c>
      <c r="E144" s="38">
        <v>7888</v>
      </c>
      <c r="F144" s="46" t="str">
        <f t="shared" si="44"/>
        <v>N/A</v>
      </c>
      <c r="G144" s="38">
        <v>8367</v>
      </c>
      <c r="H144" s="46" t="str">
        <f t="shared" si="45"/>
        <v>N/A</v>
      </c>
      <c r="I144" s="12">
        <v>27.35</v>
      </c>
      <c r="J144" s="12">
        <v>6.0730000000000004</v>
      </c>
      <c r="K144" s="47" t="s">
        <v>740</v>
      </c>
      <c r="L144" s="9" t="str">
        <f t="shared" si="40"/>
        <v>Yes</v>
      </c>
    </row>
    <row r="145" spans="1:12" x14ac:dyDescent="0.2">
      <c r="A145" s="2" t="s">
        <v>1013</v>
      </c>
      <c r="B145" s="37" t="s">
        <v>213</v>
      </c>
      <c r="C145" s="38">
        <v>0</v>
      </c>
      <c r="D145" s="46" t="str">
        <f t="shared" si="43"/>
        <v>N/A</v>
      </c>
      <c r="E145" s="38">
        <v>49</v>
      </c>
      <c r="F145" s="46" t="str">
        <f t="shared" si="44"/>
        <v>N/A</v>
      </c>
      <c r="G145" s="38">
        <v>0</v>
      </c>
      <c r="H145" s="46" t="str">
        <f t="shared" si="45"/>
        <v>N/A</v>
      </c>
      <c r="I145" s="12" t="s">
        <v>1747</v>
      </c>
      <c r="J145" s="12">
        <v>-100</v>
      </c>
      <c r="K145" s="47" t="s">
        <v>740</v>
      </c>
      <c r="L145" s="9" t="str">
        <f t="shared" si="40"/>
        <v>No</v>
      </c>
    </row>
    <row r="146" spans="1:12" ht="25.5" x14ac:dyDescent="0.2">
      <c r="A146" s="18" t="s">
        <v>1014</v>
      </c>
      <c r="B146" s="1" t="s">
        <v>213</v>
      </c>
      <c r="C146" s="1">
        <v>5381</v>
      </c>
      <c r="D146" s="11" t="str">
        <f t="shared" ref="D146:D151" si="46">IF($B146="N/A","N/A",IF(C146&gt;10,"No",IF(C146&lt;-10,"No","Yes")))</f>
        <v>N/A</v>
      </c>
      <c r="E146" s="1">
        <v>5271</v>
      </c>
      <c r="F146" s="11" t="str">
        <f t="shared" ref="F146:F151" si="47">IF($B146="N/A","N/A",IF(E146&gt;10,"No",IF(E146&lt;-10,"No","Yes")))</f>
        <v>N/A</v>
      </c>
      <c r="G146" s="1">
        <v>5235</v>
      </c>
      <c r="H146" s="11" t="str">
        <f t="shared" ref="H146:H151" si="48">IF($B146="N/A","N/A",IF(G146&gt;10,"No",IF(G146&lt;-10,"No","Yes")))</f>
        <v>N/A</v>
      </c>
      <c r="I146" s="59">
        <v>-2.04</v>
      </c>
      <c r="J146" s="59">
        <v>-0.68300000000000005</v>
      </c>
      <c r="K146" s="47" t="s">
        <v>739</v>
      </c>
      <c r="L146" s="9" t="str">
        <f t="shared" ref="L146:L151" si="49">IF(J146="Div by 0", "N/A", IF(K146="N/A","N/A", IF(J146&gt;VALUE(MID(K146,1,2)), "No", IF(J146&lt;-1*VALUE(MID(K146,1,2)), "No", "Yes"))))</f>
        <v>Yes</v>
      </c>
    </row>
    <row r="147" spans="1:12" x14ac:dyDescent="0.2">
      <c r="A147" s="6" t="s">
        <v>326</v>
      </c>
      <c r="B147" s="50" t="s">
        <v>213</v>
      </c>
      <c r="C147" s="13">
        <v>4.3891775492000003</v>
      </c>
      <c r="D147" s="11" t="str">
        <f t="shared" si="46"/>
        <v>N/A</v>
      </c>
      <c r="E147" s="13">
        <v>3.8601810352000001</v>
      </c>
      <c r="F147" s="11" t="str">
        <f t="shared" si="47"/>
        <v>N/A</v>
      </c>
      <c r="G147" s="13">
        <v>3.6363510069</v>
      </c>
      <c r="H147" s="11" t="str">
        <f t="shared" si="48"/>
        <v>N/A</v>
      </c>
      <c r="I147" s="59">
        <v>-12.1</v>
      </c>
      <c r="J147" s="59">
        <v>-5.8</v>
      </c>
      <c r="K147" s="47" t="s">
        <v>739</v>
      </c>
      <c r="L147" s="9" t="str">
        <f t="shared" si="49"/>
        <v>Yes</v>
      </c>
    </row>
    <row r="148" spans="1:12" x14ac:dyDescent="0.2">
      <c r="A148" s="2" t="s">
        <v>327</v>
      </c>
      <c r="B148" s="50" t="s">
        <v>213</v>
      </c>
      <c r="C148" s="13">
        <v>34.320902592000003</v>
      </c>
      <c r="D148" s="11" t="str">
        <f t="shared" si="46"/>
        <v>N/A</v>
      </c>
      <c r="E148" s="13">
        <v>30.494143201</v>
      </c>
      <c r="F148" s="11" t="str">
        <f t="shared" si="47"/>
        <v>N/A</v>
      </c>
      <c r="G148" s="13">
        <v>29.899747455</v>
      </c>
      <c r="H148" s="11" t="str">
        <f t="shared" si="48"/>
        <v>N/A</v>
      </c>
      <c r="I148" s="59">
        <v>-11.1</v>
      </c>
      <c r="J148" s="59">
        <v>-1.95</v>
      </c>
      <c r="K148" s="47" t="s">
        <v>739</v>
      </c>
      <c r="L148" s="9" t="str">
        <f t="shared" si="49"/>
        <v>Yes</v>
      </c>
    </row>
    <row r="149" spans="1:12" x14ac:dyDescent="0.2">
      <c r="A149" s="2" t="s">
        <v>328</v>
      </c>
      <c r="B149" s="50" t="s">
        <v>213</v>
      </c>
      <c r="C149" s="13">
        <v>4.6205762741000003</v>
      </c>
      <c r="D149" s="11" t="str">
        <f t="shared" si="46"/>
        <v>N/A</v>
      </c>
      <c r="E149" s="13">
        <v>4.2513628872</v>
      </c>
      <c r="F149" s="11" t="str">
        <f t="shared" si="47"/>
        <v>N/A</v>
      </c>
      <c r="G149" s="13">
        <v>3.8966742524</v>
      </c>
      <c r="H149" s="11" t="str">
        <f t="shared" si="48"/>
        <v>N/A</v>
      </c>
      <c r="I149" s="59">
        <v>-7.99</v>
      </c>
      <c r="J149" s="59">
        <v>-8.34</v>
      </c>
      <c r="K149" s="47" t="s">
        <v>739</v>
      </c>
      <c r="L149" s="9" t="str">
        <f t="shared" si="49"/>
        <v>Yes</v>
      </c>
    </row>
    <row r="150" spans="1:12" x14ac:dyDescent="0.2">
      <c r="A150" s="2" t="s">
        <v>329</v>
      </c>
      <c r="B150" s="50" t="s">
        <v>213</v>
      </c>
      <c r="C150" s="13">
        <v>0.41393583989999999</v>
      </c>
      <c r="D150" s="11" t="str">
        <f t="shared" si="46"/>
        <v>N/A</v>
      </c>
      <c r="E150" s="13">
        <v>0.37427740110000002</v>
      </c>
      <c r="F150" s="11" t="str">
        <f t="shared" si="47"/>
        <v>N/A</v>
      </c>
      <c r="G150" s="13">
        <v>0.36055976010000002</v>
      </c>
      <c r="H150" s="11" t="str">
        <f t="shared" si="48"/>
        <v>N/A</v>
      </c>
      <c r="I150" s="59">
        <v>-9.58</v>
      </c>
      <c r="J150" s="59">
        <v>-3.67</v>
      </c>
      <c r="K150" s="47" t="s">
        <v>739</v>
      </c>
      <c r="L150" s="9" t="str">
        <f t="shared" si="49"/>
        <v>Yes</v>
      </c>
    </row>
    <row r="151" spans="1:12" x14ac:dyDescent="0.2">
      <c r="A151" s="2" t="s">
        <v>330</v>
      </c>
      <c r="B151" s="50" t="s">
        <v>213</v>
      </c>
      <c r="C151" s="13">
        <v>0.24534088230000001</v>
      </c>
      <c r="D151" s="11" t="str">
        <f t="shared" si="46"/>
        <v>N/A</v>
      </c>
      <c r="E151" s="13">
        <v>0.1911088866</v>
      </c>
      <c r="F151" s="11" t="str">
        <f t="shared" si="47"/>
        <v>N/A</v>
      </c>
      <c r="G151" s="13">
        <v>0.22463668449999999</v>
      </c>
      <c r="H151" s="11" t="str">
        <f t="shared" si="48"/>
        <v>N/A</v>
      </c>
      <c r="I151" s="59">
        <v>-22.1</v>
      </c>
      <c r="J151" s="59">
        <v>17.54</v>
      </c>
      <c r="K151" s="47" t="s">
        <v>739</v>
      </c>
      <c r="L151" s="9" t="str">
        <f t="shared" si="49"/>
        <v>Yes</v>
      </c>
    </row>
    <row r="152" spans="1:12" x14ac:dyDescent="0.2">
      <c r="A152" s="18" t="s">
        <v>1015</v>
      </c>
      <c r="B152" s="37" t="s">
        <v>213</v>
      </c>
      <c r="C152" s="38">
        <v>6686</v>
      </c>
      <c r="D152" s="46" t="str">
        <f t="shared" ref="D152:D158" si="50">IF($B152="N/A","N/A",IF(C152&gt;10,"No",IF(C152&lt;-10,"No","Yes")))</f>
        <v>N/A</v>
      </c>
      <c r="E152" s="38">
        <v>7252</v>
      </c>
      <c r="F152" s="46" t="str">
        <f t="shared" ref="F152:F158" si="51">IF($B152="N/A","N/A",IF(E152&gt;10,"No",IF(E152&lt;-10,"No","Yes")))</f>
        <v>N/A</v>
      </c>
      <c r="G152" s="38">
        <v>7635</v>
      </c>
      <c r="H152" s="46" t="str">
        <f t="shared" ref="H152:H158" si="52">IF($B152="N/A","N/A",IF(G152&gt;10,"No",IF(G152&lt;-10,"No","Yes")))</f>
        <v>N/A</v>
      </c>
      <c r="I152" s="12">
        <v>8.4649999999999999</v>
      </c>
      <c r="J152" s="12">
        <v>5.2809999999999997</v>
      </c>
      <c r="K152" s="47" t="s">
        <v>739</v>
      </c>
      <c r="L152" s="9" t="str">
        <f t="shared" ref="L152:L159" si="53">IF(J152="Div by 0", "N/A", IF(K152="N/A","N/A", IF(J152&gt;VALUE(MID(K152,1,2)), "No", IF(J152&lt;-1*VALUE(MID(K152,1,2)), "No", "Yes"))))</f>
        <v>Yes</v>
      </c>
    </row>
    <row r="153" spans="1:12" x14ac:dyDescent="0.2">
      <c r="A153" s="6" t="s">
        <v>1016</v>
      </c>
      <c r="B153" s="37" t="s">
        <v>213</v>
      </c>
      <c r="C153" s="8">
        <v>5.4536407905999997</v>
      </c>
      <c r="D153" s="46" t="str">
        <f t="shared" si="50"/>
        <v>N/A</v>
      </c>
      <c r="E153" s="8">
        <v>5.3109529249999996</v>
      </c>
      <c r="F153" s="46" t="str">
        <f t="shared" si="51"/>
        <v>N/A</v>
      </c>
      <c r="G153" s="8">
        <v>5.3034460243000003</v>
      </c>
      <c r="H153" s="46" t="str">
        <f t="shared" si="52"/>
        <v>N/A</v>
      </c>
      <c r="I153" s="12">
        <v>-2.62</v>
      </c>
      <c r="J153" s="12">
        <v>-0.14099999999999999</v>
      </c>
      <c r="K153" s="47" t="s">
        <v>739</v>
      </c>
      <c r="L153" s="9" t="str">
        <f t="shared" si="53"/>
        <v>Yes</v>
      </c>
    </row>
    <row r="154" spans="1:12" x14ac:dyDescent="0.2">
      <c r="A154" s="18" t="s">
        <v>1017</v>
      </c>
      <c r="B154" s="37" t="s">
        <v>213</v>
      </c>
      <c r="C154" s="8">
        <v>15.063302041</v>
      </c>
      <c r="D154" s="46" t="str">
        <f t="shared" si="50"/>
        <v>N/A</v>
      </c>
      <c r="E154" s="8">
        <v>14.351097664999999</v>
      </c>
      <c r="F154" s="46" t="str">
        <f t="shared" si="51"/>
        <v>N/A</v>
      </c>
      <c r="G154" s="8">
        <v>14.869518635</v>
      </c>
      <c r="H154" s="46" t="str">
        <f t="shared" si="52"/>
        <v>N/A</v>
      </c>
      <c r="I154" s="12">
        <v>-4.7300000000000004</v>
      </c>
      <c r="J154" s="12">
        <v>3.6120000000000001</v>
      </c>
      <c r="K154" s="47" t="s">
        <v>739</v>
      </c>
      <c r="L154" s="9" t="str">
        <f t="shared" si="53"/>
        <v>Yes</v>
      </c>
    </row>
    <row r="155" spans="1:12" x14ac:dyDescent="0.2">
      <c r="A155" s="18" t="s">
        <v>1018</v>
      </c>
      <c r="B155" s="37" t="s">
        <v>213</v>
      </c>
      <c r="C155" s="8">
        <v>11.239941161000001</v>
      </c>
      <c r="D155" s="46" t="str">
        <f t="shared" si="50"/>
        <v>N/A</v>
      </c>
      <c r="E155" s="8">
        <v>11.093267971</v>
      </c>
      <c r="F155" s="46" t="str">
        <f t="shared" si="51"/>
        <v>N/A</v>
      </c>
      <c r="G155" s="8">
        <v>12.085279674000001</v>
      </c>
      <c r="H155" s="46" t="str">
        <f t="shared" si="52"/>
        <v>N/A</v>
      </c>
      <c r="I155" s="12">
        <v>-1.3</v>
      </c>
      <c r="J155" s="12">
        <v>8.9420000000000002</v>
      </c>
      <c r="K155" s="47" t="s">
        <v>739</v>
      </c>
      <c r="L155" s="9" t="str">
        <f t="shared" si="53"/>
        <v>Yes</v>
      </c>
    </row>
    <row r="156" spans="1:12" x14ac:dyDescent="0.2">
      <c r="A156" s="18" t="s">
        <v>1019</v>
      </c>
      <c r="B156" s="37" t="s">
        <v>213</v>
      </c>
      <c r="C156" s="8">
        <v>2.1161719933000001</v>
      </c>
      <c r="D156" s="46" t="str">
        <f t="shared" si="50"/>
        <v>N/A</v>
      </c>
      <c r="E156" s="8">
        <v>2.1379955651000002</v>
      </c>
      <c r="F156" s="46" t="str">
        <f t="shared" si="51"/>
        <v>N/A</v>
      </c>
      <c r="G156" s="8">
        <v>1.8718168404</v>
      </c>
      <c r="H156" s="46" t="str">
        <f t="shared" si="52"/>
        <v>N/A</v>
      </c>
      <c r="I156" s="12">
        <v>1.0309999999999999</v>
      </c>
      <c r="J156" s="12">
        <v>-12.4</v>
      </c>
      <c r="K156" s="47" t="s">
        <v>739</v>
      </c>
      <c r="L156" s="9" t="str">
        <f t="shared" si="53"/>
        <v>Yes</v>
      </c>
    </row>
    <row r="157" spans="1:12" x14ac:dyDescent="0.2">
      <c r="A157" s="18" t="s">
        <v>1020</v>
      </c>
      <c r="B157" s="37" t="s">
        <v>213</v>
      </c>
      <c r="C157" s="8">
        <v>4.3783911299999998</v>
      </c>
      <c r="D157" s="46" t="str">
        <f t="shared" si="50"/>
        <v>N/A</v>
      </c>
      <c r="E157" s="8">
        <v>5.0461846475999996</v>
      </c>
      <c r="F157" s="46" t="str">
        <f t="shared" si="51"/>
        <v>N/A</v>
      </c>
      <c r="G157" s="8">
        <v>5.0061889699000002</v>
      </c>
      <c r="H157" s="46" t="str">
        <f t="shared" si="52"/>
        <v>N/A</v>
      </c>
      <c r="I157" s="12">
        <v>15.25</v>
      </c>
      <c r="J157" s="12">
        <v>-0.79300000000000004</v>
      </c>
      <c r="K157" s="47" t="s">
        <v>739</v>
      </c>
      <c r="L157" s="9" t="str">
        <f t="shared" si="53"/>
        <v>Yes</v>
      </c>
    </row>
    <row r="158" spans="1:12" x14ac:dyDescent="0.2">
      <c r="A158" s="2" t="s">
        <v>1021</v>
      </c>
      <c r="B158" s="37" t="s">
        <v>213</v>
      </c>
      <c r="C158" s="38">
        <v>534</v>
      </c>
      <c r="D158" s="46" t="str">
        <f t="shared" si="50"/>
        <v>N/A</v>
      </c>
      <c r="E158" s="38">
        <v>554</v>
      </c>
      <c r="F158" s="46" t="str">
        <f t="shared" si="51"/>
        <v>N/A</v>
      </c>
      <c r="G158" s="38">
        <v>612</v>
      </c>
      <c r="H158" s="46" t="str">
        <f t="shared" si="52"/>
        <v>N/A</v>
      </c>
      <c r="I158" s="12">
        <v>3.7450000000000001</v>
      </c>
      <c r="J158" s="12">
        <v>10.47</v>
      </c>
      <c r="K158" s="47" t="s">
        <v>739</v>
      </c>
      <c r="L158" s="9" t="str">
        <f t="shared" si="53"/>
        <v>Yes</v>
      </c>
    </row>
    <row r="159" spans="1:12" ht="25.5" x14ac:dyDescent="0.2">
      <c r="A159" s="18" t="s">
        <v>1022</v>
      </c>
      <c r="B159" s="37" t="s">
        <v>213</v>
      </c>
      <c r="C159" s="38">
        <v>8654</v>
      </c>
      <c r="D159" s="46" t="str">
        <f>IF($B159="N/A","N/A",IF(C159&gt;10,"No",IF(C159&lt;-10,"No","Yes")))</f>
        <v>N/A</v>
      </c>
      <c r="E159" s="38">
        <v>9195</v>
      </c>
      <c r="F159" s="46" t="str">
        <f>IF($B159="N/A","N/A",IF(E159&gt;10,"No",IF(E159&lt;-10,"No","Yes")))</f>
        <v>N/A</v>
      </c>
      <c r="G159" s="38">
        <v>9552</v>
      </c>
      <c r="H159" s="46" t="str">
        <f>IF($B159="N/A","N/A",IF(G159&gt;10,"No",IF(G159&lt;-10,"No","Yes")))</f>
        <v>N/A</v>
      </c>
      <c r="I159" s="12">
        <v>6.2510000000000003</v>
      </c>
      <c r="J159" s="12">
        <v>3.883</v>
      </c>
      <c r="K159" s="47" t="s">
        <v>739</v>
      </c>
      <c r="L159" s="9" t="str">
        <f t="shared" si="53"/>
        <v>Yes</v>
      </c>
    </row>
    <row r="160" spans="1:12" x14ac:dyDescent="0.2">
      <c r="A160" s="4" t="s">
        <v>1023</v>
      </c>
      <c r="B160" s="37" t="s">
        <v>213</v>
      </c>
      <c r="C160" s="38">
        <v>4772</v>
      </c>
      <c r="D160" s="46" t="str">
        <f t="shared" ref="D160:D234" si="54">IF($B160="N/A","N/A",IF(C160&gt;10,"No",IF(C160&lt;-10,"No","Yes")))</f>
        <v>N/A</v>
      </c>
      <c r="E160" s="38">
        <v>4822</v>
      </c>
      <c r="F160" s="46" t="str">
        <f t="shared" ref="F160:F234" si="55">IF($B160="N/A","N/A",IF(E160&gt;10,"No",IF(E160&lt;-10,"No","Yes")))</f>
        <v>N/A</v>
      </c>
      <c r="G160" s="38">
        <v>4941</v>
      </c>
      <c r="H160" s="46" t="str">
        <f t="shared" ref="H160:H223" si="56">IF($B160="N/A","N/A",IF(G160&gt;10,"No",IF(G160&lt;-10,"No","Yes")))</f>
        <v>N/A</v>
      </c>
      <c r="I160" s="12">
        <v>1.048</v>
      </c>
      <c r="J160" s="12">
        <v>2.468</v>
      </c>
      <c r="K160" s="47" t="s">
        <v>739</v>
      </c>
      <c r="L160" s="9" t="str">
        <f t="shared" ref="L160:L223" si="57">IF(J160="Div by 0", "N/A", IF(K160="N/A","N/A", IF(J160&gt;VALUE(MID(K160,1,2)), "No", IF(J160&lt;-1*VALUE(MID(K160,1,2)), "No", "Yes"))))</f>
        <v>Yes</v>
      </c>
    </row>
    <row r="161" spans="1:12" x14ac:dyDescent="0.2">
      <c r="A161" s="65" t="s">
        <v>71</v>
      </c>
      <c r="B161" s="37" t="s">
        <v>213</v>
      </c>
      <c r="C161" s="8">
        <v>3.8924280366000001</v>
      </c>
      <c r="D161" s="46" t="str">
        <f t="shared" si="54"/>
        <v>N/A</v>
      </c>
      <c r="E161" s="8">
        <v>3.5313589361000002</v>
      </c>
      <c r="F161" s="46" t="str">
        <f t="shared" si="55"/>
        <v>N/A</v>
      </c>
      <c r="G161" s="8">
        <v>3.4321318671999999</v>
      </c>
      <c r="H161" s="46" t="str">
        <f t="shared" si="56"/>
        <v>N/A</v>
      </c>
      <c r="I161" s="12">
        <v>-9.2799999999999994</v>
      </c>
      <c r="J161" s="12">
        <v>-2.81</v>
      </c>
      <c r="K161" s="47" t="s">
        <v>739</v>
      </c>
      <c r="L161" s="9" t="str">
        <f t="shared" si="57"/>
        <v>Yes</v>
      </c>
    </row>
    <row r="162" spans="1:12" x14ac:dyDescent="0.2">
      <c r="A162" s="4" t="s">
        <v>111</v>
      </c>
      <c r="B162" s="37" t="s">
        <v>213</v>
      </c>
      <c r="C162" s="8">
        <v>11.669968133999999</v>
      </c>
      <c r="D162" s="46" t="str">
        <f t="shared" si="54"/>
        <v>N/A</v>
      </c>
      <c r="E162" s="8">
        <v>10.627569621999999</v>
      </c>
      <c r="F162" s="46" t="str">
        <f t="shared" si="55"/>
        <v>N/A</v>
      </c>
      <c r="G162" s="8">
        <v>11.020127038</v>
      </c>
      <c r="H162" s="46" t="str">
        <f t="shared" si="56"/>
        <v>N/A</v>
      </c>
      <c r="I162" s="12">
        <v>-8.93</v>
      </c>
      <c r="J162" s="12">
        <v>3.694</v>
      </c>
      <c r="K162" s="47" t="s">
        <v>739</v>
      </c>
      <c r="L162" s="9" t="str">
        <f t="shared" si="57"/>
        <v>Yes</v>
      </c>
    </row>
    <row r="163" spans="1:12" x14ac:dyDescent="0.2">
      <c r="A163" s="4" t="s">
        <v>112</v>
      </c>
      <c r="B163" s="37" t="s">
        <v>213</v>
      </c>
      <c r="C163" s="8">
        <v>5.0099506792000001</v>
      </c>
      <c r="D163" s="46" t="str">
        <f t="shared" si="54"/>
        <v>N/A</v>
      </c>
      <c r="E163" s="8">
        <v>4.5091493048000002</v>
      </c>
      <c r="F163" s="46" t="str">
        <f t="shared" si="55"/>
        <v>N/A</v>
      </c>
      <c r="G163" s="8">
        <v>4.8508803450000002</v>
      </c>
      <c r="H163" s="46" t="str">
        <f t="shared" si="56"/>
        <v>N/A</v>
      </c>
      <c r="I163" s="12">
        <v>-10</v>
      </c>
      <c r="J163" s="12">
        <v>7.5789999999999997</v>
      </c>
      <c r="K163" s="47" t="s">
        <v>739</v>
      </c>
      <c r="L163" s="9" t="str">
        <f t="shared" si="57"/>
        <v>Yes</v>
      </c>
    </row>
    <row r="164" spans="1:12" x14ac:dyDescent="0.2">
      <c r="A164" s="4" t="s">
        <v>113</v>
      </c>
      <c r="B164" s="37" t="s">
        <v>213</v>
      </c>
      <c r="C164" s="8">
        <v>0.82487214480000004</v>
      </c>
      <c r="D164" s="46" t="str">
        <f t="shared" si="54"/>
        <v>N/A</v>
      </c>
      <c r="E164" s="8">
        <v>0.74470948640000001</v>
      </c>
      <c r="F164" s="46" t="str">
        <f t="shared" si="55"/>
        <v>N/A</v>
      </c>
      <c r="G164" s="8">
        <v>0.52715502879999998</v>
      </c>
      <c r="H164" s="46" t="str">
        <f t="shared" si="56"/>
        <v>N/A</v>
      </c>
      <c r="I164" s="12">
        <v>-9.7200000000000006</v>
      </c>
      <c r="J164" s="12">
        <v>-29.2</v>
      </c>
      <c r="K164" s="47" t="s">
        <v>739</v>
      </c>
      <c r="L164" s="9" t="str">
        <f t="shared" si="57"/>
        <v>Yes</v>
      </c>
    </row>
    <row r="165" spans="1:12" x14ac:dyDescent="0.2">
      <c r="A165" s="4" t="s">
        <v>114</v>
      </c>
      <c r="B165" s="37" t="s">
        <v>213</v>
      </c>
      <c r="C165" s="8">
        <v>8.0632224581000003</v>
      </c>
      <c r="D165" s="46" t="str">
        <f t="shared" si="54"/>
        <v>N/A</v>
      </c>
      <c r="E165" s="8">
        <v>8.2085816989999998</v>
      </c>
      <c r="F165" s="46" t="str">
        <f t="shared" si="55"/>
        <v>N/A</v>
      </c>
      <c r="G165" s="8">
        <v>8.4490899921999993</v>
      </c>
      <c r="H165" s="46" t="str">
        <f t="shared" si="56"/>
        <v>N/A</v>
      </c>
      <c r="I165" s="12">
        <v>1.8029999999999999</v>
      </c>
      <c r="J165" s="12">
        <v>2.93</v>
      </c>
      <c r="K165" s="47" t="s">
        <v>739</v>
      </c>
      <c r="L165" s="9" t="str">
        <f t="shared" si="57"/>
        <v>Yes</v>
      </c>
    </row>
    <row r="166" spans="1:12" x14ac:dyDescent="0.2">
      <c r="A166" s="4" t="s">
        <v>428</v>
      </c>
      <c r="B166" s="37" t="s">
        <v>213</v>
      </c>
      <c r="C166" s="38">
        <v>1346</v>
      </c>
      <c r="D166" s="46" t="str">
        <f>IF($B166="N/A","N/A",IF(C166&gt;10,"No",IF(C166&lt;-10,"No","Yes")))</f>
        <v>N/A</v>
      </c>
      <c r="E166" s="38">
        <v>1361</v>
      </c>
      <c r="F166" s="46" t="str">
        <f>IF($B166="N/A","N/A",IF(E166&gt;10,"No",IF(E166&lt;-10,"No","Yes")))</f>
        <v>N/A</v>
      </c>
      <c r="G166" s="38">
        <v>1432</v>
      </c>
      <c r="H166" s="46" t="str">
        <f>IF($B166="N/A","N/A",IF(G166&gt;10,"No",IF(G166&lt;-10,"No","Yes")))</f>
        <v>N/A</v>
      </c>
      <c r="I166" s="12">
        <v>1.1140000000000001</v>
      </c>
      <c r="J166" s="12">
        <v>5.2169999999999996</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0</v>
      </c>
      <c r="J167" s="12">
        <v>-11.1</v>
      </c>
      <c r="K167" s="47" t="s">
        <v>739</v>
      </c>
      <c r="L167" s="9" t="str">
        <f t="shared" si="57"/>
        <v>Yes</v>
      </c>
    </row>
    <row r="168" spans="1:12" x14ac:dyDescent="0.2">
      <c r="A168" s="4" t="s">
        <v>430</v>
      </c>
      <c r="B168" s="37" t="s">
        <v>213</v>
      </c>
      <c r="C168" s="38">
        <v>660</v>
      </c>
      <c r="D168" s="46" t="str">
        <f>IF($B168="N/A","N/A",IF(C168&gt;10,"No",IF(C168&lt;-10,"No","Yes")))</f>
        <v>N/A</v>
      </c>
      <c r="E168" s="38">
        <v>602</v>
      </c>
      <c r="F168" s="46" t="str">
        <f>IF($B168="N/A","N/A",IF(E168&gt;10,"No",IF(E168&lt;-10,"No","Yes")))</f>
        <v>N/A</v>
      </c>
      <c r="G168" s="38">
        <v>693</v>
      </c>
      <c r="H168" s="46" t="str">
        <f>IF($B168="N/A","N/A",IF(G168&gt;10,"No",IF(G168&lt;-10,"No","Yes")))</f>
        <v>N/A</v>
      </c>
      <c r="I168" s="12">
        <v>-8.7899999999999991</v>
      </c>
      <c r="J168" s="12">
        <v>15.12</v>
      </c>
      <c r="K168" s="47" t="s">
        <v>739</v>
      </c>
      <c r="L168" s="9" t="str">
        <f t="shared" si="57"/>
        <v>Yes</v>
      </c>
    </row>
    <row r="169" spans="1:12" x14ac:dyDescent="0.2">
      <c r="A169" s="4" t="s">
        <v>431</v>
      </c>
      <c r="B169" s="37" t="s">
        <v>213</v>
      </c>
      <c r="C169" s="38">
        <v>498</v>
      </c>
      <c r="D169" s="46" t="str">
        <f>IF($B169="N/A","N/A",IF(C169&gt;10,"No",IF(C169&lt;-10,"No","Yes")))</f>
        <v>N/A</v>
      </c>
      <c r="E169" s="38">
        <v>465</v>
      </c>
      <c r="F169" s="46" t="str">
        <f>IF($B169="N/A","N/A",IF(E169&gt;10,"No",IF(E169&lt;-10,"No","Yes")))</f>
        <v>N/A</v>
      </c>
      <c r="G169" s="38">
        <v>522</v>
      </c>
      <c r="H169" s="46" t="str">
        <f>IF($B169="N/A","N/A",IF(G169&gt;10,"No",IF(G169&lt;-10,"No","Yes")))</f>
        <v>N/A</v>
      </c>
      <c r="I169" s="12">
        <v>-6.63</v>
      </c>
      <c r="J169" s="12">
        <v>12.26</v>
      </c>
      <c r="K169" s="47" t="s">
        <v>739</v>
      </c>
      <c r="L169" s="9" t="str">
        <f t="shared" si="57"/>
        <v>Yes</v>
      </c>
    </row>
    <row r="170" spans="1:12" x14ac:dyDescent="0.2">
      <c r="A170" s="4" t="s">
        <v>432</v>
      </c>
      <c r="B170" s="37" t="s">
        <v>213</v>
      </c>
      <c r="C170" s="38">
        <v>2259</v>
      </c>
      <c r="D170" s="46" t="str">
        <f>IF($B170="N/A","N/A",IF(C170&gt;10,"No",IF(C170&lt;-10,"No","Yes")))</f>
        <v>N/A</v>
      </c>
      <c r="E170" s="38">
        <v>2385</v>
      </c>
      <c r="F170" s="46" t="str">
        <f>IF($B170="N/A","N/A",IF(E170&gt;10,"No",IF(E170&lt;-10,"No","Yes")))</f>
        <v>N/A</v>
      </c>
      <c r="G170" s="38">
        <v>2286</v>
      </c>
      <c r="H170" s="46" t="str">
        <f>IF($B170="N/A","N/A",IF(G170&gt;10,"No",IF(G170&lt;-10,"No","Yes")))</f>
        <v>N/A</v>
      </c>
      <c r="I170" s="12">
        <v>5.5780000000000003</v>
      </c>
      <c r="J170" s="12">
        <v>-4.1500000000000004</v>
      </c>
      <c r="K170" s="47" t="s">
        <v>739</v>
      </c>
      <c r="L170" s="9" t="str">
        <f t="shared" si="57"/>
        <v>Yes</v>
      </c>
    </row>
    <row r="171" spans="1:12" x14ac:dyDescent="0.2">
      <c r="A171" s="6" t="s">
        <v>1024</v>
      </c>
      <c r="B171" s="37" t="s">
        <v>213</v>
      </c>
      <c r="C171" s="38">
        <v>2295</v>
      </c>
      <c r="D171" s="46" t="str">
        <f t="shared" si="54"/>
        <v>N/A</v>
      </c>
      <c r="E171" s="38">
        <v>2294</v>
      </c>
      <c r="F171" s="46" t="str">
        <f t="shared" si="55"/>
        <v>N/A</v>
      </c>
      <c r="G171" s="38">
        <v>2408</v>
      </c>
      <c r="H171" s="46" t="str">
        <f t="shared" si="56"/>
        <v>N/A</v>
      </c>
      <c r="I171" s="12">
        <v>-4.3999999999999997E-2</v>
      </c>
      <c r="J171" s="12">
        <v>4.9690000000000003</v>
      </c>
      <c r="K171" s="47" t="s">
        <v>739</v>
      </c>
      <c r="L171" s="9" t="str">
        <f t="shared" si="57"/>
        <v>Yes</v>
      </c>
    </row>
    <row r="172" spans="1:12" x14ac:dyDescent="0.2">
      <c r="A172" s="4" t="s">
        <v>1025</v>
      </c>
      <c r="B172" s="37" t="s">
        <v>213</v>
      </c>
      <c r="C172" s="38">
        <v>1323</v>
      </c>
      <c r="D172" s="46" t="str">
        <f>IF($B172="N/A","N/A",IF(C172&gt;10,"No",IF(C172&lt;-10,"No","Yes")))</f>
        <v>N/A</v>
      </c>
      <c r="E172" s="38">
        <v>1356</v>
      </c>
      <c r="F172" s="46" t="str">
        <f>IF($B172="N/A","N/A",IF(E172&gt;10,"No",IF(E172&lt;-10,"No","Yes")))</f>
        <v>N/A</v>
      </c>
      <c r="G172" s="38">
        <v>1426</v>
      </c>
      <c r="H172" s="46" t="str">
        <f>IF($B172="N/A","N/A",IF(G172&gt;10,"No",IF(G172&lt;-10,"No","Yes")))</f>
        <v>N/A</v>
      </c>
      <c r="I172" s="12">
        <v>2.4940000000000002</v>
      </c>
      <c r="J172" s="12">
        <v>5.1619999999999999</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-11.1</v>
      </c>
      <c r="J173" s="12">
        <v>0</v>
      </c>
      <c r="K173" s="47" t="s">
        <v>739</v>
      </c>
      <c r="L173" s="9" t="str">
        <f t="shared" si="57"/>
        <v>Yes</v>
      </c>
    </row>
    <row r="174" spans="1:12" ht="25.5" x14ac:dyDescent="0.2">
      <c r="A174" s="4" t="s">
        <v>1027</v>
      </c>
      <c r="B174" s="37" t="s">
        <v>213</v>
      </c>
      <c r="C174" s="38">
        <v>534</v>
      </c>
      <c r="D174" s="46" t="str">
        <f>IF($B174="N/A","N/A",IF(C174&gt;10,"No",IF(C174&lt;-10,"No","Yes")))</f>
        <v>N/A</v>
      </c>
      <c r="E174" s="38">
        <v>495</v>
      </c>
      <c r="F174" s="46" t="str">
        <f>IF($B174="N/A","N/A",IF(E174&gt;10,"No",IF(E174&lt;-10,"No","Yes")))</f>
        <v>N/A</v>
      </c>
      <c r="G174" s="38">
        <v>524</v>
      </c>
      <c r="H174" s="46" t="str">
        <f>IF($B174="N/A","N/A",IF(G174&gt;10,"No",IF(G174&lt;-10,"No","Yes")))</f>
        <v>N/A</v>
      </c>
      <c r="I174" s="12">
        <v>-7.3</v>
      </c>
      <c r="J174" s="12">
        <v>5.859</v>
      </c>
      <c r="K174" s="47" t="s">
        <v>739</v>
      </c>
      <c r="L174" s="9" t="str">
        <f t="shared" si="57"/>
        <v>Yes</v>
      </c>
    </row>
    <row r="175" spans="1:12" ht="25.5" x14ac:dyDescent="0.2">
      <c r="A175" s="4" t="s">
        <v>1028</v>
      </c>
      <c r="B175" s="37" t="s">
        <v>213</v>
      </c>
      <c r="C175" s="38">
        <v>422</v>
      </c>
      <c r="D175" s="46" t="str">
        <f>IF($B175="N/A","N/A",IF(C175&gt;10,"No",IF(C175&lt;-10,"No","Yes")))</f>
        <v>N/A</v>
      </c>
      <c r="E175" s="38">
        <v>433</v>
      </c>
      <c r="F175" s="46" t="str">
        <f>IF($B175="N/A","N/A",IF(E175&gt;10,"No",IF(E175&lt;-10,"No","Yes")))</f>
        <v>N/A</v>
      </c>
      <c r="G175" s="38">
        <v>450</v>
      </c>
      <c r="H175" s="46" t="str">
        <f>IF($B175="N/A","N/A",IF(G175&gt;10,"No",IF(G175&lt;-10,"No","Yes")))</f>
        <v>N/A</v>
      </c>
      <c r="I175" s="12">
        <v>2.6070000000000002</v>
      </c>
      <c r="J175" s="12">
        <v>3.9260000000000002</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0</v>
      </c>
      <c r="H176" s="46" t="str">
        <f>IF($B176="N/A","N/A",IF(G176&gt;10,"No",IF(G176&lt;-10,"No","Yes")))</f>
        <v>N/A</v>
      </c>
      <c r="I176" s="12">
        <v>-71.400000000000006</v>
      </c>
      <c r="J176" s="12">
        <v>-100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2304</v>
      </c>
      <c r="D201" s="11" t="str">
        <f t="shared" si="54"/>
        <v>N/A</v>
      </c>
      <c r="E201" s="1">
        <v>2345</v>
      </c>
      <c r="F201" s="11" t="str">
        <f t="shared" si="55"/>
        <v>N/A</v>
      </c>
      <c r="G201" s="1">
        <v>2319</v>
      </c>
      <c r="H201" s="11" t="str">
        <f t="shared" si="56"/>
        <v>N/A</v>
      </c>
      <c r="I201" s="59">
        <v>1.78</v>
      </c>
      <c r="J201" s="59">
        <v>-1.1100000000000001</v>
      </c>
      <c r="K201" s="50" t="s">
        <v>739</v>
      </c>
      <c r="L201" s="11" t="str">
        <f t="shared" si="57"/>
        <v>Yes</v>
      </c>
    </row>
    <row r="202" spans="1:12" x14ac:dyDescent="0.2">
      <c r="A202" s="4" t="s">
        <v>1055</v>
      </c>
      <c r="B202" s="37" t="s">
        <v>213</v>
      </c>
      <c r="C202" s="38">
        <v>18</v>
      </c>
      <c r="D202" s="46" t="str">
        <f t="shared" si="54"/>
        <v>N/A</v>
      </c>
      <c r="E202" s="38">
        <v>11</v>
      </c>
      <c r="F202" s="46" t="str">
        <f t="shared" si="55"/>
        <v>N/A</v>
      </c>
      <c r="G202" s="38">
        <v>11</v>
      </c>
      <c r="H202" s="46" t="str">
        <f t="shared" si="56"/>
        <v>N/A</v>
      </c>
      <c r="I202" s="12">
        <v>-83.3</v>
      </c>
      <c r="J202" s="12">
        <v>33.33</v>
      </c>
      <c r="K202" s="47" t="s">
        <v>739</v>
      </c>
      <c r="L202" s="9" t="str">
        <f t="shared" si="57"/>
        <v>No</v>
      </c>
    </row>
    <row r="203" spans="1:12" x14ac:dyDescent="0.2">
      <c r="A203" s="4" t="s">
        <v>1056</v>
      </c>
      <c r="B203" s="37" t="s">
        <v>213</v>
      </c>
      <c r="C203" s="38">
        <v>0</v>
      </c>
      <c r="D203" s="46" t="str">
        <f t="shared" si="54"/>
        <v>N/A</v>
      </c>
      <c r="E203" s="38">
        <v>11</v>
      </c>
      <c r="F203" s="46" t="str">
        <f t="shared" si="55"/>
        <v>N/A</v>
      </c>
      <c r="G203" s="38">
        <v>0</v>
      </c>
      <c r="H203" s="46" t="str">
        <f t="shared" si="56"/>
        <v>N/A</v>
      </c>
      <c r="I203" s="12" t="s">
        <v>1747</v>
      </c>
      <c r="J203" s="12">
        <v>-100</v>
      </c>
      <c r="K203" s="47" t="s">
        <v>739</v>
      </c>
      <c r="L203" s="9" t="str">
        <f t="shared" si="57"/>
        <v>No</v>
      </c>
    </row>
    <row r="204" spans="1:12" ht="25.5" x14ac:dyDescent="0.2">
      <c r="A204" s="4" t="s">
        <v>1057</v>
      </c>
      <c r="B204" s="37" t="s">
        <v>213</v>
      </c>
      <c r="C204" s="38">
        <v>108</v>
      </c>
      <c r="D204" s="46" t="str">
        <f t="shared" si="54"/>
        <v>N/A</v>
      </c>
      <c r="E204" s="38">
        <v>101</v>
      </c>
      <c r="F204" s="46" t="str">
        <f t="shared" si="55"/>
        <v>N/A</v>
      </c>
      <c r="G204" s="38">
        <v>63</v>
      </c>
      <c r="H204" s="46" t="str">
        <f t="shared" si="56"/>
        <v>N/A</v>
      </c>
      <c r="I204" s="12">
        <v>-6.48</v>
      </c>
      <c r="J204" s="12">
        <v>-37.6</v>
      </c>
      <c r="K204" s="47" t="s">
        <v>739</v>
      </c>
      <c r="L204" s="9" t="str">
        <f t="shared" si="57"/>
        <v>No</v>
      </c>
    </row>
    <row r="205" spans="1:12" ht="25.5" x14ac:dyDescent="0.2">
      <c r="A205" s="4" t="s">
        <v>1058</v>
      </c>
      <c r="B205" s="37" t="s">
        <v>213</v>
      </c>
      <c r="C205" s="38">
        <v>58</v>
      </c>
      <c r="D205" s="46" t="str">
        <f t="shared" si="54"/>
        <v>N/A</v>
      </c>
      <c r="E205" s="38">
        <v>26</v>
      </c>
      <c r="F205" s="46" t="str">
        <f t="shared" si="55"/>
        <v>N/A</v>
      </c>
      <c r="G205" s="38">
        <v>14</v>
      </c>
      <c r="H205" s="46" t="str">
        <f t="shared" si="56"/>
        <v>N/A</v>
      </c>
      <c r="I205" s="12">
        <v>-55.2</v>
      </c>
      <c r="J205" s="12">
        <v>-46.2</v>
      </c>
      <c r="K205" s="47" t="s">
        <v>739</v>
      </c>
      <c r="L205" s="9" t="str">
        <f t="shared" si="57"/>
        <v>No</v>
      </c>
    </row>
    <row r="206" spans="1:12" ht="25.5" x14ac:dyDescent="0.2">
      <c r="A206" s="4" t="s">
        <v>1059</v>
      </c>
      <c r="B206" s="37" t="s">
        <v>213</v>
      </c>
      <c r="C206" s="38">
        <v>2120</v>
      </c>
      <c r="D206" s="46" t="str">
        <f t="shared" si="54"/>
        <v>N/A</v>
      </c>
      <c r="E206" s="38">
        <v>2214</v>
      </c>
      <c r="F206" s="46" t="str">
        <f t="shared" si="55"/>
        <v>N/A</v>
      </c>
      <c r="G206" s="38">
        <v>2238</v>
      </c>
      <c r="H206" s="46" t="str">
        <f t="shared" si="56"/>
        <v>N/A</v>
      </c>
      <c r="I206" s="12">
        <v>4.4340000000000002</v>
      </c>
      <c r="J206" s="12">
        <v>1.0840000000000001</v>
      </c>
      <c r="K206" s="47" t="s">
        <v>739</v>
      </c>
      <c r="L206" s="9" t="str">
        <f t="shared" si="57"/>
        <v>Yes</v>
      </c>
    </row>
    <row r="207" spans="1:12" x14ac:dyDescent="0.2">
      <c r="A207" s="6" t="s">
        <v>1060</v>
      </c>
      <c r="B207" s="37" t="s">
        <v>213</v>
      </c>
      <c r="C207" s="38">
        <v>153</v>
      </c>
      <c r="D207" s="46" t="str">
        <f t="shared" si="54"/>
        <v>N/A</v>
      </c>
      <c r="E207" s="38">
        <v>145</v>
      </c>
      <c r="F207" s="46" t="str">
        <f t="shared" si="55"/>
        <v>N/A</v>
      </c>
      <c r="G207" s="38">
        <v>168</v>
      </c>
      <c r="H207" s="46" t="str">
        <f t="shared" si="56"/>
        <v>N/A</v>
      </c>
      <c r="I207" s="12">
        <v>-5.23</v>
      </c>
      <c r="J207" s="12">
        <v>15.86</v>
      </c>
      <c r="K207" s="47" t="s">
        <v>739</v>
      </c>
      <c r="L207" s="9" t="str">
        <f t="shared" si="57"/>
        <v>Yes</v>
      </c>
    </row>
    <row r="208" spans="1:12" ht="25.5" x14ac:dyDescent="0.2">
      <c r="A208" s="4" t="s">
        <v>1061</v>
      </c>
      <c r="B208" s="37" t="s">
        <v>213</v>
      </c>
      <c r="C208" s="38">
        <v>11</v>
      </c>
      <c r="D208" s="46" t="str">
        <f t="shared" si="54"/>
        <v>N/A</v>
      </c>
      <c r="E208" s="38">
        <v>11</v>
      </c>
      <c r="F208" s="46" t="str">
        <f t="shared" si="55"/>
        <v>N/A</v>
      </c>
      <c r="G208" s="38">
        <v>11</v>
      </c>
      <c r="H208" s="46" t="str">
        <f t="shared" si="56"/>
        <v>N/A</v>
      </c>
      <c r="I208" s="12">
        <v>-60</v>
      </c>
      <c r="J208" s="12">
        <v>0</v>
      </c>
      <c r="K208" s="47" t="s">
        <v>739</v>
      </c>
      <c r="L208" s="9" t="str">
        <f t="shared" si="57"/>
        <v>Yes</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18</v>
      </c>
      <c r="D210" s="46" t="str">
        <f t="shared" si="54"/>
        <v>N/A</v>
      </c>
      <c r="E210" s="38">
        <v>11</v>
      </c>
      <c r="F210" s="46" t="str">
        <f t="shared" si="55"/>
        <v>N/A</v>
      </c>
      <c r="G210" s="38">
        <v>106</v>
      </c>
      <c r="H210" s="46" t="str">
        <f t="shared" si="56"/>
        <v>N/A</v>
      </c>
      <c r="I210" s="12">
        <v>-66.7</v>
      </c>
      <c r="J210" s="12">
        <v>1667</v>
      </c>
      <c r="K210" s="47" t="s">
        <v>739</v>
      </c>
      <c r="L210" s="9" t="str">
        <f t="shared" si="57"/>
        <v>No</v>
      </c>
    </row>
    <row r="211" spans="1:12" ht="25.5" x14ac:dyDescent="0.2">
      <c r="A211" s="4" t="s">
        <v>1064</v>
      </c>
      <c r="B211" s="37" t="s">
        <v>213</v>
      </c>
      <c r="C211" s="38">
        <v>18</v>
      </c>
      <c r="D211" s="46" t="str">
        <f t="shared" si="54"/>
        <v>N/A</v>
      </c>
      <c r="E211" s="38">
        <v>11</v>
      </c>
      <c r="F211" s="46" t="str">
        <f t="shared" si="55"/>
        <v>N/A</v>
      </c>
      <c r="G211" s="38">
        <v>54</v>
      </c>
      <c r="H211" s="46" t="str">
        <f t="shared" si="56"/>
        <v>N/A</v>
      </c>
      <c r="I211" s="12">
        <v>-72.2</v>
      </c>
      <c r="J211" s="12">
        <v>980</v>
      </c>
      <c r="K211" s="47" t="s">
        <v>739</v>
      </c>
      <c r="L211" s="9" t="str">
        <f t="shared" si="57"/>
        <v>No</v>
      </c>
    </row>
    <row r="212" spans="1:12" ht="25.5" x14ac:dyDescent="0.2">
      <c r="A212" s="4" t="s">
        <v>1065</v>
      </c>
      <c r="B212" s="37" t="s">
        <v>213</v>
      </c>
      <c r="C212" s="38">
        <v>112</v>
      </c>
      <c r="D212" s="46" t="str">
        <f t="shared" si="54"/>
        <v>N/A</v>
      </c>
      <c r="E212" s="38">
        <v>132</v>
      </c>
      <c r="F212" s="46" t="str">
        <f t="shared" si="55"/>
        <v>N/A</v>
      </c>
      <c r="G212" s="38">
        <v>11</v>
      </c>
      <c r="H212" s="46" t="str">
        <f t="shared" si="56"/>
        <v>N/A</v>
      </c>
      <c r="I212" s="12">
        <v>17.86</v>
      </c>
      <c r="J212" s="12">
        <v>-95.5</v>
      </c>
      <c r="K212" s="47" t="s">
        <v>739</v>
      </c>
      <c r="L212" s="9" t="str">
        <f t="shared" si="57"/>
        <v>No</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20</v>
      </c>
      <c r="D219" s="46" t="str">
        <f t="shared" si="54"/>
        <v>N/A</v>
      </c>
      <c r="E219" s="38">
        <v>38</v>
      </c>
      <c r="F219" s="46" t="str">
        <f t="shared" si="55"/>
        <v>N/A</v>
      </c>
      <c r="G219" s="38">
        <v>46</v>
      </c>
      <c r="H219" s="46" t="str">
        <f t="shared" si="56"/>
        <v>N/A</v>
      </c>
      <c r="I219" s="12">
        <v>90</v>
      </c>
      <c r="J219" s="12">
        <v>21.05</v>
      </c>
      <c r="K219" s="47" t="s">
        <v>739</v>
      </c>
      <c r="L219" s="9" t="str">
        <f t="shared" si="57"/>
        <v>Yes</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11</v>
      </c>
      <c r="F223" s="46" t="str">
        <f t="shared" si="55"/>
        <v>N/A</v>
      </c>
      <c r="G223" s="38">
        <v>11</v>
      </c>
      <c r="H223" s="46" t="str">
        <f t="shared" si="56"/>
        <v>N/A</v>
      </c>
      <c r="I223" s="12" t="s">
        <v>1747</v>
      </c>
      <c r="J223" s="12">
        <v>300</v>
      </c>
      <c r="K223" s="47" t="s">
        <v>739</v>
      </c>
      <c r="L223" s="9" t="str">
        <f t="shared" si="57"/>
        <v>No</v>
      </c>
    </row>
    <row r="224" spans="1:12" ht="25.5" x14ac:dyDescent="0.2">
      <c r="A224" s="18" t="s">
        <v>1077</v>
      </c>
      <c r="B224" s="37" t="s">
        <v>213</v>
      </c>
      <c r="C224" s="38">
        <v>20</v>
      </c>
      <c r="D224" s="46" t="str">
        <f t="shared" si="54"/>
        <v>N/A</v>
      </c>
      <c r="E224" s="38">
        <v>37</v>
      </c>
      <c r="F224" s="46" t="str">
        <f t="shared" si="55"/>
        <v>N/A</v>
      </c>
      <c r="G224" s="38">
        <v>42</v>
      </c>
      <c r="H224" s="46" t="str">
        <f t="shared" ref="H224:H230" si="58">IF($B224="N/A","N/A",IF(G224&gt;10,"No",IF(G224&lt;-10,"No","Yes")))</f>
        <v>N/A</v>
      </c>
      <c r="I224" s="12">
        <v>85</v>
      </c>
      <c r="J224" s="12">
        <v>13.51</v>
      </c>
      <c r="K224" s="47" t="s">
        <v>739</v>
      </c>
      <c r="L224" s="9" t="str">
        <f t="shared" ref="L224:L235" si="59">IF(J224="Div by 0", "N/A", IF(K224="N/A","N/A", IF(J224&gt;VALUE(MID(K224,1,2)), "No", IF(J224&lt;-1*VALUE(MID(K224,1,2)), "No", "Yes"))))</f>
        <v>Yes</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50.502933779999999</v>
      </c>
      <c r="D231" s="46" t="str">
        <f>IF($B231="N/A","N/A",IF(C231&lt;15,"Yes","No"))</f>
        <v>No</v>
      </c>
      <c r="E231" s="8">
        <v>49.958523434</v>
      </c>
      <c r="F231" s="46" t="str">
        <f>IF($B231="N/A","N/A",IF(E231&lt;15,"Yes","No"))</f>
        <v>No</v>
      </c>
      <c r="G231" s="8">
        <v>48.471969237000003</v>
      </c>
      <c r="H231" s="46" t="str">
        <f>IF($B231="N/A","N/A",IF(G231&lt;15,"Yes","No"))</f>
        <v>No</v>
      </c>
      <c r="I231" s="12">
        <v>-1.08</v>
      </c>
      <c r="J231" s="12">
        <v>-2.98</v>
      </c>
      <c r="K231" s="47" t="s">
        <v>739</v>
      </c>
      <c r="L231" s="9" t="str">
        <f t="shared" si="59"/>
        <v>Yes</v>
      </c>
    </row>
    <row r="232" spans="1:12" x14ac:dyDescent="0.2">
      <c r="A232" s="18" t="s">
        <v>1085</v>
      </c>
      <c r="B232" s="37" t="s">
        <v>213</v>
      </c>
      <c r="C232" s="38" t="s">
        <v>213</v>
      </c>
      <c r="D232" s="46" t="str">
        <f t="shared" ref="D232" si="60">IF($B232="N/A","N/A",IF(C232&gt;10,"No",IF(C232&lt;-10,"No","Yes")))</f>
        <v>N/A</v>
      </c>
      <c r="E232" s="38">
        <v>2333</v>
      </c>
      <c r="F232" s="46" t="str">
        <f t="shared" ref="F232" si="61">IF($B232="N/A","N/A",IF(E232&gt;10,"No",IF(E232&lt;-10,"No","Yes")))</f>
        <v>N/A</v>
      </c>
      <c r="G232" s="38">
        <v>2333</v>
      </c>
      <c r="H232" s="46" t="str">
        <f t="shared" ref="H232" si="62">IF($B232="N/A","N/A",IF(G232&gt;10,"No",IF(G232&lt;-10,"No","Yes")))</f>
        <v>N/A</v>
      </c>
      <c r="I232" s="12" t="s">
        <v>213</v>
      </c>
      <c r="J232" s="12">
        <v>0</v>
      </c>
      <c r="K232" s="47" t="s">
        <v>739</v>
      </c>
      <c r="L232" s="9" t="str">
        <f t="shared" si="59"/>
        <v>Yes</v>
      </c>
    </row>
    <row r="233" spans="1:12" ht="25.5" x14ac:dyDescent="0.2">
      <c r="A233" s="18" t="s">
        <v>1086</v>
      </c>
      <c r="B233" s="37" t="s">
        <v>279</v>
      </c>
      <c r="C233" s="8">
        <v>45.387283236999998</v>
      </c>
      <c r="D233" s="46" t="str">
        <f>IF($B233="N/A","N/A",IF(C233&lt;10,"Yes","No"))</f>
        <v>No</v>
      </c>
      <c r="E233" s="8">
        <v>49.157184997999998</v>
      </c>
      <c r="F233" s="46" t="str">
        <f>IF($B233="N/A","N/A",IF(E233&lt;10,"Yes","No"))</f>
        <v>No</v>
      </c>
      <c r="G233" s="8">
        <v>47.817175650999999</v>
      </c>
      <c r="H233" s="46" t="str">
        <f>IF($B233="N/A","N/A",IF(G233&lt;10,"Yes","No"))</f>
        <v>No</v>
      </c>
      <c r="I233" s="12">
        <v>8.3059999999999992</v>
      </c>
      <c r="J233" s="12">
        <v>-2.73</v>
      </c>
      <c r="K233" s="47" t="s">
        <v>739</v>
      </c>
      <c r="L233" s="9" t="str">
        <f t="shared" si="59"/>
        <v>Yes</v>
      </c>
    </row>
    <row r="234" spans="1:12" x14ac:dyDescent="0.2">
      <c r="A234" s="2" t="s">
        <v>72</v>
      </c>
      <c r="B234" s="37" t="s">
        <v>213</v>
      </c>
      <c r="C234" s="8">
        <v>0</v>
      </c>
      <c r="D234" s="46" t="str">
        <f t="shared" si="54"/>
        <v>N/A</v>
      </c>
      <c r="E234" s="8">
        <v>4.1476565700000002E-2</v>
      </c>
      <c r="F234" s="46" t="str">
        <f t="shared" si="55"/>
        <v>N/A</v>
      </c>
      <c r="G234" s="8">
        <v>0</v>
      </c>
      <c r="H234" s="46" t="str">
        <f>IF($B234="N/A","N/A",IF(G234&gt;10,"No",IF(G234&lt;-10,"No","Yes")))</f>
        <v>N/A</v>
      </c>
      <c r="I234" s="12" t="s">
        <v>1747</v>
      </c>
      <c r="J234" s="12">
        <v>-100</v>
      </c>
      <c r="K234" s="47" t="s">
        <v>739</v>
      </c>
      <c r="L234" s="9" t="str">
        <f t="shared" si="59"/>
        <v>No</v>
      </c>
    </row>
    <row r="235" spans="1:12" ht="25.5" x14ac:dyDescent="0.2">
      <c r="A235" s="18" t="s">
        <v>1087</v>
      </c>
      <c r="B235" s="37" t="s">
        <v>289</v>
      </c>
      <c r="C235" s="9">
        <v>50.502933779999999</v>
      </c>
      <c r="D235" s="46" t="str">
        <f>IF($B235="N/A","N/A",IF(C235&lt;15,"Yes","No"))</f>
        <v>No</v>
      </c>
      <c r="E235" s="9">
        <v>49.958523434</v>
      </c>
      <c r="F235" s="46" t="str">
        <f>IF($B235="N/A","N/A",IF(E235&lt;15,"Yes","No"))</f>
        <v>No</v>
      </c>
      <c r="G235" s="9">
        <v>48.471969237000003</v>
      </c>
      <c r="H235" s="46" t="str">
        <f>IF($B235="N/A","N/A",IF(G235&lt;15,"Yes","No"))</f>
        <v>No</v>
      </c>
      <c r="I235" s="12">
        <v>-1.08</v>
      </c>
      <c r="J235" s="12">
        <v>-2.98</v>
      </c>
      <c r="K235" s="47" t="s">
        <v>739</v>
      </c>
      <c r="L235" s="9" t="str">
        <f t="shared" si="59"/>
        <v>Yes</v>
      </c>
    </row>
    <row r="236" spans="1:12" ht="25.5" x14ac:dyDescent="0.2">
      <c r="A236" s="18" t="s">
        <v>152</v>
      </c>
      <c r="B236" s="37" t="s">
        <v>213</v>
      </c>
      <c r="C236" s="38">
        <v>1629</v>
      </c>
      <c r="D236" s="46" t="str">
        <f>IF($B236="N/A","N/A",IF(C236&gt;10,"No",IF(C236&lt;-10,"No","Yes")))</f>
        <v>N/A</v>
      </c>
      <c r="E236" s="38">
        <v>64</v>
      </c>
      <c r="F236" s="46" t="str">
        <f>IF($B236="N/A","N/A",IF(E236&gt;10,"No",IF(E236&lt;-10,"No","Yes")))</f>
        <v>N/A</v>
      </c>
      <c r="G236" s="38">
        <v>35</v>
      </c>
      <c r="H236" s="46" t="str">
        <f>IF($B236="N/A","N/A",IF(G236&gt;10,"No",IF(G236&lt;-10,"No","Yes")))</f>
        <v>N/A</v>
      </c>
      <c r="I236" s="12">
        <v>-96.1</v>
      </c>
      <c r="J236" s="12">
        <v>-45.3</v>
      </c>
      <c r="K236" s="47" t="s">
        <v>739</v>
      </c>
      <c r="L236" s="9" t="str">
        <f>IF(J236="Div by 0", "N/A", IF(K236="N/A","N/A", IF(J236&gt;VALUE(MID(K236,1,2)), "No", IF(J236&lt;-1*VALUE(MID(K236,1,2)), "No", "Yes"))))</f>
        <v>No</v>
      </c>
    </row>
    <row r="237" spans="1:12" x14ac:dyDescent="0.2">
      <c r="A237" s="18" t="s">
        <v>1088</v>
      </c>
      <c r="B237" s="37" t="s">
        <v>213</v>
      </c>
      <c r="C237" s="38">
        <v>4325</v>
      </c>
      <c r="D237" s="46" t="str">
        <f t="shared" ref="D237:D242" si="63">IF($B237="N/A","N/A",IF(C237&gt;10,"No",IF(C237&lt;-10,"No","Yes")))</f>
        <v>N/A</v>
      </c>
      <c r="E237" s="38">
        <v>4746</v>
      </c>
      <c r="F237" s="46" t="str">
        <f t="shared" ref="F237:F242" si="64">IF($B237="N/A","N/A",IF(E237&gt;10,"No",IF(E237&lt;-10,"No","Yes")))</f>
        <v>N/A</v>
      </c>
      <c r="G237" s="38">
        <v>4879</v>
      </c>
      <c r="H237" s="46" t="str">
        <f>IF($B237="N/A","N/A",IF(G237&gt;10,"No",IF(G237&lt;-10,"No","Yes")))</f>
        <v>N/A</v>
      </c>
      <c r="I237" s="12">
        <v>9.734</v>
      </c>
      <c r="J237" s="12">
        <v>2.802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48.471969237000003</v>
      </c>
      <c r="H242" s="46" t="str">
        <f t="shared" si="65"/>
        <v>N/A</v>
      </c>
      <c r="I242" s="12" t="s">
        <v>213</v>
      </c>
      <c r="J242" s="12" t="s">
        <v>213</v>
      </c>
      <c r="K242" s="47" t="s">
        <v>213</v>
      </c>
      <c r="L242" s="9" t="str">
        <f t="shared" si="66"/>
        <v>N/A</v>
      </c>
    </row>
    <row r="243" spans="1:12" x14ac:dyDescent="0.2">
      <c r="A243" s="6" t="s">
        <v>1094</v>
      </c>
      <c r="B243" s="37" t="s">
        <v>213</v>
      </c>
      <c r="C243" s="38">
        <v>13813</v>
      </c>
      <c r="D243" s="46" t="str">
        <f>IF($B243="N/A","N/A",IF(C243&gt;10,"No",IF(C243&lt;-10,"No","Yes")))</f>
        <v>N/A</v>
      </c>
      <c r="E243" s="38">
        <v>14620</v>
      </c>
      <c r="F243" s="46" t="str">
        <f>IF($B243="N/A","N/A",IF(E243&gt;10,"No",IF(E243&lt;-10,"No","Yes")))</f>
        <v>N/A</v>
      </c>
      <c r="G243" s="38">
        <v>14955</v>
      </c>
      <c r="H243" s="46" t="str">
        <f>IF($B243="N/A","N/A",IF(G243&gt;10,"No",IF(G243&lt;-10,"No","Yes")))</f>
        <v>N/A</v>
      </c>
      <c r="I243" s="12">
        <v>5.8419999999999996</v>
      </c>
      <c r="J243" s="12">
        <v>2.2909999999999999</v>
      </c>
      <c r="K243" s="47" t="s">
        <v>739</v>
      </c>
      <c r="L243" s="9" t="str">
        <f t="shared" ref="L243:L276" si="67">IF(J243="Div by 0", "N/A", IF(K243="N/A","N/A", IF(J243&gt;VALUE(MID(K243,1,2)), "No", IF(J243&lt;-1*VALUE(MID(K243,1,2)), "No", "Yes"))))</f>
        <v>Yes</v>
      </c>
    </row>
    <row r="244" spans="1:12" x14ac:dyDescent="0.2">
      <c r="A244" s="2" t="s">
        <v>1095</v>
      </c>
      <c r="B244" s="37" t="s">
        <v>213</v>
      </c>
      <c r="C244" s="8">
        <v>8.6125226000000003E-3</v>
      </c>
      <c r="D244" s="46" t="str">
        <f>IF($B244="N/A","N/A",IF(C244&gt;10,"No",IF(C244&lt;-10,"No","Yes")))</f>
        <v>N/A</v>
      </c>
      <c r="E244" s="8">
        <v>7.7573501000000001E-3</v>
      </c>
      <c r="F244" s="46" t="str">
        <f>IF($B244="N/A","N/A",IF(E244&gt;10,"No",IF(E244&lt;-10,"No","Yes")))</f>
        <v>N/A</v>
      </c>
      <c r="G244" s="8">
        <v>7.6528660000000004E-3</v>
      </c>
      <c r="H244" s="46" t="str">
        <f>IF($B244="N/A","N/A",IF(G244&gt;10,"No",IF(G244&lt;-10,"No","Yes")))</f>
        <v>N/A</v>
      </c>
      <c r="I244" s="12">
        <v>-9.93</v>
      </c>
      <c r="J244" s="12">
        <v>-1.35</v>
      </c>
      <c r="K244" s="47" t="s">
        <v>739</v>
      </c>
      <c r="L244" s="9" t="str">
        <f t="shared" si="67"/>
        <v>Yes</v>
      </c>
    </row>
    <row r="245" spans="1:12" x14ac:dyDescent="0.2">
      <c r="A245" s="2" t="s">
        <v>1096</v>
      </c>
      <c r="B245" s="37" t="s">
        <v>213</v>
      </c>
      <c r="C245" s="8">
        <v>0.94315133689999997</v>
      </c>
      <c r="D245" s="46" t="str">
        <f>IF($B245="N/A","N/A",IF(C245&gt;10,"No",IF(C245&lt;-10,"No","Yes")))</f>
        <v>N/A</v>
      </c>
      <c r="E245" s="8">
        <v>0.79026328020000003</v>
      </c>
      <c r="F245" s="46" t="str">
        <f>IF($B245="N/A","N/A",IF(E245&gt;10,"No",IF(E245&lt;-10,"No","Yes")))</f>
        <v>N/A</v>
      </c>
      <c r="G245" s="8">
        <v>3.3257475945000001</v>
      </c>
      <c r="H245" s="46" t="str">
        <f>IF($B245="N/A","N/A",IF(G245&gt;10,"No",IF(G245&lt;-10,"No","Yes")))</f>
        <v>N/A</v>
      </c>
      <c r="I245" s="12">
        <v>-16.2</v>
      </c>
      <c r="J245" s="12">
        <v>320.8</v>
      </c>
      <c r="K245" s="47" t="s">
        <v>739</v>
      </c>
      <c r="L245" s="9" t="str">
        <f t="shared" si="67"/>
        <v>No</v>
      </c>
    </row>
    <row r="246" spans="1:12" x14ac:dyDescent="0.2">
      <c r="A246" s="2" t="s">
        <v>1097</v>
      </c>
      <c r="B246" s="37" t="s">
        <v>213</v>
      </c>
      <c r="C246" s="8">
        <v>4.4993026000000004E-3</v>
      </c>
      <c r="D246" s="46" t="str">
        <f t="shared" ref="D246:D274" si="68">IF($B246="N/A","N/A",IF(C246&gt;10,"No",IF(C246&lt;-10,"No","Yes")))</f>
        <v>N/A</v>
      </c>
      <c r="E246" s="8">
        <v>1.2817719E-3</v>
      </c>
      <c r="F246" s="46" t="str">
        <f t="shared" ref="F246:F274" si="69">IF($B246="N/A","N/A",IF(E246&gt;10,"No",IF(E246&lt;-10,"No","Yes")))</f>
        <v>N/A</v>
      </c>
      <c r="G246" s="8">
        <v>0</v>
      </c>
      <c r="H246" s="46" t="str">
        <f t="shared" ref="H246:H274" si="70">IF($B246="N/A","N/A",IF(G246&gt;10,"No",IF(G246&lt;-10,"No","Yes")))</f>
        <v>N/A</v>
      </c>
      <c r="I246" s="12">
        <v>-71.5</v>
      </c>
      <c r="J246" s="12">
        <v>-100</v>
      </c>
      <c r="K246" s="47" t="s">
        <v>739</v>
      </c>
      <c r="L246" s="9" t="str">
        <f t="shared" si="67"/>
        <v>No</v>
      </c>
    </row>
    <row r="247" spans="1:12" x14ac:dyDescent="0.2">
      <c r="A247" s="2" t="s">
        <v>1098</v>
      </c>
      <c r="B247" s="37" t="s">
        <v>213</v>
      </c>
      <c r="C247" s="8">
        <v>64.123614059999994</v>
      </c>
      <c r="D247" s="46" t="str">
        <f t="shared" si="68"/>
        <v>N/A</v>
      </c>
      <c r="E247" s="8">
        <v>65.664103381000004</v>
      </c>
      <c r="F247" s="46" t="str">
        <f t="shared" si="69"/>
        <v>N/A</v>
      </c>
      <c r="G247" s="8">
        <v>64.736624947999999</v>
      </c>
      <c r="H247" s="46" t="str">
        <f t="shared" si="70"/>
        <v>N/A</v>
      </c>
      <c r="I247" s="12">
        <v>2.4020000000000001</v>
      </c>
      <c r="J247" s="12">
        <v>-1.41</v>
      </c>
      <c r="K247" s="47" t="s">
        <v>739</v>
      </c>
      <c r="L247" s="9" t="str">
        <f t="shared" si="67"/>
        <v>Yes</v>
      </c>
    </row>
    <row r="248" spans="1:12" x14ac:dyDescent="0.2">
      <c r="A248" s="2" t="s">
        <v>1099</v>
      </c>
      <c r="B248" s="37" t="s">
        <v>213</v>
      </c>
      <c r="C248" s="8">
        <v>0</v>
      </c>
      <c r="D248" s="46" t="str">
        <f t="shared" si="68"/>
        <v>N/A</v>
      </c>
      <c r="E248" s="8">
        <v>0</v>
      </c>
      <c r="F248" s="46" t="str">
        <f t="shared" si="69"/>
        <v>N/A</v>
      </c>
      <c r="G248" s="8">
        <v>0</v>
      </c>
      <c r="H248" s="46" t="str">
        <f t="shared" si="70"/>
        <v>N/A</v>
      </c>
      <c r="I248" s="12" t="s">
        <v>1747</v>
      </c>
      <c r="J248" s="12" t="s">
        <v>1747</v>
      </c>
      <c r="K248" s="47" t="s">
        <v>739</v>
      </c>
      <c r="L248" s="9" t="str">
        <f t="shared" si="67"/>
        <v>N/A</v>
      </c>
    </row>
    <row r="249" spans="1:12" x14ac:dyDescent="0.2">
      <c r="A249" s="6" t="s">
        <v>1100</v>
      </c>
      <c r="B249" s="37" t="s">
        <v>213</v>
      </c>
      <c r="C249" s="38">
        <v>81826</v>
      </c>
      <c r="D249" s="46" t="str">
        <f t="shared" si="68"/>
        <v>N/A</v>
      </c>
      <c r="E249" s="38">
        <v>96387</v>
      </c>
      <c r="F249" s="46" t="str">
        <f t="shared" si="69"/>
        <v>N/A</v>
      </c>
      <c r="G249" s="38">
        <v>103557</v>
      </c>
      <c r="H249" s="46" t="str">
        <f t="shared" si="70"/>
        <v>N/A</v>
      </c>
      <c r="I249" s="12">
        <v>17.8</v>
      </c>
      <c r="J249" s="12">
        <v>7.4390000000000001</v>
      </c>
      <c r="K249" s="47" t="s">
        <v>739</v>
      </c>
      <c r="L249" s="9" t="str">
        <f t="shared" si="67"/>
        <v>Yes</v>
      </c>
    </row>
    <row r="250" spans="1:12" x14ac:dyDescent="0.2">
      <c r="A250" s="2" t="s">
        <v>1101</v>
      </c>
      <c r="B250" s="37" t="s">
        <v>213</v>
      </c>
      <c r="C250" s="8">
        <v>0.90431487379999997</v>
      </c>
      <c r="D250" s="46" t="str">
        <f t="shared" si="68"/>
        <v>N/A</v>
      </c>
      <c r="E250" s="8">
        <v>1.3187495151999999</v>
      </c>
      <c r="F250" s="46" t="str">
        <f t="shared" si="69"/>
        <v>N/A</v>
      </c>
      <c r="G250" s="8">
        <v>1.1861942297000001</v>
      </c>
      <c r="H250" s="46" t="str">
        <f t="shared" si="70"/>
        <v>N/A</v>
      </c>
      <c r="I250" s="12">
        <v>45.83</v>
      </c>
      <c r="J250" s="12">
        <v>-10.1</v>
      </c>
      <c r="K250" s="47" t="s">
        <v>739</v>
      </c>
      <c r="L250" s="9" t="str">
        <f t="shared" si="67"/>
        <v>Yes</v>
      </c>
    </row>
    <row r="251" spans="1:12" x14ac:dyDescent="0.2">
      <c r="A251" s="2" t="s">
        <v>1102</v>
      </c>
      <c r="B251" s="37" t="s">
        <v>213</v>
      </c>
      <c r="C251" s="8">
        <v>46.647053734000004</v>
      </c>
      <c r="D251" s="46" t="str">
        <f t="shared" si="68"/>
        <v>N/A</v>
      </c>
      <c r="E251" s="8">
        <v>47.259434560000003</v>
      </c>
      <c r="F251" s="46" t="str">
        <f t="shared" si="69"/>
        <v>N/A</v>
      </c>
      <c r="G251" s="8">
        <v>46.320916677</v>
      </c>
      <c r="H251" s="46" t="str">
        <f t="shared" si="70"/>
        <v>N/A</v>
      </c>
      <c r="I251" s="12">
        <v>1.3129999999999999</v>
      </c>
      <c r="J251" s="12">
        <v>-1.99</v>
      </c>
      <c r="K251" s="47" t="s">
        <v>739</v>
      </c>
      <c r="L251" s="9" t="str">
        <f t="shared" si="67"/>
        <v>Yes</v>
      </c>
    </row>
    <row r="252" spans="1:12" x14ac:dyDescent="0.2">
      <c r="A252" s="2" t="s">
        <v>1103</v>
      </c>
      <c r="B252" s="37" t="s">
        <v>213</v>
      </c>
      <c r="C252" s="8">
        <v>83.049627307999998</v>
      </c>
      <c r="D252" s="46" t="str">
        <f t="shared" si="68"/>
        <v>N/A</v>
      </c>
      <c r="E252" s="8">
        <v>87.661663484000002</v>
      </c>
      <c r="F252" s="46" t="str">
        <f t="shared" si="69"/>
        <v>N/A</v>
      </c>
      <c r="G252" s="8">
        <v>89.524727498000004</v>
      </c>
      <c r="H252" s="46" t="str">
        <f t="shared" si="70"/>
        <v>N/A</v>
      </c>
      <c r="I252" s="12">
        <v>5.5529999999999999</v>
      </c>
      <c r="J252" s="12">
        <v>2.125</v>
      </c>
      <c r="K252" s="47" t="s">
        <v>739</v>
      </c>
      <c r="L252" s="9" t="str">
        <f t="shared" si="67"/>
        <v>Yes</v>
      </c>
    </row>
    <row r="253" spans="1:12" x14ac:dyDescent="0.2">
      <c r="A253" s="2" t="s">
        <v>1104</v>
      </c>
      <c r="B253" s="37" t="s">
        <v>213</v>
      </c>
      <c r="C253" s="8">
        <v>73.432413304999997</v>
      </c>
      <c r="D253" s="46" t="str">
        <f t="shared" si="68"/>
        <v>N/A</v>
      </c>
      <c r="E253" s="8">
        <v>75.729171406000006</v>
      </c>
      <c r="F253" s="46" t="str">
        <f t="shared" si="69"/>
        <v>N/A</v>
      </c>
      <c r="G253" s="8">
        <v>75.950121487000004</v>
      </c>
      <c r="H253" s="46" t="str">
        <f t="shared" si="70"/>
        <v>N/A</v>
      </c>
      <c r="I253" s="12">
        <v>3.1280000000000001</v>
      </c>
      <c r="J253" s="12">
        <v>0.2918</v>
      </c>
      <c r="K253" s="47" t="s">
        <v>739</v>
      </c>
      <c r="L253" s="9" t="str">
        <f t="shared" si="67"/>
        <v>Yes</v>
      </c>
    </row>
    <row r="254" spans="1:12" x14ac:dyDescent="0.2">
      <c r="A254" s="2" t="s">
        <v>1105</v>
      </c>
      <c r="B254" s="37" t="s">
        <v>213</v>
      </c>
      <c r="C254" s="8">
        <v>3.6663162999999999E-3</v>
      </c>
      <c r="D254" s="46" t="str">
        <f t="shared" si="68"/>
        <v>N/A</v>
      </c>
      <c r="E254" s="8">
        <v>2.0749686000000002E-3</v>
      </c>
      <c r="F254" s="46" t="str">
        <f t="shared" si="69"/>
        <v>N/A</v>
      </c>
      <c r="G254" s="8">
        <v>0</v>
      </c>
      <c r="H254" s="46" t="str">
        <f t="shared" si="70"/>
        <v>N/A</v>
      </c>
      <c r="I254" s="12">
        <v>-43.4</v>
      </c>
      <c r="J254" s="12">
        <v>-100</v>
      </c>
      <c r="K254" s="47" t="s">
        <v>739</v>
      </c>
      <c r="L254" s="9" t="str">
        <f t="shared" si="67"/>
        <v>No</v>
      </c>
    </row>
    <row r="255" spans="1:12" x14ac:dyDescent="0.2">
      <c r="A255" s="2" t="s">
        <v>1106</v>
      </c>
      <c r="B255" s="37" t="s">
        <v>213</v>
      </c>
      <c r="C255" s="8">
        <v>3.6663162999999999E-3</v>
      </c>
      <c r="D255" s="46" t="str">
        <f t="shared" si="68"/>
        <v>N/A</v>
      </c>
      <c r="E255" s="8">
        <v>2.0749686000000002E-3</v>
      </c>
      <c r="F255" s="46" t="str">
        <f t="shared" si="69"/>
        <v>N/A</v>
      </c>
      <c r="G255" s="8">
        <v>0.31190552059999999</v>
      </c>
      <c r="H255" s="46" t="str">
        <f t="shared" si="70"/>
        <v>N/A</v>
      </c>
      <c r="I255" s="12">
        <v>-43.4</v>
      </c>
      <c r="J255" s="12">
        <v>14932</v>
      </c>
      <c r="K255" s="47" t="s">
        <v>739</v>
      </c>
      <c r="L255" s="9" t="str">
        <f>IF(J255="Div by 0", "N/A", IF(OR(J255="N/A",K255="N/A"),"N/A", IF(J255&gt;VALUE(MID(K255,1,2)), "No", IF(J255&lt;-1*VALUE(MID(K255,1,2)), "No", "Yes"))))</f>
        <v>No</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1</v>
      </c>
      <c r="D276" s="46" t="str">
        <f t="shared" si="71"/>
        <v>No</v>
      </c>
      <c r="E276" s="1">
        <v>1</v>
      </c>
      <c r="F276" s="46" t="str">
        <f t="shared" si="72"/>
        <v>No</v>
      </c>
      <c r="G276" s="1">
        <v>0</v>
      </c>
      <c r="H276" s="46" t="str">
        <f t="shared" si="73"/>
        <v>Yes</v>
      </c>
      <c r="I276" s="12">
        <v>0</v>
      </c>
      <c r="J276" s="12">
        <v>-100</v>
      </c>
      <c r="K276" s="47" t="s">
        <v>739</v>
      </c>
      <c r="L276" s="9" t="str">
        <f t="shared" si="67"/>
        <v>No</v>
      </c>
    </row>
    <row r="277" spans="1:12" x14ac:dyDescent="0.2">
      <c r="A277" s="18" t="s">
        <v>693</v>
      </c>
      <c r="B277" s="1" t="s">
        <v>213</v>
      </c>
      <c r="C277" s="1">
        <v>104612</v>
      </c>
      <c r="D277" s="11" t="str">
        <f t="shared" ref="D277:D284" si="74">IF($B277="N/A","N/A",IF(C277&gt;10,"No",IF(C277&lt;-10,"No","Yes")))</f>
        <v>N/A</v>
      </c>
      <c r="E277" s="1">
        <v>116803</v>
      </c>
      <c r="F277" s="11" t="str">
        <f t="shared" ref="F277:F278" si="75">IF($B277="N/A","N/A",IF(E277&gt;10,"No",IF(E277&lt;-10,"No","Yes")))</f>
        <v>N/A</v>
      </c>
      <c r="G277" s="1">
        <v>123203</v>
      </c>
      <c r="H277" s="11" t="str">
        <f t="shared" ref="H277:H278" si="76">IF($B277="N/A","N/A",IF(G277&gt;10,"No",IF(G277&lt;-10,"No","Yes")))</f>
        <v>N/A</v>
      </c>
      <c r="I277" s="12">
        <v>11.65</v>
      </c>
      <c r="J277" s="12">
        <v>5.4790000000000001</v>
      </c>
      <c r="K277" s="1" t="s">
        <v>213</v>
      </c>
      <c r="L277" s="9" t="str">
        <f t="shared" ref="L277:L278" si="77">IF(J277="Div by 0", "N/A", IF(K277="N/A","N/A", IF(J277&gt;VALUE(MID(K277,1,2)), "No", IF(J277&lt;-1*VALUE(MID(K277,1,2)), "No", "Yes"))))</f>
        <v>N/A</v>
      </c>
    </row>
    <row r="278" spans="1:12" x14ac:dyDescent="0.2">
      <c r="A278" s="18" t="s">
        <v>694</v>
      </c>
      <c r="B278" s="1" t="s">
        <v>213</v>
      </c>
      <c r="C278" s="1">
        <v>76891.916666999998</v>
      </c>
      <c r="D278" s="11" t="str">
        <f t="shared" si="74"/>
        <v>N/A</v>
      </c>
      <c r="E278" s="1">
        <v>91040.416666999998</v>
      </c>
      <c r="F278" s="11" t="str">
        <f t="shared" si="75"/>
        <v>N/A</v>
      </c>
      <c r="G278" s="1">
        <v>96619.833333000002</v>
      </c>
      <c r="H278" s="11" t="str">
        <f t="shared" si="76"/>
        <v>N/A</v>
      </c>
      <c r="I278" s="12">
        <v>18.399999999999999</v>
      </c>
      <c r="J278" s="12">
        <v>6.1289999999999996</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5923</v>
      </c>
      <c r="D282" s="11" t="str">
        <f t="shared" si="74"/>
        <v>N/A</v>
      </c>
      <c r="E282" s="1">
        <v>6897</v>
      </c>
      <c r="F282" s="11" t="str">
        <f t="shared" si="78"/>
        <v>N/A</v>
      </c>
      <c r="G282" s="1">
        <v>7323</v>
      </c>
      <c r="H282" s="11" t="str">
        <f t="shared" si="79"/>
        <v>N/A</v>
      </c>
      <c r="I282" s="12">
        <v>16.440000000000001</v>
      </c>
      <c r="J282" s="12">
        <v>6.1769999999999996</v>
      </c>
      <c r="K282" s="1" t="s">
        <v>213</v>
      </c>
      <c r="L282" s="9" t="str">
        <f t="shared" si="80"/>
        <v>N/A</v>
      </c>
    </row>
    <row r="283" spans="1:12" x14ac:dyDescent="0.2">
      <c r="A283" s="18" t="s">
        <v>699</v>
      </c>
      <c r="B283" s="1" t="s">
        <v>213</v>
      </c>
      <c r="C283" s="1">
        <v>7224</v>
      </c>
      <c r="D283" s="11" t="str">
        <f t="shared" si="74"/>
        <v>N/A</v>
      </c>
      <c r="E283" s="1">
        <v>9070</v>
      </c>
      <c r="F283" s="11" t="str">
        <f t="shared" si="78"/>
        <v>N/A</v>
      </c>
      <c r="G283" s="1">
        <v>9572</v>
      </c>
      <c r="H283" s="11" t="str">
        <f t="shared" si="79"/>
        <v>N/A</v>
      </c>
      <c r="I283" s="12">
        <v>25.55</v>
      </c>
      <c r="J283" s="12">
        <v>5.5350000000000001</v>
      </c>
      <c r="K283" s="1" t="s">
        <v>213</v>
      </c>
      <c r="L283" s="9" t="str">
        <f t="shared" si="80"/>
        <v>N/A</v>
      </c>
    </row>
    <row r="284" spans="1:12" ht="25.5" x14ac:dyDescent="0.2">
      <c r="A284" s="18" t="s">
        <v>700</v>
      </c>
      <c r="B284" s="1" t="s">
        <v>213</v>
      </c>
      <c r="C284" s="1">
        <v>2836.1666667</v>
      </c>
      <c r="D284" s="11" t="str">
        <f t="shared" si="74"/>
        <v>N/A</v>
      </c>
      <c r="E284" s="1">
        <v>6852.3333333</v>
      </c>
      <c r="F284" s="11" t="str">
        <f t="shared" si="78"/>
        <v>N/A</v>
      </c>
      <c r="G284" s="1">
        <v>7278.0833333</v>
      </c>
      <c r="H284" s="11" t="str">
        <f t="shared" si="79"/>
        <v>N/A</v>
      </c>
      <c r="I284" s="12">
        <v>141.6</v>
      </c>
      <c r="J284" s="12">
        <v>6.2130000000000001</v>
      </c>
      <c r="K284" s="1" t="s">
        <v>213</v>
      </c>
      <c r="L284" s="9" t="str">
        <f t="shared" si="80"/>
        <v>N/A</v>
      </c>
    </row>
    <row r="285" spans="1:12" x14ac:dyDescent="0.2">
      <c r="A285" s="18" t="s">
        <v>404</v>
      </c>
      <c r="B285" s="37" t="s">
        <v>290</v>
      </c>
      <c r="C285" s="8">
        <v>26.052342203999999</v>
      </c>
      <c r="D285" s="46" t="str">
        <f>IF($B285="N/A","N/A",IF(C285&lt;=40,"Yes","No"))</f>
        <v>Yes</v>
      </c>
      <c r="E285" s="8">
        <v>28.116591927999998</v>
      </c>
      <c r="F285" s="46" t="str">
        <f>IF($B285="N/A","N/A",IF(E285&lt;=40,"Yes","No"))</f>
        <v>Yes</v>
      </c>
      <c r="G285" s="8">
        <v>28.634550716</v>
      </c>
      <c r="H285" s="46" t="str">
        <f>IF($B285="N/A","N/A",IF(G285&lt;=40,"Yes","No"))</f>
        <v>Yes</v>
      </c>
      <c r="I285" s="12">
        <v>7.923</v>
      </c>
      <c r="J285" s="12">
        <v>1.8420000000000001</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14225</v>
      </c>
      <c r="D288" s="11" t="str">
        <f t="shared" si="81"/>
        <v>N/A</v>
      </c>
      <c r="E288" s="1">
        <v>15074</v>
      </c>
      <c r="F288" s="11" t="str">
        <f t="shared" ref="F288:F289" si="85">IF($B288="N/A","N/A",IF(E288&gt;10,"No",IF(E288&lt;-10,"No","Yes")))</f>
        <v>N/A</v>
      </c>
      <c r="G288" s="1">
        <v>15425</v>
      </c>
      <c r="H288" s="11" t="str">
        <f t="shared" ref="H288:H289" si="86">IF($B288="N/A","N/A",IF(G288&gt;10,"No",IF(G288&lt;-10,"No","Yes")))</f>
        <v>N/A</v>
      </c>
      <c r="I288" s="12">
        <v>5.968</v>
      </c>
      <c r="J288" s="12">
        <v>2.3290000000000002</v>
      </c>
      <c r="K288" s="1" t="s">
        <v>213</v>
      </c>
      <c r="L288" s="9" t="str">
        <f t="shared" ref="L288:L289" si="87">IF(J288="Div by 0", "N/A", IF(K288="N/A","N/A", IF(J288&gt;VALUE(MID(K288,1,2)), "No", IF(J288&lt;-1*VALUE(MID(K288,1,2)), "No", "Yes"))))</f>
        <v>N/A</v>
      </c>
    </row>
    <row r="289" spans="1:12" x14ac:dyDescent="0.2">
      <c r="A289" s="18" t="s">
        <v>715</v>
      </c>
      <c r="B289" s="1" t="s">
        <v>213</v>
      </c>
      <c r="C289" s="1">
        <v>8311.75</v>
      </c>
      <c r="D289" s="11" t="str">
        <f t="shared" si="81"/>
        <v>N/A</v>
      </c>
      <c r="E289" s="1">
        <v>9442.6666667000009</v>
      </c>
      <c r="F289" s="11" t="str">
        <f t="shared" si="85"/>
        <v>N/A</v>
      </c>
      <c r="G289" s="1">
        <v>9516.9166667000009</v>
      </c>
      <c r="H289" s="11" t="str">
        <f t="shared" si="86"/>
        <v>N/A</v>
      </c>
      <c r="I289" s="12">
        <v>13.61</v>
      </c>
      <c r="J289" s="12">
        <v>0.7863</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15</v>
      </c>
      <c r="D298" s="11" t="str">
        <f t="shared" si="81"/>
        <v>N/A</v>
      </c>
      <c r="E298" s="1">
        <v>40</v>
      </c>
      <c r="F298" s="11" t="str">
        <f t="shared" si="88"/>
        <v>N/A</v>
      </c>
      <c r="G298" s="1">
        <v>83</v>
      </c>
      <c r="H298" s="11" t="str">
        <f t="shared" si="89"/>
        <v>N/A</v>
      </c>
      <c r="I298" s="12">
        <v>166.7</v>
      </c>
      <c r="J298" s="12">
        <v>107.5</v>
      </c>
      <c r="K298" s="1" t="s">
        <v>213</v>
      </c>
      <c r="L298" s="9" t="str">
        <f t="shared" si="90"/>
        <v>N/A</v>
      </c>
    </row>
    <row r="299" spans="1:12" x14ac:dyDescent="0.2">
      <c r="A299" s="18" t="s">
        <v>719</v>
      </c>
      <c r="B299" s="1" t="s">
        <v>213</v>
      </c>
      <c r="C299" s="1">
        <v>11</v>
      </c>
      <c r="D299" s="11" t="str">
        <f t="shared" si="81"/>
        <v>N/A</v>
      </c>
      <c r="E299" s="1">
        <v>16.916666667000001</v>
      </c>
      <c r="F299" s="11" t="str">
        <f t="shared" si="88"/>
        <v>N/A</v>
      </c>
      <c r="G299" s="1">
        <v>35.666666667000001</v>
      </c>
      <c r="H299" s="11" t="str">
        <f t="shared" si="89"/>
        <v>N/A</v>
      </c>
      <c r="I299" s="12">
        <v>141.69999999999999</v>
      </c>
      <c r="J299" s="12">
        <v>110.8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5952</v>
      </c>
      <c r="D309" s="1" t="s">
        <v>213</v>
      </c>
      <c r="E309" s="1">
        <v>6929</v>
      </c>
      <c r="F309" s="1" t="s">
        <v>213</v>
      </c>
      <c r="G309" s="1">
        <v>7355</v>
      </c>
      <c r="H309" s="1" t="s">
        <v>213</v>
      </c>
      <c r="I309" s="12">
        <v>16.41</v>
      </c>
      <c r="J309" s="12">
        <v>6.1479999999999997</v>
      </c>
      <c r="K309" s="1" t="s">
        <v>213</v>
      </c>
      <c r="L309" s="9" t="str">
        <f>IF(J309="Div by 0", "N/A", IF(K309="N/A","N/A", IF(J309&gt;VALUE(MID(K309,1,2)), "No", IF(J309&lt;-1*VALUE(MID(K309,1,2)), "No", "Yes"))))</f>
        <v>N/A</v>
      </c>
    </row>
    <row r="310" spans="1:12" x14ac:dyDescent="0.2">
      <c r="A310" s="82" t="s">
        <v>73</v>
      </c>
      <c r="B310" s="37" t="s">
        <v>213</v>
      </c>
      <c r="C310" s="38">
        <v>86081</v>
      </c>
      <c r="D310" s="46" t="str">
        <f>IF($B310="N/A","N/A",IF(C310&gt;10,"No",IF(C310&lt;-10,"No","Yes")))</f>
        <v>N/A</v>
      </c>
      <c r="E310" s="38">
        <v>107621</v>
      </c>
      <c r="F310" s="46" t="str">
        <f>IF($B310="N/A","N/A",IF(E310&gt;10,"No",IF(E310&lt;-10,"No","Yes")))</f>
        <v>N/A</v>
      </c>
      <c r="G310" s="38">
        <v>113578</v>
      </c>
      <c r="H310" s="46" t="str">
        <f>IF($B310="N/A","N/A",IF(G310&gt;10,"No",IF(G310&lt;-10,"No","Yes")))</f>
        <v>N/A</v>
      </c>
      <c r="I310" s="12">
        <v>25.02</v>
      </c>
      <c r="J310" s="12">
        <v>5.5350000000000001</v>
      </c>
      <c r="K310" s="47" t="s">
        <v>741</v>
      </c>
      <c r="L310" s="9" t="str">
        <f t="shared" ref="L310:L339" si="92">IF(J310="Div by 0", "N/A", IF(K310="N/A","N/A", IF(J310&gt;VALUE(MID(K310,1,2)), "No", IF(J310&lt;-1*VALUE(MID(K310,1,2)), "No", "Yes"))))</f>
        <v>Yes</v>
      </c>
    </row>
    <row r="311" spans="1:12" x14ac:dyDescent="0.2">
      <c r="A311" s="60" t="s">
        <v>182</v>
      </c>
      <c r="B311" s="37" t="s">
        <v>213</v>
      </c>
      <c r="C311" s="38">
        <v>7389</v>
      </c>
      <c r="D311" s="11" t="str">
        <f t="shared" ref="D311:D314" si="93">IF($B311="N/A","N/A",IF(C311&gt;10,"No",IF(C311&lt;-10,"No","Yes")))</f>
        <v>N/A</v>
      </c>
      <c r="E311" s="38">
        <v>10466</v>
      </c>
      <c r="F311" s="11" t="str">
        <f t="shared" ref="F311:F314" si="94">IF($B311="N/A","N/A",IF(E311&gt;10,"No",IF(E311&lt;-10,"No","Yes")))</f>
        <v>N/A</v>
      </c>
      <c r="G311" s="38">
        <v>10823</v>
      </c>
      <c r="H311" s="11" t="str">
        <f t="shared" ref="H311:H314" si="95">IF($B311="N/A","N/A",IF(G311&gt;10,"No",IF(G311&lt;-10,"No","Yes")))</f>
        <v>N/A</v>
      </c>
      <c r="I311" s="12">
        <v>41.64</v>
      </c>
      <c r="J311" s="12">
        <v>3.411</v>
      </c>
      <c r="K311" s="47" t="s">
        <v>741</v>
      </c>
      <c r="L311" s="9" t="str">
        <f>IF(J311="Div by 0", "N/A", IF(OR(J311="N/A",K311="N/A"),"N/A", IF(J311&gt;VALUE(MID(K311,1,2)), "No", IF(J311&lt;-1*VALUE(MID(K311,1,2)), "No", "Yes"))))</f>
        <v>Yes</v>
      </c>
    </row>
    <row r="312" spans="1:12" x14ac:dyDescent="0.2">
      <c r="A312" s="60" t="s">
        <v>183</v>
      </c>
      <c r="B312" s="37" t="s">
        <v>213</v>
      </c>
      <c r="C312" s="38">
        <v>17351</v>
      </c>
      <c r="D312" s="11" t="str">
        <f t="shared" si="93"/>
        <v>N/A</v>
      </c>
      <c r="E312" s="38">
        <v>20354</v>
      </c>
      <c r="F312" s="11" t="str">
        <f t="shared" si="94"/>
        <v>N/A</v>
      </c>
      <c r="G312" s="38">
        <v>21007</v>
      </c>
      <c r="H312" s="11" t="str">
        <f t="shared" si="95"/>
        <v>N/A</v>
      </c>
      <c r="I312" s="12">
        <v>17.309999999999999</v>
      </c>
      <c r="J312" s="12">
        <v>3.2080000000000002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48149</v>
      </c>
      <c r="D313" s="11" t="str">
        <f t="shared" si="93"/>
        <v>N/A</v>
      </c>
      <c r="E313" s="38">
        <v>62471</v>
      </c>
      <c r="F313" s="11" t="str">
        <f t="shared" si="94"/>
        <v>N/A</v>
      </c>
      <c r="G313" s="38">
        <v>67537</v>
      </c>
      <c r="H313" s="11" t="str">
        <f t="shared" si="95"/>
        <v>N/A</v>
      </c>
      <c r="I313" s="12">
        <v>29.75</v>
      </c>
      <c r="J313" s="12">
        <v>8.109</v>
      </c>
      <c r="K313" s="47" t="s">
        <v>741</v>
      </c>
      <c r="L313" s="9" t="str">
        <f t="shared" si="96"/>
        <v>Yes</v>
      </c>
    </row>
    <row r="314" spans="1:12" x14ac:dyDescent="0.2">
      <c r="A314" s="7" t="s">
        <v>185</v>
      </c>
      <c r="B314" s="37" t="s">
        <v>213</v>
      </c>
      <c r="C314" s="38">
        <v>13192</v>
      </c>
      <c r="D314" s="11" t="str">
        <f t="shared" si="93"/>
        <v>N/A</v>
      </c>
      <c r="E314" s="38">
        <v>14330</v>
      </c>
      <c r="F314" s="11" t="str">
        <f t="shared" si="94"/>
        <v>N/A</v>
      </c>
      <c r="G314" s="38">
        <v>14211</v>
      </c>
      <c r="H314" s="11" t="str">
        <f t="shared" si="95"/>
        <v>N/A</v>
      </c>
      <c r="I314" s="12">
        <v>8.6259999999999994</v>
      </c>
      <c r="J314" s="12">
        <v>-0.83</v>
      </c>
      <c r="K314" s="47" t="s">
        <v>741</v>
      </c>
      <c r="L314" s="9" t="str">
        <f t="shared" si="96"/>
        <v>Yes</v>
      </c>
    </row>
    <row r="315" spans="1:12" x14ac:dyDescent="0.2">
      <c r="A315" s="60" t="s">
        <v>1125</v>
      </c>
      <c r="B315" s="13" t="s">
        <v>213</v>
      </c>
      <c r="C315" s="38">
        <v>49056</v>
      </c>
      <c r="D315" s="9" t="str">
        <f t="shared" ref="D315:F318" si="97">IF($B315="N/A","N/A",IF(C315&lt;0,"No","Yes"))</f>
        <v>N/A</v>
      </c>
      <c r="E315" s="38">
        <v>62788</v>
      </c>
      <c r="F315" s="9" t="str">
        <f t="shared" si="97"/>
        <v>N/A</v>
      </c>
      <c r="G315" s="38">
        <v>67909</v>
      </c>
      <c r="H315" s="9" t="str">
        <f t="shared" ref="H315:H318" si="98">IF($B315="N/A","N/A",IF(G315&lt;0,"No","Yes"))</f>
        <v>N/A</v>
      </c>
      <c r="I315" s="12">
        <v>27.99</v>
      </c>
      <c r="J315" s="12">
        <v>8.1560000000000006</v>
      </c>
      <c r="K315" s="1" t="s">
        <v>740</v>
      </c>
      <c r="L315" s="9" t="str">
        <f>IF(J315="Div by 0", "N/A", IF(OR(J315="N/A",K315="N/A"),"N/A", IF(J315&gt;VALUE(MID(K315,1,2)), "No", IF(J315&lt;-1*VALUE(MID(K315,1,2)), "No", "Yes"))))</f>
        <v>Yes</v>
      </c>
    </row>
    <row r="316" spans="1:12" x14ac:dyDescent="0.2">
      <c r="A316" s="60" t="s">
        <v>433</v>
      </c>
      <c r="B316" s="13" t="s">
        <v>213</v>
      </c>
      <c r="C316" s="38">
        <v>2088</v>
      </c>
      <c r="D316" s="9" t="str">
        <f t="shared" si="97"/>
        <v>N/A</v>
      </c>
      <c r="E316" s="38">
        <v>2448</v>
      </c>
      <c r="F316" s="9" t="str">
        <f t="shared" si="97"/>
        <v>N/A</v>
      </c>
      <c r="G316" s="38">
        <v>2414</v>
      </c>
      <c r="H316" s="9" t="str">
        <f t="shared" si="98"/>
        <v>N/A</v>
      </c>
      <c r="I316" s="12">
        <v>17.239999999999998</v>
      </c>
      <c r="J316" s="12">
        <v>-1.39</v>
      </c>
      <c r="K316" s="1" t="s">
        <v>740</v>
      </c>
      <c r="L316" s="9" t="str">
        <f t="shared" ref="L316:L318" si="99">IF(J316="Div by 0", "N/A", IF(OR(J316="N/A",K316="N/A"),"N/A", IF(J316&gt;VALUE(MID(K316,1,2)), "No", IF(J316&lt;-1*VALUE(MID(K316,1,2)), "No", "Yes"))))</f>
        <v>Yes</v>
      </c>
    </row>
    <row r="317" spans="1:12" x14ac:dyDescent="0.2">
      <c r="A317" s="60" t="s">
        <v>434</v>
      </c>
      <c r="B317" s="13" t="s">
        <v>213</v>
      </c>
      <c r="C317" s="38">
        <v>25432</v>
      </c>
      <c r="D317" s="9" t="str">
        <f t="shared" si="97"/>
        <v>N/A</v>
      </c>
      <c r="E317" s="38">
        <v>30177</v>
      </c>
      <c r="F317" s="9" t="str">
        <f t="shared" si="97"/>
        <v>N/A</v>
      </c>
      <c r="G317" s="38">
        <v>30814</v>
      </c>
      <c r="H317" s="9" t="str">
        <f t="shared" si="98"/>
        <v>N/A</v>
      </c>
      <c r="I317" s="12">
        <v>18.66</v>
      </c>
      <c r="J317" s="12">
        <v>2.1110000000000002</v>
      </c>
      <c r="K317" s="1" t="s">
        <v>740</v>
      </c>
      <c r="L317" s="9" t="str">
        <f t="shared" si="99"/>
        <v>Yes</v>
      </c>
    </row>
    <row r="318" spans="1:12" x14ac:dyDescent="0.2">
      <c r="A318" s="60" t="s">
        <v>1126</v>
      </c>
      <c r="B318" s="13" t="s">
        <v>213</v>
      </c>
      <c r="C318" s="38">
        <v>5166</v>
      </c>
      <c r="D318" s="9" t="str">
        <f t="shared" si="97"/>
        <v>N/A</v>
      </c>
      <c r="E318" s="38">
        <v>7806</v>
      </c>
      <c r="F318" s="9" t="str">
        <f t="shared" si="97"/>
        <v>N/A</v>
      </c>
      <c r="G318" s="38">
        <v>8053</v>
      </c>
      <c r="H318" s="9" t="str">
        <f t="shared" si="98"/>
        <v>N/A</v>
      </c>
      <c r="I318" s="12">
        <v>51.1</v>
      </c>
      <c r="J318" s="12">
        <v>3.1640000000000001</v>
      </c>
      <c r="K318" s="1" t="s">
        <v>740</v>
      </c>
      <c r="L318" s="9" t="str">
        <f t="shared" si="99"/>
        <v>Yes</v>
      </c>
    </row>
    <row r="319" spans="1:12" x14ac:dyDescent="0.2">
      <c r="A319" s="60" t="s">
        <v>98</v>
      </c>
      <c r="B319" s="37" t="s">
        <v>291</v>
      </c>
      <c r="C319" s="8">
        <v>88.460868251999997</v>
      </c>
      <c r="D319" s="46" t="str">
        <f>IF($B319="N/A","N/A",IF(C319&gt;80,"Yes","No"))</f>
        <v>Yes</v>
      </c>
      <c r="E319" s="8">
        <v>84.828239842000002</v>
      </c>
      <c r="F319" s="46" t="str">
        <f>IF($B319="N/A","N/A",IF(E319&gt;80,"Yes","No"))</f>
        <v>Yes</v>
      </c>
      <c r="G319" s="8">
        <v>85.184630826000003</v>
      </c>
      <c r="H319" s="46" t="str">
        <f>IF($B319="N/A","N/A",IF(G319&gt;80,"Yes","No"))</f>
        <v>Yes</v>
      </c>
      <c r="I319" s="12">
        <v>-4.1100000000000003</v>
      </c>
      <c r="J319" s="12">
        <v>0.42009999999999997</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1.9156375970999999</v>
      </c>
      <c r="D321" s="46" t="str">
        <f>IF($B321="N/A","N/A",IF(C321&gt;=5,"No",IF(C321&lt;0,"No","Yes")))</f>
        <v>Yes</v>
      </c>
      <c r="E321" s="8">
        <v>6.3779373913999997</v>
      </c>
      <c r="F321" s="46" t="str">
        <f>IF($B321="N/A","N/A",IF(E321&gt;=5,"No",IF(E321&lt;0,"No","Yes")))</f>
        <v>No</v>
      </c>
      <c r="G321" s="8">
        <v>6.4096920178000003</v>
      </c>
      <c r="H321" s="46" t="str">
        <f>IF($B321="N/A","N/A",IF(G321&gt;=5,"No",IF(G321&lt;0,"No","Yes")))</f>
        <v>No</v>
      </c>
      <c r="I321" s="12">
        <v>232.9</v>
      </c>
      <c r="J321" s="12">
        <v>0.49790000000000001</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9.6153622751000007</v>
      </c>
      <c r="D323" s="46" t="str">
        <f>IF($B323="N/A","N/A",IF(C323&gt;0,"No",IF(C323&lt;0,"No","Yes")))</f>
        <v>No</v>
      </c>
      <c r="E323" s="8">
        <v>8.7770974065999994</v>
      </c>
      <c r="F323" s="46" t="str">
        <f>IF($B323="N/A","N/A",IF(E323&gt;0,"No",IF(E323&lt;0,"No","Yes")))</f>
        <v>No</v>
      </c>
      <c r="G323" s="8">
        <v>8.3739808765999992</v>
      </c>
      <c r="H323" s="46" t="str">
        <f>IF($B323="N/A","N/A",IF(G323&gt;0,"No",IF(G323&lt;0,"No","Yes")))</f>
        <v>No</v>
      </c>
      <c r="I323" s="12">
        <v>-8.7200000000000006</v>
      </c>
      <c r="J323" s="12">
        <v>-4.59</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8.1318758000000005E-3</v>
      </c>
      <c r="D328" s="46" t="str">
        <f>IF($B328="N/A","N/A",IF(C328&gt;0,"No",IF(C328&lt;0,"No","Yes")))</f>
        <v>No</v>
      </c>
      <c r="E328" s="8">
        <v>1.6725360299999999E-2</v>
      </c>
      <c r="F328" s="46" t="str">
        <f>IF($B328="N/A","N/A",IF(E328&gt;0,"No",IF(E328&lt;0,"No","Yes")))</f>
        <v>No</v>
      </c>
      <c r="G328" s="8">
        <v>3.1696279199999997E-2</v>
      </c>
      <c r="H328" s="46" t="str">
        <f>IF($B328="N/A","N/A",IF(G328&gt;0,"No",IF(G328&lt;0,"No","Yes")))</f>
        <v>No</v>
      </c>
      <c r="I328" s="12">
        <v>105.7</v>
      </c>
      <c r="J328" s="12">
        <v>89.51</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9.0949222243999994</v>
      </c>
      <c r="D334" s="46" t="str">
        <f>IF($B334="N/A","N/A",IF(C334&gt;15,"No",IF(C334&lt;2,"No","Yes")))</f>
        <v>Yes</v>
      </c>
      <c r="E334" s="8">
        <v>8.7213462056999997</v>
      </c>
      <c r="F334" s="46" t="str">
        <f>IF($B334="N/A","N/A",IF(E334&gt;15,"No",IF(E334&lt;2,"No","Yes")))</f>
        <v>Yes</v>
      </c>
      <c r="G334" s="8">
        <v>8.0843121027000002</v>
      </c>
      <c r="H334" s="46" t="str">
        <f>IF($B334="N/A","N/A",IF(G334&gt;15,"No",IF(G334&lt;2,"No","Yes")))</f>
        <v>Yes</v>
      </c>
      <c r="I334" s="12">
        <v>-4.1100000000000003</v>
      </c>
      <c r="J334" s="12">
        <v>-7.3</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4250</v>
      </c>
      <c r="F336" s="46" t="str">
        <f>IF($B336="N/A","N/A",IF(E336&gt;10,"No",IF(E336&lt;-10,"No","Yes")))</f>
        <v>N/A</v>
      </c>
      <c r="G336" s="38">
        <v>5912</v>
      </c>
      <c r="H336" s="46" t="str">
        <f>IF($B336="N/A","N/A",IF(G336&gt;10,"No",IF(G336&lt;-10,"No","Yes")))</f>
        <v>N/A</v>
      </c>
      <c r="I336" s="12" t="s">
        <v>1747</v>
      </c>
      <c r="J336" s="12">
        <v>39.11</v>
      </c>
      <c r="K336" s="47" t="s">
        <v>741</v>
      </c>
      <c r="L336" s="9" t="str">
        <f t="shared" si="92"/>
        <v>No</v>
      </c>
    </row>
    <row r="337" spans="1:12" x14ac:dyDescent="0.2">
      <c r="A337" s="60" t="s">
        <v>1688</v>
      </c>
      <c r="B337" s="37" t="s">
        <v>213</v>
      </c>
      <c r="C337" s="38">
        <v>0</v>
      </c>
      <c r="D337" s="46" t="str">
        <f>IF($B337="N/A","N/A",IF(C337&gt;10,"No",IF(C337&lt;-10,"No","Yes")))</f>
        <v>N/A</v>
      </c>
      <c r="E337" s="38">
        <v>100</v>
      </c>
      <c r="F337" s="46" t="str">
        <f>IF($B337="N/A","N/A",IF(E337&gt;10,"No",IF(E337&lt;-10,"No","Yes")))</f>
        <v>N/A</v>
      </c>
      <c r="G337" s="38">
        <v>153</v>
      </c>
      <c r="H337" s="46" t="str">
        <f>IF($B337="N/A","N/A",IF(G337&gt;10,"No",IF(G337&lt;-10,"No","Yes")))</f>
        <v>N/A</v>
      </c>
      <c r="I337" s="12" t="s">
        <v>1747</v>
      </c>
      <c r="J337" s="12">
        <v>53</v>
      </c>
      <c r="K337" s="47" t="s">
        <v>741</v>
      </c>
      <c r="L337" s="9" t="str">
        <f t="shared" si="92"/>
        <v>No</v>
      </c>
    </row>
    <row r="338" spans="1:12" x14ac:dyDescent="0.2">
      <c r="A338" s="60" t="s">
        <v>1689</v>
      </c>
      <c r="B338" s="37" t="s">
        <v>213</v>
      </c>
      <c r="C338" s="38">
        <v>3393</v>
      </c>
      <c r="D338" s="46" t="str">
        <f>IF($B338="N/A","N/A",IF(C338&gt;10,"No",IF(C338&lt;-10,"No","Yes")))</f>
        <v>N/A</v>
      </c>
      <c r="E338" s="38">
        <v>1619</v>
      </c>
      <c r="F338" s="46" t="str">
        <f>IF($B338="N/A","N/A",IF(E338&gt;10,"No",IF(E338&lt;-10,"No","Yes")))</f>
        <v>N/A</v>
      </c>
      <c r="G338" s="38">
        <v>1964</v>
      </c>
      <c r="H338" s="46" t="str">
        <f>IF($B338="N/A","N/A",IF(G338&gt;10,"No",IF(G338&lt;-10,"No","Yes")))</f>
        <v>N/A</v>
      </c>
      <c r="I338" s="12">
        <v>-52.3</v>
      </c>
      <c r="J338" s="12">
        <v>21.31</v>
      </c>
      <c r="K338" s="47" t="s">
        <v>741</v>
      </c>
      <c r="L338" s="9" t="str">
        <f t="shared" si="92"/>
        <v>No</v>
      </c>
    </row>
    <row r="339" spans="1:12" x14ac:dyDescent="0.2">
      <c r="A339" s="60" t="s">
        <v>1690</v>
      </c>
      <c r="B339" s="37" t="s">
        <v>213</v>
      </c>
      <c r="C339" s="38">
        <v>36</v>
      </c>
      <c r="D339" s="46" t="str">
        <f>IF($B339="N/A","N/A",IF(C339&gt;10,"No",IF(C339&lt;-10,"No","Yes")))</f>
        <v>N/A</v>
      </c>
      <c r="E339" s="38">
        <v>12</v>
      </c>
      <c r="F339" s="46" t="str">
        <f>IF($B339="N/A","N/A",IF(E339&gt;10,"No",IF(E339&lt;-10,"No","Yes")))</f>
        <v>N/A</v>
      </c>
      <c r="G339" s="38">
        <v>26</v>
      </c>
      <c r="H339" s="46" t="str">
        <f>IF($B339="N/A","N/A",IF(G339&gt;10,"No",IF(G339&lt;-10,"No","Yes")))</f>
        <v>N/A</v>
      </c>
      <c r="I339" s="12">
        <v>-66.7</v>
      </c>
      <c r="J339" s="12">
        <v>116.7</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717125440</v>
      </c>
      <c r="D6" s="11" t="str">
        <f t="shared" ref="D6:D12" si="0">IF($B6="N/A","N/A",IF(C6&gt;10,"No",IF(C6&lt;-10,"No","Yes")))</f>
        <v>N/A</v>
      </c>
      <c r="E6" s="14">
        <v>773508895</v>
      </c>
      <c r="F6" s="11" t="str">
        <f t="shared" ref="F6:F12" si="1">IF($B6="N/A","N/A",IF(E6&gt;10,"No",IF(E6&lt;-10,"No","Yes")))</f>
        <v>N/A</v>
      </c>
      <c r="G6" s="14">
        <v>789519425</v>
      </c>
      <c r="H6" s="11" t="str">
        <f t="shared" ref="H6:H12" si="2">IF($B6="N/A","N/A",IF(G6&gt;10,"No",IF(G6&lt;-10,"No","Yes")))</f>
        <v>N/A</v>
      </c>
      <c r="I6" s="12">
        <v>7.8620000000000001</v>
      </c>
      <c r="J6" s="12">
        <v>2.0699999999999998</v>
      </c>
      <c r="K6" s="50" t="s">
        <v>739</v>
      </c>
      <c r="L6" s="9" t="str">
        <f t="shared" ref="L6:L13" si="3">IF(J6="Div by 0", "N/A", IF(K6="N/A","N/A", IF(J6&gt;VALUE(MID(K6,1,2)), "No", IF(J6&lt;-1*VALUE(MID(K6,1,2)), "No", "Yes"))))</f>
        <v>Yes</v>
      </c>
    </row>
    <row r="7" spans="1:12" x14ac:dyDescent="0.2">
      <c r="A7" s="4" t="s">
        <v>1133</v>
      </c>
      <c r="B7" s="50" t="s">
        <v>213</v>
      </c>
      <c r="C7" s="14">
        <v>5849.4534124000002</v>
      </c>
      <c r="D7" s="11" t="str">
        <f t="shared" si="0"/>
        <v>N/A</v>
      </c>
      <c r="E7" s="14">
        <v>5664.7398351000002</v>
      </c>
      <c r="F7" s="11" t="str">
        <f t="shared" si="1"/>
        <v>N/A</v>
      </c>
      <c r="G7" s="14">
        <v>5484.1829151000002</v>
      </c>
      <c r="H7" s="11" t="str">
        <f t="shared" si="2"/>
        <v>N/A</v>
      </c>
      <c r="I7" s="12">
        <v>-3.16</v>
      </c>
      <c r="J7" s="12">
        <v>-3.19</v>
      </c>
      <c r="K7" s="50" t="s">
        <v>739</v>
      </c>
      <c r="L7" s="9" t="str">
        <f t="shared" si="3"/>
        <v>Yes</v>
      </c>
    </row>
    <row r="8" spans="1:12" x14ac:dyDescent="0.2">
      <c r="A8" s="4" t="s">
        <v>724</v>
      </c>
      <c r="B8" s="50" t="s">
        <v>213</v>
      </c>
      <c r="C8" s="14">
        <v>220</v>
      </c>
      <c r="D8" s="11" t="str">
        <f t="shared" si="0"/>
        <v>N/A</v>
      </c>
      <c r="E8" s="14">
        <v>265</v>
      </c>
      <c r="F8" s="11" t="str">
        <f t="shared" si="1"/>
        <v>N/A</v>
      </c>
      <c r="G8" s="14">
        <v>290</v>
      </c>
      <c r="H8" s="11" t="str">
        <f t="shared" si="2"/>
        <v>N/A</v>
      </c>
      <c r="I8" s="12">
        <v>20.45</v>
      </c>
      <c r="J8" s="12">
        <v>9.4339999999999993</v>
      </c>
      <c r="K8" s="50" t="s">
        <v>739</v>
      </c>
      <c r="L8" s="9" t="str">
        <f t="shared" si="3"/>
        <v>Yes</v>
      </c>
    </row>
    <row r="9" spans="1:12" x14ac:dyDescent="0.2">
      <c r="A9" s="4" t="s">
        <v>725</v>
      </c>
      <c r="B9" s="50" t="s">
        <v>213</v>
      </c>
      <c r="C9" s="14">
        <v>1049</v>
      </c>
      <c r="D9" s="11" t="str">
        <f t="shared" si="0"/>
        <v>N/A</v>
      </c>
      <c r="E9" s="14">
        <v>1086</v>
      </c>
      <c r="F9" s="11" t="str">
        <f t="shared" si="1"/>
        <v>N/A</v>
      </c>
      <c r="G9" s="14">
        <v>1072</v>
      </c>
      <c r="H9" s="11" t="str">
        <f t="shared" si="2"/>
        <v>N/A</v>
      </c>
      <c r="I9" s="12">
        <v>3.5270000000000001</v>
      </c>
      <c r="J9" s="12">
        <v>-1.29</v>
      </c>
      <c r="K9" s="50" t="s">
        <v>739</v>
      </c>
      <c r="L9" s="9" t="str">
        <f t="shared" si="3"/>
        <v>Yes</v>
      </c>
    </row>
    <row r="10" spans="1:12" x14ac:dyDescent="0.2">
      <c r="A10" s="4" t="s">
        <v>726</v>
      </c>
      <c r="B10" s="50" t="s">
        <v>213</v>
      </c>
      <c r="C10" s="14">
        <v>4159</v>
      </c>
      <c r="D10" s="11" t="str">
        <f t="shared" si="0"/>
        <v>N/A</v>
      </c>
      <c r="E10" s="14">
        <v>3998</v>
      </c>
      <c r="F10" s="11" t="str">
        <f t="shared" si="1"/>
        <v>N/A</v>
      </c>
      <c r="G10" s="14">
        <v>3851</v>
      </c>
      <c r="H10" s="11" t="str">
        <f t="shared" si="2"/>
        <v>N/A</v>
      </c>
      <c r="I10" s="12">
        <v>-3.87</v>
      </c>
      <c r="J10" s="12">
        <v>-3.68</v>
      </c>
      <c r="K10" s="50" t="s">
        <v>739</v>
      </c>
      <c r="L10" s="9" t="str">
        <f t="shared" si="3"/>
        <v>Yes</v>
      </c>
    </row>
    <row r="11" spans="1:12" x14ac:dyDescent="0.2">
      <c r="A11" s="4" t="s">
        <v>727</v>
      </c>
      <c r="B11" s="50" t="s">
        <v>213</v>
      </c>
      <c r="C11" s="14">
        <v>31715</v>
      </c>
      <c r="D11" s="11" t="str">
        <f t="shared" si="0"/>
        <v>N/A</v>
      </c>
      <c r="E11" s="14">
        <v>29945</v>
      </c>
      <c r="F11" s="11" t="str">
        <f t="shared" si="1"/>
        <v>N/A</v>
      </c>
      <c r="G11" s="14">
        <v>28686</v>
      </c>
      <c r="H11" s="11" t="str">
        <f t="shared" si="2"/>
        <v>N/A</v>
      </c>
      <c r="I11" s="12">
        <v>-5.58</v>
      </c>
      <c r="J11" s="12">
        <v>-4.2</v>
      </c>
      <c r="K11" s="50" t="s">
        <v>739</v>
      </c>
      <c r="L11" s="9" t="str">
        <f t="shared" si="3"/>
        <v>Yes</v>
      </c>
    </row>
    <row r="12" spans="1:12" x14ac:dyDescent="0.2">
      <c r="A12" s="4" t="s">
        <v>728</v>
      </c>
      <c r="B12" s="50" t="s">
        <v>213</v>
      </c>
      <c r="C12" s="14">
        <v>61589</v>
      </c>
      <c r="D12" s="11" t="str">
        <f t="shared" si="0"/>
        <v>N/A</v>
      </c>
      <c r="E12" s="14">
        <v>61507</v>
      </c>
      <c r="F12" s="11" t="str">
        <f t="shared" si="1"/>
        <v>N/A</v>
      </c>
      <c r="G12" s="14">
        <v>60724</v>
      </c>
      <c r="H12" s="11" t="str">
        <f t="shared" si="2"/>
        <v>N/A</v>
      </c>
      <c r="I12" s="12">
        <v>-0.13300000000000001</v>
      </c>
      <c r="J12" s="12">
        <v>-1.27</v>
      </c>
      <c r="K12" s="50" t="s">
        <v>739</v>
      </c>
      <c r="L12" s="9" t="str">
        <f t="shared" si="3"/>
        <v>Yes</v>
      </c>
    </row>
    <row r="13" spans="1:12" x14ac:dyDescent="0.2">
      <c r="A13" s="4" t="s">
        <v>74</v>
      </c>
      <c r="B13" s="50" t="s">
        <v>213</v>
      </c>
      <c r="C13" s="14">
        <v>869165</v>
      </c>
      <c r="D13" s="11" t="str">
        <f>IF($B13="N/A","N/A",IF(C13&gt;10,"No",IF(C13&lt;-10,"No","Yes")))</f>
        <v>N/A</v>
      </c>
      <c r="E13" s="14">
        <v>1689097</v>
      </c>
      <c r="F13" s="11" t="str">
        <f>IF($B13="N/A","N/A",IF(E13&gt;10,"No",IF(E13&lt;-10,"No","Yes")))</f>
        <v>N/A</v>
      </c>
      <c r="G13" s="14">
        <v>3212139</v>
      </c>
      <c r="H13" s="11" t="str">
        <f>IF($B13="N/A","N/A",IF(G13&gt;10,"No",IF(G13&lt;-10,"No","Yes")))</f>
        <v>N/A</v>
      </c>
      <c r="I13" s="12">
        <v>94.34</v>
      </c>
      <c r="J13" s="12">
        <v>90.17</v>
      </c>
      <c r="K13" s="50" t="s">
        <v>739</v>
      </c>
      <c r="L13" s="9" t="str">
        <f t="shared" si="3"/>
        <v>No</v>
      </c>
    </row>
    <row r="14" spans="1:12" x14ac:dyDescent="0.2">
      <c r="A14" s="65" t="s">
        <v>157</v>
      </c>
      <c r="B14" s="37" t="s">
        <v>213</v>
      </c>
      <c r="C14" s="8">
        <v>9.6421609012000005</v>
      </c>
      <c r="D14" s="46" t="str">
        <f t="shared" ref="D14:D18" si="4">IF($B14="N/A","N/A",IF(C14&gt;10,"No",IF(C14&lt;-10,"No","Yes")))</f>
        <v>N/A</v>
      </c>
      <c r="E14" s="8">
        <v>6.2117350675000003</v>
      </c>
      <c r="F14" s="46" t="str">
        <f t="shared" ref="F14:F18" si="5">IF($B14="N/A","N/A",IF(E14&gt;10,"No",IF(E14&lt;-10,"No","Yes")))</f>
        <v>N/A</v>
      </c>
      <c r="G14" s="8">
        <v>5.6507574862999999</v>
      </c>
      <c r="H14" s="46" t="str">
        <f t="shared" ref="H14:H18" si="6">IF($B14="N/A","N/A",IF(G14&gt;10,"No",IF(G14&lt;-10,"No","Yes")))</f>
        <v>N/A</v>
      </c>
      <c r="I14" s="12">
        <v>-35.6</v>
      </c>
      <c r="J14" s="12">
        <v>-9.0299999999999994</v>
      </c>
      <c r="K14" s="47" t="s">
        <v>739</v>
      </c>
      <c r="L14" s="9" t="str">
        <f t="shared" ref="L14:L18" si="7">IF(J14="Div by 0", "N/A", IF(K14="N/A","N/A", IF(J14&gt;VALUE(MID(K14,1,2)), "No", IF(J14&lt;-1*VALUE(MID(K14,1,2)), "No", "Yes"))))</f>
        <v>Yes</v>
      </c>
    </row>
    <row r="15" spans="1:12" x14ac:dyDescent="0.2">
      <c r="A15" s="4" t="s">
        <v>419</v>
      </c>
      <c r="B15" s="37" t="s">
        <v>213</v>
      </c>
      <c r="C15" s="8">
        <v>21.970545173000001</v>
      </c>
      <c r="D15" s="46" t="str">
        <f t="shared" si="4"/>
        <v>N/A</v>
      </c>
      <c r="E15" s="8">
        <v>23.434954619999999</v>
      </c>
      <c r="F15" s="46" t="str">
        <f t="shared" si="5"/>
        <v>N/A</v>
      </c>
      <c r="G15" s="8">
        <v>24.175403688999999</v>
      </c>
      <c r="H15" s="46" t="str">
        <f t="shared" si="6"/>
        <v>N/A</v>
      </c>
      <c r="I15" s="12">
        <v>6.665</v>
      </c>
      <c r="J15" s="12">
        <v>3.16</v>
      </c>
      <c r="K15" s="47" t="s">
        <v>739</v>
      </c>
      <c r="L15" s="9" t="str">
        <f t="shared" si="7"/>
        <v>Yes</v>
      </c>
    </row>
    <row r="16" spans="1:12" x14ac:dyDescent="0.2">
      <c r="A16" s="4" t="s">
        <v>420</v>
      </c>
      <c r="B16" s="37" t="s">
        <v>213</v>
      </c>
      <c r="C16" s="8">
        <v>9.8944362724000001</v>
      </c>
      <c r="D16" s="46" t="str">
        <f t="shared" si="4"/>
        <v>N/A</v>
      </c>
      <c r="E16" s="8">
        <v>11.004521827</v>
      </c>
      <c r="F16" s="46" t="str">
        <f t="shared" si="5"/>
        <v>N/A</v>
      </c>
      <c r="G16" s="8">
        <v>10.643989299999999</v>
      </c>
      <c r="H16" s="46" t="str">
        <f t="shared" si="6"/>
        <v>N/A</v>
      </c>
      <c r="I16" s="12">
        <v>11.22</v>
      </c>
      <c r="J16" s="12">
        <v>-3.28</v>
      </c>
      <c r="K16" s="47" t="s">
        <v>739</v>
      </c>
      <c r="L16" s="9" t="str">
        <f t="shared" si="7"/>
        <v>Yes</v>
      </c>
    </row>
    <row r="17" spans="1:12" x14ac:dyDescent="0.2">
      <c r="A17" s="4" t="s">
        <v>421</v>
      </c>
      <c r="B17" s="37" t="s">
        <v>213</v>
      </c>
      <c r="C17" s="8">
        <v>8.0492523658999993</v>
      </c>
      <c r="D17" s="46" t="str">
        <f t="shared" si="4"/>
        <v>N/A</v>
      </c>
      <c r="E17" s="8">
        <v>2.8391248061000001</v>
      </c>
      <c r="F17" s="46" t="str">
        <f t="shared" si="5"/>
        <v>N/A</v>
      </c>
      <c r="G17" s="8">
        <v>2.026512447</v>
      </c>
      <c r="H17" s="46" t="str">
        <f t="shared" si="6"/>
        <v>N/A</v>
      </c>
      <c r="I17" s="12">
        <v>-64.7</v>
      </c>
      <c r="J17" s="12">
        <v>-28.6</v>
      </c>
      <c r="K17" s="47" t="s">
        <v>739</v>
      </c>
      <c r="L17" s="9" t="str">
        <f t="shared" si="7"/>
        <v>Yes</v>
      </c>
    </row>
    <row r="18" spans="1:12" x14ac:dyDescent="0.2">
      <c r="A18" s="4" t="s">
        <v>422</v>
      </c>
      <c r="B18" s="37" t="s">
        <v>213</v>
      </c>
      <c r="C18" s="8">
        <v>7.6244397264000003</v>
      </c>
      <c r="D18" s="46" t="str">
        <f t="shared" si="4"/>
        <v>N/A</v>
      </c>
      <c r="E18" s="8">
        <v>2.9212358374999998</v>
      </c>
      <c r="F18" s="46" t="str">
        <f t="shared" si="5"/>
        <v>N/A</v>
      </c>
      <c r="G18" s="8">
        <v>2.7827442351</v>
      </c>
      <c r="H18" s="46" t="str">
        <f t="shared" si="6"/>
        <v>N/A</v>
      </c>
      <c r="I18" s="12">
        <v>-61.7</v>
      </c>
      <c r="J18" s="12">
        <v>-4.74</v>
      </c>
      <c r="K18" s="47" t="s">
        <v>739</v>
      </c>
      <c r="L18" s="9" t="str">
        <f t="shared" si="7"/>
        <v>Yes</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t="s">
        <v>1747</v>
      </c>
      <c r="J19" s="12">
        <v>-50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-20</v>
      </c>
      <c r="J20" s="12">
        <v>75</v>
      </c>
      <c r="K20" s="50" t="s">
        <v>213</v>
      </c>
      <c r="L20" s="9" t="str">
        <f t="shared" si="11"/>
        <v>N/A</v>
      </c>
    </row>
    <row r="21" spans="1:12" x14ac:dyDescent="0.2">
      <c r="A21" s="65" t="s">
        <v>1133</v>
      </c>
      <c r="B21" s="50" t="s">
        <v>213</v>
      </c>
      <c r="C21" s="14">
        <v>5849.4534124000002</v>
      </c>
      <c r="D21" s="11" t="str">
        <f t="shared" si="8"/>
        <v>N/A</v>
      </c>
      <c r="E21" s="14">
        <v>5664.7398351000002</v>
      </c>
      <c r="F21" s="11" t="str">
        <f t="shared" si="9"/>
        <v>N/A</v>
      </c>
      <c r="G21" s="14">
        <v>5484.1829151000002</v>
      </c>
      <c r="H21" s="11" t="str">
        <f t="shared" si="10"/>
        <v>N/A</v>
      </c>
      <c r="I21" s="12">
        <v>-3.16</v>
      </c>
      <c r="J21" s="12">
        <v>-3.19</v>
      </c>
      <c r="K21" s="50" t="s">
        <v>739</v>
      </c>
      <c r="L21" s="9" t="str">
        <f t="shared" si="11"/>
        <v>Yes</v>
      </c>
    </row>
    <row r="22" spans="1:12" x14ac:dyDescent="0.2">
      <c r="A22" s="4" t="s">
        <v>1716</v>
      </c>
      <c r="B22" s="50" t="s">
        <v>213</v>
      </c>
      <c r="C22" s="14">
        <v>14682.074068</v>
      </c>
      <c r="D22" s="11" t="str">
        <f t="shared" si="8"/>
        <v>N/A</v>
      </c>
      <c r="E22" s="14">
        <v>13794.494686</v>
      </c>
      <c r="F22" s="11" t="str">
        <f t="shared" si="9"/>
        <v>N/A</v>
      </c>
      <c r="G22" s="14">
        <v>13432.609015</v>
      </c>
      <c r="H22" s="11" t="str">
        <f t="shared" si="10"/>
        <v>N/A</v>
      </c>
      <c r="I22" s="12">
        <v>-6.05</v>
      </c>
      <c r="J22" s="12">
        <v>-2.62</v>
      </c>
      <c r="K22" s="50" t="s">
        <v>739</v>
      </c>
      <c r="L22" s="9" t="str">
        <f t="shared" si="11"/>
        <v>Yes</v>
      </c>
    </row>
    <row r="23" spans="1:12" x14ac:dyDescent="0.2">
      <c r="A23" s="4" t="s">
        <v>1134</v>
      </c>
      <c r="B23" s="50" t="s">
        <v>213</v>
      </c>
      <c r="C23" s="14">
        <v>12390.190101</v>
      </c>
      <c r="D23" s="11" t="str">
        <f t="shared" si="8"/>
        <v>N/A</v>
      </c>
      <c r="E23" s="14">
        <v>12265.832184999999</v>
      </c>
      <c r="F23" s="11" t="str">
        <f t="shared" si="9"/>
        <v>N/A</v>
      </c>
      <c r="G23" s="14">
        <v>11889.018086</v>
      </c>
      <c r="H23" s="11" t="str">
        <f t="shared" si="10"/>
        <v>N/A</v>
      </c>
      <c r="I23" s="12">
        <v>-1</v>
      </c>
      <c r="J23" s="12">
        <v>-3.07</v>
      </c>
      <c r="K23" s="50" t="s">
        <v>739</v>
      </c>
      <c r="L23" s="9" t="str">
        <f t="shared" si="11"/>
        <v>Yes</v>
      </c>
    </row>
    <row r="24" spans="1:12" x14ac:dyDescent="0.2">
      <c r="A24" s="4" t="s">
        <v>1135</v>
      </c>
      <c r="B24" s="50" t="s">
        <v>213</v>
      </c>
      <c r="C24" s="14">
        <v>2668.6731407000002</v>
      </c>
      <c r="D24" s="11" t="str">
        <f t="shared" si="8"/>
        <v>N/A</v>
      </c>
      <c r="E24" s="14">
        <v>2756.5350757000001</v>
      </c>
      <c r="F24" s="11" t="str">
        <f t="shared" si="9"/>
        <v>N/A</v>
      </c>
      <c r="G24" s="14">
        <v>2699.5483364000002</v>
      </c>
      <c r="H24" s="11" t="str">
        <f t="shared" si="10"/>
        <v>N/A</v>
      </c>
      <c r="I24" s="12">
        <v>3.2919999999999998</v>
      </c>
      <c r="J24" s="12">
        <v>-2.0699999999999998</v>
      </c>
      <c r="K24" s="50" t="s">
        <v>739</v>
      </c>
      <c r="L24" s="9" t="str">
        <f t="shared" si="11"/>
        <v>Yes</v>
      </c>
    </row>
    <row r="25" spans="1:12" x14ac:dyDescent="0.2">
      <c r="A25" s="4" t="s">
        <v>1136</v>
      </c>
      <c r="B25" s="50" t="s">
        <v>213</v>
      </c>
      <c r="C25" s="14">
        <v>3884.2134937000001</v>
      </c>
      <c r="D25" s="11" t="str">
        <f t="shared" si="8"/>
        <v>N/A</v>
      </c>
      <c r="E25" s="14">
        <v>4112.5303727</v>
      </c>
      <c r="F25" s="11" t="str">
        <f t="shared" si="9"/>
        <v>N/A</v>
      </c>
      <c r="G25" s="14">
        <v>4096.2748361000004</v>
      </c>
      <c r="H25" s="11" t="str">
        <f t="shared" si="10"/>
        <v>N/A</v>
      </c>
      <c r="I25" s="12">
        <v>5.8780000000000001</v>
      </c>
      <c r="J25" s="12">
        <v>-0.39500000000000002</v>
      </c>
      <c r="K25" s="50" t="s">
        <v>739</v>
      </c>
      <c r="L25" s="9" t="str">
        <f t="shared" si="11"/>
        <v>Yes</v>
      </c>
    </row>
    <row r="26" spans="1:12" x14ac:dyDescent="0.2">
      <c r="A26" s="2" t="s">
        <v>1137</v>
      </c>
      <c r="B26" s="50" t="s">
        <v>213</v>
      </c>
      <c r="C26" s="14">
        <v>6073.9462153000004</v>
      </c>
      <c r="D26" s="11" t="str">
        <f t="shared" si="8"/>
        <v>N/A</v>
      </c>
      <c r="E26" s="14">
        <v>5954.1743759999999</v>
      </c>
      <c r="F26" s="11" t="str">
        <f t="shared" si="9"/>
        <v>N/A</v>
      </c>
      <c r="G26" s="14">
        <v>5790.1366693999998</v>
      </c>
      <c r="H26" s="11" t="str">
        <f t="shared" si="10"/>
        <v>N/A</v>
      </c>
      <c r="I26" s="12">
        <v>-1.97</v>
      </c>
      <c r="J26" s="12">
        <v>-2.76</v>
      </c>
      <c r="K26" s="50" t="s">
        <v>739</v>
      </c>
      <c r="L26" s="9" t="str">
        <f>IF(J26="Div by 0", "N/A", IF(OR(J26="N/A",K26="N/A"),"N/A", IF(J26&gt;VALUE(MID(K26,1,2)), "No", IF(J26&lt;-1*VALUE(MID(K26,1,2)), "No", "Yes"))))</f>
        <v>Yes</v>
      </c>
    </row>
    <row r="27" spans="1:12" x14ac:dyDescent="0.2">
      <c r="A27" s="2" t="s">
        <v>1138</v>
      </c>
      <c r="B27" s="50" t="s">
        <v>213</v>
      </c>
      <c r="C27" s="14">
        <v>5557.2439875999999</v>
      </c>
      <c r="D27" s="11" t="str">
        <f t="shared" si="8"/>
        <v>N/A</v>
      </c>
      <c r="E27" s="14">
        <v>5297.5585313000001</v>
      </c>
      <c r="F27" s="11" t="str">
        <f t="shared" si="9"/>
        <v>N/A</v>
      </c>
      <c r="G27" s="14">
        <v>5103.2912924000002</v>
      </c>
      <c r="H27" s="11" t="str">
        <f t="shared" si="10"/>
        <v>N/A</v>
      </c>
      <c r="I27" s="12">
        <v>-4.67</v>
      </c>
      <c r="J27" s="12">
        <v>-3.67</v>
      </c>
      <c r="K27" s="50" t="s">
        <v>739</v>
      </c>
      <c r="L27" s="9" t="str">
        <f>IF(J27="Div by 0", "N/A", IF(OR(J27="N/A",K27="N/A"),"N/A", IF(J27&gt;VALUE(MID(K27,1,2)), "No", IF(J27&lt;-1*VALUE(MID(K27,1,2)), "No", "Yes"))))</f>
        <v>Yes</v>
      </c>
    </row>
    <row r="28" spans="1:12" x14ac:dyDescent="0.2">
      <c r="A28" s="65" t="s">
        <v>1139</v>
      </c>
      <c r="B28" s="50" t="s">
        <v>213</v>
      </c>
      <c r="C28" s="14">
        <v>11190.708511000001</v>
      </c>
      <c r="D28" s="11" t="str">
        <f t="shared" si="8"/>
        <v>N/A</v>
      </c>
      <c r="E28" s="14">
        <v>10721.047697</v>
      </c>
      <c r="F28" s="11" t="str">
        <f t="shared" si="9"/>
        <v>N/A</v>
      </c>
      <c r="G28" s="14">
        <v>10257.496012</v>
      </c>
      <c r="H28" s="11" t="str">
        <f t="shared" si="10"/>
        <v>N/A</v>
      </c>
      <c r="I28" s="12">
        <v>-4.2</v>
      </c>
      <c r="J28" s="12">
        <v>-4.32</v>
      </c>
      <c r="K28" s="50" t="s">
        <v>739</v>
      </c>
      <c r="L28" s="9" t="str">
        <f>IF(J28="Div by 0", "N/A", IF(K28="N/A","N/A", IF(J28&gt;VALUE(MID(K28,1,2)), "No", IF(J28&lt;-1*VALUE(MID(K28,1,2)), "No", "Yes"))))</f>
        <v>Yes</v>
      </c>
    </row>
    <row r="29" spans="1:12" x14ac:dyDescent="0.2">
      <c r="A29" s="2" t="s">
        <v>1140</v>
      </c>
      <c r="B29" s="50" t="s">
        <v>213</v>
      </c>
      <c r="C29" s="14">
        <v>14756.254249</v>
      </c>
      <c r="D29" s="11" t="str">
        <f t="shared" si="8"/>
        <v>N/A</v>
      </c>
      <c r="E29" s="14">
        <v>13860.324210000001</v>
      </c>
      <c r="F29" s="11" t="str">
        <f t="shared" si="9"/>
        <v>N/A</v>
      </c>
      <c r="G29" s="14">
        <v>13480.917766</v>
      </c>
      <c r="H29" s="11" t="str">
        <f t="shared" si="10"/>
        <v>N/A</v>
      </c>
      <c r="I29" s="12">
        <v>-6.07</v>
      </c>
      <c r="J29" s="12">
        <v>-2.74</v>
      </c>
      <c r="K29" s="50" t="s">
        <v>739</v>
      </c>
      <c r="L29" s="9" t="str">
        <f>IF(J29="Div by 0", "N/A", IF(K29="N/A","N/A", IF(J29&gt;VALUE(MID(K29,1,2)), "No", IF(J29&lt;-1*VALUE(MID(K29,1,2)), "No", "Yes"))))</f>
        <v>Yes</v>
      </c>
    </row>
    <row r="30" spans="1:12" x14ac:dyDescent="0.2">
      <c r="A30" s="2" t="s">
        <v>1141</v>
      </c>
      <c r="B30" s="50" t="s">
        <v>213</v>
      </c>
      <c r="C30" s="14">
        <v>7720.6775359000003</v>
      </c>
      <c r="D30" s="11" t="str">
        <f t="shared" si="8"/>
        <v>N/A</v>
      </c>
      <c r="E30" s="14">
        <v>7383.7651938999998</v>
      </c>
      <c r="F30" s="11" t="str">
        <f t="shared" si="9"/>
        <v>N/A</v>
      </c>
      <c r="G30" s="14">
        <v>7089.4477691000002</v>
      </c>
      <c r="H30" s="11" t="str">
        <f t="shared" si="10"/>
        <v>N/A</v>
      </c>
      <c r="I30" s="12">
        <v>-4.3600000000000003</v>
      </c>
      <c r="J30" s="12">
        <v>-3.99</v>
      </c>
      <c r="K30" s="50" t="s">
        <v>739</v>
      </c>
      <c r="L30" s="9" t="str">
        <f>IF(J30="Div by 0", "N/A", IF(K30="N/A","N/A", IF(J30&gt;VALUE(MID(K30,1,2)), "No", IF(J30&lt;-1*VALUE(MID(K30,1,2)), "No", "Yes"))))</f>
        <v>Yes</v>
      </c>
    </row>
    <row r="31" spans="1:12" x14ac:dyDescent="0.2">
      <c r="A31" s="2" t="s">
        <v>1142</v>
      </c>
      <c r="B31" s="50" t="s">
        <v>213</v>
      </c>
      <c r="C31" s="14">
        <v>11924.605894</v>
      </c>
      <c r="D31" s="11" t="str">
        <f t="shared" si="8"/>
        <v>N/A</v>
      </c>
      <c r="E31" s="14">
        <v>11568.799634999999</v>
      </c>
      <c r="F31" s="11" t="str">
        <f t="shared" si="9"/>
        <v>N/A</v>
      </c>
      <c r="G31" s="14">
        <v>11097.086275</v>
      </c>
      <c r="H31" s="11" t="str">
        <f t="shared" si="10"/>
        <v>N/A</v>
      </c>
      <c r="I31" s="12">
        <v>-2.98</v>
      </c>
      <c r="J31" s="12">
        <v>-4.08</v>
      </c>
      <c r="K31" s="50" t="s">
        <v>739</v>
      </c>
      <c r="L31" s="9" t="str">
        <f>IF(J31="Div by 0", "N/A", IF(OR(J31="N/A",K31="N/A"),"N/A", IF(J31&gt;VALUE(MID(K31,1,2)), "No", IF(J31&lt;-1*VALUE(MID(K31,1,2)), "No", "Yes"))))</f>
        <v>Yes</v>
      </c>
    </row>
    <row r="32" spans="1:12" x14ac:dyDescent="0.2">
      <c r="A32" s="2" t="s">
        <v>1143</v>
      </c>
      <c r="B32" s="50" t="s">
        <v>213</v>
      </c>
      <c r="C32" s="14">
        <v>10047.971432</v>
      </c>
      <c r="D32" s="11" t="str">
        <f t="shared" si="8"/>
        <v>N/A</v>
      </c>
      <c r="E32" s="14">
        <v>9433.0951012000005</v>
      </c>
      <c r="F32" s="11" t="str">
        <f t="shared" si="9"/>
        <v>N/A</v>
      </c>
      <c r="G32" s="14">
        <v>9007.1815262</v>
      </c>
      <c r="H32" s="11" t="str">
        <f t="shared" si="10"/>
        <v>N/A</v>
      </c>
      <c r="I32" s="12">
        <v>-6.12</v>
      </c>
      <c r="J32" s="12">
        <v>-4.5199999999999996</v>
      </c>
      <c r="K32" s="50" t="s">
        <v>739</v>
      </c>
      <c r="L32" s="9" t="str">
        <f>IF(J32="Div by 0", "N/A", IF(OR(J32="N/A",K32="N/A"),"N/A", IF(J32&gt;VALUE(MID(K32,1,2)), "No", IF(J32&lt;-1*VALUE(MID(K32,1,2)), "No", "Yes"))))</f>
        <v>Yes</v>
      </c>
    </row>
    <row r="33" spans="1:12" x14ac:dyDescent="0.2">
      <c r="A33" s="2" t="s">
        <v>1719</v>
      </c>
      <c r="B33" s="50" t="s">
        <v>213</v>
      </c>
      <c r="C33" s="14">
        <v>4943.4166667</v>
      </c>
      <c r="D33" s="11" t="str">
        <f t="shared" si="8"/>
        <v>N/A</v>
      </c>
      <c r="E33" s="14">
        <v>6674.8809523999998</v>
      </c>
      <c r="F33" s="11" t="str">
        <f t="shared" si="9"/>
        <v>N/A</v>
      </c>
      <c r="G33" s="14">
        <v>10209.513514</v>
      </c>
      <c r="H33" s="11" t="str">
        <f t="shared" si="10"/>
        <v>N/A</v>
      </c>
      <c r="I33" s="12">
        <v>35.03</v>
      </c>
      <c r="J33" s="12">
        <v>52.95</v>
      </c>
      <c r="K33" s="50" t="s">
        <v>739</v>
      </c>
      <c r="L33" s="9" t="str">
        <f t="shared" ref="L33:L45" si="12">IF(J33="Div by 0", "N/A", IF(K33="N/A","N/A", IF(J33&gt;VALUE(MID(K33,1,2)), "No", IF(J33&lt;-1*VALUE(MID(K33,1,2)), "No", "Yes"))))</f>
        <v>No</v>
      </c>
    </row>
    <row r="34" spans="1:12" x14ac:dyDescent="0.2">
      <c r="A34" s="2" t="s">
        <v>1720</v>
      </c>
      <c r="B34" s="50" t="s">
        <v>213</v>
      </c>
      <c r="C34" s="14">
        <v>1603.839336</v>
      </c>
      <c r="D34" s="11" t="str">
        <f t="shared" si="8"/>
        <v>N/A</v>
      </c>
      <c r="E34" s="14">
        <v>1458.8455422</v>
      </c>
      <c r="F34" s="11" t="str">
        <f t="shared" si="9"/>
        <v>N/A</v>
      </c>
      <c r="G34" s="14">
        <v>1463.8713167999999</v>
      </c>
      <c r="H34" s="11" t="str">
        <f t="shared" si="10"/>
        <v>N/A</v>
      </c>
      <c r="I34" s="12">
        <v>-9.0399999999999991</v>
      </c>
      <c r="J34" s="12">
        <v>0.34449999999999997</v>
      </c>
      <c r="K34" s="50" t="s">
        <v>739</v>
      </c>
      <c r="L34" s="9" t="str">
        <f t="shared" si="12"/>
        <v>Yes</v>
      </c>
    </row>
    <row r="35" spans="1:12" x14ac:dyDescent="0.2">
      <c r="A35" s="2" t="s">
        <v>1721</v>
      </c>
      <c r="B35" s="50" t="s">
        <v>213</v>
      </c>
      <c r="C35" s="14">
        <v>13129.127632</v>
      </c>
      <c r="D35" s="11" t="str">
        <f t="shared" si="8"/>
        <v>N/A</v>
      </c>
      <c r="E35" s="14">
        <v>13250.153587999999</v>
      </c>
      <c r="F35" s="11" t="str">
        <f t="shared" si="9"/>
        <v>N/A</v>
      </c>
      <c r="G35" s="14">
        <v>12740.214438999999</v>
      </c>
      <c r="H35" s="11" t="str">
        <f t="shared" si="10"/>
        <v>N/A</v>
      </c>
      <c r="I35" s="12">
        <v>0.92179999999999995</v>
      </c>
      <c r="J35" s="12">
        <v>-3.85</v>
      </c>
      <c r="K35" s="50" t="s">
        <v>739</v>
      </c>
      <c r="L35" s="9" t="str">
        <f t="shared" si="12"/>
        <v>Yes</v>
      </c>
    </row>
    <row r="36" spans="1:12" x14ac:dyDescent="0.2">
      <c r="A36" s="2" t="s">
        <v>1722</v>
      </c>
      <c r="B36" s="50" t="s">
        <v>213</v>
      </c>
      <c r="C36" s="14">
        <v>613.76372924999998</v>
      </c>
      <c r="D36" s="11" t="str">
        <f t="shared" si="8"/>
        <v>N/A</v>
      </c>
      <c r="E36" s="14">
        <v>549.32996753999998</v>
      </c>
      <c r="F36" s="11" t="str">
        <f t="shared" si="9"/>
        <v>N/A</v>
      </c>
      <c r="G36" s="14">
        <v>514.54595336</v>
      </c>
      <c r="H36" s="11" t="str">
        <f t="shared" si="10"/>
        <v>N/A</v>
      </c>
      <c r="I36" s="12">
        <v>-10.5</v>
      </c>
      <c r="J36" s="12">
        <v>-6.33</v>
      </c>
      <c r="K36" s="50" t="s">
        <v>739</v>
      </c>
      <c r="L36" s="9" t="str">
        <f t="shared" si="12"/>
        <v>Yes</v>
      </c>
    </row>
    <row r="37" spans="1:12" x14ac:dyDescent="0.2">
      <c r="A37" s="2" t="s">
        <v>1723</v>
      </c>
      <c r="B37" s="50" t="s">
        <v>213</v>
      </c>
      <c r="C37" s="14">
        <v>22697.394039999999</v>
      </c>
      <c r="D37" s="11" t="str">
        <f t="shared" si="8"/>
        <v>N/A</v>
      </c>
      <c r="E37" s="14">
        <v>23389.008384000001</v>
      </c>
      <c r="F37" s="11" t="str">
        <f t="shared" si="9"/>
        <v>N/A</v>
      </c>
      <c r="G37" s="14">
        <v>22622.476744</v>
      </c>
      <c r="H37" s="11" t="str">
        <f t="shared" si="10"/>
        <v>N/A</v>
      </c>
      <c r="I37" s="12">
        <v>3.0470000000000002</v>
      </c>
      <c r="J37" s="12">
        <v>-3.28</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287.40627972999999</v>
      </c>
      <c r="D39" s="11" t="str">
        <f t="shared" si="8"/>
        <v>N/A</v>
      </c>
      <c r="E39" s="14">
        <v>288.98101265999998</v>
      </c>
      <c r="F39" s="11" t="str">
        <f t="shared" si="9"/>
        <v>N/A</v>
      </c>
      <c r="G39" s="14">
        <v>227.45896657</v>
      </c>
      <c r="H39" s="11" t="str">
        <f t="shared" si="10"/>
        <v>N/A</v>
      </c>
      <c r="I39" s="12">
        <v>0.54790000000000005</v>
      </c>
      <c r="J39" s="12">
        <v>-21.3</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18424.336354999999</v>
      </c>
      <c r="D41" s="11" t="str">
        <f t="shared" si="8"/>
        <v>N/A</v>
      </c>
      <c r="E41" s="14">
        <v>18207.578824</v>
      </c>
      <c r="F41" s="11" t="str">
        <f t="shared" si="9"/>
        <v>N/A</v>
      </c>
      <c r="G41" s="14">
        <v>17283.494179000001</v>
      </c>
      <c r="H41" s="11" t="str">
        <f t="shared" si="10"/>
        <v>N/A</v>
      </c>
      <c r="I41" s="12">
        <v>-1.18</v>
      </c>
      <c r="J41" s="12">
        <v>-5.08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15650.270452000001</v>
      </c>
      <c r="D44" s="11" t="str">
        <f t="shared" si="8"/>
        <v>N/A</v>
      </c>
      <c r="E44" s="14">
        <v>15605.734994</v>
      </c>
      <c r="F44" s="11" t="str">
        <f t="shared" si="9"/>
        <v>N/A</v>
      </c>
      <c r="G44" s="14">
        <v>14952.723497000001</v>
      </c>
      <c r="H44" s="11" t="str">
        <f t="shared" si="10"/>
        <v>N/A</v>
      </c>
      <c r="I44" s="12">
        <v>-0.28499999999999998</v>
      </c>
      <c r="J44" s="12">
        <v>-4.18</v>
      </c>
      <c r="K44" s="50" t="s">
        <v>739</v>
      </c>
      <c r="L44" s="9" t="str">
        <f t="shared" si="12"/>
        <v>Yes</v>
      </c>
    </row>
    <row r="45" spans="1:12" ht="25.5" x14ac:dyDescent="0.2">
      <c r="A45" s="2" t="s">
        <v>1145</v>
      </c>
      <c r="B45" s="50" t="s">
        <v>213</v>
      </c>
      <c r="C45" s="14">
        <v>1070.4400344999999</v>
      </c>
      <c r="D45" s="11" t="str">
        <f t="shared" si="8"/>
        <v>N/A</v>
      </c>
      <c r="E45" s="14">
        <v>970.16892634999999</v>
      </c>
      <c r="F45" s="11" t="str">
        <f t="shared" si="9"/>
        <v>N/A</v>
      </c>
      <c r="G45" s="14">
        <v>951.35366137999995</v>
      </c>
      <c r="H45" s="11" t="str">
        <f t="shared" si="10"/>
        <v>N/A</v>
      </c>
      <c r="I45" s="12">
        <v>-9.3699999999999992</v>
      </c>
      <c r="J45" s="12">
        <v>-1.94</v>
      </c>
      <c r="K45" s="50" t="s">
        <v>739</v>
      </c>
      <c r="L45" s="9" t="str">
        <f t="shared" si="12"/>
        <v>Yes</v>
      </c>
    </row>
    <row r="46" spans="1:12" x14ac:dyDescent="0.2">
      <c r="A46" s="2" t="s">
        <v>1146</v>
      </c>
      <c r="B46" s="37" t="s">
        <v>213</v>
      </c>
      <c r="C46" s="49">
        <v>40513.627950000002</v>
      </c>
      <c r="D46" s="46" t="str">
        <f t="shared" si="8"/>
        <v>N/A</v>
      </c>
      <c r="E46" s="49">
        <v>41009.470308999997</v>
      </c>
      <c r="F46" s="46" t="str">
        <f t="shared" si="9"/>
        <v>N/A</v>
      </c>
      <c r="G46" s="49">
        <v>40766.693219000001</v>
      </c>
      <c r="H46" s="46" t="str">
        <f t="shared" si="10"/>
        <v>N/A</v>
      </c>
      <c r="I46" s="12">
        <v>1.224</v>
      </c>
      <c r="J46" s="12">
        <v>-0.59199999999999997</v>
      </c>
      <c r="K46" s="47" t="s">
        <v>739</v>
      </c>
      <c r="L46" s="9" t="str">
        <f>IF(J46="Div by 0", "N/A", IF(K46="N/A","N/A", IF(J46&gt;VALUE(MID(K46,1,2)), "No", IF(J46&lt;-1*VALUE(MID(K46,1,2)), "No", "Yes"))))</f>
        <v>Yes</v>
      </c>
    </row>
    <row r="47" spans="1:12" x14ac:dyDescent="0.2">
      <c r="A47" s="66" t="s">
        <v>1147</v>
      </c>
      <c r="B47" s="37" t="s">
        <v>213</v>
      </c>
      <c r="C47" s="49">
        <v>22526.587794999999</v>
      </c>
      <c r="D47" s="46" t="str">
        <f t="shared" si="8"/>
        <v>N/A</v>
      </c>
      <c r="E47" s="49">
        <v>22492.580529999999</v>
      </c>
      <c r="F47" s="46" t="str">
        <f t="shared" si="9"/>
        <v>N/A</v>
      </c>
      <c r="G47" s="49">
        <v>22257.129403999999</v>
      </c>
      <c r="H47" s="46" t="str">
        <f t="shared" si="10"/>
        <v>N/A</v>
      </c>
      <c r="I47" s="12">
        <v>-0.151</v>
      </c>
      <c r="J47" s="12">
        <v>-1.05</v>
      </c>
      <c r="K47" s="47" t="s">
        <v>739</v>
      </c>
      <c r="L47" s="9" t="str">
        <f>IF(J47="Div by 0", "N/A", IF(K47="N/A","N/A", IF(J47&gt;VALUE(MID(K47,1,2)), "No", IF(J47&lt;-1*VALUE(MID(K47,1,2)), "No", "Yes"))))</f>
        <v>Yes</v>
      </c>
    </row>
    <row r="48" spans="1:12" ht="25.5" x14ac:dyDescent="0.2">
      <c r="A48" s="2" t="s">
        <v>1148</v>
      </c>
      <c r="B48" s="37" t="s">
        <v>213</v>
      </c>
      <c r="C48" s="49">
        <v>39260.310860999998</v>
      </c>
      <c r="D48" s="46" t="str">
        <f t="shared" si="8"/>
        <v>N/A</v>
      </c>
      <c r="E48" s="49">
        <v>40313.229242000001</v>
      </c>
      <c r="F48" s="46" t="str">
        <f t="shared" si="9"/>
        <v>N/A</v>
      </c>
      <c r="G48" s="49">
        <v>40222.562092</v>
      </c>
      <c r="H48" s="46" t="str">
        <f t="shared" si="10"/>
        <v>N/A</v>
      </c>
      <c r="I48" s="12">
        <v>2.6819999999999999</v>
      </c>
      <c r="J48" s="12">
        <v>-0.22500000000000001</v>
      </c>
      <c r="K48" s="47" t="s">
        <v>739</v>
      </c>
      <c r="L48" s="9" t="str">
        <f>IF(J48="Div by 0", "N/A", IF(K48="N/A","N/A", IF(J48&gt;VALUE(MID(K48,1,2)), "No", IF(J48&lt;-1*VALUE(MID(K48,1,2)), "No", "Yes"))))</f>
        <v>Yes</v>
      </c>
    </row>
    <row r="49" spans="1:12" x14ac:dyDescent="0.2">
      <c r="A49" s="6" t="s">
        <v>1149</v>
      </c>
      <c r="B49" s="37" t="s">
        <v>213</v>
      </c>
      <c r="C49" s="49">
        <v>20300.486588</v>
      </c>
      <c r="D49" s="46" t="str">
        <f t="shared" si="8"/>
        <v>N/A</v>
      </c>
      <c r="E49" s="49">
        <v>21329.173578999998</v>
      </c>
      <c r="F49" s="46" t="str">
        <f t="shared" si="9"/>
        <v>N/A</v>
      </c>
      <c r="G49" s="49">
        <v>21546.187209</v>
      </c>
      <c r="H49" s="46" t="str">
        <f t="shared" si="10"/>
        <v>N/A</v>
      </c>
      <c r="I49" s="12">
        <v>5.0670000000000002</v>
      </c>
      <c r="J49" s="12">
        <v>1.0169999999999999</v>
      </c>
      <c r="K49" s="47" t="s">
        <v>739</v>
      </c>
      <c r="L49" s="9" t="str">
        <f t="shared" ref="L49:L59" si="13">IF(J49="Div by 0", "N/A", IF(K49="N/A","N/A", IF(J49&gt;VALUE(MID(K49,1,2)), "No", IF(J49&lt;-1*VALUE(MID(K49,1,2)), "No", "Yes"))))</f>
        <v>Yes</v>
      </c>
    </row>
    <row r="50" spans="1:12" ht="25.5" x14ac:dyDescent="0.2">
      <c r="A50" s="2" t="s">
        <v>1150</v>
      </c>
      <c r="B50" s="37" t="s">
        <v>213</v>
      </c>
      <c r="C50" s="49">
        <v>30334.033551</v>
      </c>
      <c r="D50" s="46" t="str">
        <f t="shared" si="8"/>
        <v>N/A</v>
      </c>
      <c r="E50" s="49">
        <v>32046.095031000001</v>
      </c>
      <c r="F50" s="46" t="str">
        <f t="shared" si="9"/>
        <v>N/A</v>
      </c>
      <c r="G50" s="49">
        <v>31188.537375</v>
      </c>
      <c r="H50" s="46" t="str">
        <f t="shared" si="10"/>
        <v>N/A</v>
      </c>
      <c r="I50" s="12">
        <v>5.6440000000000001</v>
      </c>
      <c r="J50" s="12">
        <v>-2.68</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9581.9205729000005</v>
      </c>
      <c r="D55" s="46" t="str">
        <f t="shared" si="14"/>
        <v>N/A</v>
      </c>
      <c r="E55" s="49">
        <v>10306.838379999999</v>
      </c>
      <c r="F55" s="46" t="str">
        <f t="shared" si="15"/>
        <v>N/A</v>
      </c>
      <c r="G55" s="49">
        <v>10775.198361000001</v>
      </c>
      <c r="H55" s="46" t="str">
        <f t="shared" si="16"/>
        <v>N/A</v>
      </c>
      <c r="I55" s="12">
        <v>7.5650000000000004</v>
      </c>
      <c r="J55" s="12">
        <v>4.5439999999999996</v>
      </c>
      <c r="K55" s="47" t="s">
        <v>739</v>
      </c>
      <c r="L55" s="9" t="str">
        <f t="shared" si="13"/>
        <v>Yes</v>
      </c>
    </row>
    <row r="56" spans="1:12" ht="25.5" x14ac:dyDescent="0.2">
      <c r="A56" s="2" t="s">
        <v>1156</v>
      </c>
      <c r="B56" s="37" t="s">
        <v>213</v>
      </c>
      <c r="C56" s="49">
        <v>33317.823529000001</v>
      </c>
      <c r="D56" s="46" t="str">
        <f t="shared" si="14"/>
        <v>N/A</v>
      </c>
      <c r="E56" s="49">
        <v>33687.951723999999</v>
      </c>
      <c r="F56" s="46" t="str">
        <f t="shared" si="15"/>
        <v>N/A</v>
      </c>
      <c r="G56" s="49">
        <v>35898.988095000001</v>
      </c>
      <c r="H56" s="46" t="str">
        <f t="shared" si="16"/>
        <v>N/A</v>
      </c>
      <c r="I56" s="12">
        <v>1.111</v>
      </c>
      <c r="J56" s="12">
        <v>6.5629999999999997</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v>4147.1499999999996</v>
      </c>
      <c r="D58" s="46" t="str">
        <f t="shared" si="14"/>
        <v>N/A</v>
      </c>
      <c r="E58" s="49">
        <v>7401.1578946999998</v>
      </c>
      <c r="F58" s="46" t="str">
        <f t="shared" si="15"/>
        <v>N/A</v>
      </c>
      <c r="G58" s="49">
        <v>7369.5217390999996</v>
      </c>
      <c r="H58" s="46" t="str">
        <f t="shared" si="16"/>
        <v>N/A</v>
      </c>
      <c r="I58" s="12">
        <v>78.459999999999994</v>
      </c>
      <c r="J58" s="12">
        <v>-0.42699999999999999</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38115908</v>
      </c>
      <c r="F60" s="46" t="str">
        <f t="shared" si="15"/>
        <v>N/A</v>
      </c>
      <c r="G60" s="49">
        <v>38960282</v>
      </c>
      <c r="H60" s="46" t="str">
        <f t="shared" si="16"/>
        <v>N/A</v>
      </c>
      <c r="I60" s="12" t="s">
        <v>213</v>
      </c>
      <c r="J60" s="12">
        <v>2.2149999999999999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35574675</v>
      </c>
      <c r="F61" s="46" t="str">
        <f t="shared" si="15"/>
        <v>N/A</v>
      </c>
      <c r="G61" s="49">
        <v>36065378</v>
      </c>
      <c r="H61" s="46" t="str">
        <f t="shared" si="16"/>
        <v>N/A</v>
      </c>
      <c r="I61" s="12" t="s">
        <v>213</v>
      </c>
      <c r="J61" s="12">
        <v>1.379</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32919</v>
      </c>
      <c r="F66" s="46" t="str">
        <f t="shared" si="15"/>
        <v>N/A</v>
      </c>
      <c r="G66" s="49">
        <v>6012</v>
      </c>
      <c r="H66" s="46" t="str">
        <f t="shared" si="16"/>
        <v>N/A</v>
      </c>
      <c r="I66" s="12" t="s">
        <v>213</v>
      </c>
      <c r="J66" s="12">
        <v>-81.7</v>
      </c>
      <c r="K66" s="47" t="s">
        <v>739</v>
      </c>
      <c r="L66" s="9" t="str">
        <f t="shared" si="17"/>
        <v>No</v>
      </c>
    </row>
    <row r="67" spans="1:12" ht="25.5" x14ac:dyDescent="0.2">
      <c r="A67" s="2" t="s">
        <v>1166</v>
      </c>
      <c r="B67" s="37" t="s">
        <v>213</v>
      </c>
      <c r="C67" s="49" t="s">
        <v>213</v>
      </c>
      <c r="D67" s="46" t="str">
        <f t="shared" si="14"/>
        <v>N/A</v>
      </c>
      <c r="E67" s="49">
        <v>2506664</v>
      </c>
      <c r="F67" s="46" t="str">
        <f t="shared" si="15"/>
        <v>N/A</v>
      </c>
      <c r="G67" s="49">
        <v>2888892</v>
      </c>
      <c r="H67" s="46" t="str">
        <f t="shared" si="16"/>
        <v>N/A</v>
      </c>
      <c r="I67" s="12" t="s">
        <v>213</v>
      </c>
      <c r="J67" s="12">
        <v>15.25</v>
      </c>
      <c r="K67" s="47" t="s">
        <v>739</v>
      </c>
      <c r="L67" s="9" t="str">
        <f t="shared" si="17"/>
        <v>Yes</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1650</v>
      </c>
      <c r="F69" s="46" t="str">
        <f t="shared" si="15"/>
        <v>N/A</v>
      </c>
      <c r="G69" s="49">
        <v>0</v>
      </c>
      <c r="H69" s="46" t="str">
        <f t="shared" si="16"/>
        <v>N/A</v>
      </c>
      <c r="I69" s="12" t="s">
        <v>213</v>
      </c>
      <c r="J69" s="12">
        <v>-100</v>
      </c>
      <c r="K69" s="47" t="s">
        <v>739</v>
      </c>
      <c r="L69" s="9" t="str">
        <f t="shared" si="17"/>
        <v>No</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7563.8367560999995</v>
      </c>
      <c r="D71" s="46" t="str">
        <f t="shared" si="14"/>
        <v>N/A</v>
      </c>
      <c r="E71" s="49">
        <v>7904.5848195999997</v>
      </c>
      <c r="F71" s="46" t="str">
        <f t="shared" si="15"/>
        <v>N/A</v>
      </c>
      <c r="G71" s="49">
        <v>7885.1005869000001</v>
      </c>
      <c r="H71" s="46" t="str">
        <f t="shared" si="16"/>
        <v>N/A</v>
      </c>
      <c r="I71" s="12">
        <v>4.5049999999999999</v>
      </c>
      <c r="J71" s="12">
        <v>-0.246</v>
      </c>
      <c r="K71" s="47" t="s">
        <v>739</v>
      </c>
      <c r="L71" s="9" t="str">
        <f t="shared" ref="L71:L81" si="18">IF(J71="Div by 0", "N/A", IF(K71="N/A","N/A", IF(J71&gt;VALUE(MID(K71,1,2)), "No", IF(J71&lt;-1*VALUE(MID(K71,1,2)), "No", "Yes"))))</f>
        <v>Yes</v>
      </c>
    </row>
    <row r="72" spans="1:12" ht="25.5" x14ac:dyDescent="0.2">
      <c r="A72" s="2" t="s">
        <v>1171</v>
      </c>
      <c r="B72" s="37" t="s">
        <v>213</v>
      </c>
      <c r="C72" s="49">
        <v>14698.683660000001</v>
      </c>
      <c r="D72" s="46" t="str">
        <f t="shared" si="14"/>
        <v>N/A</v>
      </c>
      <c r="E72" s="49">
        <v>15507.704882</v>
      </c>
      <c r="F72" s="46" t="str">
        <f t="shared" si="15"/>
        <v>N/A</v>
      </c>
      <c r="G72" s="49">
        <v>14977.316445</v>
      </c>
      <c r="H72" s="46" t="str">
        <f t="shared" si="16"/>
        <v>N/A</v>
      </c>
      <c r="I72" s="12">
        <v>5.5039999999999996</v>
      </c>
      <c r="J72" s="12">
        <v>-3.42</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21.583333332999999</v>
      </c>
      <c r="D77" s="46" t="str">
        <f t="shared" si="14"/>
        <v>N/A</v>
      </c>
      <c r="E77" s="49">
        <v>14.037953092</v>
      </c>
      <c r="F77" s="46" t="str">
        <f t="shared" si="15"/>
        <v>N/A</v>
      </c>
      <c r="G77" s="49">
        <v>2.5924967658</v>
      </c>
      <c r="H77" s="46" t="str">
        <f t="shared" si="16"/>
        <v>N/A</v>
      </c>
      <c r="I77" s="12">
        <v>-35</v>
      </c>
      <c r="J77" s="12">
        <v>-81.5</v>
      </c>
      <c r="K77" s="47" t="s">
        <v>739</v>
      </c>
      <c r="L77" s="9" t="str">
        <f t="shared" si="18"/>
        <v>No</v>
      </c>
    </row>
    <row r="78" spans="1:12" ht="25.5" x14ac:dyDescent="0.2">
      <c r="A78" s="2" t="s">
        <v>1177</v>
      </c>
      <c r="B78" s="37" t="s">
        <v>213</v>
      </c>
      <c r="C78" s="49">
        <v>15107.333333</v>
      </c>
      <c r="D78" s="46" t="str">
        <f t="shared" si="14"/>
        <v>N/A</v>
      </c>
      <c r="E78" s="49">
        <v>17287.337930999998</v>
      </c>
      <c r="F78" s="46" t="str">
        <f t="shared" si="15"/>
        <v>N/A</v>
      </c>
      <c r="G78" s="49">
        <v>17195.785714000001</v>
      </c>
      <c r="H78" s="46" t="str">
        <f t="shared" si="16"/>
        <v>N/A</v>
      </c>
      <c r="I78" s="12">
        <v>14.43</v>
      </c>
      <c r="J78" s="12">
        <v>-0.53</v>
      </c>
      <c r="K78" s="47" t="s">
        <v>739</v>
      </c>
      <c r="L78" s="9" t="str">
        <f t="shared" si="18"/>
        <v>Yes</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v>0</v>
      </c>
      <c r="D80" s="46" t="str">
        <f t="shared" si="14"/>
        <v>N/A</v>
      </c>
      <c r="E80" s="49">
        <v>43.421052631999999</v>
      </c>
      <c r="F80" s="46" t="str">
        <f t="shared" si="15"/>
        <v>N/A</v>
      </c>
      <c r="G80" s="49">
        <v>0</v>
      </c>
      <c r="H80" s="46" t="str">
        <f t="shared" si="16"/>
        <v>N/A</v>
      </c>
      <c r="I80" s="12" t="s">
        <v>1747</v>
      </c>
      <c r="J80" s="12">
        <v>-100</v>
      </c>
      <c r="K80" s="47" t="s">
        <v>739</v>
      </c>
      <c r="L80" s="9" t="str">
        <f t="shared" si="18"/>
        <v>No</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39305228</v>
      </c>
      <c r="F82" s="46" t="str">
        <f t="shared" si="15"/>
        <v>N/A</v>
      </c>
      <c r="G82" s="49">
        <v>40277427</v>
      </c>
      <c r="H82" s="46" t="str">
        <f t="shared" si="16"/>
        <v>N/A</v>
      </c>
      <c r="I82" s="12" t="s">
        <v>213</v>
      </c>
      <c r="J82" s="12">
        <v>2.4729999999999999</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4746</v>
      </c>
      <c r="F83" s="46" t="str">
        <f t="shared" ref="F83:F114" si="21">IF($B83="N/A","N/A",IF(E83&gt;10,"No",IF(E83&lt;-10,"No","Yes")))</f>
        <v>N/A</v>
      </c>
      <c r="G83" s="38">
        <v>4879</v>
      </c>
      <c r="H83" s="46" t="str">
        <f t="shared" ref="H83:H114" si="22">IF($B83="N/A","N/A",IF(G83&gt;10,"No",IF(G83&lt;-10,"No","Yes")))</f>
        <v>N/A</v>
      </c>
      <c r="I83" s="12" t="s">
        <v>213</v>
      </c>
      <c r="J83" s="12">
        <v>2.802</v>
      </c>
      <c r="K83" s="47" t="s">
        <v>739</v>
      </c>
      <c r="L83" s="9" t="str">
        <f t="shared" si="19"/>
        <v>Yes</v>
      </c>
    </row>
    <row r="84" spans="1:12" x14ac:dyDescent="0.2">
      <c r="A84" s="2" t="s">
        <v>358</v>
      </c>
      <c r="B84" s="37" t="s">
        <v>213</v>
      </c>
      <c r="C84" s="49" t="s">
        <v>213</v>
      </c>
      <c r="D84" s="46" t="str">
        <f t="shared" si="20"/>
        <v>N/A</v>
      </c>
      <c r="E84" s="49">
        <v>8281.7589549000004</v>
      </c>
      <c r="F84" s="46" t="str">
        <f t="shared" si="21"/>
        <v>N/A</v>
      </c>
      <c r="G84" s="49">
        <v>8255.2627587999996</v>
      </c>
      <c r="H84" s="46" t="str">
        <f t="shared" si="22"/>
        <v>N/A</v>
      </c>
      <c r="I84" s="12" t="s">
        <v>213</v>
      </c>
      <c r="J84" s="12">
        <v>-0.32</v>
      </c>
      <c r="K84" s="47" t="s">
        <v>739</v>
      </c>
      <c r="L84" s="9" t="str">
        <f t="shared" si="19"/>
        <v>Yes</v>
      </c>
    </row>
    <row r="85" spans="1:12" ht="25.5" x14ac:dyDescent="0.2">
      <c r="A85" s="2" t="s">
        <v>1181</v>
      </c>
      <c r="B85" s="37" t="s">
        <v>213</v>
      </c>
      <c r="C85" s="49" t="s">
        <v>213</v>
      </c>
      <c r="D85" s="46" t="str">
        <f t="shared" si="20"/>
        <v>N/A</v>
      </c>
      <c r="E85" s="49">
        <v>6870392</v>
      </c>
      <c r="F85" s="46" t="str">
        <f t="shared" si="21"/>
        <v>N/A</v>
      </c>
      <c r="G85" s="49">
        <v>6925535</v>
      </c>
      <c r="H85" s="46" t="str">
        <f t="shared" si="22"/>
        <v>N/A</v>
      </c>
      <c r="I85" s="12" t="s">
        <v>213</v>
      </c>
      <c r="J85" s="12">
        <v>0.80259999999999998</v>
      </c>
      <c r="K85" s="47" t="s">
        <v>739</v>
      </c>
      <c r="L85" s="9" t="str">
        <f t="shared" si="19"/>
        <v>Yes</v>
      </c>
    </row>
    <row r="86" spans="1:12" x14ac:dyDescent="0.2">
      <c r="A86" s="2" t="s">
        <v>729</v>
      </c>
      <c r="B86" s="37" t="s">
        <v>213</v>
      </c>
      <c r="C86" s="49" t="s">
        <v>213</v>
      </c>
      <c r="D86" s="46" t="str">
        <f t="shared" si="20"/>
        <v>N/A</v>
      </c>
      <c r="E86" s="38">
        <v>4704</v>
      </c>
      <c r="F86" s="46" t="str">
        <f t="shared" si="21"/>
        <v>N/A</v>
      </c>
      <c r="G86" s="38">
        <v>4780</v>
      </c>
      <c r="H86" s="46" t="str">
        <f t="shared" si="22"/>
        <v>N/A</v>
      </c>
      <c r="I86" s="12" t="s">
        <v>213</v>
      </c>
      <c r="J86" s="12">
        <v>1.6160000000000001</v>
      </c>
      <c r="K86" s="47" t="s">
        <v>739</v>
      </c>
      <c r="L86" s="9" t="str">
        <f t="shared" si="19"/>
        <v>Yes</v>
      </c>
    </row>
    <row r="87" spans="1:12" ht="25.5" x14ac:dyDescent="0.2">
      <c r="A87" s="2" t="s">
        <v>1182</v>
      </c>
      <c r="B87" s="37" t="s">
        <v>213</v>
      </c>
      <c r="C87" s="49" t="s">
        <v>213</v>
      </c>
      <c r="D87" s="46" t="str">
        <f t="shared" si="20"/>
        <v>N/A</v>
      </c>
      <c r="E87" s="49">
        <v>1460.5425170000001</v>
      </c>
      <c r="F87" s="46" t="str">
        <f t="shared" si="21"/>
        <v>N/A</v>
      </c>
      <c r="G87" s="49">
        <v>1448.8566946000001</v>
      </c>
      <c r="H87" s="46" t="str">
        <f t="shared" si="22"/>
        <v>N/A</v>
      </c>
      <c r="I87" s="12" t="s">
        <v>213</v>
      </c>
      <c r="J87" s="12">
        <v>-0.8</v>
      </c>
      <c r="K87" s="47" t="s">
        <v>739</v>
      </c>
      <c r="L87" s="9" t="str">
        <f t="shared" si="19"/>
        <v>Yes</v>
      </c>
    </row>
    <row r="88" spans="1:12" ht="25.5" x14ac:dyDescent="0.2">
      <c r="A88" s="2" t="s">
        <v>1183</v>
      </c>
      <c r="B88" s="37" t="s">
        <v>213</v>
      </c>
      <c r="C88" s="49" t="s">
        <v>213</v>
      </c>
      <c r="D88" s="46" t="str">
        <f t="shared" si="20"/>
        <v>N/A</v>
      </c>
      <c r="E88" s="49">
        <v>15722910</v>
      </c>
      <c r="F88" s="46" t="str">
        <f t="shared" si="21"/>
        <v>N/A</v>
      </c>
      <c r="G88" s="49">
        <v>16197711</v>
      </c>
      <c r="H88" s="46" t="str">
        <f t="shared" si="22"/>
        <v>N/A</v>
      </c>
      <c r="I88" s="12" t="s">
        <v>213</v>
      </c>
      <c r="J88" s="12">
        <v>3.02</v>
      </c>
      <c r="K88" s="47" t="s">
        <v>739</v>
      </c>
      <c r="L88" s="9" t="str">
        <f t="shared" si="19"/>
        <v>Yes</v>
      </c>
    </row>
    <row r="89" spans="1:12" x14ac:dyDescent="0.2">
      <c r="A89" s="2" t="s">
        <v>730</v>
      </c>
      <c r="B89" s="37" t="s">
        <v>213</v>
      </c>
      <c r="C89" s="49" t="s">
        <v>213</v>
      </c>
      <c r="D89" s="46" t="str">
        <f t="shared" si="20"/>
        <v>N/A</v>
      </c>
      <c r="E89" s="38">
        <v>987</v>
      </c>
      <c r="F89" s="46" t="str">
        <f t="shared" si="21"/>
        <v>N/A</v>
      </c>
      <c r="G89" s="38">
        <v>1052</v>
      </c>
      <c r="H89" s="46" t="str">
        <f t="shared" si="22"/>
        <v>N/A</v>
      </c>
      <c r="I89" s="12" t="s">
        <v>213</v>
      </c>
      <c r="J89" s="12">
        <v>6.5860000000000003</v>
      </c>
      <c r="K89" s="47" t="s">
        <v>739</v>
      </c>
      <c r="L89" s="9" t="str">
        <f t="shared" si="19"/>
        <v>Yes</v>
      </c>
    </row>
    <row r="90" spans="1:12" ht="25.5" x14ac:dyDescent="0.2">
      <c r="A90" s="2" t="s">
        <v>1184</v>
      </c>
      <c r="B90" s="37" t="s">
        <v>213</v>
      </c>
      <c r="C90" s="49" t="s">
        <v>213</v>
      </c>
      <c r="D90" s="46" t="str">
        <f t="shared" si="20"/>
        <v>N/A</v>
      </c>
      <c r="E90" s="49">
        <v>15930</v>
      </c>
      <c r="F90" s="46" t="str">
        <f t="shared" si="21"/>
        <v>N/A</v>
      </c>
      <c r="G90" s="49">
        <v>15397.063688</v>
      </c>
      <c r="H90" s="46" t="str">
        <f t="shared" si="22"/>
        <v>N/A</v>
      </c>
      <c r="I90" s="12" t="s">
        <v>213</v>
      </c>
      <c r="J90" s="12">
        <v>-3.35</v>
      </c>
      <c r="K90" s="47" t="s">
        <v>739</v>
      </c>
      <c r="L90" s="9" t="str">
        <f t="shared" si="19"/>
        <v>Yes</v>
      </c>
    </row>
    <row r="91" spans="1:12" ht="25.5" x14ac:dyDescent="0.2">
      <c r="A91" s="2" t="s">
        <v>1185</v>
      </c>
      <c r="B91" s="37" t="s">
        <v>213</v>
      </c>
      <c r="C91" s="49" t="s">
        <v>213</v>
      </c>
      <c r="D91" s="46" t="str">
        <f t="shared" si="20"/>
        <v>N/A</v>
      </c>
      <c r="E91" s="49">
        <v>8223</v>
      </c>
      <c r="F91" s="46" t="str">
        <f t="shared" si="21"/>
        <v>N/A</v>
      </c>
      <c r="G91" s="49">
        <v>4542</v>
      </c>
      <c r="H91" s="46" t="str">
        <f t="shared" si="22"/>
        <v>N/A</v>
      </c>
      <c r="I91" s="12" t="s">
        <v>213</v>
      </c>
      <c r="J91" s="12">
        <v>-44.8</v>
      </c>
      <c r="K91" s="47" t="s">
        <v>739</v>
      </c>
      <c r="L91" s="9" t="str">
        <f t="shared" si="19"/>
        <v>No</v>
      </c>
    </row>
    <row r="92" spans="1:12" x14ac:dyDescent="0.2">
      <c r="A92" s="2" t="s">
        <v>731</v>
      </c>
      <c r="B92" s="37" t="s">
        <v>213</v>
      </c>
      <c r="C92" s="49" t="s">
        <v>213</v>
      </c>
      <c r="D92" s="46" t="str">
        <f t="shared" si="20"/>
        <v>N/A</v>
      </c>
      <c r="E92" s="38">
        <v>11</v>
      </c>
      <c r="F92" s="46" t="str">
        <f t="shared" si="21"/>
        <v>N/A</v>
      </c>
      <c r="G92" s="38">
        <v>11</v>
      </c>
      <c r="H92" s="46" t="str">
        <f t="shared" si="22"/>
        <v>N/A</v>
      </c>
      <c r="I92" s="12" t="s">
        <v>213</v>
      </c>
      <c r="J92" s="12">
        <v>-11.1</v>
      </c>
      <c r="K92" s="47" t="s">
        <v>739</v>
      </c>
      <c r="L92" s="9" t="str">
        <f t="shared" si="19"/>
        <v>Yes</v>
      </c>
    </row>
    <row r="93" spans="1:12" ht="25.5" x14ac:dyDescent="0.2">
      <c r="A93" s="2" t="s">
        <v>1186</v>
      </c>
      <c r="B93" s="37" t="s">
        <v>213</v>
      </c>
      <c r="C93" s="49" t="s">
        <v>213</v>
      </c>
      <c r="D93" s="46" t="str">
        <f t="shared" si="20"/>
        <v>N/A</v>
      </c>
      <c r="E93" s="49">
        <v>913.66666667000004</v>
      </c>
      <c r="F93" s="46" t="str">
        <f t="shared" si="21"/>
        <v>N/A</v>
      </c>
      <c r="G93" s="49">
        <v>567.75</v>
      </c>
      <c r="H93" s="46" t="str">
        <f t="shared" si="22"/>
        <v>N/A</v>
      </c>
      <c r="I93" s="12" t="s">
        <v>213</v>
      </c>
      <c r="J93" s="12">
        <v>-37.9</v>
      </c>
      <c r="K93" s="47" t="s">
        <v>739</v>
      </c>
      <c r="L93" s="9" t="str">
        <f t="shared" si="19"/>
        <v>No</v>
      </c>
    </row>
    <row r="94" spans="1:12" x14ac:dyDescent="0.2">
      <c r="A94" s="2" t="s">
        <v>1187</v>
      </c>
      <c r="B94" s="37" t="s">
        <v>213</v>
      </c>
      <c r="C94" s="49" t="s">
        <v>213</v>
      </c>
      <c r="D94" s="46" t="str">
        <f t="shared" si="20"/>
        <v>N/A</v>
      </c>
      <c r="E94" s="49">
        <v>956089</v>
      </c>
      <c r="F94" s="46" t="str">
        <f t="shared" si="21"/>
        <v>N/A</v>
      </c>
      <c r="G94" s="49">
        <v>914944</v>
      </c>
      <c r="H94" s="46" t="str">
        <f t="shared" si="22"/>
        <v>N/A</v>
      </c>
      <c r="I94" s="12" t="s">
        <v>213</v>
      </c>
      <c r="J94" s="12">
        <v>-4.3</v>
      </c>
      <c r="K94" s="47" t="s">
        <v>739</v>
      </c>
      <c r="L94" s="9" t="str">
        <f t="shared" si="19"/>
        <v>Yes</v>
      </c>
    </row>
    <row r="95" spans="1:12" x14ac:dyDescent="0.2">
      <c r="A95" s="2" t="s">
        <v>732</v>
      </c>
      <c r="B95" s="37" t="s">
        <v>213</v>
      </c>
      <c r="C95" s="49" t="s">
        <v>213</v>
      </c>
      <c r="D95" s="46" t="str">
        <f t="shared" si="20"/>
        <v>N/A</v>
      </c>
      <c r="E95" s="38">
        <v>372</v>
      </c>
      <c r="F95" s="46" t="str">
        <f t="shared" si="21"/>
        <v>N/A</v>
      </c>
      <c r="G95" s="38">
        <v>354</v>
      </c>
      <c r="H95" s="46" t="str">
        <f t="shared" si="22"/>
        <v>N/A</v>
      </c>
      <c r="I95" s="12" t="s">
        <v>213</v>
      </c>
      <c r="J95" s="12">
        <v>-4.84</v>
      </c>
      <c r="K95" s="47" t="s">
        <v>739</v>
      </c>
      <c r="L95" s="9" t="str">
        <f t="shared" si="19"/>
        <v>Yes</v>
      </c>
    </row>
    <row r="96" spans="1:12" x14ac:dyDescent="0.2">
      <c r="A96" s="2" t="s">
        <v>1188</v>
      </c>
      <c r="B96" s="37" t="s">
        <v>213</v>
      </c>
      <c r="C96" s="49" t="s">
        <v>213</v>
      </c>
      <c r="D96" s="46" t="str">
        <f t="shared" si="20"/>
        <v>N/A</v>
      </c>
      <c r="E96" s="49">
        <v>2570.1317204000002</v>
      </c>
      <c r="F96" s="46" t="str">
        <f t="shared" si="21"/>
        <v>N/A</v>
      </c>
      <c r="G96" s="49">
        <v>2584.5875706000002</v>
      </c>
      <c r="H96" s="46" t="str">
        <f t="shared" si="22"/>
        <v>N/A</v>
      </c>
      <c r="I96" s="12" t="s">
        <v>213</v>
      </c>
      <c r="J96" s="12">
        <v>0.5625</v>
      </c>
      <c r="K96" s="47" t="s">
        <v>739</v>
      </c>
      <c r="L96" s="9" t="str">
        <f t="shared" si="19"/>
        <v>Yes</v>
      </c>
    </row>
    <row r="97" spans="1:12" x14ac:dyDescent="0.2">
      <c r="A97" s="2" t="s">
        <v>1189</v>
      </c>
      <c r="B97" s="37" t="s">
        <v>213</v>
      </c>
      <c r="C97" s="49" t="s">
        <v>213</v>
      </c>
      <c r="D97" s="46" t="str">
        <f t="shared" si="20"/>
        <v>N/A</v>
      </c>
      <c r="E97" s="49">
        <v>1683120</v>
      </c>
      <c r="F97" s="46" t="str">
        <f t="shared" si="21"/>
        <v>N/A</v>
      </c>
      <c r="G97" s="49">
        <v>1719254</v>
      </c>
      <c r="H97" s="46" t="str">
        <f t="shared" si="22"/>
        <v>N/A</v>
      </c>
      <c r="I97" s="12" t="s">
        <v>213</v>
      </c>
      <c r="J97" s="12">
        <v>2.1469999999999998</v>
      </c>
      <c r="K97" s="47" t="s">
        <v>739</v>
      </c>
      <c r="L97" s="9" t="str">
        <f t="shared" si="19"/>
        <v>Yes</v>
      </c>
    </row>
    <row r="98" spans="1:12" x14ac:dyDescent="0.2">
      <c r="A98" s="2" t="s">
        <v>520</v>
      </c>
      <c r="B98" s="37" t="s">
        <v>213</v>
      </c>
      <c r="C98" s="49" t="s">
        <v>213</v>
      </c>
      <c r="D98" s="46" t="str">
        <f t="shared" si="20"/>
        <v>N/A</v>
      </c>
      <c r="E98" s="38">
        <v>331</v>
      </c>
      <c r="F98" s="46" t="str">
        <f t="shared" si="21"/>
        <v>N/A</v>
      </c>
      <c r="G98" s="38">
        <v>420</v>
      </c>
      <c r="H98" s="46" t="str">
        <f t="shared" si="22"/>
        <v>N/A</v>
      </c>
      <c r="I98" s="12" t="s">
        <v>213</v>
      </c>
      <c r="J98" s="12">
        <v>26.89</v>
      </c>
      <c r="K98" s="47" t="s">
        <v>739</v>
      </c>
      <c r="L98" s="9" t="str">
        <f t="shared" si="19"/>
        <v>Yes</v>
      </c>
    </row>
    <row r="99" spans="1:12" x14ac:dyDescent="0.2">
      <c r="A99" s="2" t="s">
        <v>1190</v>
      </c>
      <c r="B99" s="37" t="s">
        <v>213</v>
      </c>
      <c r="C99" s="49" t="s">
        <v>213</v>
      </c>
      <c r="D99" s="46" t="str">
        <f t="shared" si="20"/>
        <v>N/A</v>
      </c>
      <c r="E99" s="49">
        <v>5084.9546828000002</v>
      </c>
      <c r="F99" s="46" t="str">
        <f t="shared" si="21"/>
        <v>N/A</v>
      </c>
      <c r="G99" s="49">
        <v>4093.4619048</v>
      </c>
      <c r="H99" s="46" t="str">
        <f t="shared" si="22"/>
        <v>N/A</v>
      </c>
      <c r="I99" s="12" t="s">
        <v>213</v>
      </c>
      <c r="J99" s="12">
        <v>-19.5</v>
      </c>
      <c r="K99" s="47" t="s">
        <v>739</v>
      </c>
      <c r="L99" s="9" t="str">
        <f t="shared" si="19"/>
        <v>Yes</v>
      </c>
    </row>
    <row r="100" spans="1:12" ht="25.5" x14ac:dyDescent="0.2">
      <c r="A100" s="2" t="s">
        <v>1191</v>
      </c>
      <c r="B100" s="37" t="s">
        <v>213</v>
      </c>
      <c r="C100" s="49" t="s">
        <v>213</v>
      </c>
      <c r="D100" s="46" t="str">
        <f t="shared" si="20"/>
        <v>N/A</v>
      </c>
      <c r="E100" s="49">
        <v>469782</v>
      </c>
      <c r="F100" s="46" t="str">
        <f t="shared" si="21"/>
        <v>N/A</v>
      </c>
      <c r="G100" s="49">
        <v>481605</v>
      </c>
      <c r="H100" s="46" t="str">
        <f t="shared" si="22"/>
        <v>N/A</v>
      </c>
      <c r="I100" s="12" t="s">
        <v>213</v>
      </c>
      <c r="J100" s="12">
        <v>2.5169999999999999</v>
      </c>
      <c r="K100" s="47" t="s">
        <v>739</v>
      </c>
      <c r="L100" s="9" t="str">
        <f t="shared" si="19"/>
        <v>Yes</v>
      </c>
    </row>
    <row r="101" spans="1:12" x14ac:dyDescent="0.2">
      <c r="A101" s="2" t="s">
        <v>521</v>
      </c>
      <c r="B101" s="37" t="s">
        <v>213</v>
      </c>
      <c r="C101" s="49" t="s">
        <v>213</v>
      </c>
      <c r="D101" s="46" t="str">
        <f t="shared" si="20"/>
        <v>N/A</v>
      </c>
      <c r="E101" s="38">
        <v>489</v>
      </c>
      <c r="F101" s="46" t="str">
        <f t="shared" si="21"/>
        <v>N/A</v>
      </c>
      <c r="G101" s="38">
        <v>507</v>
      </c>
      <c r="H101" s="46" t="str">
        <f t="shared" si="22"/>
        <v>N/A</v>
      </c>
      <c r="I101" s="12" t="s">
        <v>213</v>
      </c>
      <c r="J101" s="12">
        <v>3.681</v>
      </c>
      <c r="K101" s="47" t="s">
        <v>739</v>
      </c>
      <c r="L101" s="9" t="str">
        <f t="shared" si="19"/>
        <v>Yes</v>
      </c>
    </row>
    <row r="102" spans="1:12" ht="25.5" x14ac:dyDescent="0.2">
      <c r="A102" s="2" t="s">
        <v>1192</v>
      </c>
      <c r="B102" s="37" t="s">
        <v>213</v>
      </c>
      <c r="C102" s="49" t="s">
        <v>213</v>
      </c>
      <c r="D102" s="46" t="str">
        <f t="shared" si="20"/>
        <v>N/A</v>
      </c>
      <c r="E102" s="49">
        <v>960.69938649999995</v>
      </c>
      <c r="F102" s="46" t="str">
        <f t="shared" si="21"/>
        <v>N/A</v>
      </c>
      <c r="G102" s="49">
        <v>949.91124260000004</v>
      </c>
      <c r="H102" s="46" t="str">
        <f t="shared" si="22"/>
        <v>N/A</v>
      </c>
      <c r="I102" s="12" t="s">
        <v>213</v>
      </c>
      <c r="J102" s="12">
        <v>-1.1200000000000001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9939568</v>
      </c>
      <c r="F106" s="46" t="str">
        <f t="shared" si="21"/>
        <v>N/A</v>
      </c>
      <c r="G106" s="49">
        <v>10369102</v>
      </c>
      <c r="H106" s="46" t="str">
        <f t="shared" si="22"/>
        <v>N/A</v>
      </c>
      <c r="I106" s="12" t="s">
        <v>213</v>
      </c>
      <c r="J106" s="12">
        <v>4.3209999999999997</v>
      </c>
      <c r="K106" s="47" t="s">
        <v>739</v>
      </c>
      <c r="L106" s="9" t="str">
        <f t="shared" si="19"/>
        <v>Yes</v>
      </c>
    </row>
    <row r="107" spans="1:12" x14ac:dyDescent="0.2">
      <c r="A107" s="2" t="s">
        <v>523</v>
      </c>
      <c r="B107" s="37" t="s">
        <v>213</v>
      </c>
      <c r="C107" s="49" t="s">
        <v>213</v>
      </c>
      <c r="D107" s="46" t="str">
        <f t="shared" si="20"/>
        <v>N/A</v>
      </c>
      <c r="E107" s="38">
        <v>1436</v>
      </c>
      <c r="F107" s="46" t="str">
        <f t="shared" si="21"/>
        <v>N/A</v>
      </c>
      <c r="G107" s="38">
        <v>1553</v>
      </c>
      <c r="H107" s="46" t="str">
        <f t="shared" si="22"/>
        <v>N/A</v>
      </c>
      <c r="I107" s="12" t="s">
        <v>213</v>
      </c>
      <c r="J107" s="12">
        <v>8.1479999999999997</v>
      </c>
      <c r="K107" s="47" t="s">
        <v>739</v>
      </c>
      <c r="L107" s="9" t="str">
        <f t="shared" si="19"/>
        <v>Yes</v>
      </c>
    </row>
    <row r="108" spans="1:12" ht="25.5" x14ac:dyDescent="0.2">
      <c r="A108" s="2" t="s">
        <v>1196</v>
      </c>
      <c r="B108" s="37" t="s">
        <v>213</v>
      </c>
      <c r="C108" s="49" t="s">
        <v>213</v>
      </c>
      <c r="D108" s="46" t="str">
        <f t="shared" si="20"/>
        <v>N/A</v>
      </c>
      <c r="E108" s="49">
        <v>6921.7047353999997</v>
      </c>
      <c r="F108" s="46" t="str">
        <f t="shared" si="21"/>
        <v>N/A</v>
      </c>
      <c r="G108" s="49">
        <v>6676.8203476999997</v>
      </c>
      <c r="H108" s="46" t="str">
        <f t="shared" si="22"/>
        <v>N/A</v>
      </c>
      <c r="I108" s="12" t="s">
        <v>213</v>
      </c>
      <c r="J108" s="12">
        <v>-3.54</v>
      </c>
      <c r="K108" s="47" t="s">
        <v>739</v>
      </c>
      <c r="L108" s="9" t="str">
        <f t="shared" si="19"/>
        <v>Yes</v>
      </c>
    </row>
    <row r="109" spans="1:12" ht="25.5" x14ac:dyDescent="0.2">
      <c r="A109" s="2" t="s">
        <v>1197</v>
      </c>
      <c r="B109" s="37" t="s">
        <v>213</v>
      </c>
      <c r="C109" s="49" t="s">
        <v>213</v>
      </c>
      <c r="D109" s="46" t="str">
        <f t="shared" si="20"/>
        <v>N/A</v>
      </c>
      <c r="E109" s="49">
        <v>280075</v>
      </c>
      <c r="F109" s="46" t="str">
        <f t="shared" si="21"/>
        <v>N/A</v>
      </c>
      <c r="G109" s="49">
        <v>278484</v>
      </c>
      <c r="H109" s="46" t="str">
        <f t="shared" si="22"/>
        <v>N/A</v>
      </c>
      <c r="I109" s="12" t="s">
        <v>213</v>
      </c>
      <c r="J109" s="12">
        <v>-0.56799999999999995</v>
      </c>
      <c r="K109" s="47" t="s">
        <v>739</v>
      </c>
      <c r="L109" s="9" t="str">
        <f t="shared" si="19"/>
        <v>Yes</v>
      </c>
    </row>
    <row r="110" spans="1:12" x14ac:dyDescent="0.2">
      <c r="A110" s="2" t="s">
        <v>524</v>
      </c>
      <c r="B110" s="37" t="s">
        <v>213</v>
      </c>
      <c r="C110" s="49" t="s">
        <v>213</v>
      </c>
      <c r="D110" s="46" t="str">
        <f t="shared" si="20"/>
        <v>N/A</v>
      </c>
      <c r="E110" s="38">
        <v>102</v>
      </c>
      <c r="F110" s="46" t="str">
        <f t="shared" si="21"/>
        <v>N/A</v>
      </c>
      <c r="G110" s="38">
        <v>110</v>
      </c>
      <c r="H110" s="46" t="str">
        <f t="shared" si="22"/>
        <v>N/A</v>
      </c>
      <c r="I110" s="12" t="s">
        <v>213</v>
      </c>
      <c r="J110" s="12">
        <v>7.843</v>
      </c>
      <c r="K110" s="47" t="s">
        <v>739</v>
      </c>
      <c r="L110" s="9" t="str">
        <f t="shared" si="19"/>
        <v>Yes</v>
      </c>
    </row>
    <row r="111" spans="1:12" ht="25.5" x14ac:dyDescent="0.2">
      <c r="A111" s="2" t="s">
        <v>1198</v>
      </c>
      <c r="B111" s="37" t="s">
        <v>213</v>
      </c>
      <c r="C111" s="49" t="s">
        <v>213</v>
      </c>
      <c r="D111" s="46" t="str">
        <f t="shared" si="20"/>
        <v>N/A</v>
      </c>
      <c r="E111" s="49">
        <v>2745.8333333</v>
      </c>
      <c r="F111" s="46" t="str">
        <f t="shared" si="21"/>
        <v>N/A</v>
      </c>
      <c r="G111" s="49">
        <v>2531.6727273000001</v>
      </c>
      <c r="H111" s="46" t="str">
        <f t="shared" si="22"/>
        <v>N/A</v>
      </c>
      <c r="I111" s="12" t="s">
        <v>213</v>
      </c>
      <c r="J111" s="12">
        <v>-7.8</v>
      </c>
      <c r="K111" s="47" t="s">
        <v>739</v>
      </c>
      <c r="L111" s="9" t="str">
        <f t="shared" si="19"/>
        <v>Yes</v>
      </c>
    </row>
    <row r="112" spans="1:12" ht="25.5" x14ac:dyDescent="0.2">
      <c r="A112" s="2" t="s">
        <v>1199</v>
      </c>
      <c r="B112" s="37" t="s">
        <v>213</v>
      </c>
      <c r="C112" s="49" t="s">
        <v>213</v>
      </c>
      <c r="D112" s="46" t="str">
        <f t="shared" si="20"/>
        <v>N/A</v>
      </c>
      <c r="E112" s="49">
        <v>324355</v>
      </c>
      <c r="F112" s="46" t="str">
        <f t="shared" si="21"/>
        <v>N/A</v>
      </c>
      <c r="G112" s="49">
        <v>558956</v>
      </c>
      <c r="H112" s="46" t="str">
        <f t="shared" si="22"/>
        <v>N/A</v>
      </c>
      <c r="I112" s="12" t="s">
        <v>213</v>
      </c>
      <c r="J112" s="12">
        <v>72.33</v>
      </c>
      <c r="K112" s="47" t="s">
        <v>739</v>
      </c>
      <c r="L112" s="9" t="str">
        <f t="shared" si="19"/>
        <v>No</v>
      </c>
    </row>
    <row r="113" spans="1:12" ht="25.5" x14ac:dyDescent="0.2">
      <c r="A113" s="2" t="s">
        <v>525</v>
      </c>
      <c r="B113" s="37" t="s">
        <v>213</v>
      </c>
      <c r="C113" s="49" t="s">
        <v>213</v>
      </c>
      <c r="D113" s="46" t="str">
        <f t="shared" si="20"/>
        <v>N/A</v>
      </c>
      <c r="E113" s="38">
        <v>54</v>
      </c>
      <c r="F113" s="46" t="str">
        <f t="shared" si="21"/>
        <v>N/A</v>
      </c>
      <c r="G113" s="38">
        <v>96</v>
      </c>
      <c r="H113" s="46" t="str">
        <f t="shared" si="22"/>
        <v>N/A</v>
      </c>
      <c r="I113" s="12" t="s">
        <v>213</v>
      </c>
      <c r="J113" s="12">
        <v>77.78</v>
      </c>
      <c r="K113" s="47" t="s">
        <v>739</v>
      </c>
      <c r="L113" s="9" t="str">
        <f t="shared" si="19"/>
        <v>No</v>
      </c>
    </row>
    <row r="114" spans="1:12" ht="25.5" x14ac:dyDescent="0.2">
      <c r="A114" s="2" t="s">
        <v>1200</v>
      </c>
      <c r="B114" s="37" t="s">
        <v>213</v>
      </c>
      <c r="C114" s="49" t="s">
        <v>213</v>
      </c>
      <c r="D114" s="46" t="str">
        <f t="shared" si="20"/>
        <v>N/A</v>
      </c>
      <c r="E114" s="49">
        <v>6006.5740741</v>
      </c>
      <c r="F114" s="46" t="str">
        <f t="shared" si="21"/>
        <v>N/A</v>
      </c>
      <c r="G114" s="49">
        <v>5822.4583333</v>
      </c>
      <c r="H114" s="46" t="str">
        <f t="shared" si="22"/>
        <v>N/A</v>
      </c>
      <c r="I114" s="12" t="s">
        <v>213</v>
      </c>
      <c r="J114" s="12">
        <v>-3.07</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3186</v>
      </c>
      <c r="F115" s="46" t="str">
        <f t="shared" ref="F115:F146" si="24">IF($B115="N/A","N/A",IF(E115&gt;10,"No",IF(E115&lt;-10,"No","Yes")))</f>
        <v>N/A</v>
      </c>
      <c r="G115" s="49">
        <v>18714</v>
      </c>
      <c r="H115" s="46" t="str">
        <f t="shared" ref="H115:H146" si="25">IF($B115="N/A","N/A",IF(G115&gt;10,"No",IF(G115&lt;-10,"No","Yes")))</f>
        <v>N/A</v>
      </c>
      <c r="I115" s="12" t="s">
        <v>213</v>
      </c>
      <c r="J115" s="12">
        <v>487.4</v>
      </c>
      <c r="K115" s="47" t="s">
        <v>739</v>
      </c>
      <c r="L115" s="9" t="str">
        <f t="shared" si="19"/>
        <v>No</v>
      </c>
    </row>
    <row r="116" spans="1:12" ht="25.5" x14ac:dyDescent="0.2">
      <c r="A116" s="2" t="s">
        <v>526</v>
      </c>
      <c r="B116" s="37" t="s">
        <v>213</v>
      </c>
      <c r="C116" s="49" t="s">
        <v>213</v>
      </c>
      <c r="D116" s="46" t="str">
        <f t="shared" si="23"/>
        <v>N/A</v>
      </c>
      <c r="E116" s="38">
        <v>16</v>
      </c>
      <c r="F116" s="46" t="str">
        <f t="shared" si="24"/>
        <v>N/A</v>
      </c>
      <c r="G116" s="38">
        <v>44</v>
      </c>
      <c r="H116" s="46" t="str">
        <f t="shared" si="25"/>
        <v>N/A</v>
      </c>
      <c r="I116" s="12" t="s">
        <v>213</v>
      </c>
      <c r="J116" s="12">
        <v>175</v>
      </c>
      <c r="K116" s="47" t="s">
        <v>739</v>
      </c>
      <c r="L116" s="9" t="str">
        <f t="shared" si="19"/>
        <v>No</v>
      </c>
    </row>
    <row r="117" spans="1:12" ht="25.5" x14ac:dyDescent="0.2">
      <c r="A117" s="2" t="s">
        <v>1202</v>
      </c>
      <c r="B117" s="37" t="s">
        <v>213</v>
      </c>
      <c r="C117" s="49" t="s">
        <v>213</v>
      </c>
      <c r="D117" s="46" t="str">
        <f t="shared" si="23"/>
        <v>N/A</v>
      </c>
      <c r="E117" s="49">
        <v>199.125</v>
      </c>
      <c r="F117" s="46" t="str">
        <f t="shared" si="24"/>
        <v>N/A</v>
      </c>
      <c r="G117" s="49">
        <v>425.31818182000001</v>
      </c>
      <c r="H117" s="46" t="str">
        <f t="shared" si="25"/>
        <v>N/A</v>
      </c>
      <c r="I117" s="12" t="s">
        <v>213</v>
      </c>
      <c r="J117" s="12">
        <v>113.6</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57751</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33</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v>1750.030303</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1815</v>
      </c>
      <c r="F121" s="46" t="str">
        <f t="shared" si="24"/>
        <v>N/A</v>
      </c>
      <c r="G121" s="49">
        <v>2441</v>
      </c>
      <c r="H121" s="46" t="str">
        <f t="shared" si="25"/>
        <v>N/A</v>
      </c>
      <c r="I121" s="12" t="s">
        <v>213</v>
      </c>
      <c r="J121" s="12">
        <v>34.49</v>
      </c>
      <c r="K121" s="47" t="s">
        <v>739</v>
      </c>
      <c r="L121" s="9" t="str">
        <f t="shared" si="19"/>
        <v>No</v>
      </c>
    </row>
    <row r="122" spans="1:12" x14ac:dyDescent="0.2">
      <c r="A122" s="2" t="s">
        <v>528</v>
      </c>
      <c r="B122" s="37" t="s">
        <v>213</v>
      </c>
      <c r="C122" s="49" t="s">
        <v>213</v>
      </c>
      <c r="D122" s="46" t="str">
        <f t="shared" si="23"/>
        <v>N/A</v>
      </c>
      <c r="E122" s="38">
        <v>13</v>
      </c>
      <c r="F122" s="46" t="str">
        <f t="shared" si="24"/>
        <v>N/A</v>
      </c>
      <c r="G122" s="38">
        <v>17</v>
      </c>
      <c r="H122" s="46" t="str">
        <f t="shared" si="25"/>
        <v>N/A</v>
      </c>
      <c r="I122" s="12" t="s">
        <v>213</v>
      </c>
      <c r="J122" s="12">
        <v>30.77</v>
      </c>
      <c r="K122" s="47" t="s">
        <v>739</v>
      </c>
      <c r="L122" s="9" t="str">
        <f t="shared" si="19"/>
        <v>No</v>
      </c>
    </row>
    <row r="123" spans="1:12" ht="25.5" x14ac:dyDescent="0.2">
      <c r="A123" s="2" t="s">
        <v>1206</v>
      </c>
      <c r="B123" s="37" t="s">
        <v>213</v>
      </c>
      <c r="C123" s="49" t="s">
        <v>213</v>
      </c>
      <c r="D123" s="46" t="str">
        <f t="shared" si="23"/>
        <v>N/A</v>
      </c>
      <c r="E123" s="49">
        <v>139.61538461999999</v>
      </c>
      <c r="F123" s="46" t="str">
        <f t="shared" si="24"/>
        <v>N/A</v>
      </c>
      <c r="G123" s="49">
        <v>143.58823529</v>
      </c>
      <c r="H123" s="46" t="str">
        <f t="shared" si="25"/>
        <v>N/A</v>
      </c>
      <c r="I123" s="12" t="s">
        <v>213</v>
      </c>
      <c r="J123" s="12">
        <v>2.8460000000000001</v>
      </c>
      <c r="K123" s="47" t="s">
        <v>739</v>
      </c>
      <c r="L123" s="9" t="str">
        <f t="shared" si="19"/>
        <v>Yes</v>
      </c>
    </row>
    <row r="124" spans="1:12" ht="25.5" x14ac:dyDescent="0.2">
      <c r="A124" s="2" t="s">
        <v>1207</v>
      </c>
      <c r="B124" s="37" t="s">
        <v>213</v>
      </c>
      <c r="C124" s="49" t="s">
        <v>213</v>
      </c>
      <c r="D124" s="46" t="str">
        <f t="shared" si="23"/>
        <v>N/A</v>
      </c>
      <c r="E124" s="49">
        <v>2192280</v>
      </c>
      <c r="F124" s="46" t="str">
        <f t="shared" si="24"/>
        <v>N/A</v>
      </c>
      <c r="G124" s="49">
        <v>1937312</v>
      </c>
      <c r="H124" s="46" t="str">
        <f t="shared" si="25"/>
        <v>N/A</v>
      </c>
      <c r="I124" s="12" t="s">
        <v>213</v>
      </c>
      <c r="J124" s="12">
        <v>-11.6</v>
      </c>
      <c r="K124" s="47" t="s">
        <v>739</v>
      </c>
      <c r="L124" s="9" t="str">
        <f t="shared" si="19"/>
        <v>Yes</v>
      </c>
    </row>
    <row r="125" spans="1:12" ht="25.5" x14ac:dyDescent="0.2">
      <c r="A125" s="2" t="s">
        <v>529</v>
      </c>
      <c r="B125" s="37" t="s">
        <v>213</v>
      </c>
      <c r="C125" s="49" t="s">
        <v>213</v>
      </c>
      <c r="D125" s="46" t="str">
        <f t="shared" si="23"/>
        <v>N/A</v>
      </c>
      <c r="E125" s="38">
        <v>1359</v>
      </c>
      <c r="F125" s="46" t="str">
        <f t="shared" si="24"/>
        <v>N/A</v>
      </c>
      <c r="G125" s="38">
        <v>1369</v>
      </c>
      <c r="H125" s="46" t="str">
        <f t="shared" si="25"/>
        <v>N/A</v>
      </c>
      <c r="I125" s="12" t="s">
        <v>213</v>
      </c>
      <c r="J125" s="12">
        <v>0.73580000000000001</v>
      </c>
      <c r="K125" s="47" t="s">
        <v>739</v>
      </c>
      <c r="L125" s="9" t="str">
        <f t="shared" si="19"/>
        <v>Yes</v>
      </c>
    </row>
    <row r="126" spans="1:12" ht="25.5" x14ac:dyDescent="0.2">
      <c r="A126" s="2" t="s">
        <v>1208</v>
      </c>
      <c r="B126" s="37" t="s">
        <v>213</v>
      </c>
      <c r="C126" s="49" t="s">
        <v>213</v>
      </c>
      <c r="D126" s="46" t="str">
        <f t="shared" si="23"/>
        <v>N/A</v>
      </c>
      <c r="E126" s="49">
        <v>1613.1567329</v>
      </c>
      <c r="F126" s="46" t="str">
        <f t="shared" si="24"/>
        <v>N/A</v>
      </c>
      <c r="G126" s="49">
        <v>1415.1292914999999</v>
      </c>
      <c r="H126" s="46" t="str">
        <f t="shared" si="25"/>
        <v>N/A</v>
      </c>
      <c r="I126" s="12" t="s">
        <v>213</v>
      </c>
      <c r="J126" s="12">
        <v>-12.3</v>
      </c>
      <c r="K126" s="47" t="s">
        <v>739</v>
      </c>
      <c r="L126" s="9" t="str">
        <f t="shared" si="19"/>
        <v>Yes</v>
      </c>
    </row>
    <row r="127" spans="1:12" ht="25.5" x14ac:dyDescent="0.2">
      <c r="A127" s="2" t="s">
        <v>1209</v>
      </c>
      <c r="B127" s="37" t="s">
        <v>213</v>
      </c>
      <c r="C127" s="49" t="s">
        <v>213</v>
      </c>
      <c r="D127" s="46" t="str">
        <f t="shared" si="23"/>
        <v>N/A</v>
      </c>
      <c r="E127" s="49">
        <v>380241</v>
      </c>
      <c r="F127" s="46" t="str">
        <f t="shared" si="24"/>
        <v>N/A</v>
      </c>
      <c r="G127" s="49">
        <v>383366</v>
      </c>
      <c r="H127" s="46" t="str">
        <f t="shared" si="25"/>
        <v>N/A</v>
      </c>
      <c r="I127" s="12" t="s">
        <v>213</v>
      </c>
      <c r="J127" s="12">
        <v>0.82179999999999997</v>
      </c>
      <c r="K127" s="47" t="s">
        <v>739</v>
      </c>
      <c r="L127" s="9" t="str">
        <f t="shared" si="19"/>
        <v>Yes</v>
      </c>
    </row>
    <row r="128" spans="1:12" x14ac:dyDescent="0.2">
      <c r="A128" s="2" t="s">
        <v>530</v>
      </c>
      <c r="B128" s="37" t="s">
        <v>213</v>
      </c>
      <c r="C128" s="49" t="s">
        <v>213</v>
      </c>
      <c r="D128" s="46" t="str">
        <f t="shared" si="23"/>
        <v>N/A</v>
      </c>
      <c r="E128" s="38">
        <v>921</v>
      </c>
      <c r="F128" s="46" t="str">
        <f t="shared" si="24"/>
        <v>N/A</v>
      </c>
      <c r="G128" s="38">
        <v>959</v>
      </c>
      <c r="H128" s="46" t="str">
        <f t="shared" si="25"/>
        <v>N/A</v>
      </c>
      <c r="I128" s="12" t="s">
        <v>213</v>
      </c>
      <c r="J128" s="12">
        <v>4.1260000000000003</v>
      </c>
      <c r="K128" s="47" t="s">
        <v>739</v>
      </c>
      <c r="L128" s="9" t="str">
        <f t="shared" si="19"/>
        <v>Yes</v>
      </c>
    </row>
    <row r="129" spans="1:12" ht="25.5" x14ac:dyDescent="0.2">
      <c r="A129" s="2" t="s">
        <v>1210</v>
      </c>
      <c r="B129" s="37" t="s">
        <v>213</v>
      </c>
      <c r="C129" s="49" t="s">
        <v>213</v>
      </c>
      <c r="D129" s="46" t="str">
        <f t="shared" si="23"/>
        <v>N/A</v>
      </c>
      <c r="E129" s="49">
        <v>412.85667752000001</v>
      </c>
      <c r="F129" s="46" t="str">
        <f t="shared" si="24"/>
        <v>N/A</v>
      </c>
      <c r="G129" s="49">
        <v>399.75599583000002</v>
      </c>
      <c r="H129" s="46" t="str">
        <f t="shared" si="25"/>
        <v>N/A</v>
      </c>
      <c r="I129" s="12" t="s">
        <v>213</v>
      </c>
      <c r="J129" s="12">
        <v>-3.17</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3483</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11</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v>1161</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473192</v>
      </c>
      <c r="F136" s="46" t="str">
        <f t="shared" si="24"/>
        <v>N/A</v>
      </c>
      <c r="G136" s="49">
        <v>424227</v>
      </c>
      <c r="H136" s="46" t="str">
        <f t="shared" si="25"/>
        <v>N/A</v>
      </c>
      <c r="I136" s="12" t="s">
        <v>213</v>
      </c>
      <c r="J136" s="12">
        <v>-10.3</v>
      </c>
      <c r="K136" s="47" t="s">
        <v>739</v>
      </c>
      <c r="L136" s="9" t="str">
        <f t="shared" si="19"/>
        <v>Yes</v>
      </c>
    </row>
    <row r="137" spans="1:12" x14ac:dyDescent="0.2">
      <c r="A137" s="2" t="s">
        <v>533</v>
      </c>
      <c r="B137" s="37" t="s">
        <v>213</v>
      </c>
      <c r="C137" s="49" t="s">
        <v>213</v>
      </c>
      <c r="D137" s="46" t="str">
        <f t="shared" si="23"/>
        <v>N/A</v>
      </c>
      <c r="E137" s="38">
        <v>158</v>
      </c>
      <c r="F137" s="46" t="str">
        <f t="shared" si="24"/>
        <v>N/A</v>
      </c>
      <c r="G137" s="38">
        <v>146</v>
      </c>
      <c r="H137" s="46" t="str">
        <f t="shared" si="25"/>
        <v>N/A</v>
      </c>
      <c r="I137" s="12" t="s">
        <v>213</v>
      </c>
      <c r="J137" s="12">
        <v>-7.59</v>
      </c>
      <c r="K137" s="47" t="s">
        <v>739</v>
      </c>
      <c r="L137" s="9" t="str">
        <f t="shared" si="19"/>
        <v>Yes</v>
      </c>
    </row>
    <row r="138" spans="1:12" x14ac:dyDescent="0.2">
      <c r="A138" s="2" t="s">
        <v>1216</v>
      </c>
      <c r="B138" s="37" t="s">
        <v>213</v>
      </c>
      <c r="C138" s="49" t="s">
        <v>213</v>
      </c>
      <c r="D138" s="46" t="str">
        <f t="shared" si="23"/>
        <v>N/A</v>
      </c>
      <c r="E138" s="49">
        <v>2994.8860758999999</v>
      </c>
      <c r="F138" s="46" t="str">
        <f t="shared" si="24"/>
        <v>N/A</v>
      </c>
      <c r="G138" s="49">
        <v>2905.6643835999998</v>
      </c>
      <c r="H138" s="46" t="str">
        <f t="shared" si="25"/>
        <v>N/A</v>
      </c>
      <c r="I138" s="12" t="s">
        <v>213</v>
      </c>
      <c r="J138" s="12">
        <v>-2.98</v>
      </c>
      <c r="K138" s="47" t="s">
        <v>739</v>
      </c>
      <c r="L138" s="9" t="str">
        <f t="shared" si="19"/>
        <v>Yes</v>
      </c>
    </row>
    <row r="139" spans="1:12" x14ac:dyDescent="0.2">
      <c r="A139" s="60" t="s">
        <v>406</v>
      </c>
      <c r="B139" s="14" t="s">
        <v>213</v>
      </c>
      <c r="C139" s="14">
        <v>674576339</v>
      </c>
      <c r="D139" s="11" t="str">
        <f t="shared" si="23"/>
        <v>N/A</v>
      </c>
      <c r="E139" s="14">
        <v>727282406</v>
      </c>
      <c r="F139" s="11" t="str">
        <f t="shared" si="24"/>
        <v>N/A</v>
      </c>
      <c r="G139" s="14">
        <v>740988960</v>
      </c>
      <c r="H139" s="11" t="str">
        <f t="shared" si="25"/>
        <v>N/A</v>
      </c>
      <c r="I139" s="12">
        <v>7.8129999999999997</v>
      </c>
      <c r="J139" s="12">
        <v>1.885</v>
      </c>
      <c r="K139" s="14" t="s">
        <v>213</v>
      </c>
      <c r="L139" s="9" t="str">
        <f t="shared" ref="L139:L158" si="26">IF(J139="Div by 0", "N/A", IF(K139="N/A","N/A", IF(J139&gt;VALUE(MID(K139,1,2)), "No", IF(J139&lt;-1*VALUE(MID(K139,1,2)), "No", "Yes"))))</f>
        <v>N/A</v>
      </c>
    </row>
    <row r="140" spans="1:12" x14ac:dyDescent="0.2">
      <c r="A140" s="60" t="s">
        <v>1217</v>
      </c>
      <c r="B140" s="14" t="s">
        <v>213</v>
      </c>
      <c r="C140" s="14">
        <v>6448.3648051999999</v>
      </c>
      <c r="D140" s="11" t="str">
        <f t="shared" si="23"/>
        <v>N/A</v>
      </c>
      <c r="E140" s="14">
        <v>6226.572999</v>
      </c>
      <c r="F140" s="11" t="str">
        <f t="shared" si="24"/>
        <v>N/A</v>
      </c>
      <c r="G140" s="14">
        <v>6014.3743253000002</v>
      </c>
      <c r="H140" s="11" t="str">
        <f t="shared" si="25"/>
        <v>N/A</v>
      </c>
      <c r="I140" s="12">
        <v>-3.44</v>
      </c>
      <c r="J140" s="12">
        <v>-3.41</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3983576</v>
      </c>
      <c r="D143" s="11" t="str">
        <f t="shared" si="23"/>
        <v>N/A</v>
      </c>
      <c r="E143" s="14">
        <v>3184255</v>
      </c>
      <c r="F143" s="11" t="str">
        <f t="shared" si="24"/>
        <v>N/A</v>
      </c>
      <c r="G143" s="14">
        <v>3751424</v>
      </c>
      <c r="H143" s="11" t="str">
        <f t="shared" si="25"/>
        <v>N/A</v>
      </c>
      <c r="I143" s="12">
        <v>-20.100000000000001</v>
      </c>
      <c r="J143" s="12">
        <v>17.809999999999999</v>
      </c>
      <c r="K143" s="14" t="s">
        <v>213</v>
      </c>
      <c r="L143" s="9" t="str">
        <f t="shared" si="26"/>
        <v>N/A</v>
      </c>
    </row>
    <row r="144" spans="1:12" ht="25.5" x14ac:dyDescent="0.2">
      <c r="A144" s="60" t="s">
        <v>1219</v>
      </c>
      <c r="B144" s="14" t="s">
        <v>213</v>
      </c>
      <c r="C144" s="14">
        <v>672.56052676000002</v>
      </c>
      <c r="D144" s="11" t="str">
        <f t="shared" si="23"/>
        <v>N/A</v>
      </c>
      <c r="E144" s="14">
        <v>461.68696534999998</v>
      </c>
      <c r="F144" s="11" t="str">
        <f t="shared" si="24"/>
        <v>N/A</v>
      </c>
      <c r="G144" s="14">
        <v>512.27966679999997</v>
      </c>
      <c r="H144" s="11" t="str">
        <f t="shared" si="25"/>
        <v>N/A</v>
      </c>
      <c r="I144" s="12">
        <v>-31.4</v>
      </c>
      <c r="J144" s="12">
        <v>10.96</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57509667</v>
      </c>
      <c r="D147" s="11" t="str">
        <f t="shared" ref="D147:D160" si="27">IF($B147="N/A","N/A",IF(C147&gt;10,"No",IF(C147&lt;-10,"No","Yes")))</f>
        <v>N/A</v>
      </c>
      <c r="E147" s="14">
        <v>63922980</v>
      </c>
      <c r="F147" s="11" t="str">
        <f t="shared" ref="F147:F160" si="28">IF($B147="N/A","N/A",IF(E147&gt;10,"No",IF(E147&lt;-10,"No","Yes")))</f>
        <v>N/A</v>
      </c>
      <c r="G147" s="14">
        <v>63732299</v>
      </c>
      <c r="H147" s="11" t="str">
        <f t="shared" ref="H147:H160" si="29">IF($B147="N/A","N/A",IF(G147&gt;10,"No",IF(G147&lt;-10,"No","Yes")))</f>
        <v>N/A</v>
      </c>
      <c r="I147" s="12">
        <v>11.15</v>
      </c>
      <c r="J147" s="12">
        <v>-0.29799999999999999</v>
      </c>
      <c r="K147" s="14" t="s">
        <v>213</v>
      </c>
      <c r="L147" s="9" t="str">
        <f t="shared" si="26"/>
        <v>N/A</v>
      </c>
    </row>
    <row r="148" spans="1:13" x14ac:dyDescent="0.2">
      <c r="A148" s="60" t="s">
        <v>1221</v>
      </c>
      <c r="B148" s="14" t="s">
        <v>213</v>
      </c>
      <c r="C148" s="14">
        <v>4042.8588401000002</v>
      </c>
      <c r="D148" s="11" t="str">
        <f t="shared" si="27"/>
        <v>N/A</v>
      </c>
      <c r="E148" s="14">
        <v>4240.6116492000001</v>
      </c>
      <c r="F148" s="11" t="str">
        <f t="shared" si="28"/>
        <v>N/A</v>
      </c>
      <c r="G148" s="14">
        <v>4131.7535817999997</v>
      </c>
      <c r="H148" s="11" t="str">
        <f t="shared" si="29"/>
        <v>N/A</v>
      </c>
      <c r="I148" s="12">
        <v>4.891</v>
      </c>
      <c r="J148" s="12">
        <v>-2.57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1076492</v>
      </c>
      <c r="D155" s="11" t="str">
        <f t="shared" si="27"/>
        <v>N/A</v>
      </c>
      <c r="E155" s="14">
        <v>2643477</v>
      </c>
      <c r="F155" s="11" t="str">
        <f t="shared" si="28"/>
        <v>N/A</v>
      </c>
      <c r="G155" s="14">
        <v>4034118</v>
      </c>
      <c r="H155" s="11" t="str">
        <f t="shared" si="29"/>
        <v>N/A</v>
      </c>
      <c r="I155" s="12">
        <v>145.6</v>
      </c>
      <c r="J155" s="12">
        <v>52.61</v>
      </c>
      <c r="K155" s="14" t="s">
        <v>213</v>
      </c>
      <c r="L155" s="9" t="str">
        <f t="shared" si="26"/>
        <v>N/A</v>
      </c>
    </row>
    <row r="156" spans="1:13" x14ac:dyDescent="0.2">
      <c r="A156" s="60" t="s">
        <v>1225</v>
      </c>
      <c r="B156" s="14" t="s">
        <v>213</v>
      </c>
      <c r="C156" s="14">
        <v>71766.133333000005</v>
      </c>
      <c r="D156" s="11" t="str">
        <f t="shared" si="27"/>
        <v>N/A</v>
      </c>
      <c r="E156" s="14">
        <v>66086.925000000003</v>
      </c>
      <c r="F156" s="11" t="str">
        <f t="shared" si="28"/>
        <v>N/A</v>
      </c>
      <c r="G156" s="14">
        <v>48603.831324999999</v>
      </c>
      <c r="H156" s="11" t="str">
        <f t="shared" si="29"/>
        <v>N/A</v>
      </c>
      <c r="I156" s="12">
        <v>-7.91</v>
      </c>
      <c r="J156" s="12">
        <v>-26.5</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1216.1978362</v>
      </c>
      <c r="D164" s="132" t="str">
        <f t="shared" ref="D164" si="31">IF($B164="N/A","N/A",IF(C164&gt;10,"No",IF(C164&lt;-10,"No","Yes")))</f>
        <v>N/A</v>
      </c>
      <c r="E164" s="131">
        <v>1938.7148047999999</v>
      </c>
      <c r="F164" s="132" t="str">
        <f t="shared" ref="F164" si="32">IF($B164="N/A","N/A",IF(E164&gt;10,"No",IF(E164&lt;-10,"No","Yes")))</f>
        <v>N/A</v>
      </c>
      <c r="G164" s="131">
        <v>2299.8382657000002</v>
      </c>
      <c r="H164" s="132" t="str">
        <f t="shared" ref="H164" si="33">IF($B164="N/A","N/A",IF(G164&gt;10,"No",IF(G164&lt;-10,"No","Yes")))</f>
        <v>N/A</v>
      </c>
      <c r="I164" s="133">
        <v>59.41</v>
      </c>
      <c r="J164" s="133">
        <v>18.63</v>
      </c>
      <c r="K164" s="134" t="s">
        <v>739</v>
      </c>
      <c r="L164" s="135" t="str">
        <f>IF(J164="Div by 0", "N/A", IF(OR(J164="N/A",K164="N/A"),"N/A", IF(J164&gt;VALUE(MID(K164,1,2)), "No", IF(J164&lt;-1*VALUE(MID(K164,1,2)), "No", "Yes"))))</f>
        <v>Yes</v>
      </c>
      <c r="N164" s="69"/>
    </row>
    <row r="165" spans="1:16" x14ac:dyDescent="0.2">
      <c r="A165" s="60" t="s">
        <v>1229</v>
      </c>
      <c r="B165" s="14" t="s">
        <v>213</v>
      </c>
      <c r="C165" s="14">
        <v>1217.3357475</v>
      </c>
      <c r="D165" s="11" t="str">
        <f t="shared" ref="D165:D171" si="34">IF($B165="N/A","N/A",IF(C165&gt;10,"No",IF(C165&lt;-10,"No","Yes")))</f>
        <v>N/A</v>
      </c>
      <c r="E165" s="14">
        <v>1937.8385186999999</v>
      </c>
      <c r="F165" s="11" t="str">
        <f t="shared" ref="F165:F171" si="35">IF($B165="N/A","N/A",IF(E165&gt;10,"No",IF(E165&lt;-10,"No","Yes")))</f>
        <v>N/A</v>
      </c>
      <c r="G165" s="14">
        <v>2309.7194552000001</v>
      </c>
      <c r="H165" s="11" t="str">
        <f t="shared" ref="H165:H171" si="36">IF($B165="N/A","N/A",IF(G165&gt;10,"No",IF(G165&lt;-10,"No","Yes")))</f>
        <v>N/A</v>
      </c>
      <c r="I165" s="12">
        <v>59.19</v>
      </c>
      <c r="J165" s="12">
        <v>19.190000000000001</v>
      </c>
      <c r="K165" s="47" t="s">
        <v>739</v>
      </c>
      <c r="L165" s="9" t="str">
        <f>IF(J165="Div by 0", "N/A", IF(OR(J165="N/A",K165="N/A"),"N/A", IF(J165&gt;VALUE(MID(K165,1,2)), "No", IF(J165&lt;-1*VALUE(MID(K165,1,2)), "No", "Yes"))))</f>
        <v>Yes</v>
      </c>
      <c r="N165" s="69"/>
    </row>
    <row r="166" spans="1:16" x14ac:dyDescent="0.2">
      <c r="A166" s="60" t="s">
        <v>1230</v>
      </c>
      <c r="B166" s="14" t="s">
        <v>213</v>
      </c>
      <c r="C166" s="14">
        <v>941.25</v>
      </c>
      <c r="D166" s="11" t="str">
        <f t="shared" si="34"/>
        <v>N/A</v>
      </c>
      <c r="E166" s="14">
        <v>1977.0602409999999</v>
      </c>
      <c r="F166" s="11" t="str">
        <f t="shared" si="35"/>
        <v>N/A</v>
      </c>
      <c r="G166" s="14">
        <v>2007.9129129</v>
      </c>
      <c r="H166" s="11" t="str">
        <f t="shared" si="36"/>
        <v>N/A</v>
      </c>
      <c r="I166" s="12">
        <v>110</v>
      </c>
      <c r="J166" s="12">
        <v>1.5609999999999999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116645</v>
      </c>
      <c r="D6" s="11" t="str">
        <f t="shared" ref="D6:D11" si="0">IF($B6="N/A","N/A",IF(C6&gt;10,"No",IF(C6&lt;-10,"No","Yes")))</f>
        <v>N/A</v>
      </c>
      <c r="E6" s="1">
        <v>129619</v>
      </c>
      <c r="F6" s="11" t="str">
        <f t="shared" ref="F6:F11" si="1">IF($B6="N/A","N/A",IF(E6&gt;10,"No",IF(E6&lt;-10,"No","Yes")))</f>
        <v>N/A</v>
      </c>
      <c r="G6" s="1">
        <v>136608</v>
      </c>
      <c r="H6" s="11" t="str">
        <f t="shared" ref="H6:H11" si="2">IF($B6="N/A","N/A",IF(G6&gt;10,"No",IF(G6&lt;-10,"No","Yes")))</f>
        <v>N/A</v>
      </c>
      <c r="I6" s="12">
        <v>11.12</v>
      </c>
      <c r="J6" s="12">
        <v>5.3920000000000003</v>
      </c>
      <c r="K6" s="1" t="s">
        <v>739</v>
      </c>
      <c r="L6" s="9" t="str">
        <f t="shared" ref="L6:L14" si="3">IF(J6="Div by 0", "N/A", IF(K6="N/A","N/A", IF(J6&gt;VALUE(MID(K6,1,2)), "No", IF(J6&lt;-1*VALUE(MID(K6,1,2)), "No", "Yes"))))</f>
        <v>Yes</v>
      </c>
    </row>
    <row r="7" spans="1:12" x14ac:dyDescent="0.2">
      <c r="A7" s="18" t="s">
        <v>100</v>
      </c>
      <c r="B7" s="50" t="s">
        <v>213</v>
      </c>
      <c r="C7" s="1">
        <v>8343</v>
      </c>
      <c r="D7" s="11" t="str">
        <f t="shared" si="0"/>
        <v>N/A</v>
      </c>
      <c r="E7" s="1">
        <v>9084</v>
      </c>
      <c r="F7" s="11" t="str">
        <f t="shared" si="1"/>
        <v>N/A</v>
      </c>
      <c r="G7" s="1">
        <v>8991</v>
      </c>
      <c r="H7" s="11" t="str">
        <f t="shared" si="2"/>
        <v>N/A</v>
      </c>
      <c r="I7" s="12">
        <v>8.8819999999999997</v>
      </c>
      <c r="J7" s="12">
        <v>-1.02</v>
      </c>
      <c r="K7" s="50" t="s">
        <v>739</v>
      </c>
      <c r="L7" s="9" t="str">
        <f t="shared" si="3"/>
        <v>Yes</v>
      </c>
    </row>
    <row r="8" spans="1:12" x14ac:dyDescent="0.2">
      <c r="A8" s="18" t="s">
        <v>101</v>
      </c>
      <c r="B8" s="50" t="s">
        <v>213</v>
      </c>
      <c r="C8" s="1">
        <v>20430</v>
      </c>
      <c r="D8" s="11" t="str">
        <f t="shared" si="0"/>
        <v>N/A</v>
      </c>
      <c r="E8" s="1">
        <v>20541</v>
      </c>
      <c r="F8" s="11" t="str">
        <f t="shared" si="1"/>
        <v>N/A</v>
      </c>
      <c r="G8" s="1">
        <v>21768</v>
      </c>
      <c r="H8" s="11" t="str">
        <f t="shared" si="2"/>
        <v>N/A</v>
      </c>
      <c r="I8" s="12">
        <v>0.54330000000000001</v>
      </c>
      <c r="J8" s="12">
        <v>5.9729999999999999</v>
      </c>
      <c r="K8" s="50" t="s">
        <v>739</v>
      </c>
      <c r="L8" s="9" t="str">
        <f t="shared" si="3"/>
        <v>Yes</v>
      </c>
    </row>
    <row r="9" spans="1:12" x14ac:dyDescent="0.2">
      <c r="A9" s="18" t="s">
        <v>104</v>
      </c>
      <c r="B9" s="50" t="s">
        <v>213</v>
      </c>
      <c r="C9" s="1">
        <v>66677</v>
      </c>
      <c r="D9" s="11" t="str">
        <f t="shared" si="0"/>
        <v>N/A</v>
      </c>
      <c r="E9" s="1">
        <v>78017</v>
      </c>
      <c r="F9" s="11" t="str">
        <f t="shared" si="1"/>
        <v>N/A</v>
      </c>
      <c r="G9" s="1">
        <v>84036</v>
      </c>
      <c r="H9" s="11" t="str">
        <f t="shared" si="2"/>
        <v>N/A</v>
      </c>
      <c r="I9" s="12">
        <v>17.010000000000002</v>
      </c>
      <c r="J9" s="12">
        <v>7.7149999999999999</v>
      </c>
      <c r="K9" s="50" t="s">
        <v>739</v>
      </c>
      <c r="L9" s="9" t="str">
        <f t="shared" si="3"/>
        <v>Yes</v>
      </c>
    </row>
    <row r="10" spans="1:12" x14ac:dyDescent="0.2">
      <c r="A10" s="18" t="s">
        <v>105</v>
      </c>
      <c r="B10" s="50" t="s">
        <v>213</v>
      </c>
      <c r="C10" s="1">
        <v>21195</v>
      </c>
      <c r="D10" s="11" t="str">
        <f t="shared" si="0"/>
        <v>N/A</v>
      </c>
      <c r="E10" s="1">
        <v>21977</v>
      </c>
      <c r="F10" s="11" t="str">
        <f t="shared" si="1"/>
        <v>N/A</v>
      </c>
      <c r="G10" s="1">
        <v>21813</v>
      </c>
      <c r="H10" s="11" t="str">
        <f t="shared" si="2"/>
        <v>N/A</v>
      </c>
      <c r="I10" s="12">
        <v>3.69</v>
      </c>
      <c r="J10" s="12">
        <v>-0.746</v>
      </c>
      <c r="K10" s="50" t="s">
        <v>739</v>
      </c>
      <c r="L10" s="9" t="str">
        <f t="shared" si="3"/>
        <v>Yes</v>
      </c>
    </row>
    <row r="11" spans="1:12" x14ac:dyDescent="0.2">
      <c r="A11" s="18" t="s">
        <v>77</v>
      </c>
      <c r="B11" s="1" t="s">
        <v>213</v>
      </c>
      <c r="C11" s="1">
        <v>85453.06</v>
      </c>
      <c r="D11" s="46" t="str">
        <f t="shared" si="0"/>
        <v>N/A</v>
      </c>
      <c r="E11" s="1">
        <v>101543.94</v>
      </c>
      <c r="F11" s="11" t="str">
        <f t="shared" si="1"/>
        <v>N/A</v>
      </c>
      <c r="G11" s="1">
        <v>107247.81</v>
      </c>
      <c r="H11" s="11" t="str">
        <f t="shared" si="2"/>
        <v>N/A</v>
      </c>
      <c r="I11" s="12">
        <v>18.829999999999998</v>
      </c>
      <c r="J11" s="12">
        <v>5.617</v>
      </c>
      <c r="K11" s="1" t="s">
        <v>740</v>
      </c>
      <c r="L11" s="9" t="str">
        <f t="shared" si="3"/>
        <v>Yes</v>
      </c>
    </row>
    <row r="12" spans="1:12" x14ac:dyDescent="0.2">
      <c r="A12" s="18" t="s">
        <v>115</v>
      </c>
      <c r="B12" s="1" t="s">
        <v>213</v>
      </c>
      <c r="C12" s="1">
        <v>16812</v>
      </c>
      <c r="D12" s="1" t="s">
        <v>213</v>
      </c>
      <c r="E12" s="1">
        <v>17633</v>
      </c>
      <c r="F12" s="1" t="s">
        <v>213</v>
      </c>
      <c r="G12" s="1">
        <v>18251</v>
      </c>
      <c r="H12" s="1" t="s">
        <v>213</v>
      </c>
      <c r="I12" s="12">
        <v>4.883</v>
      </c>
      <c r="J12" s="12">
        <v>3.5049999999999999</v>
      </c>
      <c r="K12" s="1" t="s">
        <v>740</v>
      </c>
      <c r="L12" s="9" t="str">
        <f t="shared" si="3"/>
        <v>Yes</v>
      </c>
    </row>
    <row r="13" spans="1:12" x14ac:dyDescent="0.2">
      <c r="A13" s="18" t="s">
        <v>449</v>
      </c>
      <c r="B13" s="1" t="s">
        <v>213</v>
      </c>
      <c r="C13" s="1">
        <v>8224</v>
      </c>
      <c r="D13" s="1" t="s">
        <v>213</v>
      </c>
      <c r="E13" s="1">
        <v>8962</v>
      </c>
      <c r="F13" s="1" t="s">
        <v>213</v>
      </c>
      <c r="G13" s="1">
        <v>8905</v>
      </c>
      <c r="H13" s="1" t="s">
        <v>213</v>
      </c>
      <c r="I13" s="12">
        <v>8.9740000000000002</v>
      </c>
      <c r="J13" s="12">
        <v>-0.63600000000000001</v>
      </c>
      <c r="K13" s="1" t="s">
        <v>740</v>
      </c>
      <c r="L13" s="9" t="str">
        <f t="shared" si="3"/>
        <v>Yes</v>
      </c>
    </row>
    <row r="14" spans="1:12" x14ac:dyDescent="0.2">
      <c r="A14" s="18" t="s">
        <v>450</v>
      </c>
      <c r="B14" s="1" t="s">
        <v>213</v>
      </c>
      <c r="C14" s="1">
        <v>7293</v>
      </c>
      <c r="D14" s="1" t="s">
        <v>213</v>
      </c>
      <c r="E14" s="1">
        <v>7258</v>
      </c>
      <c r="F14" s="1" t="s">
        <v>213</v>
      </c>
      <c r="G14" s="1">
        <v>8031</v>
      </c>
      <c r="H14" s="1" t="s">
        <v>213</v>
      </c>
      <c r="I14" s="12">
        <v>-0.48</v>
      </c>
      <c r="J14" s="12">
        <v>10.65</v>
      </c>
      <c r="K14" s="1" t="s">
        <v>740</v>
      </c>
      <c r="L14" s="9" t="str">
        <f t="shared" si="3"/>
        <v>No</v>
      </c>
    </row>
    <row r="15" spans="1:12" x14ac:dyDescent="0.2">
      <c r="A15" s="4" t="s">
        <v>58</v>
      </c>
      <c r="B15" s="50" t="s">
        <v>213</v>
      </c>
      <c r="C15" s="14">
        <v>713120992</v>
      </c>
      <c r="D15" s="11" t="str">
        <f t="shared" ref="D15:D20" si="4">IF($B15="N/A","N/A",IF(C15&gt;10,"No",IF(C15&lt;-10,"No","Yes")))</f>
        <v>N/A</v>
      </c>
      <c r="E15" s="14">
        <v>770321705</v>
      </c>
      <c r="F15" s="11" t="str">
        <f t="shared" ref="F15:F20" si="5">IF($B15="N/A","N/A",IF(E15&gt;10,"No",IF(E15&lt;-10,"No","Yes")))</f>
        <v>N/A</v>
      </c>
      <c r="G15" s="14">
        <v>785760936</v>
      </c>
      <c r="H15" s="11" t="str">
        <f t="shared" ref="H15:H20" si="6">IF($B15="N/A","N/A",IF(G15&gt;10,"No",IF(G15&lt;-10,"No","Yes")))</f>
        <v>N/A</v>
      </c>
      <c r="I15" s="12">
        <v>8.0210000000000008</v>
      </c>
      <c r="J15" s="12">
        <v>2.004</v>
      </c>
      <c r="K15" s="50" t="s">
        <v>739</v>
      </c>
      <c r="L15" s="9" t="str">
        <f t="shared" ref="L15:L20" si="7">IF(J15="Div by 0", "N/A", IF(K15="N/A","N/A", IF(J15&gt;VALUE(MID(K15,1,2)), "No", IF(J15&lt;-1*VALUE(MID(K15,1,2)), "No", "Yes"))))</f>
        <v>Yes</v>
      </c>
    </row>
    <row r="16" spans="1:12" x14ac:dyDescent="0.2">
      <c r="A16" s="4" t="s">
        <v>1133</v>
      </c>
      <c r="B16" s="50" t="s">
        <v>213</v>
      </c>
      <c r="C16" s="14">
        <v>6113.6010287999998</v>
      </c>
      <c r="D16" s="11" t="str">
        <f t="shared" si="4"/>
        <v>N/A</v>
      </c>
      <c r="E16" s="14">
        <v>5942.9690477000004</v>
      </c>
      <c r="F16" s="11" t="str">
        <f t="shared" si="5"/>
        <v>N/A</v>
      </c>
      <c r="G16" s="14">
        <v>5751.9393885999998</v>
      </c>
      <c r="H16" s="11" t="str">
        <f t="shared" si="6"/>
        <v>N/A</v>
      </c>
      <c r="I16" s="12">
        <v>-2.79</v>
      </c>
      <c r="J16" s="12">
        <v>-3.21</v>
      </c>
      <c r="K16" s="50" t="s">
        <v>739</v>
      </c>
      <c r="L16" s="9" t="str">
        <f t="shared" si="7"/>
        <v>Yes</v>
      </c>
    </row>
    <row r="17" spans="1:12" x14ac:dyDescent="0.2">
      <c r="A17" s="4" t="s">
        <v>1233</v>
      </c>
      <c r="B17" s="50" t="s">
        <v>213</v>
      </c>
      <c r="C17" s="14">
        <v>20269.508689999999</v>
      </c>
      <c r="D17" s="11" t="str">
        <f t="shared" si="4"/>
        <v>N/A</v>
      </c>
      <c r="E17" s="14">
        <v>19413.945068000001</v>
      </c>
      <c r="F17" s="11" t="str">
        <f t="shared" si="5"/>
        <v>N/A</v>
      </c>
      <c r="G17" s="14">
        <v>19326.753864999999</v>
      </c>
      <c r="H17" s="11" t="str">
        <f t="shared" si="6"/>
        <v>N/A</v>
      </c>
      <c r="I17" s="12">
        <v>-4.22</v>
      </c>
      <c r="J17" s="12">
        <v>-0.44900000000000001</v>
      </c>
      <c r="K17" s="50" t="s">
        <v>739</v>
      </c>
      <c r="L17" s="9" t="str">
        <f t="shared" si="7"/>
        <v>Yes</v>
      </c>
    </row>
    <row r="18" spans="1:12" x14ac:dyDescent="0.2">
      <c r="A18" s="4" t="s">
        <v>1234</v>
      </c>
      <c r="B18" s="50" t="s">
        <v>213</v>
      </c>
      <c r="C18" s="14">
        <v>13888.764415</v>
      </c>
      <c r="D18" s="11" t="str">
        <f t="shared" si="4"/>
        <v>N/A</v>
      </c>
      <c r="E18" s="14">
        <v>14046.431576000001</v>
      </c>
      <c r="F18" s="11" t="str">
        <f t="shared" si="5"/>
        <v>N/A</v>
      </c>
      <c r="G18" s="14">
        <v>13587.964214</v>
      </c>
      <c r="H18" s="11" t="str">
        <f t="shared" si="6"/>
        <v>N/A</v>
      </c>
      <c r="I18" s="12">
        <v>1.135</v>
      </c>
      <c r="J18" s="12">
        <v>-3.26</v>
      </c>
      <c r="K18" s="50" t="s">
        <v>739</v>
      </c>
      <c r="L18" s="9" t="str">
        <f t="shared" si="7"/>
        <v>Yes</v>
      </c>
    </row>
    <row r="19" spans="1:12" x14ac:dyDescent="0.2">
      <c r="A19" s="4" t="s">
        <v>1235</v>
      </c>
      <c r="B19" s="50" t="s">
        <v>213</v>
      </c>
      <c r="C19" s="14">
        <v>2668.6731407000002</v>
      </c>
      <c r="D19" s="11" t="str">
        <f t="shared" si="4"/>
        <v>N/A</v>
      </c>
      <c r="E19" s="14">
        <v>2756.5350757000001</v>
      </c>
      <c r="F19" s="11" t="str">
        <f t="shared" si="5"/>
        <v>N/A</v>
      </c>
      <c r="G19" s="14">
        <v>2699.5483364000002</v>
      </c>
      <c r="H19" s="11" t="str">
        <f t="shared" si="6"/>
        <v>N/A</v>
      </c>
      <c r="I19" s="12">
        <v>3.2919999999999998</v>
      </c>
      <c r="J19" s="12">
        <v>-2.0699999999999998</v>
      </c>
      <c r="K19" s="50" t="s">
        <v>739</v>
      </c>
      <c r="L19" s="9" t="str">
        <f t="shared" si="7"/>
        <v>Yes</v>
      </c>
    </row>
    <row r="20" spans="1:12" x14ac:dyDescent="0.2">
      <c r="A20" s="4" t="s">
        <v>1236</v>
      </c>
      <c r="B20" s="50" t="s">
        <v>213</v>
      </c>
      <c r="C20" s="14">
        <v>3884.2134937000001</v>
      </c>
      <c r="D20" s="11" t="str">
        <f t="shared" si="4"/>
        <v>N/A</v>
      </c>
      <c r="E20" s="14">
        <v>4112.5303727</v>
      </c>
      <c r="F20" s="11" t="str">
        <f t="shared" si="5"/>
        <v>N/A</v>
      </c>
      <c r="G20" s="14">
        <v>4096.2748361000004</v>
      </c>
      <c r="H20" s="11" t="str">
        <f t="shared" si="6"/>
        <v>N/A</v>
      </c>
      <c r="I20" s="12">
        <v>5.8780000000000001</v>
      </c>
      <c r="J20" s="12">
        <v>-0.39500000000000002</v>
      </c>
      <c r="K20" s="50" t="s">
        <v>739</v>
      </c>
      <c r="L20" s="9" t="str">
        <f t="shared" si="7"/>
        <v>Yes</v>
      </c>
    </row>
    <row r="21" spans="1:12" x14ac:dyDescent="0.2">
      <c r="A21" s="2" t="s">
        <v>1137</v>
      </c>
      <c r="B21" s="50" t="s">
        <v>213</v>
      </c>
      <c r="C21" s="14">
        <v>6352.6322438999996</v>
      </c>
      <c r="D21" s="11" t="str">
        <f t="shared" ref="D21:D22" si="8">IF($B21="N/A","N/A",IF(C21&gt;10,"No",IF(C21&lt;-10,"No","Yes")))</f>
        <v>N/A</v>
      </c>
      <c r="E21" s="14">
        <v>6247.7947918</v>
      </c>
      <c r="F21" s="11" t="str">
        <f t="shared" ref="F21:F22" si="9">IF($B21="N/A","N/A",IF(E21&gt;10,"No",IF(E21&lt;-10,"No","Yes")))</f>
        <v>N/A</v>
      </c>
      <c r="G21" s="14">
        <v>6078.7785001000002</v>
      </c>
      <c r="H21" s="11" t="str">
        <f t="shared" ref="H21:H22" si="10">IF($B21="N/A","N/A",IF(G21&gt;10,"No",IF(G21&lt;-10,"No","Yes")))</f>
        <v>N/A</v>
      </c>
      <c r="I21" s="12">
        <v>-1.65</v>
      </c>
      <c r="J21" s="12">
        <v>-2.71</v>
      </c>
      <c r="K21" s="50" t="s">
        <v>739</v>
      </c>
      <c r="L21" s="9" t="str">
        <f>IF(J21="Div by 0", "N/A", IF(OR(J21="N/A",K21="N/A"),"N/A", IF(J21&gt;VALUE(MID(K21,1,2)), "No", IF(J21&lt;-1*VALUE(MID(K21,1,2)), "No", "Yes"))))</f>
        <v>Yes</v>
      </c>
    </row>
    <row r="22" spans="1:12" x14ac:dyDescent="0.2">
      <c r="A22" s="2" t="s">
        <v>1138</v>
      </c>
      <c r="B22" s="50" t="s">
        <v>213</v>
      </c>
      <c r="C22" s="14">
        <v>5802.8038847999997</v>
      </c>
      <c r="D22" s="11" t="str">
        <f t="shared" si="8"/>
        <v>N/A</v>
      </c>
      <c r="E22" s="14">
        <v>5556.5076456999996</v>
      </c>
      <c r="F22" s="11" t="str">
        <f t="shared" si="9"/>
        <v>N/A</v>
      </c>
      <c r="G22" s="14">
        <v>5345.9172740000004</v>
      </c>
      <c r="H22" s="11" t="str">
        <f t="shared" si="10"/>
        <v>N/A</v>
      </c>
      <c r="I22" s="12">
        <v>-4.24</v>
      </c>
      <c r="J22" s="12">
        <v>-3.79</v>
      </c>
      <c r="K22" s="50" t="s">
        <v>739</v>
      </c>
      <c r="L22" s="9" t="str">
        <f>IF(J22="Div by 0", "N/A", IF(OR(J22="N/A",K22="N/A"),"N/A", IF(J22&gt;VALUE(MID(K22,1,2)), "No", IF(J22&lt;-1*VALUE(MID(K22,1,2)), "No", "Yes"))))</f>
        <v>Yes</v>
      </c>
    </row>
    <row r="23" spans="1:12" x14ac:dyDescent="0.2">
      <c r="A23" s="4" t="s">
        <v>1237</v>
      </c>
      <c r="B23" s="50" t="s">
        <v>213</v>
      </c>
      <c r="C23" s="14">
        <v>14896.33488</v>
      </c>
      <c r="D23" s="11" t="str">
        <f>IF($B23="N/A","N/A",IF(C23&gt;10,"No",IF(C23&lt;-10,"No","Yes")))</f>
        <v>N/A</v>
      </c>
      <c r="E23" s="14">
        <v>14733.910565</v>
      </c>
      <c r="F23" s="11" t="str">
        <f>IF($B23="N/A","N/A",IF(E23&gt;10,"No",IF(E23&lt;-10,"No","Yes")))</f>
        <v>N/A</v>
      </c>
      <c r="G23" s="14">
        <v>14167.649937</v>
      </c>
      <c r="H23" s="11" t="str">
        <f>IF($B23="N/A","N/A",IF(G23&gt;10,"No",IF(G23&lt;-10,"No","Yes")))</f>
        <v>N/A</v>
      </c>
      <c r="I23" s="12">
        <v>-1.0900000000000001</v>
      </c>
      <c r="J23" s="12">
        <v>-3.84</v>
      </c>
      <c r="K23" s="50" t="s">
        <v>739</v>
      </c>
      <c r="L23" s="9" t="str">
        <f>IF(J23="Div by 0", "N/A", IF(K23="N/A","N/A", IF(J23&gt;VALUE(MID(K23,1,2)), "No", IF(J23&lt;-1*VALUE(MID(K23,1,2)), "No", "Yes"))))</f>
        <v>Yes</v>
      </c>
    </row>
    <row r="24" spans="1:12" x14ac:dyDescent="0.2">
      <c r="A24" s="4" t="s">
        <v>1238</v>
      </c>
      <c r="B24" s="50" t="s">
        <v>213</v>
      </c>
      <c r="C24" s="14">
        <v>20422.144576999999</v>
      </c>
      <c r="D24" s="11" t="str">
        <f>IF($B24="N/A","N/A",IF(C24&gt;10,"No",IF(C24&lt;-10,"No","Yes")))</f>
        <v>N/A</v>
      </c>
      <c r="E24" s="14">
        <v>19556.481253999998</v>
      </c>
      <c r="F24" s="11" t="str">
        <f>IF($B24="N/A","N/A",IF(E24&gt;10,"No",IF(E24&lt;-10,"No","Yes")))</f>
        <v>N/A</v>
      </c>
      <c r="G24" s="14">
        <v>19427.186188</v>
      </c>
      <c r="H24" s="11" t="str">
        <f>IF($B24="N/A","N/A",IF(G24&gt;10,"No",IF(G24&lt;-10,"No","Yes")))</f>
        <v>N/A</v>
      </c>
      <c r="I24" s="12">
        <v>-4.24</v>
      </c>
      <c r="J24" s="12">
        <v>-0.66100000000000003</v>
      </c>
      <c r="K24" s="50" t="s">
        <v>739</v>
      </c>
      <c r="L24" s="9" t="str">
        <f>IF(J24="Div by 0", "N/A", IF(K24="N/A","N/A", IF(J24&gt;VALUE(MID(K24,1,2)), "No", IF(J24&lt;-1*VALUE(MID(K24,1,2)), "No", "Yes"))))</f>
        <v>Yes</v>
      </c>
    </row>
    <row r="25" spans="1:12" x14ac:dyDescent="0.2">
      <c r="A25" s="4" t="s">
        <v>1239</v>
      </c>
      <c r="B25" s="50" t="s">
        <v>213</v>
      </c>
      <c r="C25" s="14">
        <v>10189.936240000001</v>
      </c>
      <c r="D25" s="11" t="str">
        <f>IF($B25="N/A","N/A",IF(C25&gt;10,"No",IF(C25&lt;-10,"No","Yes")))</f>
        <v>N/A</v>
      </c>
      <c r="E25" s="14">
        <v>10309.129788</v>
      </c>
      <c r="F25" s="11" t="str">
        <f>IF($B25="N/A","N/A",IF(E25&gt;10,"No",IF(E25&lt;-10,"No","Yes")))</f>
        <v>N/A</v>
      </c>
      <c r="G25" s="14">
        <v>9722.9513136999994</v>
      </c>
      <c r="H25" s="11" t="str">
        <f>IF($B25="N/A","N/A",IF(G25&gt;10,"No",IF(G25&lt;-10,"No","Yes")))</f>
        <v>N/A</v>
      </c>
      <c r="I25" s="12">
        <v>1.17</v>
      </c>
      <c r="J25" s="12">
        <v>-5.69</v>
      </c>
      <c r="K25" s="50" t="s">
        <v>739</v>
      </c>
      <c r="L25" s="9" t="str">
        <f>IF(J25="Div by 0", "N/A", IF(K25="N/A","N/A", IF(J25&gt;VALUE(MID(K25,1,2)), "No", IF(J25&lt;-1*VALUE(MID(K25,1,2)), "No", "Yes"))))</f>
        <v>Yes</v>
      </c>
    </row>
    <row r="26" spans="1:12" x14ac:dyDescent="0.2">
      <c r="A26" s="4" t="s">
        <v>1240</v>
      </c>
      <c r="B26" s="50" t="s">
        <v>213</v>
      </c>
      <c r="C26" s="14">
        <v>15571.528832</v>
      </c>
      <c r="D26" s="11" t="str">
        <f t="shared" ref="D26:D27" si="11">IF($B26="N/A","N/A",IF(C26&gt;10,"No",IF(C26&lt;-10,"No","Yes")))</f>
        <v>N/A</v>
      </c>
      <c r="E26" s="14">
        <v>15516.516320999999</v>
      </c>
      <c r="F26" s="11" t="str">
        <f t="shared" ref="F26:F30" si="12">IF($B26="N/A","N/A",IF(E26&gt;10,"No",IF(E26&lt;-10,"No","Yes")))</f>
        <v>N/A</v>
      </c>
      <c r="G26" s="14">
        <v>15020.450977</v>
      </c>
      <c r="H26" s="11" t="str">
        <f t="shared" ref="H26:H27" si="13">IF($B26="N/A","N/A",IF(G26&gt;10,"No",IF(G26&lt;-10,"No","Yes")))</f>
        <v>N/A</v>
      </c>
      <c r="I26" s="12">
        <v>-0.35299999999999998</v>
      </c>
      <c r="J26" s="12">
        <v>-3.2</v>
      </c>
      <c r="K26" s="50" t="s">
        <v>739</v>
      </c>
      <c r="L26" s="9" t="str">
        <f>IF(J26="Div by 0", "N/A", IF(OR(J26="N/A",K26="N/A"),"N/A", IF(J26&gt;VALUE(MID(K26,1,2)), "No", IF(J26&lt;-1*VALUE(MID(K26,1,2)), "No", "Yes"))))</f>
        <v>Yes</v>
      </c>
    </row>
    <row r="27" spans="1:12" x14ac:dyDescent="0.2">
      <c r="A27" s="4" t="s">
        <v>1241</v>
      </c>
      <c r="B27" s="50" t="s">
        <v>213</v>
      </c>
      <c r="C27" s="14">
        <v>13785.319433999999</v>
      </c>
      <c r="D27" s="11" t="str">
        <f t="shared" si="11"/>
        <v>N/A</v>
      </c>
      <c r="E27" s="14">
        <v>13465.128289</v>
      </c>
      <c r="F27" s="11" t="str">
        <f t="shared" si="12"/>
        <v>N/A</v>
      </c>
      <c r="G27" s="14">
        <v>12826.108416999999</v>
      </c>
      <c r="H27" s="11" t="str">
        <f t="shared" si="13"/>
        <v>N/A</v>
      </c>
      <c r="I27" s="12">
        <v>-2.3199999999999998</v>
      </c>
      <c r="J27" s="12">
        <v>-4.75</v>
      </c>
      <c r="K27" s="50" t="s">
        <v>739</v>
      </c>
      <c r="L27" s="9" t="str">
        <f>IF(J27="Div by 0", "N/A", IF(OR(J27="N/A",K27="N/A"),"N/A", IF(J27&gt;VALUE(MID(K27,1,2)), "No", IF(J27&lt;-1*VALUE(MID(K27,1,2)), "No", "Yes"))))</f>
        <v>Yes</v>
      </c>
    </row>
    <row r="28" spans="1:12" x14ac:dyDescent="0.2">
      <c r="A28" s="60" t="s">
        <v>1242</v>
      </c>
      <c r="B28" s="14" t="s">
        <v>213</v>
      </c>
      <c r="C28" s="14">
        <v>1216.1978362</v>
      </c>
      <c r="D28" s="11" t="str">
        <f t="shared" ref="D28:D30" si="14">IF($B28="N/A","N/A",IF(C28&gt;10,"No",IF(C28&lt;-10,"No","Yes")))</f>
        <v>N/A</v>
      </c>
      <c r="E28" s="14">
        <v>1938.7148047999999</v>
      </c>
      <c r="F28" s="11" t="str">
        <f t="shared" si="12"/>
        <v>N/A</v>
      </c>
      <c r="G28" s="14">
        <v>2299.8382657000002</v>
      </c>
      <c r="H28" s="11" t="str">
        <f t="shared" ref="H28:H30" si="15">IF($B28="N/A","N/A",IF(G28&gt;10,"No",IF(G28&lt;-10,"No","Yes")))</f>
        <v>N/A</v>
      </c>
      <c r="I28" s="12">
        <v>59.41</v>
      </c>
      <c r="J28" s="12">
        <v>18.63</v>
      </c>
      <c r="K28" s="47" t="s">
        <v>739</v>
      </c>
      <c r="L28" s="9" t="str">
        <f>IF(J28="Div by 0", "N/A", IF(OR(J28="N/A",K28="N/A"),"N/A", IF(J28&gt;VALUE(MID(K28,1,2)), "No", IF(J28&lt;-1*VALUE(MID(K28,1,2)), "No", "Yes"))))</f>
        <v>Yes</v>
      </c>
    </row>
    <row r="29" spans="1:12" x14ac:dyDescent="0.2">
      <c r="A29" s="60" t="s">
        <v>1243</v>
      </c>
      <c r="B29" s="14" t="s">
        <v>213</v>
      </c>
      <c r="C29" s="14">
        <v>1217.3357475</v>
      </c>
      <c r="D29" s="11" t="str">
        <f t="shared" si="14"/>
        <v>N/A</v>
      </c>
      <c r="E29" s="14">
        <v>1937.8385186999999</v>
      </c>
      <c r="F29" s="11" t="str">
        <f t="shared" si="12"/>
        <v>N/A</v>
      </c>
      <c r="G29" s="14">
        <v>2309.7194552000001</v>
      </c>
      <c r="H29" s="11" t="str">
        <f t="shared" si="15"/>
        <v>N/A</v>
      </c>
      <c r="I29" s="12">
        <v>59.19</v>
      </c>
      <c r="J29" s="12">
        <v>19.190000000000001</v>
      </c>
      <c r="K29" s="47" t="s">
        <v>739</v>
      </c>
      <c r="L29" s="9" t="str">
        <f t="shared" ref="L29:L30" si="16">IF(J29="Div by 0", "N/A", IF(OR(J29="N/A",K29="N/A"),"N/A", IF(J29&gt;VALUE(MID(K29,1,2)), "No", IF(J29&lt;-1*VALUE(MID(K29,1,2)), "No", "Yes"))))</f>
        <v>Yes</v>
      </c>
    </row>
    <row r="30" spans="1:12" x14ac:dyDescent="0.2">
      <c r="A30" s="60" t="s">
        <v>1244</v>
      </c>
      <c r="B30" s="14" t="s">
        <v>213</v>
      </c>
      <c r="C30" s="14">
        <v>941.25</v>
      </c>
      <c r="D30" s="11" t="str">
        <f t="shared" si="14"/>
        <v>N/A</v>
      </c>
      <c r="E30" s="14">
        <v>1977.0602409999999</v>
      </c>
      <c r="F30" s="11" t="str">
        <f t="shared" si="12"/>
        <v>N/A</v>
      </c>
      <c r="G30" s="14">
        <v>2007.9129129</v>
      </c>
      <c r="H30" s="11" t="str">
        <f t="shared" si="15"/>
        <v>N/A</v>
      </c>
      <c r="I30" s="12">
        <v>110</v>
      </c>
      <c r="J30" s="12">
        <v>1.5609999999999999</v>
      </c>
      <c r="K30" s="47" t="s">
        <v>739</v>
      </c>
      <c r="L30" s="9" t="str">
        <f t="shared" si="16"/>
        <v>Yes</v>
      </c>
    </row>
    <row r="31" spans="1:12" x14ac:dyDescent="0.2">
      <c r="A31" s="48" t="s">
        <v>2</v>
      </c>
      <c r="B31" s="37" t="s">
        <v>213</v>
      </c>
      <c r="C31" s="13">
        <v>70.177032878000006</v>
      </c>
      <c r="D31" s="46" t="str">
        <f t="shared" ref="D31:D69" si="17">IF($B31="N/A","N/A",IF(C31&gt;10,"No",IF(C31&lt;-10,"No","Yes")))</f>
        <v>N/A</v>
      </c>
      <c r="E31" s="13">
        <v>78.825635130999999</v>
      </c>
      <c r="F31" s="46" t="str">
        <f t="shared" ref="F31:F69" si="18">IF($B31="N/A","N/A",IF(E31&gt;10,"No",IF(E31&lt;-10,"No","Yes")))</f>
        <v>N/A</v>
      </c>
      <c r="G31" s="13">
        <v>80.930838604000002</v>
      </c>
      <c r="H31" s="46" t="str">
        <f t="shared" ref="H31:H69" si="19">IF($B31="N/A","N/A",IF(G31&gt;10,"No",IF(G31&lt;-10,"No","Yes")))</f>
        <v>N/A</v>
      </c>
      <c r="I31" s="12">
        <v>12.32</v>
      </c>
      <c r="J31" s="12">
        <v>2.6709999999999998</v>
      </c>
      <c r="K31" s="47" t="s">
        <v>739</v>
      </c>
      <c r="L31" s="9" t="str">
        <f t="shared" ref="L31:L99" si="20">IF(J31="Div by 0", "N/A", IF(K31="N/A","N/A", IF(J31&gt;VALUE(MID(K31,1,2)), "No", IF(J31&lt;-1*VALUE(MID(K31,1,2)), "No", "Yes"))))</f>
        <v>Yes</v>
      </c>
    </row>
    <row r="32" spans="1:12" x14ac:dyDescent="0.2">
      <c r="A32" s="48" t="s">
        <v>22</v>
      </c>
      <c r="B32" s="37" t="s">
        <v>213</v>
      </c>
      <c r="C32" s="1">
        <v>81858</v>
      </c>
      <c r="D32" s="46" t="str">
        <f t="shared" si="17"/>
        <v>N/A</v>
      </c>
      <c r="E32" s="1">
        <v>102173</v>
      </c>
      <c r="F32" s="46" t="str">
        <f t="shared" si="18"/>
        <v>N/A</v>
      </c>
      <c r="G32" s="1">
        <v>110558</v>
      </c>
      <c r="H32" s="46" t="str">
        <f t="shared" si="19"/>
        <v>N/A</v>
      </c>
      <c r="I32" s="12">
        <v>24.82</v>
      </c>
      <c r="J32" s="12">
        <v>8.2070000000000007</v>
      </c>
      <c r="K32" s="47" t="s">
        <v>739</v>
      </c>
      <c r="L32" s="9" t="str">
        <f t="shared" si="20"/>
        <v>Yes</v>
      </c>
    </row>
    <row r="33" spans="1:12" x14ac:dyDescent="0.2">
      <c r="A33" s="48" t="s">
        <v>451</v>
      </c>
      <c r="B33" s="50" t="s">
        <v>213</v>
      </c>
      <c r="C33" s="1">
        <v>105</v>
      </c>
      <c r="D33" s="1" t="str">
        <f t="shared" si="17"/>
        <v>N/A</v>
      </c>
      <c r="E33" s="1">
        <v>180</v>
      </c>
      <c r="F33" s="1" t="str">
        <f t="shared" si="18"/>
        <v>N/A</v>
      </c>
      <c r="G33" s="1">
        <v>169</v>
      </c>
      <c r="H33" s="11" t="str">
        <f t="shared" si="19"/>
        <v>N/A</v>
      </c>
      <c r="I33" s="12">
        <v>71.430000000000007</v>
      </c>
      <c r="J33" s="12">
        <v>-6.11</v>
      </c>
      <c r="K33" s="50" t="s">
        <v>739</v>
      </c>
      <c r="L33" s="9" t="str">
        <f t="shared" si="20"/>
        <v>Yes</v>
      </c>
    </row>
    <row r="34" spans="1:12" x14ac:dyDescent="0.2">
      <c r="A34" s="48" t="s">
        <v>1245</v>
      </c>
      <c r="B34" s="5" t="s">
        <v>213</v>
      </c>
      <c r="C34" s="1">
        <v>85</v>
      </c>
      <c r="D34" s="9" t="str">
        <f t="shared" ref="D34:D38" si="21">IF($B34="N/A","N/A",IF(C34&lt;0,"No","Yes"))</f>
        <v>N/A</v>
      </c>
      <c r="E34" s="1">
        <v>148</v>
      </c>
      <c r="F34" s="9" t="str">
        <f t="shared" ref="F34:F38" si="22">IF($B34="N/A","N/A",IF(E34&lt;0,"No","Yes"))</f>
        <v>N/A</v>
      </c>
      <c r="G34" s="1">
        <v>141</v>
      </c>
      <c r="H34" s="9" t="str">
        <f t="shared" ref="H34:H38" si="23">IF($B34="N/A","N/A",IF(G34&lt;0,"No","Yes"))</f>
        <v>N/A</v>
      </c>
      <c r="I34" s="12">
        <v>74.12</v>
      </c>
      <c r="J34" s="12">
        <v>-4.7300000000000004</v>
      </c>
      <c r="K34" s="1" t="s">
        <v>739</v>
      </c>
      <c r="L34" s="9" t="str">
        <f t="shared" si="20"/>
        <v>Yes</v>
      </c>
    </row>
    <row r="35" spans="1:12" x14ac:dyDescent="0.2">
      <c r="A35" s="48" t="s">
        <v>1246</v>
      </c>
      <c r="B35" s="5" t="s">
        <v>213</v>
      </c>
      <c r="C35" s="1">
        <v>11</v>
      </c>
      <c r="D35" s="9" t="str">
        <f t="shared" si="21"/>
        <v>N/A</v>
      </c>
      <c r="E35" s="1">
        <v>11</v>
      </c>
      <c r="F35" s="9" t="str">
        <f t="shared" si="22"/>
        <v>N/A</v>
      </c>
      <c r="G35" s="1">
        <v>11</v>
      </c>
      <c r="H35" s="9" t="str">
        <f t="shared" si="23"/>
        <v>N/A</v>
      </c>
      <c r="I35" s="12">
        <v>400</v>
      </c>
      <c r="J35" s="12">
        <v>-60</v>
      </c>
      <c r="K35" s="1" t="s">
        <v>739</v>
      </c>
      <c r="L35" s="9" t="str">
        <f t="shared" si="20"/>
        <v>No</v>
      </c>
    </row>
    <row r="36" spans="1:12" x14ac:dyDescent="0.2">
      <c r="A36" s="48" t="s">
        <v>1247</v>
      </c>
      <c r="B36" s="5" t="s">
        <v>213</v>
      </c>
      <c r="C36" s="1">
        <v>11</v>
      </c>
      <c r="D36" s="9" t="str">
        <f t="shared" si="21"/>
        <v>N/A</v>
      </c>
      <c r="E36" s="1">
        <v>11</v>
      </c>
      <c r="F36" s="9" t="str">
        <f t="shared" si="22"/>
        <v>N/A</v>
      </c>
      <c r="G36" s="1">
        <v>11</v>
      </c>
      <c r="H36" s="9" t="str">
        <f t="shared" si="23"/>
        <v>N/A</v>
      </c>
      <c r="I36" s="12">
        <v>40</v>
      </c>
      <c r="J36" s="12">
        <v>28.57</v>
      </c>
      <c r="K36" s="1" t="s">
        <v>739</v>
      </c>
      <c r="L36" s="9" t="str">
        <f t="shared" si="20"/>
        <v>Yes</v>
      </c>
    </row>
    <row r="37" spans="1:12" x14ac:dyDescent="0.2">
      <c r="A37" s="48" t="s">
        <v>1248</v>
      </c>
      <c r="B37" s="5" t="s">
        <v>213</v>
      </c>
      <c r="C37" s="1">
        <v>14</v>
      </c>
      <c r="D37" s="9" t="str">
        <f t="shared" si="21"/>
        <v>N/A</v>
      </c>
      <c r="E37" s="1">
        <v>20</v>
      </c>
      <c r="F37" s="9" t="str">
        <f t="shared" si="22"/>
        <v>N/A</v>
      </c>
      <c r="G37" s="1">
        <v>17</v>
      </c>
      <c r="H37" s="9" t="str">
        <f t="shared" si="23"/>
        <v>N/A</v>
      </c>
      <c r="I37" s="12">
        <v>42.86</v>
      </c>
      <c r="J37" s="12">
        <v>-15</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10782</v>
      </c>
      <c r="D39" s="1" t="str">
        <f t="shared" si="17"/>
        <v>N/A</v>
      </c>
      <c r="E39" s="1">
        <v>11873</v>
      </c>
      <c r="F39" s="1" t="str">
        <f t="shared" si="18"/>
        <v>N/A</v>
      </c>
      <c r="G39" s="1">
        <v>12973</v>
      </c>
      <c r="H39" s="11" t="str">
        <f t="shared" si="19"/>
        <v>N/A</v>
      </c>
      <c r="I39" s="12">
        <v>10.119999999999999</v>
      </c>
      <c r="J39" s="12">
        <v>9.2650000000000006</v>
      </c>
      <c r="K39" s="50" t="s">
        <v>739</v>
      </c>
      <c r="L39" s="9" t="str">
        <f t="shared" si="20"/>
        <v>Yes</v>
      </c>
    </row>
    <row r="40" spans="1:12" x14ac:dyDescent="0.2">
      <c r="A40" s="48" t="s">
        <v>1250</v>
      </c>
      <c r="B40" s="5" t="s">
        <v>213</v>
      </c>
      <c r="C40" s="1">
        <v>10087</v>
      </c>
      <c r="D40" s="9" t="str">
        <f t="shared" ref="D40:D45" si="24">IF($B40="N/A","N/A",IF(C40&lt;0,"No","Yes"))</f>
        <v>N/A</v>
      </c>
      <c r="E40" s="1">
        <v>10798</v>
      </c>
      <c r="F40" s="9" t="str">
        <f t="shared" ref="F40:F45" si="25">IF($B40="N/A","N/A",IF(E40&lt;0,"No","Yes"))</f>
        <v>N/A</v>
      </c>
      <c r="G40" s="1">
        <v>11083</v>
      </c>
      <c r="H40" s="9" t="str">
        <f t="shared" ref="H40:H45" si="26">IF($B40="N/A","N/A",IF(G40&lt;0,"No","Yes"))</f>
        <v>N/A</v>
      </c>
      <c r="I40" s="12">
        <v>7.0490000000000004</v>
      </c>
      <c r="J40" s="12">
        <v>2.6389999999999998</v>
      </c>
      <c r="K40" s="1" t="s">
        <v>739</v>
      </c>
      <c r="L40" s="9" t="str">
        <f t="shared" si="20"/>
        <v>Yes</v>
      </c>
    </row>
    <row r="41" spans="1:12" x14ac:dyDescent="0.2">
      <c r="A41" s="48" t="s">
        <v>1251</v>
      </c>
      <c r="B41" s="5" t="s">
        <v>213</v>
      </c>
      <c r="C41" s="1">
        <v>142</v>
      </c>
      <c r="D41" s="9" t="str">
        <f t="shared" si="24"/>
        <v>N/A</v>
      </c>
      <c r="E41" s="1">
        <v>161</v>
      </c>
      <c r="F41" s="9" t="str">
        <f t="shared" si="25"/>
        <v>N/A</v>
      </c>
      <c r="G41" s="1">
        <v>173</v>
      </c>
      <c r="H41" s="9" t="str">
        <f t="shared" si="26"/>
        <v>N/A</v>
      </c>
      <c r="I41" s="12">
        <v>13.38</v>
      </c>
      <c r="J41" s="12">
        <v>7.4530000000000003</v>
      </c>
      <c r="K41" s="1" t="s">
        <v>739</v>
      </c>
      <c r="L41" s="9" t="str">
        <f t="shared" si="20"/>
        <v>Yes</v>
      </c>
    </row>
    <row r="42" spans="1:12" x14ac:dyDescent="0.2">
      <c r="A42" s="48" t="s">
        <v>1252</v>
      </c>
      <c r="B42" s="5" t="s">
        <v>213</v>
      </c>
      <c r="C42" s="1">
        <v>25</v>
      </c>
      <c r="D42" s="9" t="str">
        <f t="shared" si="24"/>
        <v>N/A</v>
      </c>
      <c r="E42" s="1">
        <v>58</v>
      </c>
      <c r="F42" s="9" t="str">
        <f t="shared" si="25"/>
        <v>N/A</v>
      </c>
      <c r="G42" s="1">
        <v>55</v>
      </c>
      <c r="H42" s="9" t="str">
        <f t="shared" si="26"/>
        <v>N/A</v>
      </c>
      <c r="I42" s="12">
        <v>132</v>
      </c>
      <c r="J42" s="12">
        <v>-5.17</v>
      </c>
      <c r="K42" s="1" t="s">
        <v>739</v>
      </c>
      <c r="L42" s="9" t="str">
        <f t="shared" si="20"/>
        <v>Yes</v>
      </c>
    </row>
    <row r="43" spans="1:12" x14ac:dyDescent="0.2">
      <c r="A43" s="48" t="s">
        <v>1253</v>
      </c>
      <c r="B43" s="5" t="s">
        <v>213</v>
      </c>
      <c r="C43" s="1">
        <v>199</v>
      </c>
      <c r="D43" s="9" t="str">
        <f t="shared" si="24"/>
        <v>N/A</v>
      </c>
      <c r="E43" s="1">
        <v>229</v>
      </c>
      <c r="F43" s="9" t="str">
        <f t="shared" si="25"/>
        <v>N/A</v>
      </c>
      <c r="G43" s="1">
        <v>243</v>
      </c>
      <c r="H43" s="9" t="str">
        <f t="shared" si="26"/>
        <v>N/A</v>
      </c>
      <c r="I43" s="12">
        <v>15.08</v>
      </c>
      <c r="J43" s="12">
        <v>6.1139999999999999</v>
      </c>
      <c r="K43" s="1" t="s">
        <v>739</v>
      </c>
      <c r="L43" s="9" t="str">
        <f t="shared" si="20"/>
        <v>Yes</v>
      </c>
    </row>
    <row r="44" spans="1:12" x14ac:dyDescent="0.2">
      <c r="A44" s="48" t="s">
        <v>1254</v>
      </c>
      <c r="B44" s="5" t="s">
        <v>213</v>
      </c>
      <c r="C44" s="1">
        <v>329</v>
      </c>
      <c r="D44" s="9" t="str">
        <f t="shared" si="24"/>
        <v>N/A</v>
      </c>
      <c r="E44" s="1">
        <v>627</v>
      </c>
      <c r="F44" s="9" t="str">
        <f t="shared" si="25"/>
        <v>N/A</v>
      </c>
      <c r="G44" s="1">
        <v>760</v>
      </c>
      <c r="H44" s="9" t="str">
        <f t="shared" si="26"/>
        <v>N/A</v>
      </c>
      <c r="I44" s="12">
        <v>90.58</v>
      </c>
      <c r="J44" s="12">
        <v>21.21</v>
      </c>
      <c r="K44" s="1" t="s">
        <v>739</v>
      </c>
      <c r="L44" s="9" t="str">
        <f t="shared" si="20"/>
        <v>Yes</v>
      </c>
    </row>
    <row r="45" spans="1:12" x14ac:dyDescent="0.2">
      <c r="A45" s="48" t="s">
        <v>1255</v>
      </c>
      <c r="B45" s="5" t="s">
        <v>213</v>
      </c>
      <c r="C45" s="1">
        <v>0</v>
      </c>
      <c r="D45" s="9" t="str">
        <f t="shared" si="24"/>
        <v>N/A</v>
      </c>
      <c r="E45" s="1">
        <v>0</v>
      </c>
      <c r="F45" s="9" t="str">
        <f t="shared" si="25"/>
        <v>N/A</v>
      </c>
      <c r="G45" s="1">
        <v>659</v>
      </c>
      <c r="H45" s="9" t="str">
        <f t="shared" si="26"/>
        <v>N/A</v>
      </c>
      <c r="I45" s="12" t="s">
        <v>1747</v>
      </c>
      <c r="J45" s="12" t="s">
        <v>1747</v>
      </c>
      <c r="K45" s="1" t="s">
        <v>739</v>
      </c>
      <c r="L45" s="9" t="str">
        <f t="shared" si="20"/>
        <v>N/A</v>
      </c>
    </row>
    <row r="46" spans="1:12" x14ac:dyDescent="0.2">
      <c r="A46" s="48" t="s">
        <v>453</v>
      </c>
      <c r="B46" s="50" t="s">
        <v>213</v>
      </c>
      <c r="C46" s="1">
        <v>55375</v>
      </c>
      <c r="D46" s="1" t="str">
        <f t="shared" si="17"/>
        <v>N/A</v>
      </c>
      <c r="E46" s="1">
        <v>71781</v>
      </c>
      <c r="F46" s="1" t="str">
        <f t="shared" si="18"/>
        <v>N/A</v>
      </c>
      <c r="G46" s="1">
        <v>78627</v>
      </c>
      <c r="H46" s="11" t="str">
        <f t="shared" si="19"/>
        <v>N/A</v>
      </c>
      <c r="I46" s="12">
        <v>29.63</v>
      </c>
      <c r="J46" s="12">
        <v>9.5370000000000008</v>
      </c>
      <c r="K46" s="50" t="s">
        <v>739</v>
      </c>
      <c r="L46" s="9" t="str">
        <f t="shared" si="20"/>
        <v>Yes</v>
      </c>
    </row>
    <row r="47" spans="1:12" x14ac:dyDescent="0.2">
      <c r="A47" s="48" t="s">
        <v>1256</v>
      </c>
      <c r="B47" s="5" t="s">
        <v>213</v>
      </c>
      <c r="C47" s="1">
        <v>14440</v>
      </c>
      <c r="D47" s="9" t="str">
        <f t="shared" ref="D47:D53" si="27">IF($B47="N/A","N/A",IF(C47&lt;0,"No","Yes"))</f>
        <v>N/A</v>
      </c>
      <c r="E47" s="1">
        <v>15347</v>
      </c>
      <c r="F47" s="9" t="str">
        <f t="shared" ref="F47:F53" si="28">IF($B47="N/A","N/A",IF(E47&lt;0,"No","Yes"))</f>
        <v>N/A</v>
      </c>
      <c r="G47" s="1">
        <v>13972</v>
      </c>
      <c r="H47" s="9" t="str">
        <f t="shared" ref="H47:H53" si="29">IF($B47="N/A","N/A",IF(G47&lt;0,"No","Yes"))</f>
        <v>N/A</v>
      </c>
      <c r="I47" s="12">
        <v>6.2809999999999997</v>
      </c>
      <c r="J47" s="12">
        <v>-8.9600000000000009</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32535</v>
      </c>
      <c r="D50" s="9" t="str">
        <f t="shared" si="27"/>
        <v>N/A</v>
      </c>
      <c r="E50" s="1">
        <v>47378</v>
      </c>
      <c r="F50" s="9" t="str">
        <f t="shared" si="28"/>
        <v>N/A</v>
      </c>
      <c r="G50" s="1">
        <v>55009</v>
      </c>
      <c r="H50" s="9" t="str">
        <f t="shared" si="29"/>
        <v>N/A</v>
      </c>
      <c r="I50" s="12">
        <v>45.62</v>
      </c>
      <c r="J50" s="12">
        <v>16.11</v>
      </c>
      <c r="K50" s="1" t="s">
        <v>739</v>
      </c>
      <c r="L50" s="9" t="str">
        <f t="shared" si="20"/>
        <v>Yes</v>
      </c>
    </row>
    <row r="51" spans="1:12" x14ac:dyDescent="0.2">
      <c r="A51" s="48" t="s">
        <v>1260</v>
      </c>
      <c r="B51" s="5" t="s">
        <v>213</v>
      </c>
      <c r="C51" s="1">
        <v>6964</v>
      </c>
      <c r="D51" s="9" t="str">
        <f t="shared" si="27"/>
        <v>N/A</v>
      </c>
      <c r="E51" s="1">
        <v>7506</v>
      </c>
      <c r="F51" s="9" t="str">
        <f t="shared" si="28"/>
        <v>N/A</v>
      </c>
      <c r="G51" s="1">
        <v>8044</v>
      </c>
      <c r="H51" s="9" t="str">
        <f t="shared" si="29"/>
        <v>N/A</v>
      </c>
      <c r="I51" s="12">
        <v>7.7830000000000004</v>
      </c>
      <c r="J51" s="12">
        <v>7.1680000000000001</v>
      </c>
      <c r="K51" s="1" t="s">
        <v>739</v>
      </c>
      <c r="L51" s="9" t="str">
        <f t="shared" si="20"/>
        <v>Yes</v>
      </c>
    </row>
    <row r="52" spans="1:12" x14ac:dyDescent="0.2">
      <c r="A52" s="48" t="s">
        <v>1261</v>
      </c>
      <c r="B52" s="5" t="s">
        <v>213</v>
      </c>
      <c r="C52" s="1">
        <v>1436</v>
      </c>
      <c r="D52" s="9" t="str">
        <f t="shared" si="27"/>
        <v>N/A</v>
      </c>
      <c r="E52" s="1">
        <v>1550</v>
      </c>
      <c r="F52" s="9" t="str">
        <f t="shared" si="28"/>
        <v>N/A</v>
      </c>
      <c r="G52" s="1">
        <v>1602</v>
      </c>
      <c r="H52" s="9" t="str">
        <f t="shared" si="29"/>
        <v>N/A</v>
      </c>
      <c r="I52" s="12">
        <v>7.9390000000000001</v>
      </c>
      <c r="J52" s="12">
        <v>3.355</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15596</v>
      </c>
      <c r="D54" s="1" t="str">
        <f t="shared" si="17"/>
        <v>N/A</v>
      </c>
      <c r="E54" s="1">
        <v>18339</v>
      </c>
      <c r="F54" s="1" t="str">
        <f t="shared" si="18"/>
        <v>N/A</v>
      </c>
      <c r="G54" s="1">
        <v>18789</v>
      </c>
      <c r="H54" s="11" t="str">
        <f t="shared" si="19"/>
        <v>N/A</v>
      </c>
      <c r="I54" s="12">
        <v>17.59</v>
      </c>
      <c r="J54" s="12">
        <v>2.4540000000000002</v>
      </c>
      <c r="K54" s="50" t="s">
        <v>739</v>
      </c>
      <c r="L54" s="9" t="str">
        <f t="shared" si="20"/>
        <v>Yes</v>
      </c>
    </row>
    <row r="55" spans="1:12" x14ac:dyDescent="0.2">
      <c r="A55" s="48" t="s">
        <v>1263</v>
      </c>
      <c r="B55" s="5" t="s">
        <v>213</v>
      </c>
      <c r="C55" s="1">
        <v>8372</v>
      </c>
      <c r="D55" s="9" t="str">
        <f t="shared" ref="D55:D60" si="30">IF($B55="N/A","N/A",IF(C55&lt;0,"No","Yes"))</f>
        <v>N/A</v>
      </c>
      <c r="E55" s="1">
        <v>9999</v>
      </c>
      <c r="F55" s="9" t="str">
        <f t="shared" ref="F55:F60" si="31">IF($B55="N/A","N/A",IF(E55&lt;0,"No","Yes"))</f>
        <v>N/A</v>
      </c>
      <c r="G55" s="1">
        <v>10125</v>
      </c>
      <c r="H55" s="9" t="str">
        <f t="shared" ref="H55:H60" si="32">IF($B55="N/A","N/A",IF(G55&lt;0,"No","Yes"))</f>
        <v>N/A</v>
      </c>
      <c r="I55" s="12">
        <v>19.43</v>
      </c>
      <c r="J55" s="12">
        <v>1.26</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11</v>
      </c>
      <c r="H57" s="9" t="str">
        <f t="shared" si="32"/>
        <v>N/A</v>
      </c>
      <c r="I57" s="12" t="s">
        <v>1747</v>
      </c>
      <c r="J57" s="12" t="s">
        <v>1747</v>
      </c>
      <c r="K57" s="1" t="s">
        <v>739</v>
      </c>
      <c r="L57" s="9" t="str">
        <f t="shared" si="20"/>
        <v>N/A</v>
      </c>
    </row>
    <row r="58" spans="1:12" x14ac:dyDescent="0.2">
      <c r="A58" s="48" t="s">
        <v>1266</v>
      </c>
      <c r="B58" s="5" t="s">
        <v>213</v>
      </c>
      <c r="C58" s="1">
        <v>2975</v>
      </c>
      <c r="D58" s="9" t="str">
        <f t="shared" si="30"/>
        <v>N/A</v>
      </c>
      <c r="E58" s="1">
        <v>2336</v>
      </c>
      <c r="F58" s="9" t="str">
        <f t="shared" si="31"/>
        <v>N/A</v>
      </c>
      <c r="G58" s="1">
        <v>2204</v>
      </c>
      <c r="H58" s="9" t="str">
        <f t="shared" si="32"/>
        <v>N/A</v>
      </c>
      <c r="I58" s="12">
        <v>-21.5</v>
      </c>
      <c r="J58" s="12">
        <v>-5.65</v>
      </c>
      <c r="K58" s="1" t="s">
        <v>739</v>
      </c>
      <c r="L58" s="9" t="str">
        <f t="shared" si="20"/>
        <v>Yes</v>
      </c>
    </row>
    <row r="59" spans="1:12" x14ac:dyDescent="0.2">
      <c r="A59" s="48" t="s">
        <v>1267</v>
      </c>
      <c r="B59" s="5" t="s">
        <v>213</v>
      </c>
      <c r="C59" s="1">
        <v>4249</v>
      </c>
      <c r="D59" s="9" t="str">
        <f t="shared" si="30"/>
        <v>N/A</v>
      </c>
      <c r="E59" s="1">
        <v>5955</v>
      </c>
      <c r="F59" s="9" t="str">
        <f t="shared" si="31"/>
        <v>N/A</v>
      </c>
      <c r="G59" s="1">
        <v>6459</v>
      </c>
      <c r="H59" s="9" t="str">
        <f t="shared" si="32"/>
        <v>N/A</v>
      </c>
      <c r="I59" s="12">
        <v>40.15</v>
      </c>
      <c r="J59" s="12">
        <v>8.4629999999999992</v>
      </c>
      <c r="K59" s="1" t="s">
        <v>739</v>
      </c>
      <c r="L59" s="9" t="str">
        <f t="shared" si="20"/>
        <v>Yes</v>
      </c>
    </row>
    <row r="60" spans="1:12" x14ac:dyDescent="0.2">
      <c r="A60" s="48" t="s">
        <v>1268</v>
      </c>
      <c r="B60" s="5" t="s">
        <v>213</v>
      </c>
      <c r="C60" s="1">
        <v>0</v>
      </c>
      <c r="D60" s="9" t="str">
        <f t="shared" si="30"/>
        <v>N/A</v>
      </c>
      <c r="E60" s="1">
        <v>49</v>
      </c>
      <c r="F60" s="9" t="str">
        <f t="shared" si="31"/>
        <v>N/A</v>
      </c>
      <c r="G60" s="1">
        <v>0</v>
      </c>
      <c r="H60" s="9" t="str">
        <f t="shared" si="32"/>
        <v>N/A</v>
      </c>
      <c r="I60" s="12" t="s">
        <v>1747</v>
      </c>
      <c r="J60" s="12">
        <v>-100</v>
      </c>
      <c r="K60" s="1" t="s">
        <v>739</v>
      </c>
      <c r="L60" s="9" t="str">
        <f t="shared" si="20"/>
        <v>No</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49</v>
      </c>
      <c r="F63" s="1" t="str">
        <f t="shared" si="18"/>
        <v>N/A</v>
      </c>
      <c r="G63" s="1">
        <v>686</v>
      </c>
      <c r="H63" s="11" t="str">
        <f t="shared" si="19"/>
        <v>N/A</v>
      </c>
      <c r="I63" s="12" t="s">
        <v>1747</v>
      </c>
      <c r="J63" s="12">
        <v>1300</v>
      </c>
      <c r="K63" s="47" t="s">
        <v>739</v>
      </c>
      <c r="L63" s="9" t="str">
        <f t="shared" si="33"/>
        <v>No</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35</v>
      </c>
      <c r="D66" s="1" t="str">
        <f t="shared" si="17"/>
        <v>N/A</v>
      </c>
      <c r="E66" s="1">
        <v>42</v>
      </c>
      <c r="F66" s="1" t="str">
        <f t="shared" si="18"/>
        <v>N/A</v>
      </c>
      <c r="G66" s="1">
        <v>0</v>
      </c>
      <c r="H66" s="11" t="str">
        <f t="shared" si="19"/>
        <v>N/A</v>
      </c>
      <c r="I66" s="12">
        <v>20</v>
      </c>
      <c r="J66" s="12">
        <v>-100</v>
      </c>
      <c r="K66" s="47" t="s">
        <v>739</v>
      </c>
      <c r="L66" s="9" t="str">
        <f t="shared" si="33"/>
        <v>No</v>
      </c>
    </row>
    <row r="67" spans="1:12" x14ac:dyDescent="0.2">
      <c r="A67" s="3" t="s">
        <v>192</v>
      </c>
      <c r="B67" s="37" t="s">
        <v>213</v>
      </c>
      <c r="C67" s="1">
        <v>81826</v>
      </c>
      <c r="D67" s="1" t="str">
        <f t="shared" si="17"/>
        <v>N/A</v>
      </c>
      <c r="E67" s="1">
        <v>102103</v>
      </c>
      <c r="F67" s="1" t="str">
        <f t="shared" si="18"/>
        <v>N/A</v>
      </c>
      <c r="G67" s="1">
        <v>110276</v>
      </c>
      <c r="H67" s="11" t="str">
        <f t="shared" si="19"/>
        <v>N/A</v>
      </c>
      <c r="I67" s="12">
        <v>24.78</v>
      </c>
      <c r="J67" s="12">
        <v>8.0050000000000008</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49</v>
      </c>
      <c r="F69" s="1" t="str">
        <f t="shared" si="18"/>
        <v>N/A</v>
      </c>
      <c r="G69" s="1">
        <v>686</v>
      </c>
      <c r="H69" s="11" t="str">
        <f t="shared" si="19"/>
        <v>N/A</v>
      </c>
      <c r="I69" s="59" t="s">
        <v>1747</v>
      </c>
      <c r="J69" s="59">
        <v>1300</v>
      </c>
      <c r="K69" s="50" t="s">
        <v>739</v>
      </c>
      <c r="L69" s="9" t="str">
        <f t="shared" si="33"/>
        <v>No</v>
      </c>
    </row>
    <row r="70" spans="1:12" x14ac:dyDescent="0.2">
      <c r="A70" s="48" t="s">
        <v>78</v>
      </c>
      <c r="B70" s="50" t="s">
        <v>294</v>
      </c>
      <c r="C70" s="13">
        <v>0.18439210089999999</v>
      </c>
      <c r="D70" s="46" t="str">
        <f>IF($B70="N/A","N/A",IF(C70&gt;=20,"No",IF(C70&lt;0,"No","Yes")))</f>
        <v>Yes</v>
      </c>
      <c r="E70" s="13">
        <v>0.21550501899999999</v>
      </c>
      <c r="F70" s="46" t="str">
        <f>IF($B70="N/A","N/A",IF(E70&gt;=20,"No",IF(E70&lt;0,"No","Yes")))</f>
        <v>Yes</v>
      </c>
      <c r="G70" s="13">
        <v>0</v>
      </c>
      <c r="H70" s="46" t="str">
        <f>IF($B70="N/A","N/A",IF(G70&gt;=20,"No",IF(G70&lt;0,"No","Yes")))</f>
        <v>Yes</v>
      </c>
      <c r="I70" s="12">
        <v>16.87</v>
      </c>
      <c r="J70" s="12">
        <v>-100</v>
      </c>
      <c r="K70" s="47" t="s">
        <v>739</v>
      </c>
      <c r="L70" s="9" t="str">
        <f t="shared" si="20"/>
        <v>No</v>
      </c>
    </row>
    <row r="71" spans="1:12" x14ac:dyDescent="0.2">
      <c r="A71" s="48" t="s">
        <v>79</v>
      </c>
      <c r="B71" s="37" t="s">
        <v>213</v>
      </c>
      <c r="C71" s="13">
        <v>0</v>
      </c>
      <c r="D71" s="46" t="str">
        <f>IF($B71="N/A","N/A",IF(C71&gt;10,"No",IF(C71&lt;-10,"No","Yes")))</f>
        <v>N/A</v>
      </c>
      <c r="E71" s="13">
        <v>0.18714909539999999</v>
      </c>
      <c r="F71" s="46" t="str">
        <f>IF($B71="N/A","N/A",IF(E71&gt;10,"No",IF(E71&lt;-10,"No","Yes")))</f>
        <v>N/A</v>
      </c>
      <c r="G71" s="13">
        <v>1.7642868884</v>
      </c>
      <c r="H71" s="46" t="str">
        <f>IF($B71="N/A","N/A",IF(G71&gt;10,"No",IF(G71&lt;-10,"No","Yes")))</f>
        <v>N/A</v>
      </c>
      <c r="I71" s="12" t="s">
        <v>1747</v>
      </c>
      <c r="J71" s="12">
        <v>842.7</v>
      </c>
      <c r="K71" s="47" t="s">
        <v>739</v>
      </c>
      <c r="L71" s="9" t="str">
        <f t="shared" si="20"/>
        <v>No</v>
      </c>
    </row>
    <row r="72" spans="1:12" x14ac:dyDescent="0.2">
      <c r="A72" s="48" t="s">
        <v>80</v>
      </c>
      <c r="B72" s="37" t="s">
        <v>213</v>
      </c>
      <c r="C72" s="13">
        <v>3.3012134190000002</v>
      </c>
      <c r="D72" s="46" t="str">
        <f>IF($B72="N/A","N/A",IF(C72&gt;10,"No",IF(C72&lt;-10,"No","Yes")))</f>
        <v>N/A</v>
      </c>
      <c r="E72" s="13">
        <v>4.4405376283000004</v>
      </c>
      <c r="F72" s="46" t="str">
        <f>IF($B72="N/A","N/A",IF(E72&gt;10,"No",IF(E72&lt;-10,"No","Yes")))</f>
        <v>N/A</v>
      </c>
      <c r="G72" s="13">
        <v>4.3559257026999996</v>
      </c>
      <c r="H72" s="46" t="str">
        <f>IF($B72="N/A","N/A",IF(G72&gt;10,"No",IF(G72&lt;-10,"No","Yes")))</f>
        <v>N/A</v>
      </c>
      <c r="I72" s="12">
        <v>34.51</v>
      </c>
      <c r="J72" s="12">
        <v>-1.91</v>
      </c>
      <c r="K72" s="47" t="s">
        <v>739</v>
      </c>
      <c r="L72" s="9" t="str">
        <f t="shared" si="20"/>
        <v>Yes</v>
      </c>
    </row>
    <row r="73" spans="1:12" x14ac:dyDescent="0.2">
      <c r="A73" s="48" t="s">
        <v>81</v>
      </c>
      <c r="B73" s="37" t="s">
        <v>213</v>
      </c>
      <c r="C73" s="13">
        <v>0</v>
      </c>
      <c r="D73" s="46" t="str">
        <f>IF($B73="N/A","N/A",IF(C73&gt;10,"No",IF(C73&lt;-10,"No","Yes")))</f>
        <v>N/A</v>
      </c>
      <c r="E73" s="13">
        <v>4.1476565700000002E-2</v>
      </c>
      <c r="F73" s="46" t="str">
        <f>IF($B73="N/A","N/A",IF(E73&gt;10,"No",IF(E73&lt;-10,"No","Yes")))</f>
        <v>N/A</v>
      </c>
      <c r="G73" s="13">
        <v>0</v>
      </c>
      <c r="H73" s="46" t="str">
        <f>IF($B73="N/A","N/A",IF(G73&gt;10,"No",IF(G73&lt;-10,"No","Yes")))</f>
        <v>N/A</v>
      </c>
      <c r="I73" s="12" t="s">
        <v>1747</v>
      </c>
      <c r="J73" s="12">
        <v>-100</v>
      </c>
      <c r="K73" s="47" t="s">
        <v>739</v>
      </c>
      <c r="L73" s="9" t="str">
        <f t="shared" si="20"/>
        <v>No</v>
      </c>
    </row>
    <row r="74" spans="1:12" x14ac:dyDescent="0.2">
      <c r="A74" s="48" t="s">
        <v>121</v>
      </c>
      <c r="B74" s="37" t="s">
        <v>213</v>
      </c>
      <c r="C74" s="13">
        <v>0</v>
      </c>
      <c r="D74" s="46" t="str">
        <f>IF($B74="N/A","N/A",IF(C74&gt;10,"No",IF(C74&lt;-10,"No","Yes")))</f>
        <v>N/A</v>
      </c>
      <c r="E74" s="13">
        <v>0</v>
      </c>
      <c r="F74" s="46" t="str">
        <f>IF($B74="N/A","N/A",IF(E74&gt;10,"No",IF(E74&lt;-10,"No","Yes")))</f>
        <v>N/A</v>
      </c>
      <c r="G74" s="13">
        <v>4.0477636099999999E-2</v>
      </c>
      <c r="H74" s="46" t="str">
        <f>IF($B74="N/A","N/A",IF(G74&gt;10,"No",IF(G74&lt;-10,"No","Yes")))</f>
        <v>N/A</v>
      </c>
      <c r="I74" s="12" t="s">
        <v>1747</v>
      </c>
      <c r="J74" s="12" t="s">
        <v>1747</v>
      </c>
      <c r="K74" s="47" t="s">
        <v>739</v>
      </c>
      <c r="L74" s="9" t="str">
        <f t="shared" si="20"/>
        <v>N/A</v>
      </c>
    </row>
    <row r="75" spans="1:12" x14ac:dyDescent="0.2">
      <c r="A75" s="48" t="s">
        <v>82</v>
      </c>
      <c r="B75" s="37" t="s">
        <v>213</v>
      </c>
      <c r="C75" s="13">
        <v>5.9932942162999998</v>
      </c>
      <c r="D75" s="46" t="str">
        <f>IF($B75="N/A","N/A",IF(C75&gt;10,"No",IF(C75&lt;-10,"No","Yes")))</f>
        <v>N/A</v>
      </c>
      <c r="E75" s="13">
        <v>12.567399418999999</v>
      </c>
      <c r="F75" s="46" t="str">
        <f>IF($B75="N/A","N/A",IF(E75&gt;10,"No",IF(E75&lt;-10,"No","Yes")))</f>
        <v>N/A</v>
      </c>
      <c r="G75" s="13">
        <v>9.7551103016000003</v>
      </c>
      <c r="H75" s="46" t="str">
        <f>IF($B75="N/A","N/A",IF(G75&gt;10,"No",IF(G75&lt;-10,"No","Yes")))</f>
        <v>N/A</v>
      </c>
      <c r="I75" s="12">
        <v>109.7</v>
      </c>
      <c r="J75" s="12">
        <v>-22.4</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45.059493015999998</v>
      </c>
      <c r="D78" s="46" t="str">
        <f t="shared" si="34"/>
        <v>N/A</v>
      </c>
      <c r="E78" s="13">
        <v>92.910242291000003</v>
      </c>
      <c r="F78" s="46" t="str">
        <f t="shared" si="35"/>
        <v>N/A</v>
      </c>
      <c r="G78" s="13">
        <v>96.676153690000007</v>
      </c>
      <c r="H78" s="46" t="str">
        <f t="shared" si="36"/>
        <v>N/A</v>
      </c>
      <c r="I78" s="12">
        <v>106.2</v>
      </c>
      <c r="J78" s="12">
        <v>4.0529999999999999</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0</v>
      </c>
      <c r="D80" s="46" t="str">
        <f t="shared" si="34"/>
        <v>N/A</v>
      </c>
      <c r="E80" s="13">
        <v>0</v>
      </c>
      <c r="F80" s="46" t="str">
        <f t="shared" si="35"/>
        <v>N/A</v>
      </c>
      <c r="G80" s="13">
        <v>0.60060060059999998</v>
      </c>
      <c r="H80" s="46" t="str">
        <f t="shared" si="36"/>
        <v>N/A</v>
      </c>
      <c r="I80" s="12" t="s">
        <v>1747</v>
      </c>
      <c r="J80" s="12" t="s">
        <v>1747</v>
      </c>
      <c r="K80" s="47" t="s">
        <v>739</v>
      </c>
      <c r="L80" s="9" t="str">
        <f t="shared" si="37"/>
        <v>N/A</v>
      </c>
    </row>
    <row r="81" spans="1:12" x14ac:dyDescent="0.2">
      <c r="A81" s="48" t="s">
        <v>200</v>
      </c>
      <c r="B81" s="50" t="s">
        <v>213</v>
      </c>
      <c r="C81" s="13">
        <v>25</v>
      </c>
      <c r="D81" s="46" t="str">
        <f t="shared" si="34"/>
        <v>N/A</v>
      </c>
      <c r="E81" s="13">
        <v>87.349397589999995</v>
      </c>
      <c r="F81" s="46" t="str">
        <f t="shared" si="35"/>
        <v>N/A</v>
      </c>
      <c r="G81" s="13">
        <v>97.297297297</v>
      </c>
      <c r="H81" s="46" t="str">
        <f t="shared" si="36"/>
        <v>N/A</v>
      </c>
      <c r="I81" s="12">
        <v>249.4</v>
      </c>
      <c r="J81" s="12">
        <v>11.39</v>
      </c>
      <c r="K81" s="50" t="s">
        <v>739</v>
      </c>
      <c r="L81" s="9" t="str">
        <f t="shared" si="37"/>
        <v>Yes</v>
      </c>
    </row>
    <row r="82" spans="1:12" x14ac:dyDescent="0.2">
      <c r="A82" s="48" t="s">
        <v>73</v>
      </c>
      <c r="B82" s="37" t="s">
        <v>213</v>
      </c>
      <c r="C82" s="38">
        <v>84433</v>
      </c>
      <c r="D82" s="46" t="str">
        <f t="shared" si="34"/>
        <v>N/A</v>
      </c>
      <c r="E82" s="38">
        <v>101799</v>
      </c>
      <c r="F82" s="46" t="str">
        <f t="shared" si="35"/>
        <v>N/A</v>
      </c>
      <c r="G82" s="38">
        <v>107365</v>
      </c>
      <c r="H82" s="46" t="str">
        <f t="shared" si="36"/>
        <v>N/A</v>
      </c>
      <c r="I82" s="12">
        <v>20.57</v>
      </c>
      <c r="J82" s="12">
        <v>5.468</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0.1890746519</v>
      </c>
      <c r="H85" s="46" t="str">
        <f t="shared" si="36"/>
        <v>N/A</v>
      </c>
      <c r="I85" s="12" t="s">
        <v>1747</v>
      </c>
      <c r="J85" s="12" t="s">
        <v>1747</v>
      </c>
      <c r="K85" s="47" t="s">
        <v>739</v>
      </c>
      <c r="L85" s="9" t="str">
        <f t="shared" si="20"/>
        <v>N/A</v>
      </c>
    </row>
    <row r="86" spans="1:12" x14ac:dyDescent="0.2">
      <c r="A86" s="48" t="s">
        <v>1272</v>
      </c>
      <c r="B86" s="37" t="s">
        <v>213</v>
      </c>
      <c r="C86" s="8">
        <v>66.477562090999996</v>
      </c>
      <c r="D86" s="46" t="str">
        <f t="shared" si="34"/>
        <v>N/A</v>
      </c>
      <c r="E86" s="8">
        <v>66.244265661</v>
      </c>
      <c r="F86" s="46" t="str">
        <f t="shared" si="35"/>
        <v>N/A</v>
      </c>
      <c r="G86" s="8">
        <v>76.396404786999994</v>
      </c>
      <c r="H86" s="46" t="str">
        <f t="shared" si="36"/>
        <v>N/A</v>
      </c>
      <c r="I86" s="12">
        <v>-0.35099999999999998</v>
      </c>
      <c r="J86" s="12">
        <v>15.33</v>
      </c>
      <c r="K86" s="47" t="s">
        <v>739</v>
      </c>
      <c r="L86" s="9" t="str">
        <f t="shared" si="20"/>
        <v>Yes</v>
      </c>
    </row>
    <row r="87" spans="1:12" x14ac:dyDescent="0.2">
      <c r="A87" s="48" t="s">
        <v>1273</v>
      </c>
      <c r="B87" s="37" t="s">
        <v>213</v>
      </c>
      <c r="C87" s="8">
        <v>2.9609276E-2</v>
      </c>
      <c r="D87" s="46" t="str">
        <f t="shared" si="34"/>
        <v>N/A</v>
      </c>
      <c r="E87" s="8">
        <v>3.2416821399999997E-2</v>
      </c>
      <c r="F87" s="46" t="str">
        <f t="shared" si="35"/>
        <v>N/A</v>
      </c>
      <c r="G87" s="8">
        <v>0</v>
      </c>
      <c r="H87" s="46" t="str">
        <f t="shared" si="36"/>
        <v>N/A</v>
      </c>
      <c r="I87" s="12">
        <v>9.4819999999999993</v>
      </c>
      <c r="J87" s="12">
        <v>-100</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0.11456247379999999</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33.492828633000002</v>
      </c>
      <c r="D98" s="46" t="str">
        <f t="shared" si="34"/>
        <v>N/A</v>
      </c>
      <c r="E98" s="8">
        <v>33.723317518000002</v>
      </c>
      <c r="F98" s="46" t="str">
        <f t="shared" si="35"/>
        <v>N/A</v>
      </c>
      <c r="G98" s="8">
        <v>23.299958087</v>
      </c>
      <c r="H98" s="46" t="str">
        <f t="shared" si="36"/>
        <v>N/A</v>
      </c>
      <c r="I98" s="12">
        <v>0.68820000000000003</v>
      </c>
      <c r="J98" s="12">
        <v>-30.9</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1835829</v>
      </c>
      <c r="D100" s="46" t="str">
        <f>IF($B100="N/A","N/A",IF(C100&gt;10,"No",IF(C100&lt;-10,"No","Yes")))</f>
        <v>N/A</v>
      </c>
      <c r="E100" s="49">
        <v>4048334</v>
      </c>
      <c r="F100" s="46" t="str">
        <f>IF($B100="N/A","N/A",IF(E100&gt;10,"No",IF(E100&lt;-10,"No","Yes")))</f>
        <v>N/A</v>
      </c>
      <c r="G100" s="49">
        <v>4573727</v>
      </c>
      <c r="H100" s="46" t="str">
        <f>IF($B100="N/A","N/A",IF(G100&gt;10,"No",IF(G100&lt;-10,"No","Yes")))</f>
        <v>N/A</v>
      </c>
      <c r="I100" s="12">
        <v>120.5</v>
      </c>
      <c r="J100" s="12">
        <v>12.98</v>
      </c>
      <c r="K100" s="47" t="s">
        <v>739</v>
      </c>
      <c r="L100" s="9" t="str">
        <f t="shared" ref="L100:L111" si="38">IF(J100="Div by 0", "N/A", IF(K100="N/A","N/A", IF(J100&gt;VALUE(MID(K100,1,2)), "No", IF(J100&lt;-1*VALUE(MID(K100,1,2)), "No", "Yes"))))</f>
        <v>Yes</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1835829</v>
      </c>
      <c r="D103" s="46" t="str">
        <f>IF($B103="N/A","N/A",IF(C103&gt;10,"No",IF(C103&lt;-10,"No","Yes")))</f>
        <v>N/A</v>
      </c>
      <c r="E103" s="49">
        <v>4048334</v>
      </c>
      <c r="F103" s="46" t="str">
        <f>IF($B103="N/A","N/A",IF(E103&gt;10,"No",IF(E103&lt;-10,"No","Yes")))</f>
        <v>N/A</v>
      </c>
      <c r="G103" s="49">
        <v>4573727</v>
      </c>
      <c r="H103" s="46" t="str">
        <f>IF($B103="N/A","N/A",IF(G103&gt;10,"No",IF(G103&lt;-10,"No","Yes")))</f>
        <v>N/A</v>
      </c>
      <c r="I103" s="12">
        <v>120.5</v>
      </c>
      <c r="J103" s="12">
        <v>12.98</v>
      </c>
      <c r="K103" s="47" t="s">
        <v>739</v>
      </c>
      <c r="L103" s="9" t="str">
        <f t="shared" si="38"/>
        <v>Yes</v>
      </c>
    </row>
    <row r="104" spans="1:12" x14ac:dyDescent="0.2">
      <c r="A104" s="48" t="s">
        <v>108</v>
      </c>
      <c r="B104" s="63" t="s">
        <v>295</v>
      </c>
      <c r="C104" s="8">
        <v>0.92275573799999999</v>
      </c>
      <c r="D104" s="46" t="str">
        <f>IF($B104="N/A","N/A",IF(C104&gt;2,"No",IF(C104&lt;0.9,"No","Yes")))</f>
        <v>Yes</v>
      </c>
      <c r="E104" s="8">
        <v>1.4713238375</v>
      </c>
      <c r="F104" s="46" t="str">
        <f>IF($B104="N/A","N/A",IF(E104&gt;2,"No",IF(E104&lt;0.9,"No","Yes")))</f>
        <v>Yes</v>
      </c>
      <c r="G104" s="8">
        <v>1.3864039922</v>
      </c>
      <c r="H104" s="46" t="str">
        <f>IF($B104="N/A","N/A",IF(G104&gt;2,"No",IF(G104&lt;0.9,"No","Yes")))</f>
        <v>Yes</v>
      </c>
      <c r="I104" s="12">
        <v>59.45</v>
      </c>
      <c r="J104" s="12">
        <v>-5.77</v>
      </c>
      <c r="K104" s="47" t="s">
        <v>739</v>
      </c>
      <c r="L104" s="9" t="str">
        <f t="shared" si="38"/>
        <v>Yes</v>
      </c>
    </row>
    <row r="105" spans="1:12" x14ac:dyDescent="0.2">
      <c r="A105" s="48" t="s">
        <v>458</v>
      </c>
      <c r="B105" s="63" t="s">
        <v>295</v>
      </c>
      <c r="C105" s="8">
        <v>0</v>
      </c>
      <c r="D105" s="46" t="str">
        <f>IF($B105="N/A","N/A",IF(C105&gt;2,"No",IF(C105&lt;0.9,"No","Yes")))</f>
        <v>No</v>
      </c>
      <c r="E105" s="8">
        <v>0</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0.92312600789999999</v>
      </c>
      <c r="D107" s="46" t="str">
        <f>IF($B107="N/A","N/A",IF(C107&gt;2,"No",IF(C107&lt;0.9,"No","Yes")))</f>
        <v>Yes</v>
      </c>
      <c r="E107" s="8">
        <v>1.4719063115</v>
      </c>
      <c r="F107" s="46" t="str">
        <f>IF($B107="N/A","N/A",IF(E107&gt;2,"No",IF(E107&lt;0.9,"No","Yes")))</f>
        <v>Yes</v>
      </c>
      <c r="G107" s="8">
        <v>1.3898619105000001</v>
      </c>
      <c r="H107" s="46" t="str">
        <f>IF($B107="N/A","N/A",IF(G107&gt;2,"No",IF(G107&lt;0.9,"No","Yes")))</f>
        <v>Yes</v>
      </c>
      <c r="I107" s="12">
        <v>59.45</v>
      </c>
      <c r="J107" s="12">
        <v>-5.57</v>
      </c>
      <c r="K107" s="47" t="s">
        <v>739</v>
      </c>
      <c r="L107" s="9" t="str">
        <f t="shared" si="38"/>
        <v>Yes</v>
      </c>
    </row>
    <row r="108" spans="1:12" x14ac:dyDescent="0.2">
      <c r="A108" s="48" t="s">
        <v>1286</v>
      </c>
      <c r="B108" s="37" t="s">
        <v>213</v>
      </c>
      <c r="C108" s="49">
        <v>2.7682672139000002</v>
      </c>
      <c r="D108" s="46" t="str">
        <f>IF($B108="N/A","N/A",IF(C108&gt;10,"No",IF(C108&lt;-10,"No","Yes")))</f>
        <v>N/A</v>
      </c>
      <c r="E108" s="49">
        <v>4.9598685644999998</v>
      </c>
      <c r="F108" s="46" t="str">
        <f>IF($B108="N/A","N/A",IF(E108&gt;10,"No",IF(E108&lt;-10,"No","Yes")))</f>
        <v>N/A</v>
      </c>
      <c r="G108" s="49">
        <v>4.6674493836000002</v>
      </c>
      <c r="H108" s="46" t="str">
        <f>IF($B108="N/A","N/A",IF(G108&gt;10,"No",IF(G108&lt;-10,"No","Yes")))</f>
        <v>N/A</v>
      </c>
      <c r="I108" s="12">
        <v>79.17</v>
      </c>
      <c r="J108" s="12">
        <v>-5.9</v>
      </c>
      <c r="K108" s="47" t="s">
        <v>739</v>
      </c>
      <c r="L108" s="9" t="str">
        <f t="shared" si="38"/>
        <v>Yes</v>
      </c>
    </row>
    <row r="109" spans="1:12" x14ac:dyDescent="0.2">
      <c r="A109" s="48" t="s">
        <v>1287</v>
      </c>
      <c r="B109" s="37" t="s">
        <v>213</v>
      </c>
      <c r="C109" s="49">
        <v>0</v>
      </c>
      <c r="D109" s="46" t="str">
        <f>IF($B109="N/A","N/A",IF(C109&gt;10,"No",IF(C109&lt;-10,"No","Yes")))</f>
        <v>N/A</v>
      </c>
      <c r="E109" s="49">
        <v>0</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2.7693780235999998</v>
      </c>
      <c r="D111" s="46" t="str">
        <f>IF($B111="N/A","N/A",IF(C111&gt;10,"No",IF(C111&lt;-10,"No","Yes")))</f>
        <v>N/A</v>
      </c>
      <c r="E111" s="49">
        <v>4.9618320985000004</v>
      </c>
      <c r="F111" s="46" t="str">
        <f>IF($B111="N/A","N/A",IF(E111&gt;10,"No",IF(E111&lt;-10,"No","Yes")))</f>
        <v>N/A</v>
      </c>
      <c r="G111" s="49">
        <v>4.6790907658999998</v>
      </c>
      <c r="H111" s="46" t="str">
        <f>IF($B111="N/A","N/A",IF(G111&gt;10,"No",IF(G111&lt;-10,"No","Yes")))</f>
        <v>N/A</v>
      </c>
      <c r="I111" s="12">
        <v>79.17</v>
      </c>
      <c r="J111" s="12">
        <v>-5.7</v>
      </c>
      <c r="K111" s="47" t="s">
        <v>739</v>
      </c>
      <c r="L111" s="9" t="str">
        <f t="shared" si="38"/>
        <v>Yes</v>
      </c>
    </row>
    <row r="112" spans="1:12" x14ac:dyDescent="0.2">
      <c r="A112" s="48" t="s">
        <v>325</v>
      </c>
      <c r="B112" s="50" t="s">
        <v>296</v>
      </c>
      <c r="C112" s="8">
        <v>93.711060617000001</v>
      </c>
      <c r="D112" s="46" t="str">
        <f>IF(OR($B112="N/A",$C112="N/A"),"N/A",IF(C112&gt;98,"Yes","No"))</f>
        <v>No</v>
      </c>
      <c r="E112" s="8">
        <v>96.709502509999993</v>
      </c>
      <c r="F112" s="46" t="str">
        <f>IF(OR($B112="N/A",$E112="N/A"),"N/A",IF(E112&gt;98,"Yes","No"))</f>
        <v>No</v>
      </c>
      <c r="G112" s="8">
        <v>96.783588705</v>
      </c>
      <c r="H112" s="46" t="str">
        <f t="shared" ref="H112:H115" si="39">IF($B112="N/A","N/A",IF(G112&gt;98,"Yes","No"))</f>
        <v>No</v>
      </c>
      <c r="I112" s="12">
        <v>3.2</v>
      </c>
      <c r="J112" s="12">
        <v>7.6600000000000001E-2</v>
      </c>
      <c r="K112" s="47" t="s">
        <v>739</v>
      </c>
      <c r="L112" s="9" t="str">
        <f>IF(J112="Div by 0", "N/A", IF(OR(J112="N/A",K112="N/A"),"N/A", IF(J112&gt;VALUE(MID(K112,1,2)), "No", IF(J112&lt;-1*VALUE(MID(K112,1,2)), "No", "Yes"))))</f>
        <v>Yes</v>
      </c>
    </row>
    <row r="113" spans="1:12" x14ac:dyDescent="0.2">
      <c r="A113" s="48" t="s">
        <v>461</v>
      </c>
      <c r="B113" s="50" t="s">
        <v>296</v>
      </c>
      <c r="C113" s="8">
        <v>0</v>
      </c>
      <c r="D113" s="46" t="str">
        <f t="shared" ref="D113:D115" si="40">IF(OR($B113="N/A",$C113="N/A"),"N/A",IF(C113&gt;98,"Yes","No"))</f>
        <v>No</v>
      </c>
      <c r="E113" s="8">
        <v>0</v>
      </c>
      <c r="F113" s="46" t="str">
        <f t="shared" ref="F113:F115" si="41">IF(OR($B113="N/A",$E113="N/A"),"N/A",IF(E113&gt;98,"Yes","No"))</f>
        <v>No</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93.747708552000006</v>
      </c>
      <c r="D115" s="46" t="str">
        <f t="shared" si="40"/>
        <v>No</v>
      </c>
      <c r="E115" s="8">
        <v>96.775804824999994</v>
      </c>
      <c r="F115" s="46" t="str">
        <f t="shared" si="41"/>
        <v>No</v>
      </c>
      <c r="G115" s="8">
        <v>97.031085640000001</v>
      </c>
      <c r="H115" s="46" t="str">
        <f t="shared" si="39"/>
        <v>No</v>
      </c>
      <c r="I115" s="12">
        <v>3.23</v>
      </c>
      <c r="J115" s="12">
        <v>0.26379999999999998</v>
      </c>
      <c r="K115" s="47" t="s">
        <v>739</v>
      </c>
      <c r="L115" s="9" t="str">
        <f t="shared" si="42"/>
        <v>Yes</v>
      </c>
    </row>
    <row r="116" spans="1:12" x14ac:dyDescent="0.2">
      <c r="A116" s="3" t="s">
        <v>464</v>
      </c>
      <c r="B116" s="50" t="s">
        <v>213</v>
      </c>
      <c r="C116" s="52">
        <v>35</v>
      </c>
      <c r="D116" s="46" t="str">
        <f>IF($B116="N/A","N/A",IF(C116&gt;10,"No",IF(C116&lt;-10,"No","Yes")))</f>
        <v>N/A</v>
      </c>
      <c r="E116" s="52">
        <v>91</v>
      </c>
      <c r="F116" s="46" t="str">
        <f>IF($B116="N/A","N/A",IF(E116&gt;10,"No",IF(E116&lt;-10,"No","Yes")))</f>
        <v>N/A</v>
      </c>
      <c r="G116" s="52">
        <v>686</v>
      </c>
      <c r="H116" s="46" t="str">
        <f>IF($B116="N/A","N/A",IF(G116&gt;10,"No",IF(G116&lt;-10,"No","Yes")))</f>
        <v>N/A</v>
      </c>
      <c r="I116" s="12">
        <v>160</v>
      </c>
      <c r="J116" s="12">
        <v>653.79999999999995</v>
      </c>
      <c r="K116" s="50" t="s">
        <v>739</v>
      </c>
      <c r="L116" s="9" t="str">
        <f>IF(J116="Div by 0", "N/A", IF(OR(J116="N/A",K116="N/A"),"N/A", IF(J116&gt;VALUE(MID(K116,1,2)), "No", IF(J116&lt;-1*VALUE(MID(K116,1,2)), "No", "Yes"))))</f>
        <v>No</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32</v>
      </c>
      <c r="F118" s="11" t="str">
        <f>IF($B118="N/A","N/A",IF(E118&gt;10,"No",IF(E118&lt;-10,"No","Yes")))</f>
        <v>N/A</v>
      </c>
      <c r="G118" s="14">
        <v>8219</v>
      </c>
      <c r="H118" s="11" t="str">
        <f>IF($B118="N/A","N/A",IF(G118&gt;10,"No",IF(G118&lt;-10,"No","Yes")))</f>
        <v>N/A</v>
      </c>
      <c r="I118" s="59" t="s">
        <v>1747</v>
      </c>
      <c r="J118" s="59">
        <v>25584</v>
      </c>
      <c r="K118" s="50" t="s">
        <v>739</v>
      </c>
      <c r="L118" s="9" t="str">
        <f>IF(J118="Div by 0", "N/A", IF(K118="N/A","N/A", IF(J118&gt;VALUE(MID(K118,1,2)), "No", IF(J118&lt;-1*VALUE(MID(K118,1,2)), "No", "Yes"))))</f>
        <v>No</v>
      </c>
    </row>
    <row r="119" spans="1:12" x14ac:dyDescent="0.2">
      <c r="A119" s="4" t="s">
        <v>1629</v>
      </c>
      <c r="B119" s="50" t="s">
        <v>213</v>
      </c>
      <c r="C119" s="14">
        <v>0</v>
      </c>
      <c r="D119" s="11" t="str">
        <f>IF($B119="N/A","N/A",IF(C119&gt;10,"No",IF(C119&lt;-10,"No","Yes")))</f>
        <v>N/A</v>
      </c>
      <c r="E119" s="14">
        <v>44084</v>
      </c>
      <c r="F119" s="11" t="str">
        <f>IF($B119="N/A","N/A",IF(E119&gt;10,"No",IF(E119&lt;-10,"No","Yes")))</f>
        <v>N/A</v>
      </c>
      <c r="G119" s="14">
        <v>3649554</v>
      </c>
      <c r="H119" s="11" t="str">
        <f>IF($B119="N/A","N/A",IF(G119&gt;10,"No",IF(G119&lt;-10,"No","Yes")))</f>
        <v>N/A</v>
      </c>
      <c r="I119" s="59" t="s">
        <v>1747</v>
      </c>
      <c r="J119" s="59">
        <v>8179</v>
      </c>
      <c r="K119" s="50" t="s">
        <v>739</v>
      </c>
      <c r="L119" s="9" t="str">
        <f>IF(J119="Div by 0", "N/A", IF(K119="N/A","N/A", IF(J119&gt;VALUE(MID(K119,1,2)), "No", IF(J119&lt;-1*VALUE(MID(K119,1,2)), "No", "Yes"))))</f>
        <v>No</v>
      </c>
    </row>
    <row r="120" spans="1:12" x14ac:dyDescent="0.2">
      <c r="A120" s="4" t="s">
        <v>1630</v>
      </c>
      <c r="B120" s="50" t="s">
        <v>213</v>
      </c>
      <c r="C120" s="1">
        <v>0</v>
      </c>
      <c r="D120" s="11" t="str">
        <f>IF($B120="N/A","N/A",IF(C120&gt;10,"No",IF(C120&lt;-10,"No","Yes")))</f>
        <v>N/A</v>
      </c>
      <c r="E120" s="1">
        <v>49</v>
      </c>
      <c r="F120" s="11" t="str">
        <f>IF($B120="N/A","N/A",IF(E120&gt;10,"No",IF(E120&lt;-10,"No","Yes")))</f>
        <v>N/A</v>
      </c>
      <c r="G120" s="1">
        <v>686</v>
      </c>
      <c r="H120" s="11" t="str">
        <f>IF($B120="N/A","N/A",IF(G120&gt;10,"No",IF(G120&lt;-10,"No","Yes")))</f>
        <v>N/A</v>
      </c>
      <c r="I120" s="59" t="s">
        <v>1747</v>
      </c>
      <c r="J120" s="59">
        <v>1300</v>
      </c>
      <c r="K120" s="50" t="s">
        <v>739</v>
      </c>
      <c r="L120" s="9" t="str">
        <f>IF(J120="Div by 0", "N/A", IF(K120="N/A","N/A", IF(J120&gt;VALUE(MID(K120,1,2)), "No", IF(J120&lt;-1*VALUE(MID(K120,1,2)), "No", "Yes"))))</f>
        <v>No</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683</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49</v>
      </c>
      <c r="F124" s="9" t="str">
        <f t="shared" si="43"/>
        <v>N/A</v>
      </c>
      <c r="G124" s="1">
        <v>11</v>
      </c>
      <c r="H124" s="9" t="str">
        <f t="shared" si="43"/>
        <v>N/A</v>
      </c>
      <c r="I124" s="59" t="s">
        <v>1747</v>
      </c>
      <c r="J124" s="59">
        <v>-93.9</v>
      </c>
      <c r="K124" s="5" t="s">
        <v>739</v>
      </c>
      <c r="L124" s="9" t="str">
        <f t="shared" si="44"/>
        <v>No</v>
      </c>
    </row>
    <row r="125" spans="1:12" x14ac:dyDescent="0.2">
      <c r="A125" s="2" t="s">
        <v>1635</v>
      </c>
      <c r="B125" s="5" t="s">
        <v>213</v>
      </c>
      <c r="C125" s="64" t="s">
        <v>213</v>
      </c>
      <c r="D125" s="9" t="str">
        <f t="shared" si="43"/>
        <v>N/A</v>
      </c>
      <c r="E125" s="64">
        <v>3.7803099899999998E-2</v>
      </c>
      <c r="F125" s="9" t="str">
        <f t="shared" si="43"/>
        <v>N/A</v>
      </c>
      <c r="G125" s="64">
        <v>0.50216678380000002</v>
      </c>
      <c r="H125" s="9" t="str">
        <f t="shared" si="43"/>
        <v>N/A</v>
      </c>
      <c r="I125" s="12" t="s">
        <v>213</v>
      </c>
      <c r="J125" s="12">
        <v>1228</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3.1376332230999999</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0.2229603677</v>
      </c>
      <c r="F129" s="9" t="str">
        <f t="shared" si="43"/>
        <v>N/A</v>
      </c>
      <c r="G129" s="64">
        <v>1.37532664E-2</v>
      </c>
      <c r="H129" s="9" t="str">
        <f t="shared" si="43"/>
        <v>N/A</v>
      </c>
      <c r="I129" s="12" t="s">
        <v>213</v>
      </c>
      <c r="J129" s="12">
        <v>-93.8</v>
      </c>
      <c r="K129" s="5" t="s">
        <v>739</v>
      </c>
      <c r="L129" s="9" t="str">
        <f t="shared" si="45"/>
        <v>No</v>
      </c>
    </row>
    <row r="130" spans="1:12" ht="25.5" x14ac:dyDescent="0.2">
      <c r="A130" s="2" t="s">
        <v>1640</v>
      </c>
      <c r="B130" s="5" t="s">
        <v>213</v>
      </c>
      <c r="C130" s="64" t="s">
        <v>1747</v>
      </c>
      <c r="D130" s="9" t="str">
        <f t="shared" si="43"/>
        <v>N/A</v>
      </c>
      <c r="E130" s="64">
        <v>0</v>
      </c>
      <c r="F130" s="9" t="str">
        <f t="shared" si="43"/>
        <v>N/A</v>
      </c>
      <c r="G130" s="64">
        <v>0</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v>0</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v>0</v>
      </c>
      <c r="F134" s="9" t="str">
        <f t="shared" si="43"/>
        <v>N/A</v>
      </c>
      <c r="G134" s="64">
        <v>0</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v>0</v>
      </c>
      <c r="F142" s="9" t="str">
        <f t="shared" ref="F142" si="50">IF($B142="N/A","N/A",IF(E142&lt;0,"No","Yes"))</f>
        <v>N/A</v>
      </c>
      <c r="G142" s="64">
        <v>0</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1835796</v>
      </c>
      <c r="D143" s="46" t="str">
        <f>IF($B143="N/A","N/A",IF(C143&gt;10,"No",IF(C143&lt;-10,"No","Yes")))</f>
        <v>N/A</v>
      </c>
      <c r="E143" s="14">
        <v>4048270</v>
      </c>
      <c r="F143" s="46" t="str">
        <f>IF($B143="N/A","N/A",IF(E143&gt;10,"No",IF(E143&lt;-10,"No","Yes")))</f>
        <v>N/A</v>
      </c>
      <c r="G143" s="14">
        <v>4565508</v>
      </c>
      <c r="H143" s="46" t="str">
        <f>IF($B143="N/A","N/A",IF(G143&gt;10,"No",IF(G143&lt;-10,"No","Yes")))</f>
        <v>N/A</v>
      </c>
      <c r="I143" s="12">
        <v>120.5</v>
      </c>
      <c r="J143" s="12">
        <v>12.78</v>
      </c>
      <c r="K143" s="47" t="s">
        <v>739</v>
      </c>
      <c r="L143" s="9" t="str">
        <f>IF(J143="Div by 0", "N/A", IF(K143="N/A","N/A", IF(J143&gt;VALUE(MID(K143,1,2)), "No", IF(J143&lt;-1*VALUE(MID(K143,1,2)), "No", "Yes"))))</f>
        <v>Yes</v>
      </c>
    </row>
    <row r="144" spans="1:12" x14ac:dyDescent="0.2">
      <c r="A144" s="3" t="s">
        <v>737</v>
      </c>
      <c r="B144" s="37" t="s">
        <v>213</v>
      </c>
      <c r="C144" s="1">
        <v>81823</v>
      </c>
      <c r="D144" s="46" t="str">
        <f>IF($B144="N/A","N/A",IF(C144&gt;10,"No",IF(C144&lt;-10,"No","Yes")))</f>
        <v>N/A</v>
      </c>
      <c r="E144" s="1">
        <v>102082</v>
      </c>
      <c r="F144" s="46" t="str">
        <f>IF($B144="N/A","N/A",IF(E144&gt;10,"No",IF(E144&lt;-10,"No","Yes")))</f>
        <v>N/A</v>
      </c>
      <c r="G144" s="1">
        <v>109872</v>
      </c>
      <c r="H144" s="46" t="str">
        <f>IF($B144="N/A","N/A",IF(G144&gt;10,"No",IF(G144&lt;-10,"No","Yes")))</f>
        <v>N/A</v>
      </c>
      <c r="I144" s="12">
        <v>24.76</v>
      </c>
      <c r="J144" s="12">
        <v>7.6310000000000002</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78.755429374000002</v>
      </c>
      <c r="F145" s="9" t="str">
        <f t="shared" ref="F145:F149" si="53">IF($B145="N/A","N/A",IF(E145&lt;0,"No","Yes"))</f>
        <v>N/A</v>
      </c>
      <c r="G145" s="64">
        <v>80.428671820000005</v>
      </c>
      <c r="H145" s="9" t="str">
        <f t="shared" ref="H145:H149" si="54">IF($B145="N/A","N/A",IF(G145&lt;0,"No","Yes"))</f>
        <v>N/A</v>
      </c>
      <c r="I145" s="12" t="s">
        <v>213</v>
      </c>
      <c r="J145" s="12">
        <v>2.125</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1.9264641127</v>
      </c>
      <c r="F146" s="9" t="str">
        <f t="shared" si="53"/>
        <v>N/A</v>
      </c>
      <c r="G146" s="64">
        <v>1.8796574351999999</v>
      </c>
      <c r="H146" s="9" t="str">
        <f t="shared" si="54"/>
        <v>N/A</v>
      </c>
      <c r="I146" s="12" t="s">
        <v>213</v>
      </c>
      <c r="J146" s="12">
        <v>-2.4300000000000002</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57.786865294000002</v>
      </c>
      <c r="F147" s="9" t="str">
        <f t="shared" si="53"/>
        <v>N/A</v>
      </c>
      <c r="G147" s="64">
        <v>56.459022418000004</v>
      </c>
      <c r="H147" s="9" t="str">
        <f t="shared" si="54"/>
        <v>N/A</v>
      </c>
      <c r="I147" s="12" t="s">
        <v>213</v>
      </c>
      <c r="J147" s="12">
        <v>-2.2999999999999998</v>
      </c>
      <c r="K147" s="5" t="s">
        <v>739</v>
      </c>
      <c r="L147" s="9" t="str">
        <f t="shared" si="55"/>
        <v>Yes</v>
      </c>
    </row>
    <row r="148" spans="1:12" x14ac:dyDescent="0.2">
      <c r="A148" s="2" t="s">
        <v>510</v>
      </c>
      <c r="B148" s="5" t="s">
        <v>213</v>
      </c>
      <c r="C148" s="64" t="s">
        <v>213</v>
      </c>
      <c r="D148" s="9" t="str">
        <f t="shared" si="52"/>
        <v>N/A</v>
      </c>
      <c r="E148" s="64">
        <v>92.006870297000006</v>
      </c>
      <c r="F148" s="9" t="str">
        <f t="shared" si="53"/>
        <v>N/A</v>
      </c>
      <c r="G148" s="64">
        <v>93.563472797000003</v>
      </c>
      <c r="H148" s="9" t="str">
        <f t="shared" si="54"/>
        <v>N/A</v>
      </c>
      <c r="I148" s="12" t="s">
        <v>213</v>
      </c>
      <c r="J148" s="12">
        <v>1.6919999999999999</v>
      </c>
      <c r="K148" s="5" t="s">
        <v>739</v>
      </c>
      <c r="L148" s="9" t="str">
        <f t="shared" si="55"/>
        <v>Yes</v>
      </c>
    </row>
    <row r="149" spans="1:12" x14ac:dyDescent="0.2">
      <c r="A149" s="2" t="s">
        <v>511</v>
      </c>
      <c r="B149" s="5" t="s">
        <v>213</v>
      </c>
      <c r="C149" s="64" t="s">
        <v>213</v>
      </c>
      <c r="D149" s="9" t="str">
        <f t="shared" si="52"/>
        <v>N/A</v>
      </c>
      <c r="E149" s="64">
        <v>83.068662692999993</v>
      </c>
      <c r="F149" s="9" t="str">
        <f t="shared" si="53"/>
        <v>N/A</v>
      </c>
      <c r="G149" s="64">
        <v>86.122954202000003</v>
      </c>
      <c r="H149" s="9" t="str">
        <f t="shared" si="54"/>
        <v>N/A</v>
      </c>
      <c r="I149" s="12" t="s">
        <v>213</v>
      </c>
      <c r="J149" s="12">
        <v>3.677</v>
      </c>
      <c r="K149" s="5" t="s">
        <v>739</v>
      </c>
      <c r="L149" s="9" t="str">
        <f t="shared" si="55"/>
        <v>Yes</v>
      </c>
    </row>
    <row r="150" spans="1:12" x14ac:dyDescent="0.2">
      <c r="A150" s="4" t="s">
        <v>738</v>
      </c>
      <c r="B150" s="50" t="s">
        <v>213</v>
      </c>
      <c r="C150" s="1">
        <v>35</v>
      </c>
      <c r="D150" s="11" t="str">
        <f t="shared" ref="D150:D172" si="56">IF($B150="N/A","N/A",IF(C150&gt;10,"No",IF(C150&lt;-10,"No","Yes")))</f>
        <v>N/A</v>
      </c>
      <c r="E150" s="1">
        <v>42</v>
      </c>
      <c r="F150" s="11" t="str">
        <f t="shared" ref="F150:F172" si="57">IF($B150="N/A","N/A",IF(E150&gt;10,"No",IF(E150&lt;-10,"No","Yes")))</f>
        <v>N/A</v>
      </c>
      <c r="G150" s="1">
        <v>0</v>
      </c>
      <c r="H150" s="11" t="str">
        <f t="shared" ref="H150:H172" si="58">IF($B150="N/A","N/A",IF(G150&gt;10,"No",IF(G150&lt;-10,"No","Yes")))</f>
        <v>N/A</v>
      </c>
      <c r="I150" s="12">
        <v>20</v>
      </c>
      <c r="J150" s="12">
        <v>-100</v>
      </c>
      <c r="K150" s="50" t="s">
        <v>739</v>
      </c>
      <c r="L150" s="9" t="str">
        <f t="shared" ref="L150:L172" si="59">IF(J150="Div by 0", "N/A", IF(K150="N/A","N/A", IF(J150&gt;VALUE(MID(K150,1,2)), "No", IF(J150&lt;-1*VALUE(MID(K150,1,2)), "No", "Yes"))))</f>
        <v>No</v>
      </c>
    </row>
    <row r="151" spans="1:12" x14ac:dyDescent="0.2">
      <c r="A151" s="4" t="s">
        <v>534</v>
      </c>
      <c r="B151" s="50" t="s">
        <v>213</v>
      </c>
      <c r="C151" s="1">
        <v>0</v>
      </c>
      <c r="D151" s="11" t="str">
        <f t="shared" si="56"/>
        <v>N/A</v>
      </c>
      <c r="E151" s="1">
        <v>11</v>
      </c>
      <c r="F151" s="11" t="str">
        <f t="shared" si="57"/>
        <v>N/A</v>
      </c>
      <c r="G151" s="1">
        <v>0</v>
      </c>
      <c r="H151" s="11" t="str">
        <f t="shared" si="58"/>
        <v>N/A</v>
      </c>
      <c r="I151" s="12" t="s">
        <v>1747</v>
      </c>
      <c r="J151" s="12">
        <v>-100</v>
      </c>
      <c r="K151" s="50" t="s">
        <v>739</v>
      </c>
      <c r="L151" s="9" t="str">
        <f t="shared" si="59"/>
        <v>No</v>
      </c>
    </row>
    <row r="152" spans="1:12" x14ac:dyDescent="0.2">
      <c r="A152" s="4" t="s">
        <v>535</v>
      </c>
      <c r="B152" s="50" t="s">
        <v>213</v>
      </c>
      <c r="C152" s="1">
        <v>0</v>
      </c>
      <c r="D152" s="11" t="str">
        <f t="shared" si="56"/>
        <v>N/A</v>
      </c>
      <c r="E152" s="1">
        <v>11</v>
      </c>
      <c r="F152" s="11" t="str">
        <f t="shared" si="57"/>
        <v>N/A</v>
      </c>
      <c r="G152" s="1">
        <v>0</v>
      </c>
      <c r="H152" s="11" t="str">
        <f t="shared" si="58"/>
        <v>N/A</v>
      </c>
      <c r="I152" s="12" t="s">
        <v>1747</v>
      </c>
      <c r="J152" s="12">
        <v>-100</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35</v>
      </c>
      <c r="D154" s="11" t="str">
        <f t="shared" si="56"/>
        <v>N/A</v>
      </c>
      <c r="E154" s="1">
        <v>34</v>
      </c>
      <c r="F154" s="11" t="str">
        <f t="shared" si="57"/>
        <v>N/A</v>
      </c>
      <c r="G154" s="1">
        <v>0</v>
      </c>
      <c r="H154" s="11" t="str">
        <f t="shared" si="58"/>
        <v>N/A</v>
      </c>
      <c r="I154" s="12">
        <v>-2.86</v>
      </c>
      <c r="J154" s="12">
        <v>-100</v>
      </c>
      <c r="K154" s="50" t="s">
        <v>739</v>
      </c>
      <c r="L154" s="9" t="str">
        <f t="shared" si="59"/>
        <v>No</v>
      </c>
    </row>
    <row r="155" spans="1:12" x14ac:dyDescent="0.2">
      <c r="A155" s="2" t="s">
        <v>538</v>
      </c>
      <c r="B155" s="5" t="s">
        <v>213</v>
      </c>
      <c r="C155" s="64" t="s">
        <v>213</v>
      </c>
      <c r="D155" s="9" t="str">
        <f t="shared" ref="D155:D159" si="60">IF($B155="N/A","N/A",IF(C155&lt;0,"No","Yes"))</f>
        <v>N/A</v>
      </c>
      <c r="E155" s="64">
        <v>3.2402657000000001E-2</v>
      </c>
      <c r="F155" s="9" t="str">
        <f t="shared" ref="F155:F159" si="61">IF($B155="N/A","N/A",IF(E155&lt;0,"No","Yes"))</f>
        <v>N/A</v>
      </c>
      <c r="G155" s="64">
        <v>0</v>
      </c>
      <c r="H155" s="9" t="str">
        <f t="shared" ref="H155:H159" si="62">IF($B155="N/A","N/A",IF(G155&lt;0,"No","Yes"))</f>
        <v>N/A</v>
      </c>
      <c r="I155" s="12" t="s">
        <v>213</v>
      </c>
      <c r="J155" s="12">
        <v>-100</v>
      </c>
      <c r="K155" s="50" t="s">
        <v>739</v>
      </c>
      <c r="L155" s="9" t="str">
        <f>IF(J155="Div by 0", "N/A", IF(OR(J155="N/A",K155="N/A"),"N/A", IF(J155&gt;VALUE(MID(K155,1,2)), "No", IF(J155&lt;-1*VALUE(MID(K155,1,2)), "No", "Yes"))))</f>
        <v>No</v>
      </c>
    </row>
    <row r="156" spans="1:12" ht="25.5" x14ac:dyDescent="0.2">
      <c r="A156" s="2" t="s">
        <v>539</v>
      </c>
      <c r="B156" s="5" t="s">
        <v>213</v>
      </c>
      <c r="C156" s="64" t="s">
        <v>213</v>
      </c>
      <c r="D156" s="9" t="str">
        <f t="shared" si="60"/>
        <v>N/A</v>
      </c>
      <c r="E156" s="64">
        <v>5.5041831800000003E-2</v>
      </c>
      <c r="F156" s="9" t="str">
        <f t="shared" si="61"/>
        <v>N/A</v>
      </c>
      <c r="G156" s="64">
        <v>0</v>
      </c>
      <c r="H156" s="9" t="str">
        <f t="shared" si="62"/>
        <v>N/A</v>
      </c>
      <c r="I156" s="12" t="s">
        <v>213</v>
      </c>
      <c r="J156" s="12">
        <v>-100</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1.46049365E-2</v>
      </c>
      <c r="F157" s="9" t="str">
        <f t="shared" si="61"/>
        <v>N/A</v>
      </c>
      <c r="G157" s="64">
        <v>0</v>
      </c>
      <c r="H157" s="9" t="str">
        <f t="shared" si="62"/>
        <v>N/A</v>
      </c>
      <c r="I157" s="12" t="s">
        <v>213</v>
      </c>
      <c r="J157" s="12">
        <v>-100</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0.15470719390000001</v>
      </c>
      <c r="F159" s="9" t="str">
        <f t="shared" si="61"/>
        <v>N/A</v>
      </c>
      <c r="G159" s="64">
        <v>0</v>
      </c>
      <c r="H159" s="9" t="str">
        <f t="shared" si="62"/>
        <v>N/A</v>
      </c>
      <c r="I159" s="12" t="s">
        <v>213</v>
      </c>
      <c r="J159" s="12">
        <v>-100</v>
      </c>
      <c r="K159" s="5" t="s">
        <v>739</v>
      </c>
      <c r="L159" s="9" t="str">
        <f t="shared" si="63"/>
        <v>No</v>
      </c>
    </row>
    <row r="160" spans="1:12" ht="25.5" x14ac:dyDescent="0.2">
      <c r="A160" s="4" t="s">
        <v>543</v>
      </c>
      <c r="B160" s="50" t="s">
        <v>213</v>
      </c>
      <c r="C160" s="1">
        <v>22.52</v>
      </c>
      <c r="D160" s="11" t="str">
        <f t="shared" si="56"/>
        <v>N/A</v>
      </c>
      <c r="E160" s="1">
        <v>24.44</v>
      </c>
      <c r="F160" s="11" t="str">
        <f t="shared" si="57"/>
        <v>N/A</v>
      </c>
      <c r="G160" s="1">
        <v>0</v>
      </c>
      <c r="H160" s="11" t="str">
        <f t="shared" si="58"/>
        <v>N/A</v>
      </c>
      <c r="I160" s="12">
        <v>8.5259999999999998</v>
      </c>
      <c r="J160" s="12">
        <v>-100</v>
      </c>
      <c r="K160" s="50" t="s">
        <v>739</v>
      </c>
      <c r="L160" s="9" t="str">
        <f t="shared" si="59"/>
        <v>No</v>
      </c>
    </row>
    <row r="161" spans="1:12" x14ac:dyDescent="0.2">
      <c r="A161" s="4" t="s">
        <v>544</v>
      </c>
      <c r="B161" s="50" t="s">
        <v>213</v>
      </c>
      <c r="C161" s="14">
        <v>33</v>
      </c>
      <c r="D161" s="11" t="str">
        <f t="shared" si="56"/>
        <v>N/A</v>
      </c>
      <c r="E161" s="14">
        <v>32</v>
      </c>
      <c r="F161" s="11" t="str">
        <f t="shared" si="57"/>
        <v>N/A</v>
      </c>
      <c r="G161" s="14">
        <v>0</v>
      </c>
      <c r="H161" s="11" t="str">
        <f t="shared" si="58"/>
        <v>N/A</v>
      </c>
      <c r="I161" s="12">
        <v>-3.03</v>
      </c>
      <c r="J161" s="12">
        <v>-100</v>
      </c>
      <c r="K161" s="50" t="s">
        <v>739</v>
      </c>
      <c r="L161" s="9" t="str">
        <f t="shared" si="59"/>
        <v>No</v>
      </c>
    </row>
    <row r="162" spans="1:12" x14ac:dyDescent="0.2">
      <c r="A162" s="4" t="s">
        <v>1290</v>
      </c>
      <c r="B162" s="50" t="s">
        <v>213</v>
      </c>
      <c r="C162" s="14">
        <v>0.9428571429</v>
      </c>
      <c r="D162" s="11" t="str">
        <f t="shared" si="56"/>
        <v>N/A</v>
      </c>
      <c r="E162" s="14">
        <v>0.7619047619</v>
      </c>
      <c r="F162" s="11" t="str">
        <f t="shared" si="57"/>
        <v>N/A</v>
      </c>
      <c r="G162" s="14" t="s">
        <v>1747</v>
      </c>
      <c r="H162" s="11" t="str">
        <f t="shared" si="58"/>
        <v>N/A</v>
      </c>
      <c r="I162" s="12">
        <v>-19.2</v>
      </c>
      <c r="J162" s="12" t="s">
        <v>1747</v>
      </c>
      <c r="K162" s="50" t="s">
        <v>739</v>
      </c>
      <c r="L162" s="9" t="str">
        <f t="shared" si="59"/>
        <v>N/A</v>
      </c>
    </row>
    <row r="163" spans="1:12" ht="25.5" x14ac:dyDescent="0.2">
      <c r="A163" s="4" t="s">
        <v>1291</v>
      </c>
      <c r="B163" s="50" t="s">
        <v>213</v>
      </c>
      <c r="C163" s="14" t="s">
        <v>1747</v>
      </c>
      <c r="D163" s="11" t="str">
        <f t="shared" si="56"/>
        <v>N/A</v>
      </c>
      <c r="E163" s="14">
        <v>0</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v>6</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0.9428571429</v>
      </c>
      <c r="D166" s="11" t="str">
        <f t="shared" si="56"/>
        <v>N/A</v>
      </c>
      <c r="E166" s="14">
        <v>0.41176470590000003</v>
      </c>
      <c r="F166" s="11" t="str">
        <f t="shared" si="57"/>
        <v>N/A</v>
      </c>
      <c r="G166" s="14" t="s">
        <v>1747</v>
      </c>
      <c r="H166" s="11" t="str">
        <f t="shared" si="58"/>
        <v>N/A</v>
      </c>
      <c r="I166" s="12">
        <v>-56.3</v>
      </c>
      <c r="J166" s="12" t="s">
        <v>1747</v>
      </c>
      <c r="K166" s="50" t="s">
        <v>739</v>
      </c>
      <c r="L166" s="9" t="str">
        <f t="shared" si="59"/>
        <v>N/A</v>
      </c>
    </row>
    <row r="167" spans="1:12" x14ac:dyDescent="0.2">
      <c r="A167" s="48" t="s">
        <v>545</v>
      </c>
      <c r="B167" s="37" t="s">
        <v>213</v>
      </c>
      <c r="C167" s="49">
        <v>765662</v>
      </c>
      <c r="D167" s="46" t="str">
        <f t="shared" si="56"/>
        <v>N/A</v>
      </c>
      <c r="E167" s="49">
        <v>1045213</v>
      </c>
      <c r="F167" s="46" t="str">
        <f t="shared" si="57"/>
        <v>N/A</v>
      </c>
      <c r="G167" s="49">
        <v>0</v>
      </c>
      <c r="H167" s="46" t="str">
        <f t="shared" si="58"/>
        <v>N/A</v>
      </c>
      <c r="I167" s="12">
        <v>36.51</v>
      </c>
      <c r="J167" s="12">
        <v>-100</v>
      </c>
      <c r="K167" s="47" t="s">
        <v>739</v>
      </c>
      <c r="L167" s="9" t="str">
        <f t="shared" si="59"/>
        <v>No</v>
      </c>
    </row>
    <row r="168" spans="1:12" x14ac:dyDescent="0.2">
      <c r="A168" s="48" t="s">
        <v>1295</v>
      </c>
      <c r="B168" s="37" t="s">
        <v>213</v>
      </c>
      <c r="C168" s="49">
        <v>21876.057143000002</v>
      </c>
      <c r="D168" s="46" t="str">
        <f t="shared" si="56"/>
        <v>N/A</v>
      </c>
      <c r="E168" s="49">
        <v>24886.023809999999</v>
      </c>
      <c r="F168" s="46" t="str">
        <f t="shared" si="57"/>
        <v>N/A</v>
      </c>
      <c r="G168" s="49" t="s">
        <v>1747</v>
      </c>
      <c r="H168" s="46" t="str">
        <f t="shared" si="58"/>
        <v>N/A</v>
      </c>
      <c r="I168" s="12">
        <v>13.76</v>
      </c>
      <c r="J168" s="12" t="s">
        <v>1747</v>
      </c>
      <c r="K168" s="47" t="s">
        <v>739</v>
      </c>
      <c r="L168" s="9" t="str">
        <f t="shared" si="59"/>
        <v>N/A</v>
      </c>
    </row>
    <row r="169" spans="1:12" ht="25.5" x14ac:dyDescent="0.2">
      <c r="A169" s="48" t="s">
        <v>1296</v>
      </c>
      <c r="B169" s="50" t="s">
        <v>213</v>
      </c>
      <c r="C169" s="14" t="s">
        <v>1747</v>
      </c>
      <c r="D169" s="11" t="str">
        <f t="shared" si="56"/>
        <v>N/A</v>
      </c>
      <c r="E169" s="14">
        <v>22278.799999999999</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v>33033.666666999998</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21876.057143000002</v>
      </c>
      <c r="D172" s="11" t="str">
        <f t="shared" si="56"/>
        <v>N/A</v>
      </c>
      <c r="E172" s="14">
        <v>24550.529412</v>
      </c>
      <c r="F172" s="11" t="str">
        <f t="shared" si="57"/>
        <v>N/A</v>
      </c>
      <c r="G172" s="14" t="s">
        <v>1747</v>
      </c>
      <c r="H172" s="11" t="str">
        <f t="shared" si="58"/>
        <v>N/A</v>
      </c>
      <c r="I172" s="12">
        <v>12.23</v>
      </c>
      <c r="J172" s="12" t="s">
        <v>1747</v>
      </c>
      <c r="K172" s="50" t="s">
        <v>739</v>
      </c>
      <c r="L172" s="9" t="str">
        <f t="shared" si="59"/>
        <v>N/A</v>
      </c>
    </row>
    <row r="173" spans="1:12" ht="25.5" x14ac:dyDescent="0.2">
      <c r="A173" s="2" t="s">
        <v>546</v>
      </c>
      <c r="B173" s="136" t="s">
        <v>213</v>
      </c>
      <c r="C173" s="137">
        <v>3204</v>
      </c>
      <c r="D173" s="138" t="str">
        <f>IF($B173="N/A","N/A",IF(C173&gt;10,"No",IF(C173&lt;-10,"No","Yes")))</f>
        <v>N/A</v>
      </c>
      <c r="E173" s="137">
        <v>8682</v>
      </c>
      <c r="F173" s="138" t="str">
        <f>IF($B173="N/A","N/A",IF(E173&gt;10,"No",IF(E173&lt;-10,"No","Yes")))</f>
        <v>N/A</v>
      </c>
      <c r="G173" s="137">
        <v>0</v>
      </c>
      <c r="H173" s="138" t="str">
        <f>IF($B173="N/A","N/A",IF(G173&gt;10,"No",IF(G173&lt;-10,"No","Yes")))</f>
        <v>N/A</v>
      </c>
      <c r="I173" s="133">
        <v>171</v>
      </c>
      <c r="J173" s="133">
        <v>-100</v>
      </c>
      <c r="K173" s="134" t="s">
        <v>739</v>
      </c>
      <c r="L173" s="135" t="str">
        <f>IF(J173="Div by 0", "N/A", IF(K173="N/A","N/A", IF(J173&gt;VALUE(MID(K173,1,2)), "No", IF(J173&lt;-1*VALUE(MID(K173,1,2)), "No", "Yes"))))</f>
        <v>No</v>
      </c>
    </row>
    <row r="174" spans="1:12" ht="25.5" x14ac:dyDescent="0.2">
      <c r="A174" s="2" t="s">
        <v>1300</v>
      </c>
      <c r="B174" s="50" t="s">
        <v>213</v>
      </c>
      <c r="C174" s="14">
        <v>36294</v>
      </c>
      <c r="D174" s="11" t="str">
        <f t="shared" ref="D174:D181" si="64">IF($B174="N/A","N/A",IF(C174&gt;10,"No",IF(C174&lt;-10,"No","Yes")))</f>
        <v>N/A</v>
      </c>
      <c r="E174" s="14">
        <v>13401</v>
      </c>
      <c r="F174" s="11" t="str">
        <f t="shared" ref="F174:F181" si="65">IF($B174="N/A","N/A",IF(E174&gt;10,"No",IF(E174&lt;-10,"No","Yes")))</f>
        <v>N/A</v>
      </c>
      <c r="G174" s="14">
        <v>0</v>
      </c>
      <c r="H174" s="11" t="str">
        <f t="shared" ref="H174:H181" si="66">IF($B174="N/A","N/A",IF(G174&gt;10,"No",IF(G174&lt;-10,"No","Yes")))</f>
        <v>N/A</v>
      </c>
      <c r="I174" s="12">
        <v>-63.1</v>
      </c>
      <c r="J174" s="12">
        <v>-100</v>
      </c>
      <c r="K174" s="50" t="s">
        <v>739</v>
      </c>
      <c r="L174" s="9" t="str">
        <f t="shared" ref="L174:L181" si="67">IF(J174="Div by 0", "N/A", IF(K174="N/A","N/A", IF(J174&gt;VALUE(MID(K174,1,2)), "No", IF(J174&lt;-1*VALUE(MID(K174,1,2)), "No", "Yes"))))</f>
        <v>No</v>
      </c>
    </row>
    <row r="175" spans="1:12" ht="25.5" x14ac:dyDescent="0.2">
      <c r="A175" s="2" t="s">
        <v>547</v>
      </c>
      <c r="B175" s="50" t="s">
        <v>213</v>
      </c>
      <c r="C175" s="14">
        <v>3251</v>
      </c>
      <c r="D175" s="11" t="str">
        <f t="shared" si="64"/>
        <v>N/A</v>
      </c>
      <c r="E175" s="14">
        <v>2011</v>
      </c>
      <c r="F175" s="11" t="str">
        <f t="shared" si="65"/>
        <v>N/A</v>
      </c>
      <c r="G175" s="14">
        <v>0</v>
      </c>
      <c r="H175" s="11" t="str">
        <f t="shared" si="66"/>
        <v>N/A</v>
      </c>
      <c r="I175" s="12">
        <v>-38.1</v>
      </c>
      <c r="J175" s="12">
        <v>-100</v>
      </c>
      <c r="K175" s="50" t="s">
        <v>739</v>
      </c>
      <c r="L175" s="9" t="str">
        <f t="shared" si="67"/>
        <v>No</v>
      </c>
    </row>
    <row r="176" spans="1:12" ht="25.5" x14ac:dyDescent="0.2">
      <c r="A176" s="2" t="s">
        <v>512</v>
      </c>
      <c r="B176" s="50" t="s">
        <v>213</v>
      </c>
      <c r="C176" s="14">
        <v>722913</v>
      </c>
      <c r="D176" s="11" t="str">
        <f t="shared" si="64"/>
        <v>N/A</v>
      </c>
      <c r="E176" s="14">
        <v>1021119</v>
      </c>
      <c r="F176" s="11" t="str">
        <f t="shared" si="65"/>
        <v>N/A</v>
      </c>
      <c r="G176" s="14">
        <v>0</v>
      </c>
      <c r="H176" s="11" t="str">
        <f t="shared" si="66"/>
        <v>N/A</v>
      </c>
      <c r="I176" s="12">
        <v>41.25</v>
      </c>
      <c r="J176" s="12">
        <v>-100</v>
      </c>
      <c r="K176" s="50" t="s">
        <v>739</v>
      </c>
      <c r="L176" s="9" t="str">
        <f t="shared" si="67"/>
        <v>No</v>
      </c>
    </row>
    <row r="177" spans="1:12" ht="25.5" x14ac:dyDescent="0.2">
      <c r="A177" s="2" t="s">
        <v>513</v>
      </c>
      <c r="B177" s="50" t="s">
        <v>213</v>
      </c>
      <c r="C177" s="14">
        <v>91.542857143000006</v>
      </c>
      <c r="D177" s="11" t="str">
        <f t="shared" si="64"/>
        <v>N/A</v>
      </c>
      <c r="E177" s="14">
        <v>206.71428571000001</v>
      </c>
      <c r="F177" s="11" t="str">
        <f t="shared" si="65"/>
        <v>N/A</v>
      </c>
      <c r="G177" s="14" t="s">
        <v>1747</v>
      </c>
      <c r="H177" s="11" t="str">
        <f t="shared" si="66"/>
        <v>N/A</v>
      </c>
      <c r="I177" s="12">
        <v>125.8</v>
      </c>
      <c r="J177" s="12" t="s">
        <v>1747</v>
      </c>
      <c r="K177" s="50" t="s">
        <v>739</v>
      </c>
      <c r="L177" s="9" t="str">
        <f t="shared" si="67"/>
        <v>N/A</v>
      </c>
    </row>
    <row r="178" spans="1:12" ht="25.5" x14ac:dyDescent="0.2">
      <c r="A178" s="2" t="s">
        <v>1301</v>
      </c>
      <c r="B178" s="37" t="s">
        <v>213</v>
      </c>
      <c r="C178" s="49">
        <v>1036.9714286000001</v>
      </c>
      <c r="D178" s="46" t="str">
        <f t="shared" si="64"/>
        <v>N/A</v>
      </c>
      <c r="E178" s="49">
        <v>319.07142857000002</v>
      </c>
      <c r="F178" s="46" t="str">
        <f t="shared" si="65"/>
        <v>N/A</v>
      </c>
      <c r="G178" s="49" t="s">
        <v>1747</v>
      </c>
      <c r="H178" s="46" t="str">
        <f t="shared" si="66"/>
        <v>N/A</v>
      </c>
      <c r="I178" s="12">
        <v>-69.2</v>
      </c>
      <c r="J178" s="12" t="s">
        <v>1747</v>
      </c>
      <c r="K178" s="47" t="s">
        <v>739</v>
      </c>
      <c r="L178" s="9" t="str">
        <f t="shared" si="67"/>
        <v>N/A</v>
      </c>
    </row>
    <row r="179" spans="1:12" ht="25.5" x14ac:dyDescent="0.2">
      <c r="A179" s="2" t="s">
        <v>514</v>
      </c>
      <c r="B179" s="37" t="s">
        <v>213</v>
      </c>
      <c r="C179" s="49">
        <v>92.885714285999995</v>
      </c>
      <c r="D179" s="46" t="str">
        <f t="shared" si="64"/>
        <v>N/A</v>
      </c>
      <c r="E179" s="49">
        <v>47.880952381</v>
      </c>
      <c r="F179" s="46" t="str">
        <f t="shared" si="65"/>
        <v>N/A</v>
      </c>
      <c r="G179" s="49" t="s">
        <v>1747</v>
      </c>
      <c r="H179" s="46" t="str">
        <f t="shared" si="66"/>
        <v>N/A</v>
      </c>
      <c r="I179" s="12">
        <v>-48.5</v>
      </c>
      <c r="J179" s="12" t="s">
        <v>1747</v>
      </c>
      <c r="K179" s="47" t="s">
        <v>739</v>
      </c>
      <c r="L179" s="9" t="str">
        <f t="shared" si="67"/>
        <v>N/A</v>
      </c>
    </row>
    <row r="180" spans="1:12" ht="25.5" x14ac:dyDescent="0.2">
      <c r="A180" s="2" t="s">
        <v>515</v>
      </c>
      <c r="B180" s="37" t="s">
        <v>213</v>
      </c>
      <c r="C180" s="49">
        <v>20654.657143</v>
      </c>
      <c r="D180" s="46" t="str">
        <f t="shared" si="64"/>
        <v>N/A</v>
      </c>
      <c r="E180" s="49">
        <v>24312.357143000001</v>
      </c>
      <c r="F180" s="46" t="str">
        <f t="shared" si="65"/>
        <v>N/A</v>
      </c>
      <c r="G180" s="49" t="s">
        <v>1747</v>
      </c>
      <c r="H180" s="46" t="str">
        <f t="shared" si="66"/>
        <v>N/A</v>
      </c>
      <c r="I180" s="12">
        <v>17.71</v>
      </c>
      <c r="J180" s="12" t="s">
        <v>1747</v>
      </c>
      <c r="K180" s="47" t="s">
        <v>739</v>
      </c>
      <c r="L180" s="9" t="str">
        <f t="shared" si="67"/>
        <v>N/A</v>
      </c>
    </row>
    <row r="181" spans="1:12" ht="25.5" x14ac:dyDescent="0.2">
      <c r="A181" s="2" t="s">
        <v>1653</v>
      </c>
      <c r="B181" s="50" t="s">
        <v>213</v>
      </c>
      <c r="C181" s="13">
        <v>0</v>
      </c>
      <c r="D181" s="11" t="str">
        <f t="shared" si="64"/>
        <v>N/A</v>
      </c>
      <c r="E181" s="13">
        <v>0</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v>0</v>
      </c>
      <c r="F182" s="135" t="str">
        <f t="shared" ref="F182" si="69">IF($B182="N/A","N/A",IF(E182&lt;0,"No","Yes"))</f>
        <v>N/A</v>
      </c>
      <c r="G182" s="140" t="s">
        <v>1747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v>0</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t="s">
        <v>1747</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t="s">
        <v>1747</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99829</v>
      </c>
      <c r="D6" s="11" t="str">
        <f t="shared" ref="D6:D39" si="0">IF($B6="N/A","N/A",IF(C6&gt;10,"No",IF(C6&lt;-10,"No","Yes")))</f>
        <v>N/A</v>
      </c>
      <c r="E6" s="1">
        <v>111982</v>
      </c>
      <c r="F6" s="11" t="str">
        <f t="shared" ref="F6:F39" si="1">IF($B6="N/A","N/A",IF(E6&gt;10,"No",IF(E6&lt;-10,"No","Yes")))</f>
        <v>N/A</v>
      </c>
      <c r="G6" s="1">
        <v>118357</v>
      </c>
      <c r="H6" s="11" t="str">
        <f t="shared" ref="H6:H39" si="2">IF($B6="N/A","N/A",IF(G6&gt;10,"No",IF(G6&lt;-10,"No","Yes")))</f>
        <v>N/A</v>
      </c>
      <c r="I6" s="59">
        <v>12.17</v>
      </c>
      <c r="J6" s="59">
        <v>5.6929999999999996</v>
      </c>
      <c r="K6" s="50" t="s">
        <v>739</v>
      </c>
      <c r="L6" s="9" t="str">
        <f t="shared" ref="L6:L39" si="3">IF(J6="Div by 0", "N/A", IF(K6="N/A","N/A", IF(J6&gt;VALUE(MID(K6,1,2)), "No", IF(J6&lt;-1*VALUE(MID(K6,1,2)), "No", "Yes"))))</f>
        <v>Yes</v>
      </c>
    </row>
    <row r="7" spans="1:12" x14ac:dyDescent="0.2">
      <c r="A7" s="18" t="s">
        <v>4</v>
      </c>
      <c r="B7" s="37" t="s">
        <v>213</v>
      </c>
      <c r="C7" s="38">
        <v>84810</v>
      </c>
      <c r="D7" s="46" t="str">
        <f t="shared" si="0"/>
        <v>N/A</v>
      </c>
      <c r="E7" s="38">
        <v>102539</v>
      </c>
      <c r="F7" s="46" t="str">
        <f t="shared" si="1"/>
        <v>N/A</v>
      </c>
      <c r="G7" s="38">
        <v>109296</v>
      </c>
      <c r="H7" s="46" t="str">
        <f t="shared" si="2"/>
        <v>N/A</v>
      </c>
      <c r="I7" s="12">
        <v>20.9</v>
      </c>
      <c r="J7" s="12">
        <v>6.59</v>
      </c>
      <c r="K7" s="47" t="s">
        <v>739</v>
      </c>
      <c r="L7" s="9" t="str">
        <f t="shared" si="3"/>
        <v>Yes</v>
      </c>
    </row>
    <row r="8" spans="1:12" x14ac:dyDescent="0.2">
      <c r="A8" s="18" t="s">
        <v>359</v>
      </c>
      <c r="B8" s="37" t="s">
        <v>213</v>
      </c>
      <c r="C8" s="38" t="s">
        <v>213</v>
      </c>
      <c r="D8" s="46" t="str">
        <f>IF($B8="N/A","N/A",IF(C8&gt;10,"No",IF(C8&lt;-10,"No","Yes")))</f>
        <v>N/A</v>
      </c>
      <c r="E8" s="38">
        <v>91.567394759999999</v>
      </c>
      <c r="F8" s="46" t="str">
        <f t="shared" si="1"/>
        <v>N/A</v>
      </c>
      <c r="G8" s="8">
        <v>92.344348031999999</v>
      </c>
      <c r="H8" s="46" t="str">
        <f t="shared" si="2"/>
        <v>N/A</v>
      </c>
      <c r="I8" s="12" t="s">
        <v>213</v>
      </c>
      <c r="J8" s="12">
        <v>0.84850000000000003</v>
      </c>
      <c r="K8" s="47" t="s">
        <v>739</v>
      </c>
      <c r="L8" s="9" t="str">
        <f t="shared" si="3"/>
        <v>Yes</v>
      </c>
    </row>
    <row r="9" spans="1:12" x14ac:dyDescent="0.2">
      <c r="A9" s="18" t="s">
        <v>83</v>
      </c>
      <c r="B9" s="37" t="s">
        <v>213</v>
      </c>
      <c r="C9" s="38">
        <v>71536.100000000006</v>
      </c>
      <c r="D9" s="46" t="str">
        <f t="shared" si="0"/>
        <v>N/A</v>
      </c>
      <c r="E9" s="38">
        <v>86220.75</v>
      </c>
      <c r="F9" s="46" t="str">
        <f t="shared" si="1"/>
        <v>N/A</v>
      </c>
      <c r="G9" s="38">
        <v>91348.07</v>
      </c>
      <c r="H9" s="46" t="str">
        <f t="shared" si="2"/>
        <v>N/A</v>
      </c>
      <c r="I9" s="12">
        <v>20.53</v>
      </c>
      <c r="J9" s="12">
        <v>5.9470000000000001</v>
      </c>
      <c r="K9" s="47" t="s">
        <v>739</v>
      </c>
      <c r="L9" s="9" t="str">
        <f t="shared" si="3"/>
        <v>Yes</v>
      </c>
    </row>
    <row r="10" spans="1:12" x14ac:dyDescent="0.2">
      <c r="A10" s="18" t="s">
        <v>100</v>
      </c>
      <c r="B10" s="37" t="s">
        <v>213</v>
      </c>
      <c r="C10" s="38">
        <v>119</v>
      </c>
      <c r="D10" s="46" t="str">
        <f t="shared" si="0"/>
        <v>N/A</v>
      </c>
      <c r="E10" s="38">
        <v>122</v>
      </c>
      <c r="F10" s="46" t="str">
        <f t="shared" si="1"/>
        <v>N/A</v>
      </c>
      <c r="G10" s="38">
        <v>86</v>
      </c>
      <c r="H10" s="46" t="str">
        <f t="shared" si="2"/>
        <v>N/A</v>
      </c>
      <c r="I10" s="12">
        <v>2.5209999999999999</v>
      </c>
      <c r="J10" s="12">
        <v>-29.5</v>
      </c>
      <c r="K10" s="47" t="s">
        <v>739</v>
      </c>
      <c r="L10" s="9" t="str">
        <f t="shared" si="3"/>
        <v>Yes</v>
      </c>
    </row>
    <row r="11" spans="1:12" x14ac:dyDescent="0.2">
      <c r="A11" s="18" t="s">
        <v>991</v>
      </c>
      <c r="B11" s="37" t="s">
        <v>213</v>
      </c>
      <c r="C11" s="38">
        <v>24</v>
      </c>
      <c r="D11" s="46" t="str">
        <f t="shared" si="0"/>
        <v>N/A</v>
      </c>
      <c r="E11" s="38">
        <v>15</v>
      </c>
      <c r="F11" s="46" t="str">
        <f t="shared" si="1"/>
        <v>N/A</v>
      </c>
      <c r="G11" s="38">
        <v>15</v>
      </c>
      <c r="H11" s="46" t="str">
        <f t="shared" si="2"/>
        <v>N/A</v>
      </c>
      <c r="I11" s="12">
        <v>-37.5</v>
      </c>
      <c r="J11" s="12">
        <v>0</v>
      </c>
      <c r="K11" s="47" t="s">
        <v>739</v>
      </c>
      <c r="L11" s="9" t="str">
        <f t="shared" si="3"/>
        <v>Yes</v>
      </c>
    </row>
    <row r="12" spans="1:12" x14ac:dyDescent="0.2">
      <c r="A12" s="18" t="s">
        <v>992</v>
      </c>
      <c r="B12" s="37" t="s">
        <v>213</v>
      </c>
      <c r="C12" s="38">
        <v>67</v>
      </c>
      <c r="D12" s="46" t="str">
        <f t="shared" si="0"/>
        <v>N/A</v>
      </c>
      <c r="E12" s="38">
        <v>11</v>
      </c>
      <c r="F12" s="46" t="str">
        <f t="shared" si="1"/>
        <v>N/A</v>
      </c>
      <c r="G12" s="38">
        <v>11</v>
      </c>
      <c r="H12" s="46" t="str">
        <f t="shared" si="2"/>
        <v>N/A</v>
      </c>
      <c r="I12" s="12">
        <v>-85.1</v>
      </c>
      <c r="J12" s="12">
        <v>-30</v>
      </c>
      <c r="K12" s="47" t="s">
        <v>739</v>
      </c>
      <c r="L12" s="9" t="str">
        <f t="shared" si="3"/>
        <v>Yes</v>
      </c>
    </row>
    <row r="13" spans="1:12" x14ac:dyDescent="0.2">
      <c r="A13" s="18" t="s">
        <v>993</v>
      </c>
      <c r="B13" s="37" t="s">
        <v>213</v>
      </c>
      <c r="C13" s="38">
        <v>0</v>
      </c>
      <c r="D13" s="46" t="str">
        <f t="shared" si="0"/>
        <v>N/A</v>
      </c>
      <c r="E13" s="38">
        <v>11</v>
      </c>
      <c r="F13" s="46" t="str">
        <f t="shared" si="1"/>
        <v>N/A</v>
      </c>
      <c r="G13" s="38">
        <v>11</v>
      </c>
      <c r="H13" s="46" t="str">
        <f t="shared" si="2"/>
        <v>N/A</v>
      </c>
      <c r="I13" s="12" t="s">
        <v>1747</v>
      </c>
      <c r="J13" s="12">
        <v>0</v>
      </c>
      <c r="K13" s="47" t="s">
        <v>739</v>
      </c>
      <c r="L13" s="9" t="str">
        <f t="shared" si="3"/>
        <v>Yes</v>
      </c>
    </row>
    <row r="14" spans="1:12" x14ac:dyDescent="0.2">
      <c r="A14" s="18" t="s">
        <v>994</v>
      </c>
      <c r="B14" s="37" t="s">
        <v>213</v>
      </c>
      <c r="C14" s="38">
        <v>28</v>
      </c>
      <c r="D14" s="46" t="str">
        <f t="shared" si="0"/>
        <v>N/A</v>
      </c>
      <c r="E14" s="38">
        <v>94</v>
      </c>
      <c r="F14" s="46" t="str">
        <f t="shared" si="1"/>
        <v>N/A</v>
      </c>
      <c r="G14" s="38">
        <v>61</v>
      </c>
      <c r="H14" s="46" t="str">
        <f t="shared" si="2"/>
        <v>N/A</v>
      </c>
      <c r="I14" s="12">
        <v>235.7</v>
      </c>
      <c r="J14" s="12">
        <v>-35.1</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13137</v>
      </c>
      <c r="D16" s="46" t="str">
        <f t="shared" si="0"/>
        <v>N/A</v>
      </c>
      <c r="E16" s="38">
        <v>13281</v>
      </c>
      <c r="F16" s="46" t="str">
        <f t="shared" si="1"/>
        <v>N/A</v>
      </c>
      <c r="G16" s="38">
        <v>13737</v>
      </c>
      <c r="H16" s="46" t="str">
        <f t="shared" si="2"/>
        <v>N/A</v>
      </c>
      <c r="I16" s="12">
        <v>1.0960000000000001</v>
      </c>
      <c r="J16" s="12">
        <v>3.4329999999999998</v>
      </c>
      <c r="K16" s="47" t="s">
        <v>739</v>
      </c>
      <c r="L16" s="9" t="str">
        <f t="shared" si="3"/>
        <v>Yes</v>
      </c>
    </row>
    <row r="17" spans="1:12" x14ac:dyDescent="0.2">
      <c r="A17" s="4" t="s">
        <v>996</v>
      </c>
      <c r="B17" s="37" t="s">
        <v>213</v>
      </c>
      <c r="C17" s="38">
        <v>11362</v>
      </c>
      <c r="D17" s="46" t="str">
        <f t="shared" si="0"/>
        <v>N/A</v>
      </c>
      <c r="E17" s="38">
        <v>11292</v>
      </c>
      <c r="F17" s="46" t="str">
        <f t="shared" si="1"/>
        <v>N/A</v>
      </c>
      <c r="G17" s="38">
        <v>11351</v>
      </c>
      <c r="H17" s="46" t="str">
        <f t="shared" si="2"/>
        <v>N/A</v>
      </c>
      <c r="I17" s="12">
        <v>-0.61599999999999999</v>
      </c>
      <c r="J17" s="12">
        <v>0.52249999999999996</v>
      </c>
      <c r="K17" s="47" t="s">
        <v>739</v>
      </c>
      <c r="L17" s="9" t="str">
        <f t="shared" si="3"/>
        <v>Yes</v>
      </c>
    </row>
    <row r="18" spans="1:12" x14ac:dyDescent="0.2">
      <c r="A18" s="4" t="s">
        <v>997</v>
      </c>
      <c r="B18" s="37" t="s">
        <v>213</v>
      </c>
      <c r="C18" s="38">
        <v>602</v>
      </c>
      <c r="D18" s="46" t="str">
        <f t="shared" si="0"/>
        <v>N/A</v>
      </c>
      <c r="E18" s="38">
        <v>579</v>
      </c>
      <c r="F18" s="46" t="str">
        <f t="shared" si="1"/>
        <v>N/A</v>
      </c>
      <c r="G18" s="38">
        <v>567</v>
      </c>
      <c r="H18" s="46" t="str">
        <f t="shared" si="2"/>
        <v>N/A</v>
      </c>
      <c r="I18" s="12">
        <v>-3.82</v>
      </c>
      <c r="J18" s="12">
        <v>-2.0699999999999998</v>
      </c>
      <c r="K18" s="47" t="s">
        <v>739</v>
      </c>
      <c r="L18" s="9" t="str">
        <f t="shared" si="3"/>
        <v>Yes</v>
      </c>
    </row>
    <row r="19" spans="1:12" x14ac:dyDescent="0.2">
      <c r="A19" s="4" t="s">
        <v>998</v>
      </c>
      <c r="B19" s="37" t="s">
        <v>213</v>
      </c>
      <c r="C19" s="38">
        <v>268</v>
      </c>
      <c r="D19" s="46" t="str">
        <f t="shared" si="0"/>
        <v>N/A</v>
      </c>
      <c r="E19" s="38">
        <v>276</v>
      </c>
      <c r="F19" s="46" t="str">
        <f t="shared" si="1"/>
        <v>N/A</v>
      </c>
      <c r="G19" s="38">
        <v>267</v>
      </c>
      <c r="H19" s="46" t="str">
        <f t="shared" si="2"/>
        <v>N/A</v>
      </c>
      <c r="I19" s="12">
        <v>2.9849999999999999</v>
      </c>
      <c r="J19" s="12">
        <v>-3.26</v>
      </c>
      <c r="K19" s="47" t="s">
        <v>739</v>
      </c>
      <c r="L19" s="9" t="str">
        <f t="shared" si="3"/>
        <v>Yes</v>
      </c>
    </row>
    <row r="20" spans="1:12" x14ac:dyDescent="0.2">
      <c r="A20" s="4" t="s">
        <v>999</v>
      </c>
      <c r="B20" s="37" t="s">
        <v>213</v>
      </c>
      <c r="C20" s="38">
        <v>905</v>
      </c>
      <c r="D20" s="46" t="str">
        <f t="shared" si="0"/>
        <v>N/A</v>
      </c>
      <c r="E20" s="38">
        <v>1134</v>
      </c>
      <c r="F20" s="46" t="str">
        <f t="shared" si="1"/>
        <v>N/A</v>
      </c>
      <c r="G20" s="38">
        <v>1201</v>
      </c>
      <c r="H20" s="46" t="str">
        <f t="shared" si="2"/>
        <v>N/A</v>
      </c>
      <c r="I20" s="12">
        <v>25.3</v>
      </c>
      <c r="J20" s="12">
        <v>5.9080000000000004</v>
      </c>
      <c r="K20" s="47" t="s">
        <v>739</v>
      </c>
      <c r="L20" s="9" t="str">
        <f t="shared" si="3"/>
        <v>Yes</v>
      </c>
    </row>
    <row r="21" spans="1:12" x14ac:dyDescent="0.2">
      <c r="A21" s="2" t="s">
        <v>1000</v>
      </c>
      <c r="B21" s="37" t="s">
        <v>213</v>
      </c>
      <c r="C21" s="38">
        <v>0</v>
      </c>
      <c r="D21" s="46" t="str">
        <f t="shared" si="0"/>
        <v>N/A</v>
      </c>
      <c r="E21" s="38">
        <v>0</v>
      </c>
      <c r="F21" s="46" t="str">
        <f t="shared" si="1"/>
        <v>N/A</v>
      </c>
      <c r="G21" s="38">
        <v>351</v>
      </c>
      <c r="H21" s="46" t="str">
        <f t="shared" si="2"/>
        <v>N/A</v>
      </c>
      <c r="I21" s="12" t="s">
        <v>1747</v>
      </c>
      <c r="J21" s="12" t="s">
        <v>1747</v>
      </c>
      <c r="K21" s="47" t="s">
        <v>739</v>
      </c>
      <c r="L21" s="9" t="str">
        <f t="shared" si="3"/>
        <v>N/A</v>
      </c>
    </row>
    <row r="22" spans="1:12" x14ac:dyDescent="0.2">
      <c r="A22" s="4" t="s">
        <v>1717</v>
      </c>
      <c r="B22" s="37" t="s">
        <v>213</v>
      </c>
      <c r="C22" s="38">
        <v>66604</v>
      </c>
      <c r="D22" s="46" t="str">
        <f t="shared" si="0"/>
        <v>N/A</v>
      </c>
      <c r="E22" s="38">
        <v>77928</v>
      </c>
      <c r="F22" s="46" t="str">
        <f t="shared" si="1"/>
        <v>N/A</v>
      </c>
      <c r="G22" s="38">
        <v>84029</v>
      </c>
      <c r="H22" s="46" t="str">
        <f t="shared" si="2"/>
        <v>N/A</v>
      </c>
      <c r="I22" s="12">
        <v>17</v>
      </c>
      <c r="J22" s="12">
        <v>7.8289999999999997</v>
      </c>
      <c r="K22" s="47" t="s">
        <v>739</v>
      </c>
      <c r="L22" s="9" t="str">
        <f t="shared" si="3"/>
        <v>Yes</v>
      </c>
    </row>
    <row r="23" spans="1:12" x14ac:dyDescent="0.2">
      <c r="A23" s="4" t="s">
        <v>1001</v>
      </c>
      <c r="B23" s="37" t="s">
        <v>213</v>
      </c>
      <c r="C23" s="38">
        <v>15980</v>
      </c>
      <c r="D23" s="46" t="str">
        <f t="shared" si="0"/>
        <v>N/A</v>
      </c>
      <c r="E23" s="38">
        <v>15855</v>
      </c>
      <c r="F23" s="46" t="str">
        <f t="shared" si="1"/>
        <v>N/A</v>
      </c>
      <c r="G23" s="38">
        <v>14305</v>
      </c>
      <c r="H23" s="46" t="str">
        <f t="shared" si="2"/>
        <v>N/A</v>
      </c>
      <c r="I23" s="12">
        <v>-0.78200000000000003</v>
      </c>
      <c r="J23" s="12">
        <v>-9.7799999999999994</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11</v>
      </c>
      <c r="D25" s="46" t="str">
        <f t="shared" si="0"/>
        <v>N/A</v>
      </c>
      <c r="E25" s="38">
        <v>0</v>
      </c>
      <c r="F25" s="46" t="str">
        <f t="shared" si="1"/>
        <v>N/A</v>
      </c>
      <c r="G25" s="38">
        <v>0</v>
      </c>
      <c r="H25" s="46" t="str">
        <f t="shared" si="2"/>
        <v>N/A</v>
      </c>
      <c r="I25" s="12">
        <v>-100</v>
      </c>
      <c r="J25" s="12" t="s">
        <v>1747</v>
      </c>
      <c r="K25" s="47" t="s">
        <v>739</v>
      </c>
      <c r="L25" s="9" t="str">
        <f t="shared" si="3"/>
        <v>N/A</v>
      </c>
    </row>
    <row r="26" spans="1:12" x14ac:dyDescent="0.2">
      <c r="A26" s="4" t="s">
        <v>1004</v>
      </c>
      <c r="B26" s="37" t="s">
        <v>213</v>
      </c>
      <c r="C26" s="38">
        <v>38480</v>
      </c>
      <c r="D26" s="46" t="str">
        <f t="shared" si="0"/>
        <v>N/A</v>
      </c>
      <c r="E26" s="38">
        <v>49751</v>
      </c>
      <c r="F26" s="46" t="str">
        <f t="shared" si="1"/>
        <v>N/A</v>
      </c>
      <c r="G26" s="38">
        <v>56578</v>
      </c>
      <c r="H26" s="46" t="str">
        <f t="shared" si="2"/>
        <v>N/A</v>
      </c>
      <c r="I26" s="12">
        <v>29.29</v>
      </c>
      <c r="J26" s="12">
        <v>13.72</v>
      </c>
      <c r="K26" s="47" t="s">
        <v>739</v>
      </c>
      <c r="L26" s="9" t="str">
        <f t="shared" si="3"/>
        <v>Yes</v>
      </c>
    </row>
    <row r="27" spans="1:12" x14ac:dyDescent="0.2">
      <c r="A27" s="4" t="s">
        <v>1005</v>
      </c>
      <c r="B27" s="37" t="s">
        <v>213</v>
      </c>
      <c r="C27" s="38">
        <v>8180</v>
      </c>
      <c r="D27" s="46" t="str">
        <f t="shared" si="0"/>
        <v>N/A</v>
      </c>
      <c r="E27" s="38">
        <v>8307</v>
      </c>
      <c r="F27" s="46" t="str">
        <f t="shared" si="1"/>
        <v>N/A</v>
      </c>
      <c r="G27" s="38">
        <v>9064</v>
      </c>
      <c r="H27" s="46" t="str">
        <f t="shared" si="2"/>
        <v>N/A</v>
      </c>
      <c r="I27" s="12">
        <v>1.5529999999999999</v>
      </c>
      <c r="J27" s="12">
        <v>9.1129999999999995</v>
      </c>
      <c r="K27" s="47" t="s">
        <v>739</v>
      </c>
      <c r="L27" s="9" t="str">
        <f t="shared" si="3"/>
        <v>Yes</v>
      </c>
    </row>
    <row r="28" spans="1:12" x14ac:dyDescent="0.2">
      <c r="A28" s="60" t="s">
        <v>1006</v>
      </c>
      <c r="B28" s="37" t="s">
        <v>213</v>
      </c>
      <c r="C28" s="38">
        <v>3963</v>
      </c>
      <c r="D28" s="46" t="str">
        <f t="shared" si="0"/>
        <v>N/A</v>
      </c>
      <c r="E28" s="38">
        <v>4015</v>
      </c>
      <c r="F28" s="46" t="str">
        <f t="shared" si="1"/>
        <v>N/A</v>
      </c>
      <c r="G28" s="38">
        <v>4082</v>
      </c>
      <c r="H28" s="46" t="str">
        <f t="shared" si="2"/>
        <v>N/A</v>
      </c>
      <c r="I28" s="12">
        <v>1.3120000000000001</v>
      </c>
      <c r="J28" s="12">
        <v>1.669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19969</v>
      </c>
      <c r="D30" s="46" t="str">
        <f t="shared" si="0"/>
        <v>N/A</v>
      </c>
      <c r="E30" s="38">
        <v>20651</v>
      </c>
      <c r="F30" s="46" t="str">
        <f t="shared" si="1"/>
        <v>N/A</v>
      </c>
      <c r="G30" s="38">
        <v>20505</v>
      </c>
      <c r="H30" s="46" t="str">
        <f t="shared" si="2"/>
        <v>N/A</v>
      </c>
      <c r="I30" s="12">
        <v>3.415</v>
      </c>
      <c r="J30" s="12">
        <v>-0.70699999999999996</v>
      </c>
      <c r="K30" s="47" t="s">
        <v>739</v>
      </c>
      <c r="L30" s="9" t="str">
        <f t="shared" si="3"/>
        <v>Yes</v>
      </c>
    </row>
    <row r="31" spans="1:12" x14ac:dyDescent="0.2">
      <c r="A31" s="48" t="s">
        <v>1008</v>
      </c>
      <c r="B31" s="37" t="s">
        <v>213</v>
      </c>
      <c r="C31" s="38">
        <v>10682</v>
      </c>
      <c r="D31" s="46" t="str">
        <f t="shared" si="0"/>
        <v>N/A</v>
      </c>
      <c r="E31" s="38">
        <v>11044</v>
      </c>
      <c r="F31" s="46" t="str">
        <f t="shared" si="1"/>
        <v>N/A</v>
      </c>
      <c r="G31" s="38">
        <v>10604</v>
      </c>
      <c r="H31" s="46" t="str">
        <f t="shared" si="2"/>
        <v>N/A</v>
      </c>
      <c r="I31" s="12">
        <v>3.3889999999999998</v>
      </c>
      <c r="J31" s="12">
        <v>-3.98</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11</v>
      </c>
      <c r="D33" s="46" t="str">
        <f t="shared" si="0"/>
        <v>N/A</v>
      </c>
      <c r="E33" s="38">
        <v>11</v>
      </c>
      <c r="F33" s="46" t="str">
        <f t="shared" si="1"/>
        <v>N/A</v>
      </c>
      <c r="G33" s="38">
        <v>12</v>
      </c>
      <c r="H33" s="46" t="str">
        <f t="shared" si="2"/>
        <v>N/A</v>
      </c>
      <c r="I33" s="12">
        <v>50</v>
      </c>
      <c r="J33" s="12">
        <v>100</v>
      </c>
      <c r="K33" s="47" t="s">
        <v>739</v>
      </c>
      <c r="L33" s="9" t="str">
        <f t="shared" si="3"/>
        <v>No</v>
      </c>
    </row>
    <row r="34" spans="1:12" x14ac:dyDescent="0.2">
      <c r="A34" s="48" t="s">
        <v>1011</v>
      </c>
      <c r="B34" s="37" t="s">
        <v>213</v>
      </c>
      <c r="C34" s="38">
        <v>4272</v>
      </c>
      <c r="D34" s="46" t="str">
        <f t="shared" si="0"/>
        <v>N/A</v>
      </c>
      <c r="E34" s="38">
        <v>2942</v>
      </c>
      <c r="F34" s="46" t="str">
        <f t="shared" si="1"/>
        <v>N/A</v>
      </c>
      <c r="G34" s="38">
        <v>2773</v>
      </c>
      <c r="H34" s="46" t="str">
        <f t="shared" si="2"/>
        <v>N/A</v>
      </c>
      <c r="I34" s="12">
        <v>-31.1</v>
      </c>
      <c r="J34" s="12">
        <v>-5.74</v>
      </c>
      <c r="K34" s="47" t="s">
        <v>739</v>
      </c>
      <c r="L34" s="9" t="str">
        <f t="shared" si="3"/>
        <v>Yes</v>
      </c>
    </row>
    <row r="35" spans="1:12" x14ac:dyDescent="0.2">
      <c r="A35" s="48" t="s">
        <v>1012</v>
      </c>
      <c r="B35" s="37" t="s">
        <v>213</v>
      </c>
      <c r="C35" s="38">
        <v>5011</v>
      </c>
      <c r="D35" s="46" t="str">
        <f t="shared" si="0"/>
        <v>N/A</v>
      </c>
      <c r="E35" s="38">
        <v>6643</v>
      </c>
      <c r="F35" s="46" t="str">
        <f t="shared" si="1"/>
        <v>N/A</v>
      </c>
      <c r="G35" s="38">
        <v>7116</v>
      </c>
      <c r="H35" s="46" t="str">
        <f t="shared" si="2"/>
        <v>N/A</v>
      </c>
      <c r="I35" s="12">
        <v>32.57</v>
      </c>
      <c r="J35" s="12">
        <v>7.12</v>
      </c>
      <c r="K35" s="47" t="s">
        <v>739</v>
      </c>
      <c r="L35" s="9" t="str">
        <f t="shared" si="3"/>
        <v>Yes</v>
      </c>
    </row>
    <row r="36" spans="1:12" x14ac:dyDescent="0.2">
      <c r="A36" s="48" t="s">
        <v>1013</v>
      </c>
      <c r="B36" s="37" t="s">
        <v>213</v>
      </c>
      <c r="C36" s="38">
        <v>0</v>
      </c>
      <c r="D36" s="46" t="str">
        <f t="shared" si="0"/>
        <v>N/A</v>
      </c>
      <c r="E36" s="38">
        <v>16</v>
      </c>
      <c r="F36" s="46" t="str">
        <f t="shared" si="1"/>
        <v>N/A</v>
      </c>
      <c r="G36" s="38">
        <v>0</v>
      </c>
      <c r="H36" s="46" t="str">
        <f t="shared" si="2"/>
        <v>N/A</v>
      </c>
      <c r="I36" s="12" t="s">
        <v>1747</v>
      </c>
      <c r="J36" s="12">
        <v>-100</v>
      </c>
      <c r="K36" s="47" t="s">
        <v>739</v>
      </c>
      <c r="L36" s="9" t="str">
        <f t="shared" si="3"/>
        <v>No</v>
      </c>
    </row>
    <row r="37" spans="1:12" x14ac:dyDescent="0.2">
      <c r="A37" s="48" t="s">
        <v>122</v>
      </c>
      <c r="B37" s="37" t="s">
        <v>213</v>
      </c>
      <c r="C37" s="38">
        <v>154</v>
      </c>
      <c r="D37" s="46" t="str">
        <f t="shared" si="0"/>
        <v>N/A</v>
      </c>
      <c r="E37" s="38">
        <v>111</v>
      </c>
      <c r="F37" s="46" t="str">
        <f t="shared" si="1"/>
        <v>N/A</v>
      </c>
      <c r="G37" s="38">
        <v>97</v>
      </c>
      <c r="H37" s="46" t="str">
        <f t="shared" si="2"/>
        <v>N/A</v>
      </c>
      <c r="I37" s="12">
        <v>-27.9</v>
      </c>
      <c r="J37" s="12">
        <v>-12.6</v>
      </c>
      <c r="K37" s="47" t="s">
        <v>739</v>
      </c>
      <c r="L37" s="9" t="str">
        <f t="shared" si="3"/>
        <v>Yes</v>
      </c>
    </row>
    <row r="38" spans="1:12" x14ac:dyDescent="0.2">
      <c r="A38" s="48" t="s">
        <v>84</v>
      </c>
      <c r="B38" s="37" t="s">
        <v>213</v>
      </c>
      <c r="C38" s="49">
        <v>460756427</v>
      </c>
      <c r="D38" s="46" t="str">
        <f t="shared" si="0"/>
        <v>N/A</v>
      </c>
      <c r="E38" s="49">
        <v>506319687</v>
      </c>
      <c r="F38" s="46" t="str">
        <f t="shared" si="1"/>
        <v>N/A</v>
      </c>
      <c r="G38" s="49">
        <v>522634021</v>
      </c>
      <c r="H38" s="46" t="str">
        <f t="shared" si="2"/>
        <v>N/A</v>
      </c>
      <c r="I38" s="12">
        <v>9.8889999999999993</v>
      </c>
      <c r="J38" s="12">
        <v>3.222</v>
      </c>
      <c r="K38" s="47" t="s">
        <v>739</v>
      </c>
      <c r="L38" s="9" t="str">
        <f t="shared" si="3"/>
        <v>Yes</v>
      </c>
    </row>
    <row r="39" spans="1:12" x14ac:dyDescent="0.2">
      <c r="A39" s="48" t="s">
        <v>1302</v>
      </c>
      <c r="B39" s="37" t="s">
        <v>213</v>
      </c>
      <c r="C39" s="49">
        <v>4615.4567010000001</v>
      </c>
      <c r="D39" s="46" t="str">
        <f t="shared" si="0"/>
        <v>N/A</v>
      </c>
      <c r="E39" s="49">
        <v>4521.4381507999997</v>
      </c>
      <c r="F39" s="46" t="str">
        <f t="shared" si="1"/>
        <v>N/A</v>
      </c>
      <c r="G39" s="49">
        <v>4415.7423810999999</v>
      </c>
      <c r="H39" s="46" t="str">
        <f t="shared" si="2"/>
        <v>N/A</v>
      </c>
      <c r="I39" s="12">
        <v>-2.04</v>
      </c>
      <c r="J39" s="12">
        <v>-2.34</v>
      </c>
      <c r="K39" s="47" t="s">
        <v>739</v>
      </c>
      <c r="L39" s="9" t="str">
        <f t="shared" si="3"/>
        <v>Yes</v>
      </c>
    </row>
    <row r="40" spans="1:12" x14ac:dyDescent="0.2">
      <c r="A40" s="48" t="s">
        <v>1303</v>
      </c>
      <c r="B40" s="37" t="s">
        <v>213</v>
      </c>
      <c r="C40" s="49">
        <v>5432.8077702999999</v>
      </c>
      <c r="D40" s="46" t="str">
        <f>IF($B40="N/A","N/A",IF(C40&gt;10,"No",IF(C40&lt;-10,"No","Yes")))</f>
        <v>N/A</v>
      </c>
      <c r="E40" s="49">
        <v>4937.8254809999999</v>
      </c>
      <c r="F40" s="46" t="str">
        <f>IF($B40="N/A","N/A",IF(E40&gt;10,"No",IF(E40&lt;-10,"No","Yes")))</f>
        <v>N/A</v>
      </c>
      <c r="G40" s="49">
        <v>4781.8220337000002</v>
      </c>
      <c r="H40" s="46" t="str">
        <f>IF($B40="N/A","N/A",IF(G40&gt;10,"No",IF(G40&lt;-10,"No","Yes")))</f>
        <v>N/A</v>
      </c>
      <c r="I40" s="12">
        <v>-9.11</v>
      </c>
      <c r="J40" s="12">
        <v>-3.16</v>
      </c>
      <c r="K40" s="47" t="s">
        <v>739</v>
      </c>
      <c r="L40" s="9" t="str">
        <f>IF(J40="Div by 0", "N/A", IF(K40="N/A","N/A", IF(J40&gt;VALUE(MID(K40,1,2)), "No", IF(J40&lt;-1*VALUE(MID(K40,1,2)), "No", "Yes"))))</f>
        <v>Yes</v>
      </c>
    </row>
    <row r="41" spans="1:12" x14ac:dyDescent="0.2">
      <c r="A41" s="48" t="s">
        <v>107</v>
      </c>
      <c r="B41" s="37" t="s">
        <v>213</v>
      </c>
      <c r="C41" s="49">
        <v>1827384</v>
      </c>
      <c r="D41" s="46" t="str">
        <f t="shared" ref="D41:D44" si="4">IF($B41="N/A","N/A",IF(C41&gt;10,"No",IF(C41&lt;-10,"No","Yes")))</f>
        <v>N/A</v>
      </c>
      <c r="E41" s="49">
        <v>4035087</v>
      </c>
      <c r="F41" s="46" t="str">
        <f t="shared" ref="F41:F44" si="5">IF($B41="N/A","N/A",IF(E41&gt;10,"No",IF(E41&lt;-10,"No","Yes")))</f>
        <v>N/A</v>
      </c>
      <c r="G41" s="49">
        <v>4553136</v>
      </c>
      <c r="H41" s="46" t="str">
        <f t="shared" ref="H41:H44" si="6">IF($B41="N/A","N/A",IF(G41&gt;10,"No",IF(G41&lt;-10,"No","Yes")))</f>
        <v>N/A</v>
      </c>
      <c r="I41" s="12">
        <v>120.8</v>
      </c>
      <c r="J41" s="12">
        <v>12.84</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9717.4033612999992</v>
      </c>
      <c r="D45" s="46" t="str">
        <f t="shared" ref="D45:D71" si="8">IF($B45="N/A","N/A",IF(C45&gt;10,"No",IF(C45&lt;-10,"No","Yes")))</f>
        <v>N/A</v>
      </c>
      <c r="E45" s="49">
        <v>8941.9836066000007</v>
      </c>
      <c r="F45" s="46" t="str">
        <f t="shared" ref="F45:F71" si="9">IF($B45="N/A","N/A",IF(E45&gt;10,"No",IF(E45&lt;-10,"No","Yes")))</f>
        <v>N/A</v>
      </c>
      <c r="G45" s="49">
        <v>8925.8023255999997</v>
      </c>
      <c r="H45" s="46" t="str">
        <f t="shared" ref="H45:H71" si="10">IF($B45="N/A","N/A",IF(G45&gt;10,"No",IF(G45&lt;-10,"No","Yes")))</f>
        <v>N/A</v>
      </c>
      <c r="I45" s="12">
        <v>-7.98</v>
      </c>
      <c r="J45" s="12">
        <v>-0.18099999999999999</v>
      </c>
      <c r="K45" s="47" t="s">
        <v>739</v>
      </c>
      <c r="L45" s="9" t="str">
        <f t="shared" ref="L45:L71" si="11">IF(J45="Div by 0", "N/A", IF(K45="N/A","N/A", IF(J45&gt;VALUE(MID(K45,1,2)), "No", IF(J45&lt;-1*VALUE(MID(K45,1,2)), "No", "Yes"))))</f>
        <v>Yes</v>
      </c>
    </row>
    <row r="46" spans="1:12" x14ac:dyDescent="0.2">
      <c r="A46" s="48" t="s">
        <v>1306</v>
      </c>
      <c r="B46" s="37" t="s">
        <v>213</v>
      </c>
      <c r="C46" s="49">
        <v>6000.5</v>
      </c>
      <c r="D46" s="46" t="str">
        <f t="shared" si="8"/>
        <v>N/A</v>
      </c>
      <c r="E46" s="49">
        <v>1355.2666667000001</v>
      </c>
      <c r="F46" s="46" t="str">
        <f t="shared" si="9"/>
        <v>N/A</v>
      </c>
      <c r="G46" s="49">
        <v>594.73333333000005</v>
      </c>
      <c r="H46" s="46" t="str">
        <f t="shared" si="10"/>
        <v>N/A</v>
      </c>
      <c r="I46" s="12">
        <v>-77.400000000000006</v>
      </c>
      <c r="J46" s="12">
        <v>-56.1</v>
      </c>
      <c r="K46" s="47" t="s">
        <v>739</v>
      </c>
      <c r="L46" s="9" t="str">
        <f t="shared" si="11"/>
        <v>No</v>
      </c>
    </row>
    <row r="47" spans="1:12" x14ac:dyDescent="0.2">
      <c r="A47" s="48" t="s">
        <v>1307</v>
      </c>
      <c r="B47" s="37" t="s">
        <v>213</v>
      </c>
      <c r="C47" s="49">
        <v>4116.9253730999999</v>
      </c>
      <c r="D47" s="46" t="str">
        <f t="shared" si="8"/>
        <v>N/A</v>
      </c>
      <c r="E47" s="49">
        <v>10780.8</v>
      </c>
      <c r="F47" s="46" t="str">
        <f t="shared" si="9"/>
        <v>N/A</v>
      </c>
      <c r="G47" s="49">
        <v>13603.285714</v>
      </c>
      <c r="H47" s="46" t="str">
        <f t="shared" si="10"/>
        <v>N/A</v>
      </c>
      <c r="I47" s="12">
        <v>161.9</v>
      </c>
      <c r="J47" s="12">
        <v>26.18</v>
      </c>
      <c r="K47" s="47" t="s">
        <v>739</v>
      </c>
      <c r="L47" s="9" t="str">
        <f t="shared" si="11"/>
        <v>Yes</v>
      </c>
    </row>
    <row r="48" spans="1:12" x14ac:dyDescent="0.2">
      <c r="A48" s="48" t="s">
        <v>1308</v>
      </c>
      <c r="B48" s="37" t="s">
        <v>213</v>
      </c>
      <c r="C48" s="49" t="s">
        <v>1747</v>
      </c>
      <c r="D48" s="46" t="str">
        <f t="shared" si="8"/>
        <v>N/A</v>
      </c>
      <c r="E48" s="49">
        <v>17756</v>
      </c>
      <c r="F48" s="46" t="str">
        <f t="shared" si="9"/>
        <v>N/A</v>
      </c>
      <c r="G48" s="49">
        <v>8000</v>
      </c>
      <c r="H48" s="46" t="str">
        <f t="shared" si="10"/>
        <v>N/A</v>
      </c>
      <c r="I48" s="12" t="s">
        <v>1747</v>
      </c>
      <c r="J48" s="12">
        <v>-54.9</v>
      </c>
      <c r="K48" s="47" t="s">
        <v>739</v>
      </c>
      <c r="L48" s="9" t="str">
        <f t="shared" si="11"/>
        <v>No</v>
      </c>
    </row>
    <row r="49" spans="1:12" x14ac:dyDescent="0.2">
      <c r="A49" s="48" t="s">
        <v>1309</v>
      </c>
      <c r="B49" s="37" t="s">
        <v>213</v>
      </c>
      <c r="C49" s="49">
        <v>26304.464285999999</v>
      </c>
      <c r="D49" s="46" t="str">
        <f t="shared" si="8"/>
        <v>N/A</v>
      </c>
      <c r="E49" s="49">
        <v>9675.7127660000006</v>
      </c>
      <c r="F49" s="46" t="str">
        <f t="shared" si="9"/>
        <v>N/A</v>
      </c>
      <c r="G49" s="49">
        <v>10483.196721</v>
      </c>
      <c r="H49" s="46" t="str">
        <f t="shared" si="10"/>
        <v>N/A</v>
      </c>
      <c r="I49" s="12">
        <v>-63.2</v>
      </c>
      <c r="J49" s="12">
        <v>8.3450000000000006</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15920.272132</v>
      </c>
      <c r="D51" s="46" t="str">
        <f t="shared" si="8"/>
        <v>N/A</v>
      </c>
      <c r="E51" s="49">
        <v>16046.936526</v>
      </c>
      <c r="F51" s="46" t="str">
        <f t="shared" si="9"/>
        <v>N/A</v>
      </c>
      <c r="G51" s="49">
        <v>15808.420615999999</v>
      </c>
      <c r="H51" s="46" t="str">
        <f t="shared" si="10"/>
        <v>N/A</v>
      </c>
      <c r="I51" s="12">
        <v>0.79559999999999997</v>
      </c>
      <c r="J51" s="12">
        <v>-1.49</v>
      </c>
      <c r="K51" s="47" t="s">
        <v>739</v>
      </c>
      <c r="L51" s="9" t="str">
        <f t="shared" si="11"/>
        <v>Yes</v>
      </c>
    </row>
    <row r="52" spans="1:12" x14ac:dyDescent="0.2">
      <c r="A52" s="48" t="s">
        <v>1312</v>
      </c>
      <c r="B52" s="37" t="s">
        <v>213</v>
      </c>
      <c r="C52" s="49">
        <v>13776.226280999999</v>
      </c>
      <c r="D52" s="46" t="str">
        <f t="shared" si="8"/>
        <v>N/A</v>
      </c>
      <c r="E52" s="49">
        <v>13439.088293000001</v>
      </c>
      <c r="F52" s="46" t="str">
        <f t="shared" si="9"/>
        <v>N/A</v>
      </c>
      <c r="G52" s="49">
        <v>13436.866883999999</v>
      </c>
      <c r="H52" s="46" t="str">
        <f t="shared" si="10"/>
        <v>N/A</v>
      </c>
      <c r="I52" s="12">
        <v>-2.4500000000000002</v>
      </c>
      <c r="J52" s="12">
        <v>-1.7000000000000001E-2</v>
      </c>
      <c r="K52" s="47" t="s">
        <v>739</v>
      </c>
      <c r="L52" s="9" t="str">
        <f t="shared" si="11"/>
        <v>Yes</v>
      </c>
    </row>
    <row r="53" spans="1:12" x14ac:dyDescent="0.2">
      <c r="A53" s="48" t="s">
        <v>1313</v>
      </c>
      <c r="B53" s="37" t="s">
        <v>213</v>
      </c>
      <c r="C53" s="49">
        <v>22731.049834000001</v>
      </c>
      <c r="D53" s="46" t="str">
        <f t="shared" si="8"/>
        <v>N/A</v>
      </c>
      <c r="E53" s="49">
        <v>22586.229705999998</v>
      </c>
      <c r="F53" s="46" t="str">
        <f t="shared" si="9"/>
        <v>N/A</v>
      </c>
      <c r="G53" s="49">
        <v>20869.962963000002</v>
      </c>
      <c r="H53" s="46" t="str">
        <f t="shared" si="10"/>
        <v>N/A</v>
      </c>
      <c r="I53" s="12">
        <v>-0.63700000000000001</v>
      </c>
      <c r="J53" s="12">
        <v>-7.6</v>
      </c>
      <c r="K53" s="47" t="s">
        <v>739</v>
      </c>
      <c r="L53" s="9" t="str">
        <f t="shared" si="11"/>
        <v>Yes</v>
      </c>
    </row>
    <row r="54" spans="1:12" x14ac:dyDescent="0.2">
      <c r="A54" s="48" t="s">
        <v>1314</v>
      </c>
      <c r="B54" s="37" t="s">
        <v>213</v>
      </c>
      <c r="C54" s="49">
        <v>16680.111939999999</v>
      </c>
      <c r="D54" s="46" t="str">
        <f t="shared" si="8"/>
        <v>N/A</v>
      </c>
      <c r="E54" s="49">
        <v>16535.394928000002</v>
      </c>
      <c r="F54" s="46" t="str">
        <f t="shared" si="9"/>
        <v>N/A</v>
      </c>
      <c r="G54" s="49">
        <v>16848.423221000001</v>
      </c>
      <c r="H54" s="46" t="str">
        <f t="shared" si="10"/>
        <v>N/A</v>
      </c>
      <c r="I54" s="12">
        <v>-0.86799999999999999</v>
      </c>
      <c r="J54" s="12">
        <v>1.893</v>
      </c>
      <c r="K54" s="47" t="s">
        <v>739</v>
      </c>
      <c r="L54" s="9" t="str">
        <f t="shared" si="11"/>
        <v>Yes</v>
      </c>
    </row>
    <row r="55" spans="1:12" x14ac:dyDescent="0.2">
      <c r="A55" s="48" t="s">
        <v>1691</v>
      </c>
      <c r="B55" s="37" t="s">
        <v>213</v>
      </c>
      <c r="C55" s="49">
        <v>38082.618784999999</v>
      </c>
      <c r="D55" s="46" t="str">
        <f t="shared" si="8"/>
        <v>N/A</v>
      </c>
      <c r="E55" s="49">
        <v>38557.304233000003</v>
      </c>
      <c r="F55" s="46" t="str">
        <f t="shared" si="9"/>
        <v>N/A</v>
      </c>
      <c r="G55" s="49">
        <v>38858.447959999998</v>
      </c>
      <c r="H55" s="46" t="str">
        <f t="shared" si="10"/>
        <v>N/A</v>
      </c>
      <c r="I55" s="12">
        <v>1.246</v>
      </c>
      <c r="J55" s="12">
        <v>0.78100000000000003</v>
      </c>
      <c r="K55" s="47" t="s">
        <v>739</v>
      </c>
      <c r="L55" s="9" t="str">
        <f t="shared" si="11"/>
        <v>Yes</v>
      </c>
    </row>
    <row r="56" spans="1:12" x14ac:dyDescent="0.2">
      <c r="A56" s="48" t="s">
        <v>1315</v>
      </c>
      <c r="B56" s="37" t="s">
        <v>213</v>
      </c>
      <c r="C56" s="49" t="s">
        <v>1747</v>
      </c>
      <c r="D56" s="46" t="str">
        <f t="shared" si="8"/>
        <v>N/A</v>
      </c>
      <c r="E56" s="49" t="s">
        <v>1747</v>
      </c>
      <c r="F56" s="46" t="str">
        <f t="shared" si="9"/>
        <v>N/A</v>
      </c>
      <c r="G56" s="49">
        <v>4665.5384615000003</v>
      </c>
      <c r="H56" s="46" t="str">
        <f t="shared" si="10"/>
        <v>N/A</v>
      </c>
      <c r="I56" s="12" t="s">
        <v>1747</v>
      </c>
      <c r="J56" s="12" t="s">
        <v>1747</v>
      </c>
      <c r="K56" s="47" t="s">
        <v>739</v>
      </c>
      <c r="L56" s="9" t="str">
        <f t="shared" si="11"/>
        <v>N/A</v>
      </c>
    </row>
    <row r="57" spans="1:12" x14ac:dyDescent="0.2">
      <c r="A57" s="48" t="s">
        <v>1692</v>
      </c>
      <c r="B57" s="37" t="s">
        <v>213</v>
      </c>
      <c r="C57" s="49">
        <v>2615.0462735000001</v>
      </c>
      <c r="D57" s="46" t="str">
        <f t="shared" si="8"/>
        <v>N/A</v>
      </c>
      <c r="E57" s="49">
        <v>2690.1214583000001</v>
      </c>
      <c r="F57" s="46" t="str">
        <f t="shared" si="9"/>
        <v>N/A</v>
      </c>
      <c r="G57" s="49">
        <v>2658.3920670000002</v>
      </c>
      <c r="H57" s="46" t="str">
        <f t="shared" si="10"/>
        <v>N/A</v>
      </c>
      <c r="I57" s="12">
        <v>2.871</v>
      </c>
      <c r="J57" s="12">
        <v>-1.18</v>
      </c>
      <c r="K57" s="47" t="s">
        <v>739</v>
      </c>
      <c r="L57" s="9" t="str">
        <f t="shared" si="11"/>
        <v>Yes</v>
      </c>
    </row>
    <row r="58" spans="1:12" x14ac:dyDescent="0.2">
      <c r="A58" s="48" t="s">
        <v>1316</v>
      </c>
      <c r="B58" s="37" t="s">
        <v>213</v>
      </c>
      <c r="C58" s="49">
        <v>2431.0333541999998</v>
      </c>
      <c r="D58" s="46" t="str">
        <f t="shared" si="8"/>
        <v>N/A</v>
      </c>
      <c r="E58" s="49">
        <v>2554.6944182000002</v>
      </c>
      <c r="F58" s="46" t="str">
        <f t="shared" si="9"/>
        <v>N/A</v>
      </c>
      <c r="G58" s="49">
        <v>2498.4926949000001</v>
      </c>
      <c r="H58" s="46" t="str">
        <f t="shared" si="10"/>
        <v>N/A</v>
      </c>
      <c r="I58" s="12">
        <v>5.0869999999999997</v>
      </c>
      <c r="J58" s="12">
        <v>-2.2000000000000002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2706</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1890.1052494999999</v>
      </c>
      <c r="D61" s="46" t="str">
        <f t="shared" si="8"/>
        <v>N/A</v>
      </c>
      <c r="E61" s="49">
        <v>1960.9172881</v>
      </c>
      <c r="F61" s="46" t="str">
        <f t="shared" si="9"/>
        <v>N/A</v>
      </c>
      <c r="G61" s="49">
        <v>2019.6489448</v>
      </c>
      <c r="H61" s="46" t="str">
        <f t="shared" si="10"/>
        <v>N/A</v>
      </c>
      <c r="I61" s="12">
        <v>3.746</v>
      </c>
      <c r="J61" s="12">
        <v>2.9950000000000001</v>
      </c>
      <c r="K61" s="47" t="s">
        <v>739</v>
      </c>
      <c r="L61" s="9" t="str">
        <f t="shared" si="11"/>
        <v>Yes</v>
      </c>
    </row>
    <row r="62" spans="1:12" x14ac:dyDescent="0.2">
      <c r="A62" s="3" t="s">
        <v>1696</v>
      </c>
      <c r="B62" s="37" t="s">
        <v>213</v>
      </c>
      <c r="C62" s="49">
        <v>3730.6515892000002</v>
      </c>
      <c r="D62" s="46" t="str">
        <f t="shared" si="8"/>
        <v>N/A</v>
      </c>
      <c r="E62" s="49">
        <v>4470.4077284000005</v>
      </c>
      <c r="F62" s="46" t="str">
        <f t="shared" si="9"/>
        <v>N/A</v>
      </c>
      <c r="G62" s="49">
        <v>4334.0994042000002</v>
      </c>
      <c r="H62" s="46" t="str">
        <f t="shared" si="10"/>
        <v>N/A</v>
      </c>
      <c r="I62" s="12">
        <v>19.829999999999998</v>
      </c>
      <c r="J62" s="12">
        <v>-3.05</v>
      </c>
      <c r="K62" s="47" t="s">
        <v>739</v>
      </c>
      <c r="L62" s="9" t="str">
        <f t="shared" si="11"/>
        <v>Yes</v>
      </c>
    </row>
    <row r="63" spans="1:12" x14ac:dyDescent="0.2">
      <c r="A63" s="3" t="s">
        <v>1697</v>
      </c>
      <c r="B63" s="37" t="s">
        <v>213</v>
      </c>
      <c r="C63" s="49">
        <v>8093.3492304000001</v>
      </c>
      <c r="D63" s="46" t="str">
        <f t="shared" si="8"/>
        <v>N/A</v>
      </c>
      <c r="E63" s="49">
        <v>8577.2931506999994</v>
      </c>
      <c r="F63" s="46" t="str">
        <f t="shared" si="9"/>
        <v>N/A</v>
      </c>
      <c r="G63" s="49">
        <v>8351.0813326999996</v>
      </c>
      <c r="H63" s="46" t="str">
        <f t="shared" si="10"/>
        <v>N/A</v>
      </c>
      <c r="I63" s="12">
        <v>5.98</v>
      </c>
      <c r="J63" s="12">
        <v>-2.64</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3820.0660524</v>
      </c>
      <c r="D65" s="46" t="str">
        <f t="shared" si="8"/>
        <v>N/A</v>
      </c>
      <c r="E65" s="49">
        <v>3993.6863106000001</v>
      </c>
      <c r="F65" s="46" t="str">
        <f t="shared" si="9"/>
        <v>N/A</v>
      </c>
      <c r="G65" s="49">
        <v>3966.0619849</v>
      </c>
      <c r="H65" s="46" t="str">
        <f t="shared" si="10"/>
        <v>N/A</v>
      </c>
      <c r="I65" s="12">
        <v>4.5449999999999999</v>
      </c>
      <c r="J65" s="12">
        <v>-0.69199999999999995</v>
      </c>
      <c r="K65" s="47" t="s">
        <v>739</v>
      </c>
      <c r="L65" s="9" t="str">
        <f t="shared" si="11"/>
        <v>Yes</v>
      </c>
    </row>
    <row r="66" spans="1:12" x14ac:dyDescent="0.2">
      <c r="A66" s="3" t="s">
        <v>1700</v>
      </c>
      <c r="B66" s="37" t="s">
        <v>213</v>
      </c>
      <c r="C66" s="49">
        <v>3428.6250702000002</v>
      </c>
      <c r="D66" s="46" t="str">
        <f t="shared" si="8"/>
        <v>N/A</v>
      </c>
      <c r="E66" s="49">
        <v>3623.2040926999998</v>
      </c>
      <c r="F66" s="46" t="str">
        <f t="shared" si="9"/>
        <v>N/A</v>
      </c>
      <c r="G66" s="49">
        <v>3404.7796115000001</v>
      </c>
      <c r="H66" s="46" t="str">
        <f t="shared" si="10"/>
        <v>N/A</v>
      </c>
      <c r="I66" s="12">
        <v>5.6749999999999998</v>
      </c>
      <c r="J66" s="12">
        <v>-6.03</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2908.25</v>
      </c>
      <c r="D68" s="46" t="str">
        <f t="shared" si="8"/>
        <v>N/A</v>
      </c>
      <c r="E68" s="49">
        <v>3833</v>
      </c>
      <c r="F68" s="46" t="str">
        <f t="shared" si="9"/>
        <v>N/A</v>
      </c>
      <c r="G68" s="49">
        <v>3305.75</v>
      </c>
      <c r="H68" s="46" t="str">
        <f t="shared" si="10"/>
        <v>N/A</v>
      </c>
      <c r="I68" s="12">
        <v>31.8</v>
      </c>
      <c r="J68" s="12">
        <v>-13.8</v>
      </c>
      <c r="K68" s="47" t="s">
        <v>739</v>
      </c>
      <c r="L68" s="9" t="str">
        <f t="shared" si="11"/>
        <v>Yes</v>
      </c>
    </row>
    <row r="69" spans="1:12" x14ac:dyDescent="0.2">
      <c r="A69" s="2" t="s">
        <v>1703</v>
      </c>
      <c r="B69" s="37" t="s">
        <v>213</v>
      </c>
      <c r="C69" s="49">
        <v>3456.6594101000001</v>
      </c>
      <c r="D69" s="46" t="str">
        <f t="shared" si="8"/>
        <v>N/A</v>
      </c>
      <c r="E69" s="49">
        <v>2656.4024472999999</v>
      </c>
      <c r="F69" s="46" t="str">
        <f t="shared" si="9"/>
        <v>N/A</v>
      </c>
      <c r="G69" s="49">
        <v>2719.8240172999999</v>
      </c>
      <c r="H69" s="46" t="str">
        <f t="shared" si="10"/>
        <v>N/A</v>
      </c>
      <c r="I69" s="12">
        <v>-23.2</v>
      </c>
      <c r="J69" s="12">
        <v>2.387</v>
      </c>
      <c r="K69" s="47" t="s">
        <v>739</v>
      </c>
      <c r="L69" s="9" t="str">
        <f t="shared" si="11"/>
        <v>Yes</v>
      </c>
    </row>
    <row r="70" spans="1:12" x14ac:dyDescent="0.2">
      <c r="A70" s="48" t="s">
        <v>1704</v>
      </c>
      <c r="B70" s="37" t="s">
        <v>213</v>
      </c>
      <c r="C70" s="49">
        <v>4965.0456995000004</v>
      </c>
      <c r="D70" s="46" t="str">
        <f t="shared" si="8"/>
        <v>N/A</v>
      </c>
      <c r="E70" s="49">
        <v>5210.6140298</v>
      </c>
      <c r="F70" s="46" t="str">
        <f t="shared" si="9"/>
        <v>N/A</v>
      </c>
      <c r="G70" s="49">
        <v>5289.2182406000002</v>
      </c>
      <c r="H70" s="46" t="str">
        <f t="shared" si="10"/>
        <v>N/A</v>
      </c>
      <c r="I70" s="12">
        <v>4.9459999999999997</v>
      </c>
      <c r="J70" s="12">
        <v>1.5089999999999999</v>
      </c>
      <c r="K70" s="47" t="s">
        <v>739</v>
      </c>
      <c r="L70" s="9" t="str">
        <f t="shared" si="11"/>
        <v>Yes</v>
      </c>
    </row>
    <row r="71" spans="1:12" x14ac:dyDescent="0.2">
      <c r="A71" s="48" t="s">
        <v>1705</v>
      </c>
      <c r="B71" s="37" t="s">
        <v>213</v>
      </c>
      <c r="C71" s="49" t="s">
        <v>1747</v>
      </c>
      <c r="D71" s="46" t="str">
        <f t="shared" si="8"/>
        <v>N/A</v>
      </c>
      <c r="E71" s="49">
        <v>419.1875</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86179712</v>
      </c>
      <c r="D72" s="46" t="str">
        <f t="shared" ref="D72:D135" si="12">IF($B72="N/A","N/A",IF(C72&gt;10,"No",IF(C72&lt;-10,"No","Yes")))</f>
        <v>N/A</v>
      </c>
      <c r="E72" s="49">
        <v>89259292</v>
      </c>
      <c r="F72" s="46" t="str">
        <f t="shared" ref="F72:F135" si="13">IF($B72="N/A","N/A",IF(E72&gt;10,"No",IF(E72&lt;-10,"No","Yes")))</f>
        <v>N/A</v>
      </c>
      <c r="G72" s="49">
        <v>88636414</v>
      </c>
      <c r="H72" s="46" t="str">
        <f t="shared" ref="H72:H135" si="14">IF($B72="N/A","N/A",IF(G72&gt;10,"No",IF(G72&lt;-10,"No","Yes")))</f>
        <v>N/A</v>
      </c>
      <c r="I72" s="12">
        <v>3.573</v>
      </c>
      <c r="J72" s="12">
        <v>-0.69799999999999995</v>
      </c>
      <c r="K72" s="47" t="s">
        <v>739</v>
      </c>
      <c r="L72" s="9" t="str">
        <f t="shared" ref="L72:L132" si="15">IF(J72="Div by 0", "N/A", IF(K72="N/A","N/A", IF(J72&gt;VALUE(MID(K72,1,2)), "No", IF(J72&lt;-1*VALUE(MID(K72,1,2)), "No", "Yes"))))</f>
        <v>Yes</v>
      </c>
    </row>
    <row r="73" spans="1:12" x14ac:dyDescent="0.2">
      <c r="A73" s="48" t="s">
        <v>1624</v>
      </c>
      <c r="B73" s="37" t="s">
        <v>213</v>
      </c>
      <c r="C73" s="38">
        <v>13180</v>
      </c>
      <c r="D73" s="46" t="str">
        <f t="shared" si="12"/>
        <v>N/A</v>
      </c>
      <c r="E73" s="38">
        <v>13624</v>
      </c>
      <c r="F73" s="46" t="str">
        <f t="shared" si="13"/>
        <v>N/A</v>
      </c>
      <c r="G73" s="38">
        <v>13419</v>
      </c>
      <c r="H73" s="46" t="str">
        <f t="shared" si="14"/>
        <v>N/A</v>
      </c>
      <c r="I73" s="12">
        <v>3.3690000000000002</v>
      </c>
      <c r="J73" s="12">
        <v>-1.5</v>
      </c>
      <c r="K73" s="47" t="s">
        <v>739</v>
      </c>
      <c r="L73" s="9" t="str">
        <f t="shared" si="15"/>
        <v>Yes</v>
      </c>
    </row>
    <row r="74" spans="1:12" x14ac:dyDescent="0.2">
      <c r="A74" s="48" t="s">
        <v>1317</v>
      </c>
      <c r="B74" s="37" t="s">
        <v>213</v>
      </c>
      <c r="C74" s="49">
        <v>6538.6731411000001</v>
      </c>
      <c r="D74" s="46" t="str">
        <f t="shared" si="12"/>
        <v>N/A</v>
      </c>
      <c r="E74" s="49">
        <v>6551.6215501999995</v>
      </c>
      <c r="F74" s="46" t="str">
        <f t="shared" si="13"/>
        <v>N/A</v>
      </c>
      <c r="G74" s="49">
        <v>6605.2920486000003</v>
      </c>
      <c r="H74" s="46" t="str">
        <f t="shared" si="14"/>
        <v>N/A</v>
      </c>
      <c r="I74" s="12">
        <v>0.19800000000000001</v>
      </c>
      <c r="J74" s="12">
        <v>0.81920000000000004</v>
      </c>
      <c r="K74" s="47" t="s">
        <v>739</v>
      </c>
      <c r="L74" s="9" t="str">
        <f t="shared" si="15"/>
        <v>Yes</v>
      </c>
    </row>
    <row r="75" spans="1:12" ht="25.5" x14ac:dyDescent="0.2">
      <c r="A75" s="48" t="s">
        <v>1318</v>
      </c>
      <c r="B75" s="37" t="s">
        <v>213</v>
      </c>
      <c r="C75" s="38">
        <v>5.5562215477999999</v>
      </c>
      <c r="D75" s="46" t="str">
        <f t="shared" si="12"/>
        <v>N/A</v>
      </c>
      <c r="E75" s="38">
        <v>5.5784644744999996</v>
      </c>
      <c r="F75" s="46" t="str">
        <f t="shared" si="13"/>
        <v>N/A</v>
      </c>
      <c r="G75" s="38">
        <v>5.4567404427000001</v>
      </c>
      <c r="H75" s="46" t="str">
        <f t="shared" si="14"/>
        <v>N/A</v>
      </c>
      <c r="I75" s="12">
        <v>0.40029999999999999</v>
      </c>
      <c r="J75" s="12">
        <v>-2.1800000000000002</v>
      </c>
      <c r="K75" s="47" t="s">
        <v>739</v>
      </c>
      <c r="L75" s="9" t="str">
        <f t="shared" si="15"/>
        <v>Yes</v>
      </c>
    </row>
    <row r="76" spans="1:12" ht="25.5" x14ac:dyDescent="0.2">
      <c r="A76" s="48" t="s">
        <v>548</v>
      </c>
      <c r="B76" s="37" t="s">
        <v>213</v>
      </c>
      <c r="C76" s="49">
        <v>54294</v>
      </c>
      <c r="D76" s="46" t="str">
        <f t="shared" si="12"/>
        <v>N/A</v>
      </c>
      <c r="E76" s="49">
        <v>93122</v>
      </c>
      <c r="F76" s="46" t="str">
        <f t="shared" si="13"/>
        <v>N/A</v>
      </c>
      <c r="G76" s="49">
        <v>28436</v>
      </c>
      <c r="H76" s="46" t="str">
        <f t="shared" si="14"/>
        <v>N/A</v>
      </c>
      <c r="I76" s="12">
        <v>71.510000000000005</v>
      </c>
      <c r="J76" s="12">
        <v>-69.5</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0</v>
      </c>
      <c r="J77" s="12">
        <v>0</v>
      </c>
      <c r="K77" s="47" t="s">
        <v>739</v>
      </c>
      <c r="L77" s="9" t="str">
        <f t="shared" si="15"/>
        <v>Yes</v>
      </c>
    </row>
    <row r="78" spans="1:12" x14ac:dyDescent="0.2">
      <c r="A78" s="48" t="s">
        <v>1319</v>
      </c>
      <c r="B78" s="37" t="s">
        <v>213</v>
      </c>
      <c r="C78" s="49">
        <v>54294</v>
      </c>
      <c r="D78" s="46" t="str">
        <f t="shared" si="12"/>
        <v>N/A</v>
      </c>
      <c r="E78" s="49">
        <v>93122</v>
      </c>
      <c r="F78" s="46" t="str">
        <f t="shared" si="13"/>
        <v>N/A</v>
      </c>
      <c r="G78" s="49">
        <v>28436</v>
      </c>
      <c r="H78" s="46" t="str">
        <f t="shared" si="14"/>
        <v>N/A</v>
      </c>
      <c r="I78" s="12">
        <v>71.510000000000005</v>
      </c>
      <c r="J78" s="12">
        <v>-69.5</v>
      </c>
      <c r="K78" s="47" t="s">
        <v>739</v>
      </c>
      <c r="L78" s="9" t="str">
        <f t="shared" si="15"/>
        <v>No</v>
      </c>
    </row>
    <row r="79" spans="1:12" ht="25.5" x14ac:dyDescent="0.2">
      <c r="A79" s="48" t="s">
        <v>550</v>
      </c>
      <c r="B79" s="37" t="s">
        <v>213</v>
      </c>
      <c r="C79" s="49">
        <v>13899534</v>
      </c>
      <c r="D79" s="46" t="str">
        <f t="shared" si="12"/>
        <v>N/A</v>
      </c>
      <c r="E79" s="49">
        <v>12147412</v>
      </c>
      <c r="F79" s="46" t="str">
        <f t="shared" si="13"/>
        <v>N/A</v>
      </c>
      <c r="G79" s="49">
        <v>13657107</v>
      </c>
      <c r="H79" s="46" t="str">
        <f t="shared" si="14"/>
        <v>N/A</v>
      </c>
      <c r="I79" s="12">
        <v>-12.6</v>
      </c>
      <c r="J79" s="12">
        <v>12.43</v>
      </c>
      <c r="K79" s="47" t="s">
        <v>739</v>
      </c>
      <c r="L79" s="9" t="str">
        <f t="shared" si="15"/>
        <v>Yes</v>
      </c>
    </row>
    <row r="80" spans="1:12" x14ac:dyDescent="0.2">
      <c r="A80" s="48" t="s">
        <v>551</v>
      </c>
      <c r="B80" s="37" t="s">
        <v>213</v>
      </c>
      <c r="C80" s="38">
        <v>385</v>
      </c>
      <c r="D80" s="46" t="str">
        <f t="shared" si="12"/>
        <v>N/A</v>
      </c>
      <c r="E80" s="38">
        <v>396</v>
      </c>
      <c r="F80" s="46" t="str">
        <f t="shared" si="13"/>
        <v>N/A</v>
      </c>
      <c r="G80" s="38">
        <v>399</v>
      </c>
      <c r="H80" s="46" t="str">
        <f t="shared" si="14"/>
        <v>N/A</v>
      </c>
      <c r="I80" s="12">
        <v>2.8570000000000002</v>
      </c>
      <c r="J80" s="12">
        <v>0.75760000000000005</v>
      </c>
      <c r="K80" s="47" t="s">
        <v>739</v>
      </c>
      <c r="L80" s="9" t="str">
        <f t="shared" si="15"/>
        <v>Yes</v>
      </c>
    </row>
    <row r="81" spans="1:12" ht="25.5" x14ac:dyDescent="0.2">
      <c r="A81" s="48" t="s">
        <v>1320</v>
      </c>
      <c r="B81" s="37" t="s">
        <v>213</v>
      </c>
      <c r="C81" s="49">
        <v>36102.685713999999</v>
      </c>
      <c r="D81" s="46" t="str">
        <f t="shared" si="12"/>
        <v>N/A</v>
      </c>
      <c r="E81" s="49">
        <v>30675.282827999999</v>
      </c>
      <c r="F81" s="46" t="str">
        <f t="shared" si="13"/>
        <v>N/A</v>
      </c>
      <c r="G81" s="49">
        <v>34228.338345999997</v>
      </c>
      <c r="H81" s="46" t="str">
        <f t="shared" si="14"/>
        <v>N/A</v>
      </c>
      <c r="I81" s="12">
        <v>-15</v>
      </c>
      <c r="J81" s="12">
        <v>11.58</v>
      </c>
      <c r="K81" s="47" t="s">
        <v>739</v>
      </c>
      <c r="L81" s="9" t="str">
        <f t="shared" si="15"/>
        <v>Yes</v>
      </c>
    </row>
    <row r="82" spans="1:12" ht="25.5" x14ac:dyDescent="0.2">
      <c r="A82" s="48" t="s">
        <v>552</v>
      </c>
      <c r="B82" s="37" t="s">
        <v>213</v>
      </c>
      <c r="C82" s="49">
        <v>4788451</v>
      </c>
      <c r="D82" s="46" t="str">
        <f t="shared" si="12"/>
        <v>N/A</v>
      </c>
      <c r="E82" s="49">
        <v>5451658</v>
      </c>
      <c r="F82" s="46" t="str">
        <f t="shared" si="13"/>
        <v>N/A</v>
      </c>
      <c r="G82" s="49">
        <v>5445164</v>
      </c>
      <c r="H82" s="46" t="str">
        <f t="shared" si="14"/>
        <v>N/A</v>
      </c>
      <c r="I82" s="12">
        <v>13.85</v>
      </c>
      <c r="J82" s="12">
        <v>-0.11899999999999999</v>
      </c>
      <c r="K82" s="47" t="s">
        <v>739</v>
      </c>
      <c r="L82" s="9" t="str">
        <f t="shared" si="15"/>
        <v>Yes</v>
      </c>
    </row>
    <row r="83" spans="1:12" x14ac:dyDescent="0.2">
      <c r="A83" s="48" t="s">
        <v>553</v>
      </c>
      <c r="B83" s="37" t="s">
        <v>213</v>
      </c>
      <c r="C83" s="38">
        <v>24</v>
      </c>
      <c r="D83" s="46" t="str">
        <f t="shared" si="12"/>
        <v>N/A</v>
      </c>
      <c r="E83" s="38">
        <v>33</v>
      </c>
      <c r="F83" s="46" t="str">
        <f t="shared" si="13"/>
        <v>N/A</v>
      </c>
      <c r="G83" s="38">
        <v>30</v>
      </c>
      <c r="H83" s="46" t="str">
        <f t="shared" si="14"/>
        <v>N/A</v>
      </c>
      <c r="I83" s="12">
        <v>37.5</v>
      </c>
      <c r="J83" s="12">
        <v>-9.09</v>
      </c>
      <c r="K83" s="47" t="s">
        <v>739</v>
      </c>
      <c r="L83" s="9" t="str">
        <f t="shared" si="15"/>
        <v>Yes</v>
      </c>
    </row>
    <row r="84" spans="1:12" x14ac:dyDescent="0.2">
      <c r="A84" s="48" t="s">
        <v>1321</v>
      </c>
      <c r="B84" s="37" t="s">
        <v>213</v>
      </c>
      <c r="C84" s="49">
        <v>199518.79167000001</v>
      </c>
      <c r="D84" s="46" t="str">
        <f t="shared" si="12"/>
        <v>N/A</v>
      </c>
      <c r="E84" s="49">
        <v>165201.75758</v>
      </c>
      <c r="F84" s="46" t="str">
        <f t="shared" si="13"/>
        <v>N/A</v>
      </c>
      <c r="G84" s="49">
        <v>181505.46666999999</v>
      </c>
      <c r="H84" s="46" t="str">
        <f t="shared" si="14"/>
        <v>N/A</v>
      </c>
      <c r="I84" s="12">
        <v>-17.2</v>
      </c>
      <c r="J84" s="12">
        <v>9.8689999999999998</v>
      </c>
      <c r="K84" s="47" t="s">
        <v>739</v>
      </c>
      <c r="L84" s="9" t="str">
        <f t="shared" si="15"/>
        <v>Yes</v>
      </c>
    </row>
    <row r="85" spans="1:12" x14ac:dyDescent="0.2">
      <c r="A85" s="48" t="s">
        <v>554</v>
      </c>
      <c r="B85" s="37" t="s">
        <v>213</v>
      </c>
      <c r="C85" s="49">
        <v>11165946</v>
      </c>
      <c r="D85" s="46" t="str">
        <f t="shared" si="12"/>
        <v>N/A</v>
      </c>
      <c r="E85" s="49">
        <v>10000837</v>
      </c>
      <c r="F85" s="46" t="str">
        <f t="shared" si="13"/>
        <v>N/A</v>
      </c>
      <c r="G85" s="49">
        <v>10123055</v>
      </c>
      <c r="H85" s="46" t="str">
        <f t="shared" si="14"/>
        <v>N/A</v>
      </c>
      <c r="I85" s="12">
        <v>-10.4</v>
      </c>
      <c r="J85" s="12">
        <v>1.222</v>
      </c>
      <c r="K85" s="47" t="s">
        <v>739</v>
      </c>
      <c r="L85" s="9" t="str">
        <f t="shared" si="15"/>
        <v>Yes</v>
      </c>
    </row>
    <row r="86" spans="1:12" x14ac:dyDescent="0.2">
      <c r="A86" s="48" t="s">
        <v>555</v>
      </c>
      <c r="B86" s="37" t="s">
        <v>213</v>
      </c>
      <c r="C86" s="38">
        <v>433</v>
      </c>
      <c r="D86" s="46" t="str">
        <f t="shared" si="12"/>
        <v>N/A</v>
      </c>
      <c r="E86" s="38">
        <v>391</v>
      </c>
      <c r="F86" s="46" t="str">
        <f t="shared" si="13"/>
        <v>N/A</v>
      </c>
      <c r="G86" s="38">
        <v>389</v>
      </c>
      <c r="H86" s="46" t="str">
        <f t="shared" si="14"/>
        <v>N/A</v>
      </c>
      <c r="I86" s="12">
        <v>-9.6999999999999993</v>
      </c>
      <c r="J86" s="12">
        <v>-0.51200000000000001</v>
      </c>
      <c r="K86" s="47" t="s">
        <v>739</v>
      </c>
      <c r="L86" s="9" t="str">
        <f t="shared" si="15"/>
        <v>Yes</v>
      </c>
    </row>
    <row r="87" spans="1:12" x14ac:dyDescent="0.2">
      <c r="A87" s="48" t="s">
        <v>1322</v>
      </c>
      <c r="B87" s="37" t="s">
        <v>213</v>
      </c>
      <c r="C87" s="49">
        <v>25787.404157000001</v>
      </c>
      <c r="D87" s="46" t="str">
        <f t="shared" si="12"/>
        <v>N/A</v>
      </c>
      <c r="E87" s="49">
        <v>25577.588234999999</v>
      </c>
      <c r="F87" s="46" t="str">
        <f t="shared" si="13"/>
        <v>N/A</v>
      </c>
      <c r="G87" s="49">
        <v>26023.277634999999</v>
      </c>
      <c r="H87" s="46" t="str">
        <f t="shared" si="14"/>
        <v>N/A</v>
      </c>
      <c r="I87" s="12">
        <v>-0.81399999999999995</v>
      </c>
      <c r="J87" s="12">
        <v>1.742</v>
      </c>
      <c r="K87" s="47" t="s">
        <v>739</v>
      </c>
      <c r="L87" s="9" t="str">
        <f t="shared" si="15"/>
        <v>Yes</v>
      </c>
    </row>
    <row r="88" spans="1:12" ht="25.5" x14ac:dyDescent="0.2">
      <c r="A88" s="48" t="s">
        <v>556</v>
      </c>
      <c r="B88" s="37" t="s">
        <v>213</v>
      </c>
      <c r="C88" s="49">
        <v>42675312</v>
      </c>
      <c r="D88" s="46" t="str">
        <f t="shared" si="12"/>
        <v>N/A</v>
      </c>
      <c r="E88" s="49">
        <v>48234738</v>
      </c>
      <c r="F88" s="46" t="str">
        <f t="shared" si="13"/>
        <v>N/A</v>
      </c>
      <c r="G88" s="49">
        <v>48537258</v>
      </c>
      <c r="H88" s="46" t="str">
        <f t="shared" si="14"/>
        <v>N/A</v>
      </c>
      <c r="I88" s="12">
        <v>13.03</v>
      </c>
      <c r="J88" s="12">
        <v>0.62719999999999998</v>
      </c>
      <c r="K88" s="47" t="s">
        <v>739</v>
      </c>
      <c r="L88" s="9" t="str">
        <f t="shared" si="15"/>
        <v>Yes</v>
      </c>
    </row>
    <row r="89" spans="1:12" x14ac:dyDescent="0.2">
      <c r="A89" s="48" t="s">
        <v>557</v>
      </c>
      <c r="B89" s="37" t="s">
        <v>213</v>
      </c>
      <c r="C89" s="38">
        <v>59896</v>
      </c>
      <c r="D89" s="46" t="str">
        <f t="shared" si="12"/>
        <v>N/A</v>
      </c>
      <c r="E89" s="38">
        <v>67208</v>
      </c>
      <c r="F89" s="46" t="str">
        <f t="shared" si="13"/>
        <v>N/A</v>
      </c>
      <c r="G89" s="38">
        <v>70576</v>
      </c>
      <c r="H89" s="46" t="str">
        <f t="shared" si="14"/>
        <v>N/A</v>
      </c>
      <c r="I89" s="12">
        <v>12.21</v>
      </c>
      <c r="J89" s="12">
        <v>5.0110000000000001</v>
      </c>
      <c r="K89" s="47" t="s">
        <v>739</v>
      </c>
      <c r="L89" s="9" t="str">
        <f t="shared" si="15"/>
        <v>Yes</v>
      </c>
    </row>
    <row r="90" spans="1:12" x14ac:dyDescent="0.2">
      <c r="A90" s="48" t="s">
        <v>1323</v>
      </c>
      <c r="B90" s="37" t="s">
        <v>213</v>
      </c>
      <c r="C90" s="49">
        <v>712.49018297999999</v>
      </c>
      <c r="D90" s="46" t="str">
        <f t="shared" si="12"/>
        <v>N/A</v>
      </c>
      <c r="E90" s="49">
        <v>717.69339960000002</v>
      </c>
      <c r="F90" s="46" t="str">
        <f t="shared" si="13"/>
        <v>N/A</v>
      </c>
      <c r="G90" s="49">
        <v>687.73036160000004</v>
      </c>
      <c r="H90" s="46" t="str">
        <f t="shared" si="14"/>
        <v>N/A</v>
      </c>
      <c r="I90" s="12">
        <v>0.73029999999999995</v>
      </c>
      <c r="J90" s="12">
        <v>-4.17</v>
      </c>
      <c r="K90" s="47" t="s">
        <v>739</v>
      </c>
      <c r="L90" s="9" t="str">
        <f t="shared" si="15"/>
        <v>Yes</v>
      </c>
    </row>
    <row r="91" spans="1:12" x14ac:dyDescent="0.2">
      <c r="A91" s="48" t="s">
        <v>558</v>
      </c>
      <c r="B91" s="37" t="s">
        <v>213</v>
      </c>
      <c r="C91" s="49">
        <v>13894617</v>
      </c>
      <c r="D91" s="46" t="str">
        <f t="shared" si="12"/>
        <v>N/A</v>
      </c>
      <c r="E91" s="49">
        <v>19755709</v>
      </c>
      <c r="F91" s="46" t="str">
        <f t="shared" si="13"/>
        <v>N/A</v>
      </c>
      <c r="G91" s="49">
        <v>21133456</v>
      </c>
      <c r="H91" s="46" t="str">
        <f t="shared" si="14"/>
        <v>N/A</v>
      </c>
      <c r="I91" s="12">
        <v>42.18</v>
      </c>
      <c r="J91" s="12">
        <v>6.9740000000000002</v>
      </c>
      <c r="K91" s="47" t="s">
        <v>739</v>
      </c>
      <c r="L91" s="9" t="str">
        <f t="shared" si="15"/>
        <v>Yes</v>
      </c>
    </row>
    <row r="92" spans="1:12" x14ac:dyDescent="0.2">
      <c r="A92" s="48" t="s">
        <v>559</v>
      </c>
      <c r="B92" s="37" t="s">
        <v>213</v>
      </c>
      <c r="C92" s="38">
        <v>23790</v>
      </c>
      <c r="D92" s="46" t="str">
        <f t="shared" si="12"/>
        <v>N/A</v>
      </c>
      <c r="E92" s="38">
        <v>32119</v>
      </c>
      <c r="F92" s="46" t="str">
        <f t="shared" si="13"/>
        <v>N/A</v>
      </c>
      <c r="G92" s="38">
        <v>36795</v>
      </c>
      <c r="H92" s="46" t="str">
        <f t="shared" si="14"/>
        <v>N/A</v>
      </c>
      <c r="I92" s="12">
        <v>35.01</v>
      </c>
      <c r="J92" s="12">
        <v>14.56</v>
      </c>
      <c r="K92" s="47" t="s">
        <v>739</v>
      </c>
      <c r="L92" s="9" t="str">
        <f t="shared" si="15"/>
        <v>Yes</v>
      </c>
    </row>
    <row r="93" spans="1:12" x14ac:dyDescent="0.2">
      <c r="A93" s="48" t="s">
        <v>1324</v>
      </c>
      <c r="B93" s="37" t="s">
        <v>213</v>
      </c>
      <c r="C93" s="49">
        <v>584.05283732999999</v>
      </c>
      <c r="D93" s="46" t="str">
        <f t="shared" si="12"/>
        <v>N/A</v>
      </c>
      <c r="E93" s="49">
        <v>615.07858277000003</v>
      </c>
      <c r="F93" s="46" t="str">
        <f t="shared" si="13"/>
        <v>N/A</v>
      </c>
      <c r="G93" s="49">
        <v>574.35673325000005</v>
      </c>
      <c r="H93" s="46" t="str">
        <f t="shared" si="14"/>
        <v>N/A</v>
      </c>
      <c r="I93" s="12">
        <v>5.3120000000000003</v>
      </c>
      <c r="J93" s="12">
        <v>-6.62</v>
      </c>
      <c r="K93" s="47" t="s">
        <v>739</v>
      </c>
      <c r="L93" s="9" t="str">
        <f t="shared" si="15"/>
        <v>Yes</v>
      </c>
    </row>
    <row r="94" spans="1:12" ht="25.5" x14ac:dyDescent="0.2">
      <c r="A94" s="48" t="s">
        <v>560</v>
      </c>
      <c r="B94" s="37" t="s">
        <v>213</v>
      </c>
      <c r="C94" s="49">
        <v>9578229</v>
      </c>
      <c r="D94" s="46" t="str">
        <f t="shared" si="12"/>
        <v>N/A</v>
      </c>
      <c r="E94" s="49">
        <v>11156405</v>
      </c>
      <c r="F94" s="46" t="str">
        <f t="shared" si="13"/>
        <v>N/A</v>
      </c>
      <c r="G94" s="49">
        <v>12023868</v>
      </c>
      <c r="H94" s="46" t="str">
        <f t="shared" si="14"/>
        <v>N/A</v>
      </c>
      <c r="I94" s="12">
        <v>16.48</v>
      </c>
      <c r="J94" s="12">
        <v>7.7750000000000004</v>
      </c>
      <c r="K94" s="47" t="s">
        <v>739</v>
      </c>
      <c r="L94" s="9" t="str">
        <f t="shared" si="15"/>
        <v>Yes</v>
      </c>
    </row>
    <row r="95" spans="1:12" x14ac:dyDescent="0.2">
      <c r="A95" s="48" t="s">
        <v>561</v>
      </c>
      <c r="B95" s="37" t="s">
        <v>213</v>
      </c>
      <c r="C95" s="38">
        <v>16917</v>
      </c>
      <c r="D95" s="46" t="str">
        <f t="shared" si="12"/>
        <v>N/A</v>
      </c>
      <c r="E95" s="38">
        <v>20304</v>
      </c>
      <c r="F95" s="46" t="str">
        <f t="shared" si="13"/>
        <v>N/A</v>
      </c>
      <c r="G95" s="38">
        <v>21838</v>
      </c>
      <c r="H95" s="46" t="str">
        <f t="shared" si="14"/>
        <v>N/A</v>
      </c>
      <c r="I95" s="12">
        <v>20.02</v>
      </c>
      <c r="J95" s="12">
        <v>7.5549999999999997</v>
      </c>
      <c r="K95" s="47" t="s">
        <v>739</v>
      </c>
      <c r="L95" s="9" t="str">
        <f t="shared" si="15"/>
        <v>Yes</v>
      </c>
    </row>
    <row r="96" spans="1:12" ht="25.5" x14ac:dyDescent="0.2">
      <c r="A96" s="48" t="s">
        <v>1325</v>
      </c>
      <c r="B96" s="37" t="s">
        <v>213</v>
      </c>
      <c r="C96" s="49">
        <v>566.18957262000004</v>
      </c>
      <c r="D96" s="46" t="str">
        <f t="shared" si="12"/>
        <v>N/A</v>
      </c>
      <c r="E96" s="49">
        <v>549.46833135999998</v>
      </c>
      <c r="F96" s="46" t="str">
        <f t="shared" si="13"/>
        <v>N/A</v>
      </c>
      <c r="G96" s="49">
        <v>550.59382727000002</v>
      </c>
      <c r="H96" s="46" t="str">
        <f t="shared" si="14"/>
        <v>N/A</v>
      </c>
      <c r="I96" s="12">
        <v>-2.95</v>
      </c>
      <c r="J96" s="12">
        <v>0.20480000000000001</v>
      </c>
      <c r="K96" s="47" t="s">
        <v>739</v>
      </c>
      <c r="L96" s="9" t="str">
        <f t="shared" si="15"/>
        <v>Yes</v>
      </c>
    </row>
    <row r="97" spans="1:12" ht="25.5" x14ac:dyDescent="0.2">
      <c r="A97" s="48" t="s">
        <v>562</v>
      </c>
      <c r="B97" s="37" t="s">
        <v>213</v>
      </c>
      <c r="C97" s="49">
        <v>26112316</v>
      </c>
      <c r="D97" s="46" t="str">
        <f t="shared" si="12"/>
        <v>N/A</v>
      </c>
      <c r="E97" s="49">
        <v>32149837</v>
      </c>
      <c r="F97" s="46" t="str">
        <f t="shared" si="13"/>
        <v>N/A</v>
      </c>
      <c r="G97" s="49">
        <v>36702098</v>
      </c>
      <c r="H97" s="46" t="str">
        <f t="shared" si="14"/>
        <v>N/A</v>
      </c>
      <c r="I97" s="12">
        <v>23.12</v>
      </c>
      <c r="J97" s="12">
        <v>14.16</v>
      </c>
      <c r="K97" s="47" t="s">
        <v>739</v>
      </c>
      <c r="L97" s="9" t="str">
        <f t="shared" si="15"/>
        <v>Yes</v>
      </c>
    </row>
    <row r="98" spans="1:12" x14ac:dyDescent="0.2">
      <c r="A98" s="48" t="s">
        <v>563</v>
      </c>
      <c r="B98" s="37" t="s">
        <v>213</v>
      </c>
      <c r="C98" s="38">
        <v>39570</v>
      </c>
      <c r="D98" s="46" t="str">
        <f t="shared" si="12"/>
        <v>N/A</v>
      </c>
      <c r="E98" s="38">
        <v>44871</v>
      </c>
      <c r="F98" s="46" t="str">
        <f t="shared" si="13"/>
        <v>N/A</v>
      </c>
      <c r="G98" s="38">
        <v>49147</v>
      </c>
      <c r="H98" s="46" t="str">
        <f t="shared" si="14"/>
        <v>N/A</v>
      </c>
      <c r="I98" s="12">
        <v>13.4</v>
      </c>
      <c r="J98" s="12">
        <v>9.5299999999999994</v>
      </c>
      <c r="K98" s="47" t="s">
        <v>739</v>
      </c>
      <c r="L98" s="9" t="str">
        <f t="shared" si="15"/>
        <v>Yes</v>
      </c>
    </row>
    <row r="99" spans="1:12" x14ac:dyDescent="0.2">
      <c r="A99" s="48" t="s">
        <v>1326</v>
      </c>
      <c r="B99" s="37" t="s">
        <v>213</v>
      </c>
      <c r="C99" s="49">
        <v>659.90184482999996</v>
      </c>
      <c r="D99" s="46" t="str">
        <f t="shared" si="12"/>
        <v>N/A</v>
      </c>
      <c r="E99" s="49">
        <v>716.49477391000005</v>
      </c>
      <c r="F99" s="46" t="str">
        <f t="shared" si="13"/>
        <v>N/A</v>
      </c>
      <c r="G99" s="49">
        <v>746.78206197999998</v>
      </c>
      <c r="H99" s="46" t="str">
        <f t="shared" si="14"/>
        <v>N/A</v>
      </c>
      <c r="I99" s="12">
        <v>8.5760000000000005</v>
      </c>
      <c r="J99" s="12">
        <v>4.2270000000000003</v>
      </c>
      <c r="K99" s="47" t="s">
        <v>739</v>
      </c>
      <c r="L99" s="9" t="str">
        <f t="shared" si="15"/>
        <v>Yes</v>
      </c>
    </row>
    <row r="100" spans="1:12" x14ac:dyDescent="0.2">
      <c r="A100" s="48" t="s">
        <v>564</v>
      </c>
      <c r="B100" s="37" t="s">
        <v>213</v>
      </c>
      <c r="C100" s="49">
        <v>7858202</v>
      </c>
      <c r="D100" s="46" t="str">
        <f t="shared" si="12"/>
        <v>N/A</v>
      </c>
      <c r="E100" s="49">
        <v>10196565</v>
      </c>
      <c r="F100" s="46" t="str">
        <f t="shared" si="13"/>
        <v>N/A</v>
      </c>
      <c r="G100" s="49">
        <v>11347166</v>
      </c>
      <c r="H100" s="46" t="str">
        <f t="shared" si="14"/>
        <v>N/A</v>
      </c>
      <c r="I100" s="12">
        <v>29.76</v>
      </c>
      <c r="J100" s="12">
        <v>11.28</v>
      </c>
      <c r="K100" s="47" t="s">
        <v>739</v>
      </c>
      <c r="L100" s="9" t="str">
        <f t="shared" si="15"/>
        <v>Yes</v>
      </c>
    </row>
    <row r="101" spans="1:12" x14ac:dyDescent="0.2">
      <c r="A101" s="48" t="s">
        <v>565</v>
      </c>
      <c r="B101" s="37" t="s">
        <v>213</v>
      </c>
      <c r="C101" s="38">
        <v>14299</v>
      </c>
      <c r="D101" s="46" t="str">
        <f t="shared" si="12"/>
        <v>N/A</v>
      </c>
      <c r="E101" s="38">
        <v>18395</v>
      </c>
      <c r="F101" s="46" t="str">
        <f t="shared" si="13"/>
        <v>N/A</v>
      </c>
      <c r="G101" s="38">
        <v>20640</v>
      </c>
      <c r="H101" s="46" t="str">
        <f t="shared" si="14"/>
        <v>N/A</v>
      </c>
      <c r="I101" s="12">
        <v>28.65</v>
      </c>
      <c r="J101" s="12">
        <v>12.2</v>
      </c>
      <c r="K101" s="47" t="s">
        <v>739</v>
      </c>
      <c r="L101" s="9" t="str">
        <f t="shared" si="15"/>
        <v>Yes</v>
      </c>
    </row>
    <row r="102" spans="1:12" x14ac:dyDescent="0.2">
      <c r="A102" s="48" t="s">
        <v>1327</v>
      </c>
      <c r="B102" s="37" t="s">
        <v>213</v>
      </c>
      <c r="C102" s="49">
        <v>549.56304637000005</v>
      </c>
      <c r="D102" s="46" t="str">
        <f t="shared" si="12"/>
        <v>N/A</v>
      </c>
      <c r="E102" s="49">
        <v>554.31176949999997</v>
      </c>
      <c r="F102" s="46" t="str">
        <f t="shared" si="13"/>
        <v>N/A</v>
      </c>
      <c r="G102" s="49">
        <v>549.76579457000003</v>
      </c>
      <c r="H102" s="46" t="str">
        <f t="shared" si="14"/>
        <v>N/A</v>
      </c>
      <c r="I102" s="12">
        <v>0.86409999999999998</v>
      </c>
      <c r="J102" s="12">
        <v>-0.82</v>
      </c>
      <c r="K102" s="47" t="s">
        <v>739</v>
      </c>
      <c r="L102" s="9" t="str">
        <f t="shared" si="15"/>
        <v>Yes</v>
      </c>
    </row>
    <row r="103" spans="1:12" ht="25.5" x14ac:dyDescent="0.2">
      <c r="A103" s="48" t="s">
        <v>566</v>
      </c>
      <c r="B103" s="37" t="s">
        <v>213</v>
      </c>
      <c r="C103" s="49">
        <v>361057</v>
      </c>
      <c r="D103" s="46" t="str">
        <f t="shared" si="12"/>
        <v>N/A</v>
      </c>
      <c r="E103" s="49">
        <v>372702</v>
      </c>
      <c r="F103" s="46" t="str">
        <f t="shared" si="13"/>
        <v>N/A</v>
      </c>
      <c r="G103" s="49">
        <v>276055</v>
      </c>
      <c r="H103" s="46" t="str">
        <f t="shared" si="14"/>
        <v>N/A</v>
      </c>
      <c r="I103" s="12">
        <v>3.2250000000000001</v>
      </c>
      <c r="J103" s="12">
        <v>-25.9</v>
      </c>
      <c r="K103" s="47" t="s">
        <v>739</v>
      </c>
      <c r="L103" s="9" t="str">
        <f t="shared" si="15"/>
        <v>Yes</v>
      </c>
    </row>
    <row r="104" spans="1:12" x14ac:dyDescent="0.2">
      <c r="A104" s="48" t="s">
        <v>567</v>
      </c>
      <c r="B104" s="37" t="s">
        <v>213</v>
      </c>
      <c r="C104" s="38">
        <v>328</v>
      </c>
      <c r="D104" s="46" t="str">
        <f t="shared" si="12"/>
        <v>N/A</v>
      </c>
      <c r="E104" s="38">
        <v>303</v>
      </c>
      <c r="F104" s="46" t="str">
        <f t="shared" si="13"/>
        <v>N/A</v>
      </c>
      <c r="G104" s="38">
        <v>279</v>
      </c>
      <c r="H104" s="46" t="str">
        <f t="shared" si="14"/>
        <v>N/A</v>
      </c>
      <c r="I104" s="12">
        <v>-7.62</v>
      </c>
      <c r="J104" s="12">
        <v>-7.92</v>
      </c>
      <c r="K104" s="47" t="s">
        <v>739</v>
      </c>
      <c r="L104" s="9" t="str">
        <f t="shared" si="15"/>
        <v>Yes</v>
      </c>
    </row>
    <row r="105" spans="1:12" ht="25.5" x14ac:dyDescent="0.2">
      <c r="A105" s="48" t="s">
        <v>1328</v>
      </c>
      <c r="B105" s="37" t="s">
        <v>213</v>
      </c>
      <c r="C105" s="49">
        <v>1100.7835365999999</v>
      </c>
      <c r="D105" s="46" t="str">
        <f t="shared" si="12"/>
        <v>N/A</v>
      </c>
      <c r="E105" s="49">
        <v>1230.0396040000001</v>
      </c>
      <c r="F105" s="46" t="str">
        <f t="shared" si="13"/>
        <v>N/A</v>
      </c>
      <c r="G105" s="49">
        <v>989.44444443999998</v>
      </c>
      <c r="H105" s="46" t="str">
        <f t="shared" si="14"/>
        <v>N/A</v>
      </c>
      <c r="I105" s="12">
        <v>11.74</v>
      </c>
      <c r="J105" s="12">
        <v>-19.600000000000001</v>
      </c>
      <c r="K105" s="47" t="s">
        <v>739</v>
      </c>
      <c r="L105" s="9" t="str">
        <f t="shared" si="15"/>
        <v>Yes</v>
      </c>
    </row>
    <row r="106" spans="1:12" ht="25.5" x14ac:dyDescent="0.2">
      <c r="A106" s="48" t="s">
        <v>568</v>
      </c>
      <c r="B106" s="37" t="s">
        <v>213</v>
      </c>
      <c r="C106" s="49">
        <v>19080093</v>
      </c>
      <c r="D106" s="46" t="str">
        <f t="shared" si="12"/>
        <v>N/A</v>
      </c>
      <c r="E106" s="49">
        <v>22125825</v>
      </c>
      <c r="F106" s="46" t="str">
        <f t="shared" si="13"/>
        <v>N/A</v>
      </c>
      <c r="G106" s="49">
        <v>22922885</v>
      </c>
      <c r="H106" s="46" t="str">
        <f t="shared" si="14"/>
        <v>N/A</v>
      </c>
      <c r="I106" s="12">
        <v>15.96</v>
      </c>
      <c r="J106" s="12">
        <v>3.6019999999999999</v>
      </c>
      <c r="K106" s="47" t="s">
        <v>739</v>
      </c>
      <c r="L106" s="9" t="str">
        <f t="shared" si="15"/>
        <v>Yes</v>
      </c>
    </row>
    <row r="107" spans="1:12" x14ac:dyDescent="0.2">
      <c r="A107" s="48" t="s">
        <v>569</v>
      </c>
      <c r="B107" s="37" t="s">
        <v>213</v>
      </c>
      <c r="C107" s="38">
        <v>44063</v>
      </c>
      <c r="D107" s="46" t="str">
        <f t="shared" si="12"/>
        <v>N/A</v>
      </c>
      <c r="E107" s="38">
        <v>48559</v>
      </c>
      <c r="F107" s="46" t="str">
        <f t="shared" si="13"/>
        <v>N/A</v>
      </c>
      <c r="G107" s="38">
        <v>51095</v>
      </c>
      <c r="H107" s="46" t="str">
        <f t="shared" si="14"/>
        <v>N/A</v>
      </c>
      <c r="I107" s="12">
        <v>10.199999999999999</v>
      </c>
      <c r="J107" s="12">
        <v>5.2229999999999999</v>
      </c>
      <c r="K107" s="47" t="s">
        <v>739</v>
      </c>
      <c r="L107" s="9" t="str">
        <f t="shared" si="15"/>
        <v>Yes</v>
      </c>
    </row>
    <row r="108" spans="1:12" x14ac:dyDescent="0.2">
      <c r="A108" s="48" t="s">
        <v>1329</v>
      </c>
      <c r="B108" s="37" t="s">
        <v>213</v>
      </c>
      <c r="C108" s="49">
        <v>433.01847355000001</v>
      </c>
      <c r="D108" s="46" t="str">
        <f t="shared" si="12"/>
        <v>N/A</v>
      </c>
      <c r="E108" s="49">
        <v>455.64828353000001</v>
      </c>
      <c r="F108" s="46" t="str">
        <f t="shared" si="13"/>
        <v>N/A</v>
      </c>
      <c r="G108" s="49">
        <v>448.63264507000002</v>
      </c>
      <c r="H108" s="46" t="str">
        <f t="shared" si="14"/>
        <v>N/A</v>
      </c>
      <c r="I108" s="12">
        <v>5.226</v>
      </c>
      <c r="J108" s="12">
        <v>-1.54</v>
      </c>
      <c r="K108" s="47" t="s">
        <v>739</v>
      </c>
      <c r="L108" s="9" t="str">
        <f t="shared" si="15"/>
        <v>Yes</v>
      </c>
    </row>
    <row r="109" spans="1:12" x14ac:dyDescent="0.2">
      <c r="A109" s="48" t="s">
        <v>570</v>
      </c>
      <c r="B109" s="37" t="s">
        <v>213</v>
      </c>
      <c r="C109" s="49">
        <v>63593863</v>
      </c>
      <c r="D109" s="46" t="str">
        <f t="shared" si="12"/>
        <v>N/A</v>
      </c>
      <c r="E109" s="49">
        <v>64206944</v>
      </c>
      <c r="F109" s="46" t="str">
        <f t="shared" si="13"/>
        <v>N/A</v>
      </c>
      <c r="G109" s="49">
        <v>71316297</v>
      </c>
      <c r="H109" s="46" t="str">
        <f t="shared" si="14"/>
        <v>N/A</v>
      </c>
      <c r="I109" s="12">
        <v>0.96409999999999996</v>
      </c>
      <c r="J109" s="12">
        <v>11.07</v>
      </c>
      <c r="K109" s="47" t="s">
        <v>739</v>
      </c>
      <c r="L109" s="9" t="str">
        <f t="shared" si="15"/>
        <v>Yes</v>
      </c>
    </row>
    <row r="110" spans="1:12" x14ac:dyDescent="0.2">
      <c r="A110" s="48" t="s">
        <v>571</v>
      </c>
      <c r="B110" s="37" t="s">
        <v>213</v>
      </c>
      <c r="C110" s="38">
        <v>55043</v>
      </c>
      <c r="D110" s="46" t="str">
        <f t="shared" si="12"/>
        <v>N/A</v>
      </c>
      <c r="E110" s="38">
        <v>62295</v>
      </c>
      <c r="F110" s="46" t="str">
        <f t="shared" si="13"/>
        <v>N/A</v>
      </c>
      <c r="G110" s="38">
        <v>69132</v>
      </c>
      <c r="H110" s="46" t="str">
        <f t="shared" si="14"/>
        <v>N/A</v>
      </c>
      <c r="I110" s="12">
        <v>13.18</v>
      </c>
      <c r="J110" s="12">
        <v>10.98</v>
      </c>
      <c r="K110" s="47" t="s">
        <v>739</v>
      </c>
      <c r="L110" s="9" t="str">
        <f t="shared" si="15"/>
        <v>Yes</v>
      </c>
    </row>
    <row r="111" spans="1:12" x14ac:dyDescent="0.2">
      <c r="A111" s="48" t="s">
        <v>1330</v>
      </c>
      <c r="B111" s="37" t="s">
        <v>213</v>
      </c>
      <c r="C111" s="49">
        <v>1155.3487818999999</v>
      </c>
      <c r="D111" s="46" t="str">
        <f t="shared" si="12"/>
        <v>N/A</v>
      </c>
      <c r="E111" s="49">
        <v>1030.691773</v>
      </c>
      <c r="F111" s="46" t="str">
        <f t="shared" si="13"/>
        <v>N/A</v>
      </c>
      <c r="G111" s="49">
        <v>1031.5960336999999</v>
      </c>
      <c r="H111" s="46" t="str">
        <f t="shared" si="14"/>
        <v>N/A</v>
      </c>
      <c r="I111" s="12">
        <v>-10.8</v>
      </c>
      <c r="J111" s="12">
        <v>8.77E-2</v>
      </c>
      <c r="K111" s="47" t="s">
        <v>739</v>
      </c>
      <c r="L111" s="9" t="str">
        <f t="shared" si="15"/>
        <v>Yes</v>
      </c>
    </row>
    <row r="112" spans="1:12" ht="25.5" x14ac:dyDescent="0.2">
      <c r="A112" s="48" t="s">
        <v>572</v>
      </c>
      <c r="B112" s="37" t="s">
        <v>213</v>
      </c>
      <c r="C112" s="49">
        <v>40944533</v>
      </c>
      <c r="D112" s="46" t="str">
        <f t="shared" si="12"/>
        <v>N/A</v>
      </c>
      <c r="E112" s="49">
        <v>48153020</v>
      </c>
      <c r="F112" s="46" t="str">
        <f t="shared" si="13"/>
        <v>N/A</v>
      </c>
      <c r="G112" s="49">
        <v>42237672</v>
      </c>
      <c r="H112" s="46" t="str">
        <f t="shared" si="14"/>
        <v>N/A</v>
      </c>
      <c r="I112" s="12">
        <v>17.61</v>
      </c>
      <c r="J112" s="12">
        <v>-12.3</v>
      </c>
      <c r="K112" s="47" t="s">
        <v>739</v>
      </c>
      <c r="L112" s="9" t="str">
        <f t="shared" si="15"/>
        <v>Yes</v>
      </c>
    </row>
    <row r="113" spans="1:12" x14ac:dyDescent="0.2">
      <c r="A113" s="48" t="s">
        <v>573</v>
      </c>
      <c r="B113" s="37" t="s">
        <v>213</v>
      </c>
      <c r="C113" s="38">
        <v>29596</v>
      </c>
      <c r="D113" s="46" t="str">
        <f t="shared" si="12"/>
        <v>N/A</v>
      </c>
      <c r="E113" s="38">
        <v>64605</v>
      </c>
      <c r="F113" s="46" t="str">
        <f t="shared" si="13"/>
        <v>N/A</v>
      </c>
      <c r="G113" s="38">
        <v>67810</v>
      </c>
      <c r="H113" s="46" t="str">
        <f t="shared" si="14"/>
        <v>N/A</v>
      </c>
      <c r="I113" s="12">
        <v>118.3</v>
      </c>
      <c r="J113" s="12">
        <v>4.9610000000000003</v>
      </c>
      <c r="K113" s="47" t="s">
        <v>739</v>
      </c>
      <c r="L113" s="9" t="str">
        <f t="shared" si="15"/>
        <v>Yes</v>
      </c>
    </row>
    <row r="114" spans="1:12" ht="25.5" x14ac:dyDescent="0.2">
      <c r="A114" s="48" t="s">
        <v>1331</v>
      </c>
      <c r="B114" s="37" t="s">
        <v>213</v>
      </c>
      <c r="C114" s="49">
        <v>1383.4482025</v>
      </c>
      <c r="D114" s="46" t="str">
        <f t="shared" si="12"/>
        <v>N/A</v>
      </c>
      <c r="E114" s="49">
        <v>745.34509713</v>
      </c>
      <c r="F114" s="46" t="str">
        <f t="shared" si="13"/>
        <v>N/A</v>
      </c>
      <c r="G114" s="49">
        <v>622.88264268</v>
      </c>
      <c r="H114" s="46" t="str">
        <f t="shared" si="14"/>
        <v>N/A</v>
      </c>
      <c r="I114" s="12">
        <v>-46.1</v>
      </c>
      <c r="J114" s="12">
        <v>-16.399999999999999</v>
      </c>
      <c r="K114" s="47" t="s">
        <v>739</v>
      </c>
      <c r="L114" s="9" t="str">
        <f t="shared" si="15"/>
        <v>Yes</v>
      </c>
    </row>
    <row r="115" spans="1:12" ht="25.5" x14ac:dyDescent="0.2">
      <c r="A115" s="48" t="s">
        <v>574</v>
      </c>
      <c r="B115" s="37" t="s">
        <v>213</v>
      </c>
      <c r="C115" s="49">
        <v>3313861</v>
      </c>
      <c r="D115" s="46" t="str">
        <f t="shared" si="12"/>
        <v>N/A</v>
      </c>
      <c r="E115" s="49">
        <v>3371243</v>
      </c>
      <c r="F115" s="46" t="str">
        <f t="shared" si="13"/>
        <v>N/A</v>
      </c>
      <c r="G115" s="49">
        <v>3341138</v>
      </c>
      <c r="H115" s="46" t="str">
        <f t="shared" si="14"/>
        <v>N/A</v>
      </c>
      <c r="I115" s="12">
        <v>1.732</v>
      </c>
      <c r="J115" s="12">
        <v>-0.89300000000000002</v>
      </c>
      <c r="K115" s="47" t="s">
        <v>739</v>
      </c>
      <c r="L115" s="9" t="str">
        <f t="shared" si="15"/>
        <v>Yes</v>
      </c>
    </row>
    <row r="116" spans="1:12" x14ac:dyDescent="0.2">
      <c r="A116" s="3" t="s">
        <v>575</v>
      </c>
      <c r="B116" s="37" t="s">
        <v>213</v>
      </c>
      <c r="C116" s="38">
        <v>4246</v>
      </c>
      <c r="D116" s="46" t="str">
        <f t="shared" si="12"/>
        <v>N/A</v>
      </c>
      <c r="E116" s="38">
        <v>4489</v>
      </c>
      <c r="F116" s="46" t="str">
        <f t="shared" si="13"/>
        <v>N/A</v>
      </c>
      <c r="G116" s="38">
        <v>4510</v>
      </c>
      <c r="H116" s="46" t="str">
        <f t="shared" si="14"/>
        <v>N/A</v>
      </c>
      <c r="I116" s="12">
        <v>5.7229999999999999</v>
      </c>
      <c r="J116" s="12">
        <v>0.46779999999999999</v>
      </c>
      <c r="K116" s="47" t="s">
        <v>739</v>
      </c>
      <c r="L116" s="9" t="str">
        <f t="shared" si="15"/>
        <v>Yes</v>
      </c>
    </row>
    <row r="117" spans="1:12" ht="25.5" x14ac:dyDescent="0.2">
      <c r="A117" s="3" t="s">
        <v>1332</v>
      </c>
      <c r="B117" s="37" t="s">
        <v>213</v>
      </c>
      <c r="C117" s="49">
        <v>780.46655676</v>
      </c>
      <c r="D117" s="46" t="str">
        <f t="shared" si="12"/>
        <v>N/A</v>
      </c>
      <c r="E117" s="49">
        <v>751.00089106999997</v>
      </c>
      <c r="F117" s="46" t="str">
        <f t="shared" si="13"/>
        <v>N/A</v>
      </c>
      <c r="G117" s="49">
        <v>740.82882483000003</v>
      </c>
      <c r="H117" s="46" t="str">
        <f t="shared" si="14"/>
        <v>N/A</v>
      </c>
      <c r="I117" s="12">
        <v>-3.78</v>
      </c>
      <c r="J117" s="12">
        <v>-1.35</v>
      </c>
      <c r="K117" s="47" t="s">
        <v>739</v>
      </c>
      <c r="L117" s="9" t="str">
        <f t="shared" si="15"/>
        <v>Yes</v>
      </c>
    </row>
    <row r="118" spans="1:12" ht="25.5" x14ac:dyDescent="0.2">
      <c r="A118" s="4" t="s">
        <v>576</v>
      </c>
      <c r="B118" s="37" t="s">
        <v>213</v>
      </c>
      <c r="C118" s="49">
        <v>11695699</v>
      </c>
      <c r="D118" s="46" t="str">
        <f t="shared" si="12"/>
        <v>N/A</v>
      </c>
      <c r="E118" s="49">
        <v>13123596</v>
      </c>
      <c r="F118" s="46" t="str">
        <f t="shared" si="13"/>
        <v>N/A</v>
      </c>
      <c r="G118" s="49">
        <v>13756567</v>
      </c>
      <c r="H118" s="46" t="str">
        <f t="shared" si="14"/>
        <v>N/A</v>
      </c>
      <c r="I118" s="12">
        <v>12.21</v>
      </c>
      <c r="J118" s="12">
        <v>4.8230000000000004</v>
      </c>
      <c r="K118" s="47" t="s">
        <v>739</v>
      </c>
      <c r="L118" s="9" t="str">
        <f t="shared" si="15"/>
        <v>Yes</v>
      </c>
    </row>
    <row r="119" spans="1:12" x14ac:dyDescent="0.2">
      <c r="A119" s="4" t="s">
        <v>577</v>
      </c>
      <c r="B119" s="37" t="s">
        <v>213</v>
      </c>
      <c r="C119" s="38">
        <v>1148</v>
      </c>
      <c r="D119" s="46" t="str">
        <f t="shared" si="12"/>
        <v>N/A</v>
      </c>
      <c r="E119" s="38">
        <v>1240</v>
      </c>
      <c r="F119" s="46" t="str">
        <f t="shared" si="13"/>
        <v>N/A</v>
      </c>
      <c r="G119" s="38">
        <v>1354</v>
      </c>
      <c r="H119" s="46" t="str">
        <f t="shared" si="14"/>
        <v>N/A</v>
      </c>
      <c r="I119" s="12">
        <v>8.0139999999999993</v>
      </c>
      <c r="J119" s="12">
        <v>9.1940000000000008</v>
      </c>
      <c r="K119" s="47" t="s">
        <v>739</v>
      </c>
      <c r="L119" s="9" t="str">
        <f t="shared" si="15"/>
        <v>Yes</v>
      </c>
    </row>
    <row r="120" spans="1:12" ht="25.5" x14ac:dyDescent="0.2">
      <c r="A120" s="4" t="s">
        <v>1333</v>
      </c>
      <c r="B120" s="37" t="s">
        <v>213</v>
      </c>
      <c r="C120" s="49">
        <v>10187.891115</v>
      </c>
      <c r="D120" s="46" t="str">
        <f t="shared" si="12"/>
        <v>N/A</v>
      </c>
      <c r="E120" s="49">
        <v>10583.545161</v>
      </c>
      <c r="F120" s="46" t="str">
        <f t="shared" si="13"/>
        <v>N/A</v>
      </c>
      <c r="G120" s="49">
        <v>10159.946086</v>
      </c>
      <c r="H120" s="46" t="str">
        <f t="shared" si="14"/>
        <v>N/A</v>
      </c>
      <c r="I120" s="12">
        <v>3.8839999999999999</v>
      </c>
      <c r="J120" s="12">
        <v>-4</v>
      </c>
      <c r="K120" s="47" t="s">
        <v>739</v>
      </c>
      <c r="L120" s="9" t="str">
        <f t="shared" si="15"/>
        <v>Yes</v>
      </c>
    </row>
    <row r="121" spans="1:12" ht="25.5" x14ac:dyDescent="0.2">
      <c r="A121" s="4" t="s">
        <v>578</v>
      </c>
      <c r="B121" s="37" t="s">
        <v>213</v>
      </c>
      <c r="C121" s="49">
        <v>10207764</v>
      </c>
      <c r="D121" s="46" t="str">
        <f t="shared" si="12"/>
        <v>N/A</v>
      </c>
      <c r="E121" s="49">
        <v>10515747</v>
      </c>
      <c r="F121" s="46" t="str">
        <f t="shared" si="13"/>
        <v>N/A</v>
      </c>
      <c r="G121" s="49">
        <v>10894962</v>
      </c>
      <c r="H121" s="46" t="str">
        <f t="shared" si="14"/>
        <v>N/A</v>
      </c>
      <c r="I121" s="12">
        <v>3.0169999999999999</v>
      </c>
      <c r="J121" s="12">
        <v>3.6059999999999999</v>
      </c>
      <c r="K121" s="47" t="s">
        <v>739</v>
      </c>
      <c r="L121" s="9" t="str">
        <f t="shared" si="15"/>
        <v>Yes</v>
      </c>
    </row>
    <row r="122" spans="1:12" ht="25.5" x14ac:dyDescent="0.2">
      <c r="A122" s="4" t="s">
        <v>579</v>
      </c>
      <c r="B122" s="37" t="s">
        <v>213</v>
      </c>
      <c r="C122" s="38">
        <v>6886</v>
      </c>
      <c r="D122" s="46" t="str">
        <f t="shared" si="12"/>
        <v>N/A</v>
      </c>
      <c r="E122" s="38">
        <v>7537</v>
      </c>
      <c r="F122" s="46" t="str">
        <f t="shared" si="13"/>
        <v>N/A</v>
      </c>
      <c r="G122" s="38">
        <v>8270</v>
      </c>
      <c r="H122" s="46" t="str">
        <f t="shared" si="14"/>
        <v>N/A</v>
      </c>
      <c r="I122" s="12">
        <v>9.4540000000000006</v>
      </c>
      <c r="J122" s="12">
        <v>9.7249999999999996</v>
      </c>
      <c r="K122" s="47" t="s">
        <v>739</v>
      </c>
      <c r="L122" s="9" t="str">
        <f t="shared" si="15"/>
        <v>Yes</v>
      </c>
    </row>
    <row r="123" spans="1:12" ht="25.5" x14ac:dyDescent="0.2">
      <c r="A123" s="4" t="s">
        <v>1334</v>
      </c>
      <c r="B123" s="37" t="s">
        <v>213</v>
      </c>
      <c r="C123" s="49">
        <v>1482.3938426</v>
      </c>
      <c r="D123" s="46" t="str">
        <f t="shared" si="12"/>
        <v>N/A</v>
      </c>
      <c r="E123" s="49">
        <v>1395.2165318</v>
      </c>
      <c r="F123" s="46" t="str">
        <f t="shared" si="13"/>
        <v>N/A</v>
      </c>
      <c r="G123" s="49">
        <v>1317.4077388000001</v>
      </c>
      <c r="H123" s="46" t="str">
        <f t="shared" si="14"/>
        <v>N/A</v>
      </c>
      <c r="I123" s="12">
        <v>-5.88</v>
      </c>
      <c r="J123" s="12">
        <v>-5.58</v>
      </c>
      <c r="K123" s="47" t="s">
        <v>739</v>
      </c>
      <c r="L123" s="9" t="str">
        <f t="shared" si="15"/>
        <v>Yes</v>
      </c>
    </row>
    <row r="124" spans="1:12" ht="25.5" x14ac:dyDescent="0.2">
      <c r="A124" s="4" t="s">
        <v>580</v>
      </c>
      <c r="B124" s="37" t="s">
        <v>213</v>
      </c>
      <c r="C124" s="49">
        <v>211264</v>
      </c>
      <c r="D124" s="46" t="str">
        <f t="shared" si="12"/>
        <v>N/A</v>
      </c>
      <c r="E124" s="49">
        <v>195005</v>
      </c>
      <c r="F124" s="46" t="str">
        <f t="shared" si="13"/>
        <v>N/A</v>
      </c>
      <c r="G124" s="49">
        <v>154738</v>
      </c>
      <c r="H124" s="46" t="str">
        <f t="shared" si="14"/>
        <v>N/A</v>
      </c>
      <c r="I124" s="12">
        <v>-7.7</v>
      </c>
      <c r="J124" s="12">
        <v>-20.6</v>
      </c>
      <c r="K124" s="47" t="s">
        <v>739</v>
      </c>
      <c r="L124" s="9" t="str">
        <f t="shared" si="15"/>
        <v>Yes</v>
      </c>
    </row>
    <row r="125" spans="1:12" x14ac:dyDescent="0.2">
      <c r="A125" s="2" t="s">
        <v>581</v>
      </c>
      <c r="B125" s="37" t="s">
        <v>213</v>
      </c>
      <c r="C125" s="38">
        <v>242</v>
      </c>
      <c r="D125" s="46" t="str">
        <f t="shared" si="12"/>
        <v>N/A</v>
      </c>
      <c r="E125" s="38">
        <v>210</v>
      </c>
      <c r="F125" s="46" t="str">
        <f t="shared" si="13"/>
        <v>N/A</v>
      </c>
      <c r="G125" s="38">
        <v>278</v>
      </c>
      <c r="H125" s="46" t="str">
        <f t="shared" si="14"/>
        <v>N/A</v>
      </c>
      <c r="I125" s="12">
        <v>-13.2</v>
      </c>
      <c r="J125" s="12">
        <v>32.380000000000003</v>
      </c>
      <c r="K125" s="47" t="s">
        <v>739</v>
      </c>
      <c r="L125" s="9" t="str">
        <f t="shared" si="15"/>
        <v>No</v>
      </c>
    </row>
    <row r="126" spans="1:12" ht="25.5" x14ac:dyDescent="0.2">
      <c r="A126" s="2" t="s">
        <v>1335</v>
      </c>
      <c r="B126" s="37" t="s">
        <v>213</v>
      </c>
      <c r="C126" s="49">
        <v>872.99173554000004</v>
      </c>
      <c r="D126" s="46" t="str">
        <f t="shared" si="12"/>
        <v>N/A</v>
      </c>
      <c r="E126" s="49">
        <v>928.59523809999996</v>
      </c>
      <c r="F126" s="46" t="str">
        <f t="shared" si="13"/>
        <v>N/A</v>
      </c>
      <c r="G126" s="49">
        <v>556.61151079000001</v>
      </c>
      <c r="H126" s="46" t="str">
        <f t="shared" si="14"/>
        <v>N/A</v>
      </c>
      <c r="I126" s="12">
        <v>6.3689999999999998</v>
      </c>
      <c r="J126" s="12">
        <v>-40.1</v>
      </c>
      <c r="K126" s="47" t="s">
        <v>739</v>
      </c>
      <c r="L126" s="9" t="str">
        <f t="shared" si="15"/>
        <v>No</v>
      </c>
    </row>
    <row r="127" spans="1:12" ht="25.5" x14ac:dyDescent="0.2">
      <c r="A127" s="2" t="s">
        <v>582</v>
      </c>
      <c r="B127" s="37" t="s">
        <v>213</v>
      </c>
      <c r="C127" s="49">
        <v>0</v>
      </c>
      <c r="D127" s="46" t="str">
        <f t="shared" si="12"/>
        <v>N/A</v>
      </c>
      <c r="E127" s="49">
        <v>0</v>
      </c>
      <c r="F127" s="46" t="str">
        <f t="shared" si="13"/>
        <v>N/A</v>
      </c>
      <c r="G127" s="49">
        <v>0</v>
      </c>
      <c r="H127" s="46" t="str">
        <f t="shared" si="14"/>
        <v>N/A</v>
      </c>
      <c r="I127" s="12" t="s">
        <v>1747</v>
      </c>
      <c r="J127" s="12" t="s">
        <v>1747</v>
      </c>
      <c r="K127" s="47" t="s">
        <v>739</v>
      </c>
      <c r="L127" s="9" t="str">
        <f t="shared" si="15"/>
        <v>N/A</v>
      </c>
    </row>
    <row r="128" spans="1:12" x14ac:dyDescent="0.2">
      <c r="A128" s="2" t="s">
        <v>583</v>
      </c>
      <c r="B128" s="37" t="s">
        <v>213</v>
      </c>
      <c r="C128" s="38">
        <v>0</v>
      </c>
      <c r="D128" s="46" t="str">
        <f t="shared" si="12"/>
        <v>N/A</v>
      </c>
      <c r="E128" s="38">
        <v>0</v>
      </c>
      <c r="F128" s="46" t="str">
        <f t="shared" si="13"/>
        <v>N/A</v>
      </c>
      <c r="G128" s="38">
        <v>0</v>
      </c>
      <c r="H128" s="46" t="str">
        <f t="shared" si="14"/>
        <v>N/A</v>
      </c>
      <c r="I128" s="12" t="s">
        <v>1747</v>
      </c>
      <c r="J128" s="12" t="s">
        <v>1747</v>
      </c>
      <c r="K128" s="47" t="s">
        <v>739</v>
      </c>
      <c r="L128" s="9" t="str">
        <f t="shared" si="15"/>
        <v>N/A</v>
      </c>
    </row>
    <row r="129" spans="1:12" ht="25.5" x14ac:dyDescent="0.2">
      <c r="A129" s="2" t="s">
        <v>1336</v>
      </c>
      <c r="B129" s="37" t="s">
        <v>213</v>
      </c>
      <c r="C129" s="49" t="s">
        <v>1747</v>
      </c>
      <c r="D129" s="46" t="str">
        <f t="shared" si="12"/>
        <v>N/A</v>
      </c>
      <c r="E129" s="49" t="s">
        <v>1747</v>
      </c>
      <c r="F129" s="46" t="str">
        <f t="shared" si="13"/>
        <v>N/A</v>
      </c>
      <c r="G129" s="49" t="s">
        <v>1747</v>
      </c>
      <c r="H129" s="46" t="str">
        <f t="shared" si="14"/>
        <v>N/A</v>
      </c>
      <c r="I129" s="12" t="s">
        <v>1747</v>
      </c>
      <c r="J129" s="12" t="s">
        <v>1747</v>
      </c>
      <c r="K129" s="47" t="s">
        <v>739</v>
      </c>
      <c r="L129" s="9" t="str">
        <f t="shared" si="15"/>
        <v>N/A</v>
      </c>
    </row>
    <row r="130" spans="1:12" ht="25.5" x14ac:dyDescent="0.2">
      <c r="A130" s="2" t="s">
        <v>584</v>
      </c>
      <c r="B130" s="37" t="s">
        <v>213</v>
      </c>
      <c r="C130" s="49">
        <v>1259608</v>
      </c>
      <c r="D130" s="46" t="str">
        <f t="shared" si="12"/>
        <v>N/A</v>
      </c>
      <c r="E130" s="49">
        <v>1329055</v>
      </c>
      <c r="F130" s="46" t="str">
        <f t="shared" si="13"/>
        <v>N/A</v>
      </c>
      <c r="G130" s="49">
        <v>1344535</v>
      </c>
      <c r="H130" s="46" t="str">
        <f t="shared" si="14"/>
        <v>N/A</v>
      </c>
      <c r="I130" s="12">
        <v>5.5129999999999999</v>
      </c>
      <c r="J130" s="12">
        <v>1.165</v>
      </c>
      <c r="K130" s="47" t="s">
        <v>739</v>
      </c>
      <c r="L130" s="9" t="str">
        <f t="shared" si="15"/>
        <v>Yes</v>
      </c>
    </row>
    <row r="131" spans="1:12" x14ac:dyDescent="0.2">
      <c r="A131" s="2" t="s">
        <v>585</v>
      </c>
      <c r="B131" s="37" t="s">
        <v>213</v>
      </c>
      <c r="C131" s="38">
        <v>142</v>
      </c>
      <c r="D131" s="46" t="str">
        <f t="shared" si="12"/>
        <v>N/A</v>
      </c>
      <c r="E131" s="38">
        <v>126</v>
      </c>
      <c r="F131" s="46" t="str">
        <f t="shared" si="13"/>
        <v>N/A</v>
      </c>
      <c r="G131" s="38">
        <v>137</v>
      </c>
      <c r="H131" s="46" t="str">
        <f t="shared" si="14"/>
        <v>N/A</v>
      </c>
      <c r="I131" s="12">
        <v>-11.3</v>
      </c>
      <c r="J131" s="12">
        <v>8.73</v>
      </c>
      <c r="K131" s="47" t="s">
        <v>739</v>
      </c>
      <c r="L131" s="9" t="str">
        <f t="shared" si="15"/>
        <v>Yes</v>
      </c>
    </row>
    <row r="132" spans="1:12" x14ac:dyDescent="0.2">
      <c r="A132" s="2" t="s">
        <v>1337</v>
      </c>
      <c r="B132" s="37" t="s">
        <v>213</v>
      </c>
      <c r="C132" s="49">
        <v>8870.4788731999997</v>
      </c>
      <c r="D132" s="46" t="str">
        <f t="shared" si="12"/>
        <v>N/A</v>
      </c>
      <c r="E132" s="49">
        <v>10548.055555999999</v>
      </c>
      <c r="F132" s="46" t="str">
        <f t="shared" si="13"/>
        <v>N/A</v>
      </c>
      <c r="G132" s="49">
        <v>9814.1240875999993</v>
      </c>
      <c r="H132" s="46" t="str">
        <f t="shared" si="14"/>
        <v>N/A</v>
      </c>
      <c r="I132" s="12">
        <v>18.91</v>
      </c>
      <c r="J132" s="12">
        <v>-6.96</v>
      </c>
      <c r="K132" s="47" t="s">
        <v>739</v>
      </c>
      <c r="L132" s="9" t="str">
        <f t="shared" si="15"/>
        <v>Yes</v>
      </c>
    </row>
    <row r="133" spans="1:12" ht="25.5" x14ac:dyDescent="0.2">
      <c r="A133" s="2" t="s">
        <v>586</v>
      </c>
      <c r="B133" s="37" t="s">
        <v>213</v>
      </c>
      <c r="C133" s="49">
        <v>6427840</v>
      </c>
      <c r="D133" s="46" t="str">
        <f t="shared" si="12"/>
        <v>N/A</v>
      </c>
      <c r="E133" s="49">
        <v>7418564</v>
      </c>
      <c r="F133" s="46" t="str">
        <f t="shared" si="13"/>
        <v>N/A</v>
      </c>
      <c r="G133" s="49">
        <v>7916237</v>
      </c>
      <c r="H133" s="46" t="str">
        <f t="shared" si="14"/>
        <v>N/A</v>
      </c>
      <c r="I133" s="12">
        <v>15.41</v>
      </c>
      <c r="J133" s="12">
        <v>6.7080000000000002</v>
      </c>
      <c r="K133" s="47" t="s">
        <v>739</v>
      </c>
      <c r="L133" s="9" t="str">
        <f>IF(J133="Div by 0", "N/A", IF(OR(J133="N/A",K133="N/A"),"N/A", IF(J133&gt;VALUE(MID(K133,1,2)), "No", IF(J133&lt;-1*VALUE(MID(K133,1,2)), "No", "Yes"))))</f>
        <v>Yes</v>
      </c>
    </row>
    <row r="134" spans="1:12" x14ac:dyDescent="0.2">
      <c r="A134" s="2" t="s">
        <v>587</v>
      </c>
      <c r="B134" s="37" t="s">
        <v>213</v>
      </c>
      <c r="C134" s="38">
        <v>30528</v>
      </c>
      <c r="D134" s="46" t="str">
        <f t="shared" si="12"/>
        <v>N/A</v>
      </c>
      <c r="E134" s="38">
        <v>35335</v>
      </c>
      <c r="F134" s="46" t="str">
        <f t="shared" si="13"/>
        <v>N/A</v>
      </c>
      <c r="G134" s="38">
        <v>37132</v>
      </c>
      <c r="H134" s="46" t="str">
        <f t="shared" si="14"/>
        <v>N/A</v>
      </c>
      <c r="I134" s="12">
        <v>15.75</v>
      </c>
      <c r="J134" s="12">
        <v>5.0860000000000003</v>
      </c>
      <c r="K134" s="47" t="s">
        <v>739</v>
      </c>
      <c r="L134" s="9" t="str">
        <f t="shared" ref="L134:L138" si="16">IF(J134="Div by 0", "N/A", IF(OR(J134="N/A",K134="N/A"),"N/A", IF(J134&gt;VALUE(MID(K134,1,2)), "No", IF(J134&lt;-1*VALUE(MID(K134,1,2)), "No", "Yes"))))</f>
        <v>Yes</v>
      </c>
    </row>
    <row r="135" spans="1:12" ht="25.5" x14ac:dyDescent="0.2">
      <c r="A135" s="2" t="s">
        <v>1338</v>
      </c>
      <c r="B135" s="37" t="s">
        <v>213</v>
      </c>
      <c r="C135" s="49">
        <v>210.55555555999999</v>
      </c>
      <c r="D135" s="46" t="str">
        <f t="shared" si="12"/>
        <v>N/A</v>
      </c>
      <c r="E135" s="49">
        <v>209.94945521</v>
      </c>
      <c r="F135" s="46" t="str">
        <f t="shared" si="13"/>
        <v>N/A</v>
      </c>
      <c r="G135" s="49">
        <v>213.19177529000001</v>
      </c>
      <c r="H135" s="46" t="str">
        <f t="shared" si="14"/>
        <v>N/A</v>
      </c>
      <c r="I135" s="12">
        <v>-0.28799999999999998</v>
      </c>
      <c r="J135" s="12">
        <v>1.544</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17073787</v>
      </c>
      <c r="D139" s="46" t="str">
        <f t="shared" si="17"/>
        <v>N/A</v>
      </c>
      <c r="E139" s="49">
        <v>18195038</v>
      </c>
      <c r="F139" s="46" t="str">
        <f t="shared" si="18"/>
        <v>N/A</v>
      </c>
      <c r="G139" s="49">
        <v>19090361</v>
      </c>
      <c r="H139" s="46" t="str">
        <f t="shared" si="19"/>
        <v>N/A</v>
      </c>
      <c r="I139" s="12">
        <v>6.5670000000000002</v>
      </c>
      <c r="J139" s="12">
        <v>4.9210000000000003</v>
      </c>
      <c r="K139" s="47" t="s">
        <v>739</v>
      </c>
      <c r="L139" s="9" t="str">
        <f t="shared" ref="L139:L150" si="20">IF(J139="Div by 0", "N/A", IF(K139="N/A","N/A", IF(J139&gt;VALUE(MID(K139,1,2)), "No", IF(J139&lt;-1*VALUE(MID(K139,1,2)), "No", "Yes"))))</f>
        <v>Yes</v>
      </c>
    </row>
    <row r="140" spans="1:12" ht="25.5" x14ac:dyDescent="0.2">
      <c r="A140" s="2" t="s">
        <v>591</v>
      </c>
      <c r="B140" s="37" t="s">
        <v>213</v>
      </c>
      <c r="C140" s="38">
        <v>23068</v>
      </c>
      <c r="D140" s="46" t="str">
        <f t="shared" si="17"/>
        <v>N/A</v>
      </c>
      <c r="E140" s="38">
        <v>26180</v>
      </c>
      <c r="F140" s="46" t="str">
        <f t="shared" si="18"/>
        <v>N/A</v>
      </c>
      <c r="G140" s="38">
        <v>27028</v>
      </c>
      <c r="H140" s="46" t="str">
        <f t="shared" si="19"/>
        <v>N/A</v>
      </c>
      <c r="I140" s="12">
        <v>13.49</v>
      </c>
      <c r="J140" s="12">
        <v>3.2389999999999999</v>
      </c>
      <c r="K140" s="47" t="s">
        <v>739</v>
      </c>
      <c r="L140" s="9" t="str">
        <f t="shared" si="20"/>
        <v>Yes</v>
      </c>
    </row>
    <row r="141" spans="1:12" ht="25.5" x14ac:dyDescent="0.2">
      <c r="A141" s="2" t="s">
        <v>1340</v>
      </c>
      <c r="B141" s="37" t="s">
        <v>213</v>
      </c>
      <c r="C141" s="49">
        <v>740.15029477999997</v>
      </c>
      <c r="D141" s="46" t="str">
        <f t="shared" si="17"/>
        <v>N/A</v>
      </c>
      <c r="E141" s="49">
        <v>694.99763178000001</v>
      </c>
      <c r="F141" s="46" t="str">
        <f t="shared" si="18"/>
        <v>N/A</v>
      </c>
      <c r="G141" s="49">
        <v>706.31792955000003</v>
      </c>
      <c r="H141" s="46" t="str">
        <f t="shared" si="19"/>
        <v>N/A</v>
      </c>
      <c r="I141" s="12">
        <v>-6.1</v>
      </c>
      <c r="J141" s="12">
        <v>1.629</v>
      </c>
      <c r="K141" s="47" t="s">
        <v>739</v>
      </c>
      <c r="L141" s="9" t="str">
        <f t="shared" si="20"/>
        <v>Yes</v>
      </c>
    </row>
    <row r="142" spans="1:12" ht="25.5" x14ac:dyDescent="0.2">
      <c r="A142" s="2" t="s">
        <v>592</v>
      </c>
      <c r="B142" s="37" t="s">
        <v>213</v>
      </c>
      <c r="C142" s="49">
        <v>918757</v>
      </c>
      <c r="D142" s="46" t="str">
        <f t="shared" si="17"/>
        <v>N/A</v>
      </c>
      <c r="E142" s="49">
        <v>973829</v>
      </c>
      <c r="F142" s="46" t="str">
        <f t="shared" si="18"/>
        <v>N/A</v>
      </c>
      <c r="G142" s="49">
        <v>901586</v>
      </c>
      <c r="H142" s="46" t="str">
        <f t="shared" si="19"/>
        <v>N/A</v>
      </c>
      <c r="I142" s="12">
        <v>5.9939999999999998</v>
      </c>
      <c r="J142" s="12">
        <v>-7.42</v>
      </c>
      <c r="K142" s="47" t="s">
        <v>739</v>
      </c>
      <c r="L142" s="9" t="str">
        <f t="shared" si="20"/>
        <v>Yes</v>
      </c>
    </row>
    <row r="143" spans="1:12" x14ac:dyDescent="0.2">
      <c r="A143" s="3" t="s">
        <v>593</v>
      </c>
      <c r="B143" s="37" t="s">
        <v>213</v>
      </c>
      <c r="C143" s="38">
        <v>35</v>
      </c>
      <c r="D143" s="46" t="str">
        <f t="shared" si="17"/>
        <v>N/A</v>
      </c>
      <c r="E143" s="38">
        <v>42</v>
      </c>
      <c r="F143" s="46" t="str">
        <f t="shared" si="18"/>
        <v>N/A</v>
      </c>
      <c r="G143" s="38">
        <v>37</v>
      </c>
      <c r="H143" s="46" t="str">
        <f t="shared" si="19"/>
        <v>N/A</v>
      </c>
      <c r="I143" s="12">
        <v>20</v>
      </c>
      <c r="J143" s="12">
        <v>-11.9</v>
      </c>
      <c r="K143" s="47" t="s">
        <v>739</v>
      </c>
      <c r="L143" s="9" t="str">
        <f t="shared" si="20"/>
        <v>Yes</v>
      </c>
    </row>
    <row r="144" spans="1:12" ht="25.5" x14ac:dyDescent="0.2">
      <c r="A144" s="3" t="s">
        <v>1341</v>
      </c>
      <c r="B144" s="37" t="s">
        <v>213</v>
      </c>
      <c r="C144" s="49">
        <v>26250.2</v>
      </c>
      <c r="D144" s="46" t="str">
        <f t="shared" si="17"/>
        <v>N/A</v>
      </c>
      <c r="E144" s="49">
        <v>23186.404761999998</v>
      </c>
      <c r="F144" s="46" t="str">
        <f t="shared" si="18"/>
        <v>N/A</v>
      </c>
      <c r="G144" s="49">
        <v>24367.189189000001</v>
      </c>
      <c r="H144" s="46" t="str">
        <f t="shared" si="19"/>
        <v>N/A</v>
      </c>
      <c r="I144" s="12">
        <v>-11.7</v>
      </c>
      <c r="J144" s="12">
        <v>5.093</v>
      </c>
      <c r="K144" s="47" t="s">
        <v>739</v>
      </c>
      <c r="L144" s="9" t="str">
        <f t="shared" si="20"/>
        <v>Yes</v>
      </c>
    </row>
    <row r="145" spans="1:12" ht="25.5" x14ac:dyDescent="0.2">
      <c r="A145" s="2" t="s">
        <v>594</v>
      </c>
      <c r="B145" s="37" t="s">
        <v>213</v>
      </c>
      <c r="C145" s="49">
        <v>65194916</v>
      </c>
      <c r="D145" s="46" t="str">
        <f t="shared" si="17"/>
        <v>N/A</v>
      </c>
      <c r="E145" s="49">
        <v>73210182</v>
      </c>
      <c r="F145" s="46" t="str">
        <f t="shared" si="18"/>
        <v>N/A</v>
      </c>
      <c r="G145" s="49">
        <v>76155031</v>
      </c>
      <c r="H145" s="46" t="str">
        <f t="shared" si="19"/>
        <v>N/A</v>
      </c>
      <c r="I145" s="12">
        <v>12.29</v>
      </c>
      <c r="J145" s="12">
        <v>4.0220000000000002</v>
      </c>
      <c r="K145" s="47" t="s">
        <v>739</v>
      </c>
      <c r="L145" s="9" t="str">
        <f t="shared" si="20"/>
        <v>Yes</v>
      </c>
    </row>
    <row r="146" spans="1:12" x14ac:dyDescent="0.2">
      <c r="A146" s="2" t="s">
        <v>595</v>
      </c>
      <c r="B146" s="37" t="s">
        <v>213</v>
      </c>
      <c r="C146" s="38">
        <v>17253</v>
      </c>
      <c r="D146" s="46" t="str">
        <f t="shared" si="17"/>
        <v>N/A</v>
      </c>
      <c r="E146" s="38">
        <v>17639</v>
      </c>
      <c r="F146" s="46" t="str">
        <f t="shared" si="18"/>
        <v>N/A</v>
      </c>
      <c r="G146" s="38">
        <v>19453</v>
      </c>
      <c r="H146" s="46" t="str">
        <f t="shared" si="19"/>
        <v>N/A</v>
      </c>
      <c r="I146" s="12">
        <v>2.2370000000000001</v>
      </c>
      <c r="J146" s="12">
        <v>10.28</v>
      </c>
      <c r="K146" s="47" t="s">
        <v>739</v>
      </c>
      <c r="L146" s="9" t="str">
        <f t="shared" si="20"/>
        <v>Yes</v>
      </c>
    </row>
    <row r="147" spans="1:12" ht="25.5" x14ac:dyDescent="0.2">
      <c r="A147" s="2" t="s">
        <v>1342</v>
      </c>
      <c r="B147" s="37" t="s">
        <v>213</v>
      </c>
      <c r="C147" s="49">
        <v>3778.7582449000001</v>
      </c>
      <c r="D147" s="46" t="str">
        <f t="shared" si="17"/>
        <v>N/A</v>
      </c>
      <c r="E147" s="49">
        <v>4150.4723623999998</v>
      </c>
      <c r="F147" s="46" t="str">
        <f t="shared" si="18"/>
        <v>N/A</v>
      </c>
      <c r="G147" s="49">
        <v>3914.8219297999999</v>
      </c>
      <c r="H147" s="46" t="str">
        <f t="shared" si="19"/>
        <v>N/A</v>
      </c>
      <c r="I147" s="12">
        <v>9.8369999999999997</v>
      </c>
      <c r="J147" s="12">
        <v>-5.68</v>
      </c>
      <c r="K147" s="47" t="s">
        <v>739</v>
      </c>
      <c r="L147" s="9" t="str">
        <f t="shared" si="20"/>
        <v>Yes</v>
      </c>
    </row>
    <row r="148" spans="1:12" ht="25.5" x14ac:dyDescent="0.2">
      <c r="A148" s="2" t="s">
        <v>596</v>
      </c>
      <c r="B148" s="37" t="s">
        <v>213</v>
      </c>
      <c r="C148" s="49">
        <v>1727904</v>
      </c>
      <c r="D148" s="46" t="str">
        <f t="shared" si="17"/>
        <v>N/A</v>
      </c>
      <c r="E148" s="49">
        <v>1792846</v>
      </c>
      <c r="F148" s="46" t="str">
        <f t="shared" si="18"/>
        <v>N/A</v>
      </c>
      <c r="G148" s="49">
        <v>2080376</v>
      </c>
      <c r="H148" s="46" t="str">
        <f t="shared" si="19"/>
        <v>N/A</v>
      </c>
      <c r="I148" s="12">
        <v>3.758</v>
      </c>
      <c r="J148" s="12">
        <v>16.04</v>
      </c>
      <c r="K148" s="47" t="s">
        <v>739</v>
      </c>
      <c r="L148" s="9" t="str">
        <f t="shared" si="20"/>
        <v>Yes</v>
      </c>
    </row>
    <row r="149" spans="1:12" x14ac:dyDescent="0.2">
      <c r="A149" s="2" t="s">
        <v>597</v>
      </c>
      <c r="B149" s="37" t="s">
        <v>213</v>
      </c>
      <c r="C149" s="38">
        <v>115</v>
      </c>
      <c r="D149" s="46" t="str">
        <f t="shared" si="17"/>
        <v>N/A</v>
      </c>
      <c r="E149" s="38">
        <v>116</v>
      </c>
      <c r="F149" s="46" t="str">
        <f t="shared" si="18"/>
        <v>N/A</v>
      </c>
      <c r="G149" s="38">
        <v>134</v>
      </c>
      <c r="H149" s="46" t="str">
        <f t="shared" si="19"/>
        <v>N/A</v>
      </c>
      <c r="I149" s="12">
        <v>0.86960000000000004</v>
      </c>
      <c r="J149" s="12">
        <v>15.52</v>
      </c>
      <c r="K149" s="47" t="s">
        <v>739</v>
      </c>
      <c r="L149" s="9" t="str">
        <f t="shared" si="20"/>
        <v>Yes</v>
      </c>
    </row>
    <row r="150" spans="1:12" ht="25.5" x14ac:dyDescent="0.2">
      <c r="A150" s="4" t="s">
        <v>1343</v>
      </c>
      <c r="B150" s="37" t="s">
        <v>213</v>
      </c>
      <c r="C150" s="49">
        <v>15025.252173999999</v>
      </c>
      <c r="D150" s="46" t="str">
        <f t="shared" si="17"/>
        <v>N/A</v>
      </c>
      <c r="E150" s="49">
        <v>15455.568966000001</v>
      </c>
      <c r="F150" s="46" t="str">
        <f t="shared" si="18"/>
        <v>N/A</v>
      </c>
      <c r="G150" s="49">
        <v>15525.194030000001</v>
      </c>
      <c r="H150" s="46" t="str">
        <f t="shared" si="19"/>
        <v>N/A</v>
      </c>
      <c r="I150" s="12">
        <v>2.8639999999999999</v>
      </c>
      <c r="J150" s="12">
        <v>0.45050000000000001</v>
      </c>
      <c r="K150" s="47" t="s">
        <v>739</v>
      </c>
      <c r="L150" s="9" t="str">
        <f t="shared" si="20"/>
        <v>Yes</v>
      </c>
    </row>
    <row r="151" spans="1:12" ht="25.5" x14ac:dyDescent="0.2">
      <c r="A151" s="4" t="s">
        <v>1344</v>
      </c>
      <c r="B151" s="37" t="s">
        <v>213</v>
      </c>
      <c r="C151" s="49">
        <v>863.27331736999997</v>
      </c>
      <c r="D151" s="46" t="str">
        <f t="shared" ref="D151:D170" si="21">IF($B151="N/A","N/A",IF(C151&gt;10,"No",IF(C151&lt;-10,"No","Yes")))</f>
        <v>N/A</v>
      </c>
      <c r="E151" s="49">
        <v>797.08606740000005</v>
      </c>
      <c r="F151" s="46" t="str">
        <f t="shared" ref="F151:F170" si="22">IF($B151="N/A","N/A",IF(E151&gt;10,"No",IF(E151&lt;-10,"No","Yes")))</f>
        <v>N/A</v>
      </c>
      <c r="G151" s="49">
        <v>748.89034024</v>
      </c>
      <c r="H151" s="46" t="str">
        <f t="shared" ref="H151:H170" si="23">IF($B151="N/A","N/A",IF(G151&gt;10,"No",IF(G151&lt;-10,"No","Yes")))</f>
        <v>N/A</v>
      </c>
      <c r="I151" s="12">
        <v>-7.67</v>
      </c>
      <c r="J151" s="12">
        <v>-6.05</v>
      </c>
      <c r="K151" s="47" t="s">
        <v>739</v>
      </c>
      <c r="L151" s="9" t="str">
        <f t="shared" ref="L151:L170" si="24">IF(J151="Div by 0", "N/A", IF(K151="N/A","N/A", IF(J151&gt;VALUE(MID(K151,1,2)), "No", IF(J151&lt;-1*VALUE(MID(K151,1,2)), "No", "Yes"))))</f>
        <v>Yes</v>
      </c>
    </row>
    <row r="152" spans="1:12" ht="25.5" x14ac:dyDescent="0.2">
      <c r="A152" s="4" t="s">
        <v>1345</v>
      </c>
      <c r="B152" s="37" t="s">
        <v>213</v>
      </c>
      <c r="C152" s="49">
        <v>971.32773109000004</v>
      </c>
      <c r="D152" s="46" t="str">
        <f t="shared" si="21"/>
        <v>N/A</v>
      </c>
      <c r="E152" s="49">
        <v>1189.647541</v>
      </c>
      <c r="F152" s="46" t="str">
        <f t="shared" si="22"/>
        <v>N/A</v>
      </c>
      <c r="G152" s="49">
        <v>922.55813952999995</v>
      </c>
      <c r="H152" s="46" t="str">
        <f t="shared" si="23"/>
        <v>N/A</v>
      </c>
      <c r="I152" s="12">
        <v>22.48</v>
      </c>
      <c r="J152" s="12">
        <v>-22.5</v>
      </c>
      <c r="K152" s="47" t="s">
        <v>739</v>
      </c>
      <c r="L152" s="9" t="str">
        <f t="shared" si="24"/>
        <v>Yes</v>
      </c>
    </row>
    <row r="153" spans="1:12" ht="25.5" x14ac:dyDescent="0.2">
      <c r="A153" s="4" t="s">
        <v>1346</v>
      </c>
      <c r="B153" s="37" t="s">
        <v>213</v>
      </c>
      <c r="C153" s="49">
        <v>3195.6652204000002</v>
      </c>
      <c r="D153" s="46" t="str">
        <f t="shared" si="21"/>
        <v>N/A</v>
      </c>
      <c r="E153" s="49">
        <v>3028.6632783999999</v>
      </c>
      <c r="F153" s="46" t="str">
        <f t="shared" si="22"/>
        <v>N/A</v>
      </c>
      <c r="G153" s="49">
        <v>2785.7052485999998</v>
      </c>
      <c r="H153" s="46" t="str">
        <f t="shared" si="23"/>
        <v>N/A</v>
      </c>
      <c r="I153" s="12">
        <v>-5.23</v>
      </c>
      <c r="J153" s="12">
        <v>-8.02</v>
      </c>
      <c r="K153" s="47" t="s">
        <v>739</v>
      </c>
      <c r="L153" s="9" t="str">
        <f t="shared" si="24"/>
        <v>Yes</v>
      </c>
    </row>
    <row r="154" spans="1:12" ht="25.5" x14ac:dyDescent="0.2">
      <c r="A154" s="4" t="s">
        <v>1347</v>
      </c>
      <c r="B154" s="37" t="s">
        <v>213</v>
      </c>
      <c r="C154" s="49">
        <v>393.89335475000001</v>
      </c>
      <c r="D154" s="46" t="str">
        <f t="shared" si="21"/>
        <v>N/A</v>
      </c>
      <c r="E154" s="49">
        <v>405.74831896000001</v>
      </c>
      <c r="F154" s="46" t="str">
        <f t="shared" si="22"/>
        <v>N/A</v>
      </c>
      <c r="G154" s="49">
        <v>383.60808767999998</v>
      </c>
      <c r="H154" s="46" t="str">
        <f t="shared" si="23"/>
        <v>N/A</v>
      </c>
      <c r="I154" s="12">
        <v>3.01</v>
      </c>
      <c r="J154" s="12">
        <v>-5.46</v>
      </c>
      <c r="K154" s="47" t="s">
        <v>739</v>
      </c>
      <c r="L154" s="9" t="str">
        <f t="shared" si="24"/>
        <v>Yes</v>
      </c>
    </row>
    <row r="155" spans="1:12" ht="25.5" x14ac:dyDescent="0.2">
      <c r="A155" s="2" t="s">
        <v>1348</v>
      </c>
      <c r="B155" s="37" t="s">
        <v>213</v>
      </c>
      <c r="C155" s="49">
        <v>893.77520156000003</v>
      </c>
      <c r="D155" s="46" t="str">
        <f t="shared" si="21"/>
        <v>N/A</v>
      </c>
      <c r="E155" s="49">
        <v>836.34317951000003</v>
      </c>
      <c r="F155" s="46" t="str">
        <f t="shared" si="22"/>
        <v>N/A</v>
      </c>
      <c r="G155" s="49">
        <v>880.54801268000006</v>
      </c>
      <c r="H155" s="46" t="str">
        <f t="shared" si="23"/>
        <v>N/A</v>
      </c>
      <c r="I155" s="12">
        <v>-6.43</v>
      </c>
      <c r="J155" s="12">
        <v>5.2850000000000001</v>
      </c>
      <c r="K155" s="47" t="s">
        <v>739</v>
      </c>
      <c r="L155" s="9" t="str">
        <f t="shared" si="24"/>
        <v>Yes</v>
      </c>
    </row>
    <row r="156" spans="1:12" ht="25.5" x14ac:dyDescent="0.2">
      <c r="A156" s="2" t="s">
        <v>1349</v>
      </c>
      <c r="B156" s="37" t="s">
        <v>213</v>
      </c>
      <c r="C156" s="49">
        <v>299.59455668999999</v>
      </c>
      <c r="D156" s="46" t="str">
        <f t="shared" si="21"/>
        <v>N/A</v>
      </c>
      <c r="E156" s="49">
        <v>247.29893197000001</v>
      </c>
      <c r="F156" s="46" t="str">
        <f t="shared" si="22"/>
        <v>N/A</v>
      </c>
      <c r="G156" s="49">
        <v>247.16545704999999</v>
      </c>
      <c r="H156" s="46" t="str">
        <f t="shared" si="23"/>
        <v>N/A</v>
      </c>
      <c r="I156" s="12">
        <v>-17.5</v>
      </c>
      <c r="J156" s="12">
        <v>-5.3999999999999999E-2</v>
      </c>
      <c r="K156" s="47" t="s">
        <v>739</v>
      </c>
      <c r="L156" s="9" t="str">
        <f t="shared" si="24"/>
        <v>Yes</v>
      </c>
    </row>
    <row r="157" spans="1:12" ht="25.5" x14ac:dyDescent="0.2">
      <c r="A157" s="2" t="s">
        <v>1350</v>
      </c>
      <c r="B157" s="37" t="s">
        <v>213</v>
      </c>
      <c r="C157" s="49">
        <v>6305.4369747999999</v>
      </c>
      <c r="D157" s="46" t="str">
        <f t="shared" si="21"/>
        <v>N/A</v>
      </c>
      <c r="E157" s="49">
        <v>5529.2868852000001</v>
      </c>
      <c r="F157" s="46" t="str">
        <f t="shared" si="22"/>
        <v>N/A</v>
      </c>
      <c r="G157" s="49">
        <v>5982.8372092999998</v>
      </c>
      <c r="H157" s="46" t="str">
        <f t="shared" si="23"/>
        <v>N/A</v>
      </c>
      <c r="I157" s="12">
        <v>-12.3</v>
      </c>
      <c r="J157" s="12">
        <v>8.2029999999999994</v>
      </c>
      <c r="K157" s="47" t="s">
        <v>739</v>
      </c>
      <c r="L157" s="9" t="str">
        <f t="shared" si="24"/>
        <v>Yes</v>
      </c>
    </row>
    <row r="158" spans="1:12" ht="25.5" x14ac:dyDescent="0.2">
      <c r="A158" s="2" t="s">
        <v>1351</v>
      </c>
      <c r="B158" s="37" t="s">
        <v>213</v>
      </c>
      <c r="C158" s="49">
        <v>1514.9375809000001</v>
      </c>
      <c r="D158" s="46" t="str">
        <f t="shared" si="21"/>
        <v>N/A</v>
      </c>
      <c r="E158" s="49">
        <v>1323.3850614</v>
      </c>
      <c r="F158" s="46" t="str">
        <f t="shared" si="22"/>
        <v>N/A</v>
      </c>
      <c r="G158" s="49">
        <v>1303.5980199000001</v>
      </c>
      <c r="H158" s="46" t="str">
        <f t="shared" si="23"/>
        <v>N/A</v>
      </c>
      <c r="I158" s="12">
        <v>-12.6</v>
      </c>
      <c r="J158" s="12">
        <v>-1.5</v>
      </c>
      <c r="K158" s="47" t="s">
        <v>739</v>
      </c>
      <c r="L158" s="9" t="str">
        <f t="shared" si="24"/>
        <v>Yes</v>
      </c>
    </row>
    <row r="159" spans="1:12" ht="25.5" x14ac:dyDescent="0.2">
      <c r="A159" s="2" t="s">
        <v>1352</v>
      </c>
      <c r="B159" s="37" t="s">
        <v>213</v>
      </c>
      <c r="C159" s="49">
        <v>137.33005524999999</v>
      </c>
      <c r="D159" s="46" t="str">
        <f t="shared" si="21"/>
        <v>N/A</v>
      </c>
      <c r="E159" s="49">
        <v>109.32753311</v>
      </c>
      <c r="F159" s="46" t="str">
        <f t="shared" si="22"/>
        <v>N/A</v>
      </c>
      <c r="G159" s="49">
        <v>118.43639696</v>
      </c>
      <c r="H159" s="46" t="str">
        <f t="shared" si="23"/>
        <v>N/A</v>
      </c>
      <c r="I159" s="12">
        <v>-20.399999999999999</v>
      </c>
      <c r="J159" s="12">
        <v>8.3320000000000007</v>
      </c>
      <c r="K159" s="47" t="s">
        <v>739</v>
      </c>
      <c r="L159" s="9" t="str">
        <f t="shared" si="24"/>
        <v>Yes</v>
      </c>
    </row>
    <row r="160" spans="1:12" ht="25.5" x14ac:dyDescent="0.2">
      <c r="A160" s="4" t="s">
        <v>1353</v>
      </c>
      <c r="B160" s="37" t="s">
        <v>213</v>
      </c>
      <c r="C160" s="49">
        <v>5.4790925934999999</v>
      </c>
      <c r="D160" s="46" t="str">
        <f t="shared" si="21"/>
        <v>N/A</v>
      </c>
      <c r="E160" s="49">
        <v>44.690475038000002</v>
      </c>
      <c r="F160" s="46" t="str">
        <f t="shared" si="22"/>
        <v>N/A</v>
      </c>
      <c r="G160" s="49">
        <v>42.897829797999997</v>
      </c>
      <c r="H160" s="46" t="str">
        <f t="shared" si="23"/>
        <v>N/A</v>
      </c>
      <c r="I160" s="12">
        <v>715.7</v>
      </c>
      <c r="J160" s="12">
        <v>-4.01</v>
      </c>
      <c r="K160" s="47" t="s">
        <v>739</v>
      </c>
      <c r="L160" s="9" t="str">
        <f t="shared" si="24"/>
        <v>Yes</v>
      </c>
    </row>
    <row r="161" spans="1:12" x14ac:dyDescent="0.2">
      <c r="A161" s="4" t="s">
        <v>1354</v>
      </c>
      <c r="B161" s="37" t="s">
        <v>213</v>
      </c>
      <c r="C161" s="49">
        <v>637.02794778999998</v>
      </c>
      <c r="D161" s="46" t="str">
        <f t="shared" si="21"/>
        <v>N/A</v>
      </c>
      <c r="E161" s="49">
        <v>573.36843421000003</v>
      </c>
      <c r="F161" s="46" t="str">
        <f t="shared" si="22"/>
        <v>N/A</v>
      </c>
      <c r="G161" s="49">
        <v>602.55242191000002</v>
      </c>
      <c r="H161" s="46" t="str">
        <f t="shared" si="23"/>
        <v>N/A</v>
      </c>
      <c r="I161" s="12">
        <v>-9.99</v>
      </c>
      <c r="J161" s="12">
        <v>5.09</v>
      </c>
      <c r="K161" s="47" t="s">
        <v>739</v>
      </c>
      <c r="L161" s="9" t="str">
        <f t="shared" si="24"/>
        <v>Yes</v>
      </c>
    </row>
    <row r="162" spans="1:12" x14ac:dyDescent="0.2">
      <c r="A162" s="4" t="s">
        <v>1355</v>
      </c>
      <c r="B162" s="37" t="s">
        <v>213</v>
      </c>
      <c r="C162" s="49">
        <v>358.29411764999998</v>
      </c>
      <c r="D162" s="46" t="str">
        <f t="shared" si="21"/>
        <v>N/A</v>
      </c>
      <c r="E162" s="49">
        <v>146.94262294999999</v>
      </c>
      <c r="F162" s="46" t="str">
        <f t="shared" si="22"/>
        <v>N/A</v>
      </c>
      <c r="G162" s="49">
        <v>160.79069766999999</v>
      </c>
      <c r="H162" s="46" t="str">
        <f t="shared" si="23"/>
        <v>N/A</v>
      </c>
      <c r="I162" s="12">
        <v>-59</v>
      </c>
      <c r="J162" s="12">
        <v>9.4239999999999995</v>
      </c>
      <c r="K162" s="47" t="s">
        <v>739</v>
      </c>
      <c r="L162" s="9" t="str">
        <f t="shared" si="24"/>
        <v>Yes</v>
      </c>
    </row>
    <row r="163" spans="1:12" ht="25.5" x14ac:dyDescent="0.2">
      <c r="A163" s="4" t="s">
        <v>1706</v>
      </c>
      <c r="B163" s="37" t="s">
        <v>213</v>
      </c>
      <c r="C163" s="49">
        <v>2964.2921519000001</v>
      </c>
      <c r="D163" s="46" t="str">
        <f t="shared" si="21"/>
        <v>N/A</v>
      </c>
      <c r="E163" s="49">
        <v>2905.7722309999999</v>
      </c>
      <c r="F163" s="46" t="str">
        <f t="shared" si="22"/>
        <v>N/A</v>
      </c>
      <c r="G163" s="49">
        <v>3081.3603407000001</v>
      </c>
      <c r="H163" s="46" t="str">
        <f t="shared" si="23"/>
        <v>N/A</v>
      </c>
      <c r="I163" s="12">
        <v>-1.97</v>
      </c>
      <c r="J163" s="12">
        <v>6.0430000000000001</v>
      </c>
      <c r="K163" s="47" t="s">
        <v>739</v>
      </c>
      <c r="L163" s="9" t="str">
        <f t="shared" si="24"/>
        <v>Yes</v>
      </c>
    </row>
    <row r="164" spans="1:12" x14ac:dyDescent="0.2">
      <c r="A164" s="4" t="s">
        <v>1356</v>
      </c>
      <c r="B164" s="37" t="s">
        <v>213</v>
      </c>
      <c r="C164" s="49">
        <v>218.40893940000001</v>
      </c>
      <c r="D164" s="46" t="str">
        <f t="shared" si="21"/>
        <v>N/A</v>
      </c>
      <c r="E164" s="49">
        <v>210.50343907000001</v>
      </c>
      <c r="F164" s="46" t="str">
        <f t="shared" si="22"/>
        <v>N/A</v>
      </c>
      <c r="G164" s="49">
        <v>227.57850266</v>
      </c>
      <c r="H164" s="46" t="str">
        <f t="shared" si="23"/>
        <v>N/A</v>
      </c>
      <c r="I164" s="12">
        <v>-3.62</v>
      </c>
      <c r="J164" s="12">
        <v>8.1120000000000001</v>
      </c>
      <c r="K164" s="47" t="s">
        <v>739</v>
      </c>
      <c r="L164" s="9" t="str">
        <f t="shared" si="24"/>
        <v>Yes</v>
      </c>
    </row>
    <row r="165" spans="1:12" x14ac:dyDescent="0.2">
      <c r="A165" s="4" t="s">
        <v>1357</v>
      </c>
      <c r="B165" s="37" t="s">
        <v>213</v>
      </c>
      <c r="C165" s="49">
        <v>503.90159748000002</v>
      </c>
      <c r="D165" s="46" t="str">
        <f t="shared" si="21"/>
        <v>N/A</v>
      </c>
      <c r="E165" s="49">
        <v>445.17669846000001</v>
      </c>
      <c r="F165" s="46" t="str">
        <f t="shared" si="22"/>
        <v>N/A</v>
      </c>
      <c r="G165" s="49">
        <v>480.40126798</v>
      </c>
      <c r="H165" s="46" t="str">
        <f t="shared" si="23"/>
        <v>N/A</v>
      </c>
      <c r="I165" s="12">
        <v>-11.7</v>
      </c>
      <c r="J165" s="12">
        <v>7.9119999999999999</v>
      </c>
      <c r="K165" s="47" t="s">
        <v>739</v>
      </c>
      <c r="L165" s="9" t="str">
        <f t="shared" si="24"/>
        <v>Yes</v>
      </c>
    </row>
    <row r="166" spans="1:12" x14ac:dyDescent="0.2">
      <c r="A166" s="4" t="s">
        <v>1358</v>
      </c>
      <c r="B166" s="37" t="s">
        <v>213</v>
      </c>
      <c r="C166" s="49">
        <v>2815.5608791</v>
      </c>
      <c r="D166" s="46" t="str">
        <f t="shared" si="21"/>
        <v>N/A</v>
      </c>
      <c r="E166" s="49">
        <v>2903.6847171999998</v>
      </c>
      <c r="F166" s="46" t="str">
        <f t="shared" si="22"/>
        <v>N/A</v>
      </c>
      <c r="G166" s="49">
        <v>2817.1341619</v>
      </c>
      <c r="H166" s="46" t="str">
        <f t="shared" si="23"/>
        <v>N/A</v>
      </c>
      <c r="I166" s="12">
        <v>3.13</v>
      </c>
      <c r="J166" s="12">
        <v>-2.98</v>
      </c>
      <c r="K166" s="47" t="s">
        <v>739</v>
      </c>
      <c r="L166" s="9" t="str">
        <f t="shared" si="24"/>
        <v>Yes</v>
      </c>
    </row>
    <row r="167" spans="1:12" x14ac:dyDescent="0.2">
      <c r="A167" s="48" t="s">
        <v>1359</v>
      </c>
      <c r="B167" s="37" t="s">
        <v>213</v>
      </c>
      <c r="C167" s="49">
        <v>2082.3445378000001</v>
      </c>
      <c r="D167" s="46" t="str">
        <f t="shared" si="21"/>
        <v>N/A</v>
      </c>
      <c r="E167" s="49">
        <v>2076.1065573999999</v>
      </c>
      <c r="F167" s="46" t="str">
        <f t="shared" si="22"/>
        <v>N/A</v>
      </c>
      <c r="G167" s="49">
        <v>1859.6162790999999</v>
      </c>
      <c r="H167" s="46" t="str">
        <f t="shared" si="23"/>
        <v>N/A</v>
      </c>
      <c r="I167" s="12">
        <v>-0.3</v>
      </c>
      <c r="J167" s="12">
        <v>-10.4</v>
      </c>
      <c r="K167" s="47" t="s">
        <v>739</v>
      </c>
      <c r="L167" s="9" t="str">
        <f t="shared" si="24"/>
        <v>Yes</v>
      </c>
    </row>
    <row r="168" spans="1:12" x14ac:dyDescent="0.2">
      <c r="A168" s="48" t="s">
        <v>1360</v>
      </c>
      <c r="B168" s="37" t="s">
        <v>213</v>
      </c>
      <c r="C168" s="49">
        <v>8245.3771789999992</v>
      </c>
      <c r="D168" s="46" t="str">
        <f t="shared" si="21"/>
        <v>N/A</v>
      </c>
      <c r="E168" s="49">
        <v>8789.1159551000001</v>
      </c>
      <c r="F168" s="46" t="str">
        <f t="shared" si="22"/>
        <v>N/A</v>
      </c>
      <c r="G168" s="49">
        <v>8637.7570066000008</v>
      </c>
      <c r="H168" s="46" t="str">
        <f t="shared" si="23"/>
        <v>N/A</v>
      </c>
      <c r="I168" s="12">
        <v>6.5940000000000003</v>
      </c>
      <c r="J168" s="12">
        <v>-1.72</v>
      </c>
      <c r="K168" s="47" t="s">
        <v>739</v>
      </c>
      <c r="L168" s="9" t="str">
        <f t="shared" si="24"/>
        <v>Yes</v>
      </c>
    </row>
    <row r="169" spans="1:12" x14ac:dyDescent="0.2">
      <c r="A169" s="48" t="s">
        <v>1361</v>
      </c>
      <c r="B169" s="37" t="s">
        <v>213</v>
      </c>
      <c r="C169" s="49">
        <v>1865.4139241</v>
      </c>
      <c r="D169" s="46" t="str">
        <f t="shared" si="21"/>
        <v>N/A</v>
      </c>
      <c r="E169" s="49">
        <v>1964.5421670999999</v>
      </c>
      <c r="F169" s="46" t="str">
        <f t="shared" si="22"/>
        <v>N/A</v>
      </c>
      <c r="G169" s="49">
        <v>1928.7690797</v>
      </c>
      <c r="H169" s="46" t="str">
        <f t="shared" si="23"/>
        <v>N/A</v>
      </c>
      <c r="I169" s="12">
        <v>5.3140000000000001</v>
      </c>
      <c r="J169" s="12">
        <v>-1.82</v>
      </c>
      <c r="K169" s="47" t="s">
        <v>739</v>
      </c>
      <c r="L169" s="9" t="str">
        <f t="shared" si="24"/>
        <v>Yes</v>
      </c>
    </row>
    <row r="170" spans="1:12" x14ac:dyDescent="0.2">
      <c r="A170" s="48" t="s">
        <v>1362</v>
      </c>
      <c r="B170" s="37" t="s">
        <v>213</v>
      </c>
      <c r="C170" s="49">
        <v>2416.9101606999998</v>
      </c>
      <c r="D170" s="46" t="str">
        <f t="shared" si="21"/>
        <v>N/A</v>
      </c>
      <c r="E170" s="49">
        <v>2667.4759576000001</v>
      </c>
      <c r="F170" s="46" t="str">
        <f t="shared" si="22"/>
        <v>N/A</v>
      </c>
      <c r="G170" s="49">
        <v>2562.2148744000001</v>
      </c>
      <c r="H170" s="46" t="str">
        <f t="shared" si="23"/>
        <v>N/A</v>
      </c>
      <c r="I170" s="12">
        <v>10.37</v>
      </c>
      <c r="J170" s="12">
        <v>-3.95</v>
      </c>
      <c r="K170" s="47" t="s">
        <v>739</v>
      </c>
      <c r="L170" s="9" t="str">
        <f t="shared" si="24"/>
        <v>Yes</v>
      </c>
    </row>
    <row r="171" spans="1:12" x14ac:dyDescent="0.2">
      <c r="A171" s="48" t="s">
        <v>85</v>
      </c>
      <c r="B171" s="37" t="s">
        <v>213</v>
      </c>
      <c r="C171" s="8">
        <v>13.202576406</v>
      </c>
      <c r="D171" s="46" t="str">
        <f t="shared" ref="D171:D202" si="25">IF($B171="N/A","N/A",IF(C171&gt;10,"No",IF(C171&lt;-10,"No","Yes")))</f>
        <v>N/A</v>
      </c>
      <c r="E171" s="8">
        <v>12.166241003</v>
      </c>
      <c r="F171" s="46" t="str">
        <f t="shared" ref="F171:F202" si="26">IF($B171="N/A","N/A",IF(E171&gt;10,"No",IF(E171&lt;-10,"No","Yes")))</f>
        <v>N/A</v>
      </c>
      <c r="G171" s="8">
        <v>11.337732453999999</v>
      </c>
      <c r="H171" s="46" t="str">
        <f t="shared" ref="H171:H202" si="27">IF($B171="N/A","N/A",IF(G171&gt;10,"No",IF(G171&lt;-10,"No","Yes")))</f>
        <v>N/A</v>
      </c>
      <c r="I171" s="12">
        <v>-7.85</v>
      </c>
      <c r="J171" s="12">
        <v>-6.81</v>
      </c>
      <c r="K171" s="47" t="s">
        <v>739</v>
      </c>
      <c r="L171" s="9" t="str">
        <f t="shared" ref="L171:L202" si="28">IF(J171="Div by 0", "N/A", IF(K171="N/A","N/A", IF(J171&gt;VALUE(MID(K171,1,2)), "No", IF(J171&lt;-1*VALUE(MID(K171,1,2)), "No", "Yes"))))</f>
        <v>Yes</v>
      </c>
    </row>
    <row r="172" spans="1:12" x14ac:dyDescent="0.2">
      <c r="A172" s="48" t="s">
        <v>465</v>
      </c>
      <c r="B172" s="37" t="s">
        <v>213</v>
      </c>
      <c r="C172" s="8">
        <v>10.924369748</v>
      </c>
      <c r="D172" s="46" t="str">
        <f t="shared" si="25"/>
        <v>N/A</v>
      </c>
      <c r="E172" s="8">
        <v>9.0163934426000001</v>
      </c>
      <c r="F172" s="46" t="str">
        <f t="shared" si="26"/>
        <v>N/A</v>
      </c>
      <c r="G172" s="8">
        <v>8.1395348836999997</v>
      </c>
      <c r="H172" s="46" t="str">
        <f t="shared" si="27"/>
        <v>N/A</v>
      </c>
      <c r="I172" s="12">
        <v>-17.5</v>
      </c>
      <c r="J172" s="12">
        <v>-9.73</v>
      </c>
      <c r="K172" s="47" t="s">
        <v>739</v>
      </c>
      <c r="L172" s="9" t="str">
        <f t="shared" si="28"/>
        <v>Yes</v>
      </c>
    </row>
    <row r="173" spans="1:12" x14ac:dyDescent="0.2">
      <c r="A173" s="48" t="s">
        <v>466</v>
      </c>
      <c r="B173" s="37" t="s">
        <v>213</v>
      </c>
      <c r="C173" s="8">
        <v>18.588718885999999</v>
      </c>
      <c r="D173" s="46" t="str">
        <f t="shared" si="25"/>
        <v>N/A</v>
      </c>
      <c r="E173" s="8">
        <v>17.845041789</v>
      </c>
      <c r="F173" s="46" t="str">
        <f t="shared" si="26"/>
        <v>N/A</v>
      </c>
      <c r="G173" s="8">
        <v>16.961490864000002</v>
      </c>
      <c r="H173" s="46" t="str">
        <f t="shared" si="27"/>
        <v>N/A</v>
      </c>
      <c r="I173" s="12">
        <v>-4</v>
      </c>
      <c r="J173" s="12">
        <v>-4.95</v>
      </c>
      <c r="K173" s="47" t="s">
        <v>739</v>
      </c>
      <c r="L173" s="9" t="str">
        <f t="shared" si="28"/>
        <v>Yes</v>
      </c>
    </row>
    <row r="174" spans="1:12" x14ac:dyDescent="0.2">
      <c r="A174" s="2" t="s">
        <v>467</v>
      </c>
      <c r="B174" s="37" t="s">
        <v>213</v>
      </c>
      <c r="C174" s="8">
        <v>9.9588613295999995</v>
      </c>
      <c r="D174" s="46" t="str">
        <f t="shared" si="25"/>
        <v>N/A</v>
      </c>
      <c r="E174" s="8">
        <v>9.2149163329999997</v>
      </c>
      <c r="F174" s="46" t="str">
        <f t="shared" si="26"/>
        <v>N/A</v>
      </c>
      <c r="G174" s="8">
        <v>8.3971010007999993</v>
      </c>
      <c r="H174" s="46" t="str">
        <f t="shared" si="27"/>
        <v>N/A</v>
      </c>
      <c r="I174" s="12">
        <v>-7.47</v>
      </c>
      <c r="J174" s="12">
        <v>-8.8699999999999992</v>
      </c>
      <c r="K174" s="47" t="s">
        <v>739</v>
      </c>
      <c r="L174" s="9" t="str">
        <f t="shared" si="28"/>
        <v>Yes</v>
      </c>
    </row>
    <row r="175" spans="1:12" x14ac:dyDescent="0.2">
      <c r="A175" s="2" t="s">
        <v>468</v>
      </c>
      <c r="B175" s="37" t="s">
        <v>213</v>
      </c>
      <c r="C175" s="8">
        <v>20.491762230999999</v>
      </c>
      <c r="D175" s="46" t="str">
        <f t="shared" si="25"/>
        <v>N/A</v>
      </c>
      <c r="E175" s="8">
        <v>19.669749649</v>
      </c>
      <c r="F175" s="46" t="str">
        <f t="shared" si="26"/>
        <v>N/A</v>
      </c>
      <c r="G175" s="8">
        <v>19.634235552</v>
      </c>
      <c r="H175" s="46" t="str">
        <f t="shared" si="27"/>
        <v>N/A</v>
      </c>
      <c r="I175" s="12">
        <v>-4.01</v>
      </c>
      <c r="J175" s="12">
        <v>-0.18099999999999999</v>
      </c>
      <c r="K175" s="47" t="s">
        <v>739</v>
      </c>
      <c r="L175" s="9" t="str">
        <f t="shared" si="28"/>
        <v>Yes</v>
      </c>
    </row>
    <row r="176" spans="1:12" x14ac:dyDescent="0.2">
      <c r="A176" s="2" t="s">
        <v>1363</v>
      </c>
      <c r="B176" s="37" t="s">
        <v>213</v>
      </c>
      <c r="C176" s="8">
        <v>0.84344228629999995</v>
      </c>
      <c r="D176" s="46" t="str">
        <f t="shared" si="25"/>
        <v>N/A</v>
      </c>
      <c r="E176" s="8">
        <v>0.73315354249999998</v>
      </c>
      <c r="F176" s="46" t="str">
        <f t="shared" si="26"/>
        <v>N/A</v>
      </c>
      <c r="G176" s="8">
        <v>0.6911293798</v>
      </c>
      <c r="H176" s="46" t="str">
        <f t="shared" si="27"/>
        <v>N/A</v>
      </c>
      <c r="I176" s="12">
        <v>-13.1</v>
      </c>
      <c r="J176" s="12">
        <v>-5.73</v>
      </c>
      <c r="K176" s="47" t="s">
        <v>739</v>
      </c>
      <c r="L176" s="9" t="str">
        <f t="shared" si="28"/>
        <v>Yes</v>
      </c>
    </row>
    <row r="177" spans="1:12" x14ac:dyDescent="0.2">
      <c r="A177" s="2" t="s">
        <v>1364</v>
      </c>
      <c r="B177" s="37" t="s">
        <v>213</v>
      </c>
      <c r="C177" s="8">
        <v>19.327731092000001</v>
      </c>
      <c r="D177" s="46" t="str">
        <f t="shared" si="25"/>
        <v>N/A</v>
      </c>
      <c r="E177" s="8">
        <v>20.491803278999999</v>
      </c>
      <c r="F177" s="46" t="str">
        <f t="shared" si="26"/>
        <v>N/A</v>
      </c>
      <c r="G177" s="8">
        <v>18.604651163</v>
      </c>
      <c r="H177" s="46" t="str">
        <f t="shared" si="27"/>
        <v>N/A</v>
      </c>
      <c r="I177" s="12">
        <v>6.0229999999999997</v>
      </c>
      <c r="J177" s="12">
        <v>-9.2100000000000009</v>
      </c>
      <c r="K177" s="47" t="s">
        <v>739</v>
      </c>
      <c r="L177" s="9" t="str">
        <f t="shared" si="28"/>
        <v>Yes</v>
      </c>
    </row>
    <row r="178" spans="1:12" x14ac:dyDescent="0.2">
      <c r="A178" s="2" t="s">
        <v>1365</v>
      </c>
      <c r="B178" s="37" t="s">
        <v>213</v>
      </c>
      <c r="C178" s="8">
        <v>4.0191824616999998</v>
      </c>
      <c r="D178" s="46" t="str">
        <f t="shared" si="25"/>
        <v>N/A</v>
      </c>
      <c r="E178" s="8">
        <v>3.6819516603000002</v>
      </c>
      <c r="F178" s="46" t="str">
        <f t="shared" si="26"/>
        <v>N/A</v>
      </c>
      <c r="G178" s="8">
        <v>3.5233311495000001</v>
      </c>
      <c r="H178" s="46" t="str">
        <f t="shared" si="27"/>
        <v>N/A</v>
      </c>
      <c r="I178" s="12">
        <v>-8.39</v>
      </c>
      <c r="J178" s="12">
        <v>-4.3099999999999996</v>
      </c>
      <c r="K178" s="47" t="s">
        <v>739</v>
      </c>
      <c r="L178" s="9" t="str">
        <f t="shared" si="28"/>
        <v>Yes</v>
      </c>
    </row>
    <row r="179" spans="1:12" x14ac:dyDescent="0.2">
      <c r="A179" s="2" t="s">
        <v>1366</v>
      </c>
      <c r="B179" s="37" t="s">
        <v>213</v>
      </c>
      <c r="C179" s="8">
        <v>0.4038796469</v>
      </c>
      <c r="D179" s="46" t="str">
        <f t="shared" si="25"/>
        <v>N/A</v>
      </c>
      <c r="E179" s="8">
        <v>0.3721383841</v>
      </c>
      <c r="F179" s="46" t="str">
        <f t="shared" si="26"/>
        <v>N/A</v>
      </c>
      <c r="G179" s="8">
        <v>0.3605897964</v>
      </c>
      <c r="H179" s="46" t="str">
        <f t="shared" si="27"/>
        <v>N/A</v>
      </c>
      <c r="I179" s="12">
        <v>-7.86</v>
      </c>
      <c r="J179" s="12">
        <v>-3.1</v>
      </c>
      <c r="K179" s="47" t="s">
        <v>739</v>
      </c>
      <c r="L179" s="9" t="str">
        <f t="shared" si="28"/>
        <v>Yes</v>
      </c>
    </row>
    <row r="180" spans="1:12" x14ac:dyDescent="0.2">
      <c r="A180" s="2" t="s">
        <v>1367</v>
      </c>
      <c r="B180" s="37" t="s">
        <v>213</v>
      </c>
      <c r="C180" s="8">
        <v>0.11017076470000001</v>
      </c>
      <c r="D180" s="46" t="str">
        <f t="shared" si="25"/>
        <v>N/A</v>
      </c>
      <c r="E180" s="8">
        <v>8.2320468699999996E-2</v>
      </c>
      <c r="F180" s="46" t="str">
        <f t="shared" si="26"/>
        <v>N/A</v>
      </c>
      <c r="G180" s="8">
        <v>7.3152889499999998E-2</v>
      </c>
      <c r="H180" s="46" t="str">
        <f t="shared" si="27"/>
        <v>N/A</v>
      </c>
      <c r="I180" s="12">
        <v>-25.3</v>
      </c>
      <c r="J180" s="12">
        <v>-11.1</v>
      </c>
      <c r="K180" s="47" t="s">
        <v>739</v>
      </c>
      <c r="L180" s="9" t="str">
        <f t="shared" si="28"/>
        <v>Yes</v>
      </c>
    </row>
    <row r="181" spans="1:12" x14ac:dyDescent="0.2">
      <c r="A181" s="2" t="s">
        <v>86</v>
      </c>
      <c r="B181" s="37" t="s">
        <v>213</v>
      </c>
      <c r="C181" s="8">
        <v>0.83135391920000001</v>
      </c>
      <c r="D181" s="46" t="str">
        <f t="shared" si="25"/>
        <v>N/A</v>
      </c>
      <c r="E181" s="8">
        <v>0.73081607800000004</v>
      </c>
      <c r="F181" s="46" t="str">
        <f t="shared" si="26"/>
        <v>N/A</v>
      </c>
      <c r="G181" s="8">
        <v>0.6112469438</v>
      </c>
      <c r="H181" s="46" t="str">
        <f t="shared" si="27"/>
        <v>N/A</v>
      </c>
      <c r="I181" s="12">
        <v>-12.1</v>
      </c>
      <c r="J181" s="12">
        <v>-16.399999999999999</v>
      </c>
      <c r="K181" s="47" t="s">
        <v>739</v>
      </c>
      <c r="L181" s="9" t="str">
        <f t="shared" si="28"/>
        <v>Yes</v>
      </c>
    </row>
    <row r="182" spans="1:12" x14ac:dyDescent="0.2">
      <c r="A182" s="2" t="s">
        <v>87</v>
      </c>
      <c r="B182" s="37" t="s">
        <v>213</v>
      </c>
      <c r="C182" s="8">
        <v>55.137284757000003</v>
      </c>
      <c r="D182" s="46" t="str">
        <f t="shared" si="25"/>
        <v>N/A</v>
      </c>
      <c r="E182" s="8">
        <v>55.629476166000003</v>
      </c>
      <c r="F182" s="46" t="str">
        <f t="shared" si="26"/>
        <v>N/A</v>
      </c>
      <c r="G182" s="8">
        <v>58.409726505000002</v>
      </c>
      <c r="H182" s="46" t="str">
        <f t="shared" si="27"/>
        <v>N/A</v>
      </c>
      <c r="I182" s="12">
        <v>0.89270000000000005</v>
      </c>
      <c r="J182" s="12">
        <v>4.9980000000000002</v>
      </c>
      <c r="K182" s="47" t="s">
        <v>739</v>
      </c>
      <c r="L182" s="9" t="str">
        <f t="shared" si="28"/>
        <v>Yes</v>
      </c>
    </row>
    <row r="183" spans="1:12" x14ac:dyDescent="0.2">
      <c r="A183" s="2" t="s">
        <v>469</v>
      </c>
      <c r="B183" s="37" t="s">
        <v>213</v>
      </c>
      <c r="C183" s="8">
        <v>24.369747899</v>
      </c>
      <c r="D183" s="46" t="str">
        <f t="shared" si="25"/>
        <v>N/A</v>
      </c>
      <c r="E183" s="8">
        <v>12.295081967</v>
      </c>
      <c r="F183" s="46" t="str">
        <f t="shared" si="26"/>
        <v>N/A</v>
      </c>
      <c r="G183" s="8">
        <v>17.441860465000001</v>
      </c>
      <c r="H183" s="46" t="str">
        <f t="shared" si="27"/>
        <v>N/A</v>
      </c>
      <c r="I183" s="12">
        <v>-49.5</v>
      </c>
      <c r="J183" s="12">
        <v>41.86</v>
      </c>
      <c r="K183" s="47" t="s">
        <v>739</v>
      </c>
      <c r="L183" s="9" t="str">
        <f t="shared" si="28"/>
        <v>No</v>
      </c>
    </row>
    <row r="184" spans="1:12" x14ac:dyDescent="0.2">
      <c r="A184" s="2" t="s">
        <v>470</v>
      </c>
      <c r="B184" s="37" t="s">
        <v>213</v>
      </c>
      <c r="C184" s="8">
        <v>72.657379918999993</v>
      </c>
      <c r="D184" s="46" t="str">
        <f t="shared" si="25"/>
        <v>N/A</v>
      </c>
      <c r="E184" s="8">
        <v>73.819742489000006</v>
      </c>
      <c r="F184" s="46" t="str">
        <f t="shared" si="26"/>
        <v>N/A</v>
      </c>
      <c r="G184" s="8">
        <v>77.243939725000004</v>
      </c>
      <c r="H184" s="46" t="str">
        <f t="shared" si="27"/>
        <v>N/A</v>
      </c>
      <c r="I184" s="12">
        <v>1.6</v>
      </c>
      <c r="J184" s="12">
        <v>4.6390000000000002</v>
      </c>
      <c r="K184" s="47" t="s">
        <v>739</v>
      </c>
      <c r="L184" s="9" t="str">
        <f t="shared" si="28"/>
        <v>Yes</v>
      </c>
    </row>
    <row r="185" spans="1:12" x14ac:dyDescent="0.2">
      <c r="A185" s="2" t="s">
        <v>471</v>
      </c>
      <c r="B185" s="37" t="s">
        <v>213</v>
      </c>
      <c r="C185" s="8">
        <v>49.884391328</v>
      </c>
      <c r="D185" s="46" t="str">
        <f t="shared" si="25"/>
        <v>N/A</v>
      </c>
      <c r="E185" s="8">
        <v>50.826403859999999</v>
      </c>
      <c r="F185" s="46" t="str">
        <f t="shared" si="26"/>
        <v>N/A</v>
      </c>
      <c r="G185" s="8">
        <v>53.802853777000003</v>
      </c>
      <c r="H185" s="46" t="str">
        <f t="shared" si="27"/>
        <v>N/A</v>
      </c>
      <c r="I185" s="12">
        <v>1.8879999999999999</v>
      </c>
      <c r="J185" s="12">
        <v>5.8559999999999999</v>
      </c>
      <c r="K185" s="47" t="s">
        <v>739</v>
      </c>
      <c r="L185" s="9" t="str">
        <f t="shared" si="28"/>
        <v>Yes</v>
      </c>
    </row>
    <row r="186" spans="1:12" x14ac:dyDescent="0.2">
      <c r="A186" s="2" t="s">
        <v>472</v>
      </c>
      <c r="B186" s="37" t="s">
        <v>213</v>
      </c>
      <c r="C186" s="8">
        <v>61.315038309000002</v>
      </c>
      <c r="D186" s="46" t="str">
        <f t="shared" si="25"/>
        <v>N/A</v>
      </c>
      <c r="E186" s="8">
        <v>62.311752458000001</v>
      </c>
      <c r="F186" s="46" t="str">
        <f t="shared" si="26"/>
        <v>N/A</v>
      </c>
      <c r="G186" s="8">
        <v>64.842721287000003</v>
      </c>
      <c r="H186" s="46" t="str">
        <f t="shared" si="27"/>
        <v>N/A</v>
      </c>
      <c r="I186" s="12">
        <v>1.6259999999999999</v>
      </c>
      <c r="J186" s="12">
        <v>4.0620000000000003</v>
      </c>
      <c r="K186" s="47" t="s">
        <v>739</v>
      </c>
      <c r="L186" s="9" t="str">
        <f t="shared" si="28"/>
        <v>Yes</v>
      </c>
    </row>
    <row r="187" spans="1:12" x14ac:dyDescent="0.2">
      <c r="A187" s="2" t="s">
        <v>116</v>
      </c>
      <c r="B187" s="37" t="s">
        <v>213</v>
      </c>
      <c r="C187" s="8">
        <v>83.751214576999999</v>
      </c>
      <c r="D187" s="46" t="str">
        <f t="shared" si="25"/>
        <v>N/A</v>
      </c>
      <c r="E187" s="8">
        <v>90.981586325999999</v>
      </c>
      <c r="F187" s="46" t="str">
        <f t="shared" si="26"/>
        <v>N/A</v>
      </c>
      <c r="G187" s="8">
        <v>91.766435444999999</v>
      </c>
      <c r="H187" s="46" t="str">
        <f t="shared" si="27"/>
        <v>N/A</v>
      </c>
      <c r="I187" s="12">
        <v>8.6329999999999991</v>
      </c>
      <c r="J187" s="12">
        <v>0.86260000000000003</v>
      </c>
      <c r="K187" s="47" t="s">
        <v>739</v>
      </c>
      <c r="L187" s="9" t="str">
        <f t="shared" si="28"/>
        <v>Yes</v>
      </c>
    </row>
    <row r="188" spans="1:12" x14ac:dyDescent="0.2">
      <c r="A188" s="2" t="s">
        <v>473</v>
      </c>
      <c r="B188" s="37" t="s">
        <v>213</v>
      </c>
      <c r="C188" s="8">
        <v>42.857142856999999</v>
      </c>
      <c r="D188" s="46" t="str">
        <f t="shared" si="25"/>
        <v>N/A</v>
      </c>
      <c r="E188" s="8">
        <v>34.426229507999999</v>
      </c>
      <c r="F188" s="46" t="str">
        <f t="shared" si="26"/>
        <v>N/A</v>
      </c>
      <c r="G188" s="8">
        <v>41.860465116</v>
      </c>
      <c r="H188" s="46" t="str">
        <f t="shared" si="27"/>
        <v>N/A</v>
      </c>
      <c r="I188" s="12">
        <v>-19.7</v>
      </c>
      <c r="J188" s="12">
        <v>21.59</v>
      </c>
      <c r="K188" s="47" t="s">
        <v>739</v>
      </c>
      <c r="L188" s="9" t="str">
        <f t="shared" si="28"/>
        <v>Yes</v>
      </c>
    </row>
    <row r="189" spans="1:12" x14ac:dyDescent="0.2">
      <c r="A189" s="2" t="s">
        <v>474</v>
      </c>
      <c r="B189" s="37" t="s">
        <v>213</v>
      </c>
      <c r="C189" s="8">
        <v>88.178427342999996</v>
      </c>
      <c r="D189" s="46" t="str">
        <f t="shared" si="25"/>
        <v>N/A</v>
      </c>
      <c r="E189" s="8">
        <v>92.33491454</v>
      </c>
      <c r="F189" s="46" t="str">
        <f t="shared" si="26"/>
        <v>N/A</v>
      </c>
      <c r="G189" s="8">
        <v>93.513867657000006</v>
      </c>
      <c r="H189" s="46" t="str">
        <f t="shared" si="27"/>
        <v>N/A</v>
      </c>
      <c r="I189" s="12">
        <v>4.7140000000000004</v>
      </c>
      <c r="J189" s="12">
        <v>1.2769999999999999</v>
      </c>
      <c r="K189" s="47" t="s">
        <v>739</v>
      </c>
      <c r="L189" s="9" t="str">
        <f t="shared" si="28"/>
        <v>Yes</v>
      </c>
    </row>
    <row r="190" spans="1:12" x14ac:dyDescent="0.2">
      <c r="A190" s="2" t="s">
        <v>475</v>
      </c>
      <c r="B190" s="37" t="s">
        <v>213</v>
      </c>
      <c r="C190" s="8">
        <v>83.275779232000005</v>
      </c>
      <c r="D190" s="46" t="str">
        <f t="shared" si="25"/>
        <v>N/A</v>
      </c>
      <c r="E190" s="8">
        <v>91.194435889999994</v>
      </c>
      <c r="F190" s="46" t="str">
        <f t="shared" si="26"/>
        <v>N/A</v>
      </c>
      <c r="G190" s="8">
        <v>92.118197288999994</v>
      </c>
      <c r="H190" s="46" t="str">
        <f t="shared" si="27"/>
        <v>N/A</v>
      </c>
      <c r="I190" s="12">
        <v>9.5090000000000003</v>
      </c>
      <c r="J190" s="12">
        <v>1.0129999999999999</v>
      </c>
      <c r="K190" s="47" t="s">
        <v>739</v>
      </c>
      <c r="L190" s="9" t="str">
        <f t="shared" si="28"/>
        <v>Yes</v>
      </c>
    </row>
    <row r="191" spans="1:12" x14ac:dyDescent="0.2">
      <c r="A191" s="2" t="s">
        <v>476</v>
      </c>
      <c r="B191" s="37" t="s">
        <v>213</v>
      </c>
      <c r="C191" s="8">
        <v>82.668135609999993</v>
      </c>
      <c r="D191" s="46" t="str">
        <f t="shared" si="25"/>
        <v>N/A</v>
      </c>
      <c r="E191" s="8">
        <v>89.642148079999998</v>
      </c>
      <c r="F191" s="46" t="str">
        <f t="shared" si="26"/>
        <v>N/A</v>
      </c>
      <c r="G191" s="8">
        <v>89.363569861000002</v>
      </c>
      <c r="H191" s="46" t="str">
        <f t="shared" si="27"/>
        <v>N/A</v>
      </c>
      <c r="I191" s="12">
        <v>8.4359999999999999</v>
      </c>
      <c r="J191" s="12">
        <v>-0.311</v>
      </c>
      <c r="K191" s="47" t="s">
        <v>739</v>
      </c>
      <c r="L191" s="9" t="str">
        <f t="shared" si="28"/>
        <v>Yes</v>
      </c>
    </row>
    <row r="192" spans="1:12" x14ac:dyDescent="0.2">
      <c r="A192" s="2" t="s">
        <v>1368</v>
      </c>
      <c r="B192" s="37" t="s">
        <v>213</v>
      </c>
      <c r="C192" s="38">
        <v>5.5562215477999999</v>
      </c>
      <c r="D192" s="46" t="str">
        <f t="shared" si="25"/>
        <v>N/A</v>
      </c>
      <c r="E192" s="38">
        <v>5.5784644744999996</v>
      </c>
      <c r="F192" s="46" t="str">
        <f t="shared" si="26"/>
        <v>N/A</v>
      </c>
      <c r="G192" s="38">
        <v>5.4567404427000001</v>
      </c>
      <c r="H192" s="46" t="str">
        <f t="shared" si="27"/>
        <v>N/A</v>
      </c>
      <c r="I192" s="12">
        <v>0.40029999999999999</v>
      </c>
      <c r="J192" s="12">
        <v>-2.1800000000000002</v>
      </c>
      <c r="K192" s="47" t="s">
        <v>739</v>
      </c>
      <c r="L192" s="9" t="str">
        <f t="shared" si="28"/>
        <v>Yes</v>
      </c>
    </row>
    <row r="193" spans="1:12" x14ac:dyDescent="0.2">
      <c r="A193" s="2" t="s">
        <v>1369</v>
      </c>
      <c r="B193" s="37" t="s">
        <v>213</v>
      </c>
      <c r="C193" s="38">
        <v>5.5384615385</v>
      </c>
      <c r="D193" s="46" t="str">
        <f t="shared" si="25"/>
        <v>N/A</v>
      </c>
      <c r="E193" s="38">
        <v>9.1818181818000006</v>
      </c>
      <c r="F193" s="46" t="str">
        <f t="shared" si="26"/>
        <v>N/A</v>
      </c>
      <c r="G193" s="38">
        <v>3.5714285713999998</v>
      </c>
      <c r="H193" s="46" t="str">
        <f t="shared" si="27"/>
        <v>N/A</v>
      </c>
      <c r="I193" s="12">
        <v>65.78</v>
      </c>
      <c r="J193" s="12">
        <v>-61.1</v>
      </c>
      <c r="K193" s="47" t="s">
        <v>739</v>
      </c>
      <c r="L193" s="9" t="str">
        <f t="shared" si="28"/>
        <v>No</v>
      </c>
    </row>
    <row r="194" spans="1:12" x14ac:dyDescent="0.2">
      <c r="A194" s="2" t="s">
        <v>1370</v>
      </c>
      <c r="B194" s="37" t="s">
        <v>213</v>
      </c>
      <c r="C194" s="38">
        <v>11.965601965999999</v>
      </c>
      <c r="D194" s="46" t="str">
        <f t="shared" si="25"/>
        <v>N/A</v>
      </c>
      <c r="E194" s="38">
        <v>12.335443037999999</v>
      </c>
      <c r="F194" s="46" t="str">
        <f t="shared" si="26"/>
        <v>N/A</v>
      </c>
      <c r="G194" s="38">
        <v>11.243776823999999</v>
      </c>
      <c r="H194" s="46" t="str">
        <f t="shared" si="27"/>
        <v>N/A</v>
      </c>
      <c r="I194" s="12">
        <v>3.0910000000000002</v>
      </c>
      <c r="J194" s="12">
        <v>-8.85</v>
      </c>
      <c r="K194" s="47" t="s">
        <v>739</v>
      </c>
      <c r="L194" s="9" t="str">
        <f t="shared" si="28"/>
        <v>Yes</v>
      </c>
    </row>
    <row r="195" spans="1:12" x14ac:dyDescent="0.2">
      <c r="A195" s="2" t="s">
        <v>1371</v>
      </c>
      <c r="B195" s="37" t="s">
        <v>213</v>
      </c>
      <c r="C195" s="38">
        <v>4.1545303783999996</v>
      </c>
      <c r="D195" s="46" t="str">
        <f t="shared" si="25"/>
        <v>N/A</v>
      </c>
      <c r="E195" s="38">
        <v>4.2956412756000004</v>
      </c>
      <c r="F195" s="46" t="str">
        <f t="shared" si="26"/>
        <v>N/A</v>
      </c>
      <c r="G195" s="38">
        <v>4.4606009069999999</v>
      </c>
      <c r="H195" s="46" t="str">
        <f t="shared" si="27"/>
        <v>N/A</v>
      </c>
      <c r="I195" s="12">
        <v>3.3969999999999998</v>
      </c>
      <c r="J195" s="12">
        <v>3.84</v>
      </c>
      <c r="K195" s="47" t="s">
        <v>739</v>
      </c>
      <c r="L195" s="9" t="str">
        <f t="shared" si="28"/>
        <v>Yes</v>
      </c>
    </row>
    <row r="196" spans="1:12" x14ac:dyDescent="0.2">
      <c r="A196" s="2" t="s">
        <v>1372</v>
      </c>
      <c r="B196" s="37" t="s">
        <v>213</v>
      </c>
      <c r="C196" s="38">
        <v>4.0034213099000002</v>
      </c>
      <c r="D196" s="46" t="str">
        <f t="shared" si="25"/>
        <v>N/A</v>
      </c>
      <c r="E196" s="38">
        <v>3.8941408172999998</v>
      </c>
      <c r="F196" s="46" t="str">
        <f t="shared" si="26"/>
        <v>N/A</v>
      </c>
      <c r="G196" s="38">
        <v>3.8566815698000001</v>
      </c>
      <c r="H196" s="46" t="str">
        <f t="shared" si="27"/>
        <v>N/A</v>
      </c>
      <c r="I196" s="12">
        <v>-2.73</v>
      </c>
      <c r="J196" s="12">
        <v>-0.96199999999999997</v>
      </c>
      <c r="K196" s="47" t="s">
        <v>739</v>
      </c>
      <c r="L196" s="9" t="str">
        <f t="shared" si="28"/>
        <v>Yes</v>
      </c>
    </row>
    <row r="197" spans="1:12" x14ac:dyDescent="0.2">
      <c r="A197" s="2" t="s">
        <v>1373</v>
      </c>
      <c r="B197" s="37" t="s">
        <v>213</v>
      </c>
      <c r="C197" s="38">
        <v>143.72565320999999</v>
      </c>
      <c r="D197" s="46" t="str">
        <f t="shared" si="25"/>
        <v>N/A</v>
      </c>
      <c r="E197" s="38">
        <v>131.47259439999999</v>
      </c>
      <c r="F197" s="46" t="str">
        <f t="shared" si="26"/>
        <v>N/A</v>
      </c>
      <c r="G197" s="38">
        <v>138.06601466999999</v>
      </c>
      <c r="H197" s="46" t="str">
        <f t="shared" si="27"/>
        <v>N/A</v>
      </c>
      <c r="I197" s="12">
        <v>-8.5299999999999994</v>
      </c>
      <c r="J197" s="12">
        <v>5.0149999999999997</v>
      </c>
      <c r="K197" s="47" t="s">
        <v>739</v>
      </c>
      <c r="L197" s="9" t="str">
        <f t="shared" si="28"/>
        <v>Yes</v>
      </c>
    </row>
    <row r="198" spans="1:12" x14ac:dyDescent="0.2">
      <c r="A198" s="2" t="s">
        <v>1374</v>
      </c>
      <c r="B198" s="37" t="s">
        <v>213</v>
      </c>
      <c r="C198" s="38">
        <v>238.95652174</v>
      </c>
      <c r="D198" s="46" t="str">
        <f t="shared" si="25"/>
        <v>N/A</v>
      </c>
      <c r="E198" s="38">
        <v>190.64</v>
      </c>
      <c r="F198" s="46" t="str">
        <f t="shared" si="26"/>
        <v>N/A</v>
      </c>
      <c r="G198" s="38">
        <v>235</v>
      </c>
      <c r="H198" s="46" t="str">
        <f t="shared" si="27"/>
        <v>N/A</v>
      </c>
      <c r="I198" s="12">
        <v>-20.2</v>
      </c>
      <c r="J198" s="12">
        <v>23.27</v>
      </c>
      <c r="K198" s="47" t="s">
        <v>739</v>
      </c>
      <c r="L198" s="9" t="str">
        <f t="shared" si="28"/>
        <v>Yes</v>
      </c>
    </row>
    <row r="199" spans="1:12" x14ac:dyDescent="0.2">
      <c r="A199" s="2" t="s">
        <v>1375</v>
      </c>
      <c r="B199" s="37" t="s">
        <v>213</v>
      </c>
      <c r="C199" s="38">
        <v>166.46022726999999</v>
      </c>
      <c r="D199" s="46" t="str">
        <f t="shared" si="25"/>
        <v>N/A</v>
      </c>
      <c r="E199" s="38">
        <v>156.23108384</v>
      </c>
      <c r="F199" s="46" t="str">
        <f t="shared" si="26"/>
        <v>N/A</v>
      </c>
      <c r="G199" s="38">
        <v>161.09917354999999</v>
      </c>
      <c r="H199" s="46" t="str">
        <f t="shared" si="27"/>
        <v>N/A</v>
      </c>
      <c r="I199" s="12">
        <v>-6.15</v>
      </c>
      <c r="J199" s="12">
        <v>3.1160000000000001</v>
      </c>
      <c r="K199" s="47" t="s">
        <v>739</v>
      </c>
      <c r="L199" s="9" t="str">
        <f t="shared" si="28"/>
        <v>Yes</v>
      </c>
    </row>
    <row r="200" spans="1:12" x14ac:dyDescent="0.2">
      <c r="A200" s="2" t="s">
        <v>1376</v>
      </c>
      <c r="B200" s="37" t="s">
        <v>213</v>
      </c>
      <c r="C200" s="38">
        <v>100.20074348999999</v>
      </c>
      <c r="D200" s="46" t="str">
        <f t="shared" si="25"/>
        <v>N/A</v>
      </c>
      <c r="E200" s="38">
        <v>86.796551723999997</v>
      </c>
      <c r="F200" s="46" t="str">
        <f t="shared" si="26"/>
        <v>N/A</v>
      </c>
      <c r="G200" s="38">
        <v>98.158415841999997</v>
      </c>
      <c r="H200" s="46" t="str">
        <f t="shared" si="27"/>
        <v>N/A</v>
      </c>
      <c r="I200" s="12">
        <v>-13.4</v>
      </c>
      <c r="J200" s="12">
        <v>13.09</v>
      </c>
      <c r="K200" s="47" t="s">
        <v>739</v>
      </c>
      <c r="L200" s="9" t="str">
        <f t="shared" si="28"/>
        <v>Yes</v>
      </c>
    </row>
    <row r="201" spans="1:12" x14ac:dyDescent="0.2">
      <c r="A201" s="2" t="s">
        <v>1377</v>
      </c>
      <c r="B201" s="37" t="s">
        <v>213</v>
      </c>
      <c r="C201" s="38">
        <v>30.727272726999999</v>
      </c>
      <c r="D201" s="46" t="str">
        <f t="shared" si="25"/>
        <v>N/A</v>
      </c>
      <c r="E201" s="38">
        <v>94.411764706</v>
      </c>
      <c r="F201" s="46" t="str">
        <f t="shared" si="26"/>
        <v>N/A</v>
      </c>
      <c r="G201" s="38">
        <v>97.6</v>
      </c>
      <c r="H201" s="46" t="str">
        <f t="shared" si="27"/>
        <v>N/A</v>
      </c>
      <c r="I201" s="12">
        <v>207.3</v>
      </c>
      <c r="J201" s="12">
        <v>3.3769999999999998</v>
      </c>
      <c r="K201" s="47" t="s">
        <v>739</v>
      </c>
      <c r="L201" s="9" t="str">
        <f t="shared" si="28"/>
        <v>Yes</v>
      </c>
    </row>
    <row r="202" spans="1:12" x14ac:dyDescent="0.2">
      <c r="A202" s="2" t="s">
        <v>28</v>
      </c>
      <c r="B202" s="37" t="s">
        <v>213</v>
      </c>
      <c r="C202" s="8">
        <v>4.0869887507999998</v>
      </c>
      <c r="D202" s="46" t="str">
        <f t="shared" si="25"/>
        <v>N/A</v>
      </c>
      <c r="E202" s="8">
        <v>3.7059527424000001</v>
      </c>
      <c r="F202" s="46" t="str">
        <f t="shared" si="26"/>
        <v>N/A</v>
      </c>
      <c r="G202" s="8">
        <v>3.4294549541000001</v>
      </c>
      <c r="H202" s="46" t="str">
        <f t="shared" si="27"/>
        <v>N/A</v>
      </c>
      <c r="I202" s="12">
        <v>-9.32</v>
      </c>
      <c r="J202" s="12">
        <v>-7.46</v>
      </c>
      <c r="K202" s="47" t="s">
        <v>739</v>
      </c>
      <c r="L202" s="9" t="str">
        <f t="shared" si="28"/>
        <v>Yes</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t="s">
        <v>1747</v>
      </c>
      <c r="J203" s="12">
        <v>-50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0</v>
      </c>
      <c r="J204" s="12">
        <v>75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-50</v>
      </c>
      <c r="J205" s="12">
        <v>200</v>
      </c>
      <c r="K205" s="14" t="s">
        <v>213</v>
      </c>
      <c r="L205" s="9" t="str">
        <f t="shared" si="32"/>
        <v>N/A</v>
      </c>
    </row>
    <row r="206" spans="1:12" ht="25.5" x14ac:dyDescent="0.2">
      <c r="A206" s="2" t="s">
        <v>1378</v>
      </c>
      <c r="B206" s="37" t="s">
        <v>213</v>
      </c>
      <c r="C206" s="38">
        <v>17</v>
      </c>
      <c r="D206" s="46" t="str">
        <f t="shared" si="29"/>
        <v>N/A</v>
      </c>
      <c r="E206" s="38">
        <v>16</v>
      </c>
      <c r="F206" s="46" t="str">
        <f t="shared" si="30"/>
        <v>N/A</v>
      </c>
      <c r="G206" s="38">
        <v>17</v>
      </c>
      <c r="H206" s="46" t="str">
        <f t="shared" si="31"/>
        <v>N/A</v>
      </c>
      <c r="I206" s="12">
        <v>-5.88</v>
      </c>
      <c r="J206" s="12">
        <v>6.25</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0</v>
      </c>
      <c r="J207" s="12">
        <v>-40</v>
      </c>
      <c r="K207" s="14" t="s">
        <v>213</v>
      </c>
      <c r="L207" s="9" t="str">
        <f t="shared" si="32"/>
        <v>N/A</v>
      </c>
    </row>
    <row r="208" spans="1:12" x14ac:dyDescent="0.2">
      <c r="A208" s="2" t="s">
        <v>1627</v>
      </c>
      <c r="B208" s="37" t="s">
        <v>213</v>
      </c>
      <c r="C208" s="38">
        <v>11</v>
      </c>
      <c r="D208" s="46" t="str">
        <f t="shared" si="29"/>
        <v>N/A</v>
      </c>
      <c r="E208" s="38">
        <v>12</v>
      </c>
      <c r="F208" s="46" t="str">
        <f t="shared" si="30"/>
        <v>N/A</v>
      </c>
      <c r="G208" s="38">
        <v>12</v>
      </c>
      <c r="H208" s="46" t="str">
        <f t="shared" si="31"/>
        <v>N/A</v>
      </c>
      <c r="I208" s="12">
        <v>9.0909999999999993</v>
      </c>
      <c r="J208" s="12">
        <v>0</v>
      </c>
      <c r="K208" s="14" t="s">
        <v>213</v>
      </c>
      <c r="L208" s="9" t="str">
        <f t="shared" si="32"/>
        <v>N/A</v>
      </c>
    </row>
    <row r="209" spans="1:12" x14ac:dyDescent="0.2">
      <c r="A209" s="2" t="s">
        <v>125</v>
      </c>
      <c r="B209" s="37" t="s">
        <v>213</v>
      </c>
      <c r="C209" s="49">
        <v>869132</v>
      </c>
      <c r="D209" s="46" t="str">
        <f t="shared" si="29"/>
        <v>N/A</v>
      </c>
      <c r="E209" s="49">
        <v>1689064</v>
      </c>
      <c r="F209" s="46" t="str">
        <f t="shared" si="30"/>
        <v>N/A</v>
      </c>
      <c r="G209" s="49">
        <v>3212103</v>
      </c>
      <c r="H209" s="46" t="str">
        <f t="shared" si="31"/>
        <v>N/A</v>
      </c>
      <c r="I209" s="12">
        <v>94.34</v>
      </c>
      <c r="J209" s="12">
        <v>90.17</v>
      </c>
      <c r="K209" s="14" t="s">
        <v>213</v>
      </c>
      <c r="L209" s="9" t="str">
        <f t="shared" si="32"/>
        <v>N/A</v>
      </c>
    </row>
    <row r="210" spans="1:12" x14ac:dyDescent="0.2">
      <c r="A210" s="48" t="s">
        <v>1622</v>
      </c>
      <c r="B210" s="37" t="s">
        <v>213</v>
      </c>
      <c r="C210" s="49">
        <v>710625</v>
      </c>
      <c r="D210" s="46" t="str">
        <f t="shared" si="29"/>
        <v>N/A</v>
      </c>
      <c r="E210" s="49">
        <v>1423393</v>
      </c>
      <c r="F210" s="46" t="str">
        <f t="shared" si="30"/>
        <v>N/A</v>
      </c>
      <c r="G210" s="49">
        <v>1008725</v>
      </c>
      <c r="H210" s="46" t="str">
        <f t="shared" si="31"/>
        <v>N/A</v>
      </c>
      <c r="I210" s="12">
        <v>100.3</v>
      </c>
      <c r="J210" s="12">
        <v>-29.1</v>
      </c>
      <c r="K210" s="14" t="s">
        <v>213</v>
      </c>
      <c r="L210" s="9" t="str">
        <f t="shared" si="32"/>
        <v>N/A</v>
      </c>
    </row>
    <row r="211" spans="1:12" x14ac:dyDescent="0.2">
      <c r="A211" s="48" t="s">
        <v>1379</v>
      </c>
      <c r="B211" s="37" t="s">
        <v>213</v>
      </c>
      <c r="C211" s="49">
        <v>259899</v>
      </c>
      <c r="D211" s="46" t="str">
        <f t="shared" si="29"/>
        <v>N/A</v>
      </c>
      <c r="E211" s="49">
        <v>266664</v>
      </c>
      <c r="F211" s="46" t="str">
        <f t="shared" si="30"/>
        <v>N/A</v>
      </c>
      <c r="G211" s="49">
        <v>268103</v>
      </c>
      <c r="H211" s="46" t="str">
        <f t="shared" si="31"/>
        <v>N/A</v>
      </c>
      <c r="I211" s="12">
        <v>2.6030000000000002</v>
      </c>
      <c r="J211" s="12">
        <v>0.53959999999999997</v>
      </c>
      <c r="K211" s="14" t="s">
        <v>213</v>
      </c>
      <c r="L211" s="9" t="str">
        <f t="shared" si="32"/>
        <v>N/A</v>
      </c>
    </row>
    <row r="212" spans="1:12" x14ac:dyDescent="0.2">
      <c r="A212" s="48" t="s">
        <v>1616</v>
      </c>
      <c r="B212" s="37" t="s">
        <v>213</v>
      </c>
      <c r="C212" s="49">
        <v>866503</v>
      </c>
      <c r="D212" s="46" t="str">
        <f t="shared" si="29"/>
        <v>N/A</v>
      </c>
      <c r="E212" s="49">
        <v>1682878</v>
      </c>
      <c r="F212" s="46" t="str">
        <f t="shared" si="30"/>
        <v>N/A</v>
      </c>
      <c r="G212" s="49">
        <v>2189842</v>
      </c>
      <c r="H212" s="46" t="str">
        <f t="shared" si="31"/>
        <v>N/A</v>
      </c>
      <c r="I212" s="12">
        <v>94.21</v>
      </c>
      <c r="J212" s="12">
        <v>30.12</v>
      </c>
      <c r="K212" s="14" t="s">
        <v>213</v>
      </c>
      <c r="L212" s="9" t="str">
        <f t="shared" si="32"/>
        <v>N/A</v>
      </c>
    </row>
    <row r="213" spans="1:12" x14ac:dyDescent="0.2">
      <c r="A213" s="48" t="s">
        <v>1617</v>
      </c>
      <c r="B213" s="37" t="s">
        <v>213</v>
      </c>
      <c r="C213" s="49">
        <v>380247</v>
      </c>
      <c r="D213" s="46" t="str">
        <f t="shared" si="29"/>
        <v>N/A</v>
      </c>
      <c r="E213" s="49">
        <v>427884</v>
      </c>
      <c r="F213" s="46" t="str">
        <f t="shared" si="30"/>
        <v>N/A</v>
      </c>
      <c r="G213" s="49">
        <v>502560</v>
      </c>
      <c r="H213" s="46" t="str">
        <f t="shared" si="31"/>
        <v>N/A</v>
      </c>
      <c r="I213" s="12">
        <v>12.53</v>
      </c>
      <c r="J213" s="12">
        <v>17.45</v>
      </c>
      <c r="K213" s="14" t="s">
        <v>213</v>
      </c>
      <c r="L213" s="9" t="str">
        <f t="shared" si="32"/>
        <v>N/A</v>
      </c>
    </row>
    <row r="214" spans="1:12" ht="25.5" x14ac:dyDescent="0.2">
      <c r="A214" s="2" t="s">
        <v>1380</v>
      </c>
      <c r="B214" s="37" t="s">
        <v>213</v>
      </c>
      <c r="C214" s="49">
        <v>3302431</v>
      </c>
      <c r="D214" s="46" t="str">
        <f t="shared" ref="D214:D228" si="33">IF($B214="N/A","N/A",IF(C214&gt;10,"No",IF(C214&lt;-10,"No","Yes")))</f>
        <v>N/A</v>
      </c>
      <c r="E214" s="49">
        <v>4008323</v>
      </c>
      <c r="F214" s="46" t="str">
        <f t="shared" ref="F214:F228" si="34">IF($B214="N/A","N/A",IF(E214&gt;10,"No",IF(E214&lt;-10,"No","Yes")))</f>
        <v>N/A</v>
      </c>
      <c r="G214" s="49">
        <v>4567048</v>
      </c>
      <c r="H214" s="46" t="str">
        <f t="shared" ref="H214:H228" si="35">IF($B214="N/A","N/A",IF(G214&gt;10,"No",IF(G214&lt;-10,"No","Yes")))</f>
        <v>N/A</v>
      </c>
      <c r="I214" s="12">
        <v>21.37</v>
      </c>
      <c r="J214" s="12">
        <v>13.94</v>
      </c>
      <c r="K214" s="47" t="s">
        <v>739</v>
      </c>
      <c r="L214" s="9" t="str">
        <f t="shared" ref="L214:L228" si="36">IF(J214="Div by 0", "N/A", IF(K214="N/A","N/A", IF(J214&gt;VALUE(MID(K214,1,2)), "No", IF(J214&lt;-1*VALUE(MID(K214,1,2)), "No", "Yes"))))</f>
        <v>Yes</v>
      </c>
    </row>
    <row r="215" spans="1:12" x14ac:dyDescent="0.2">
      <c r="A215" s="61" t="s">
        <v>649</v>
      </c>
      <c r="B215" s="37" t="s">
        <v>213</v>
      </c>
      <c r="C215" s="38">
        <v>5967</v>
      </c>
      <c r="D215" s="46" t="str">
        <f t="shared" si="33"/>
        <v>N/A</v>
      </c>
      <c r="E215" s="38">
        <v>6770</v>
      </c>
      <c r="F215" s="46" t="str">
        <f t="shared" si="34"/>
        <v>N/A</v>
      </c>
      <c r="G215" s="38">
        <v>6594</v>
      </c>
      <c r="H215" s="46" t="str">
        <f t="shared" si="35"/>
        <v>N/A</v>
      </c>
      <c r="I215" s="12">
        <v>13.46</v>
      </c>
      <c r="J215" s="12">
        <v>-2.6</v>
      </c>
      <c r="K215" s="47" t="s">
        <v>739</v>
      </c>
      <c r="L215" s="9" t="str">
        <f t="shared" si="36"/>
        <v>Yes</v>
      </c>
    </row>
    <row r="216" spans="1:12" ht="25.5" x14ac:dyDescent="0.2">
      <c r="A216" s="4" t="s">
        <v>1381</v>
      </c>
      <c r="B216" s="37" t="s">
        <v>213</v>
      </c>
      <c r="C216" s="49">
        <v>553.44913692</v>
      </c>
      <c r="D216" s="46" t="str">
        <f t="shared" si="33"/>
        <v>N/A</v>
      </c>
      <c r="E216" s="49">
        <v>592.07134416999997</v>
      </c>
      <c r="F216" s="46" t="str">
        <f t="shared" si="34"/>
        <v>N/A</v>
      </c>
      <c r="G216" s="49">
        <v>692.60661206999998</v>
      </c>
      <c r="H216" s="46" t="str">
        <f t="shared" si="35"/>
        <v>N/A</v>
      </c>
      <c r="I216" s="12">
        <v>6.9779999999999998</v>
      </c>
      <c r="J216" s="12">
        <v>16.98</v>
      </c>
      <c r="K216" s="47" t="s">
        <v>739</v>
      </c>
      <c r="L216" s="9" t="str">
        <f t="shared" si="36"/>
        <v>Yes</v>
      </c>
    </row>
    <row r="217" spans="1:12" ht="25.5" x14ac:dyDescent="0.2">
      <c r="A217" s="2" t="s">
        <v>1382</v>
      </c>
      <c r="B217" s="37" t="s">
        <v>213</v>
      </c>
      <c r="C217" s="49">
        <v>4001092</v>
      </c>
      <c r="D217" s="46" t="str">
        <f t="shared" si="33"/>
        <v>N/A</v>
      </c>
      <c r="E217" s="49">
        <v>5570153</v>
      </c>
      <c r="F217" s="46" t="str">
        <f t="shared" si="34"/>
        <v>N/A</v>
      </c>
      <c r="G217" s="49">
        <v>6226109</v>
      </c>
      <c r="H217" s="46" t="str">
        <f t="shared" si="35"/>
        <v>N/A</v>
      </c>
      <c r="I217" s="12">
        <v>39.22</v>
      </c>
      <c r="J217" s="12">
        <v>11.78</v>
      </c>
      <c r="K217" s="47" t="s">
        <v>739</v>
      </c>
      <c r="L217" s="9" t="str">
        <f t="shared" si="36"/>
        <v>Yes</v>
      </c>
    </row>
    <row r="218" spans="1:12" x14ac:dyDescent="0.2">
      <c r="A218" s="4" t="s">
        <v>516</v>
      </c>
      <c r="B218" s="37" t="s">
        <v>213</v>
      </c>
      <c r="C218" s="38">
        <v>9697</v>
      </c>
      <c r="D218" s="46" t="str">
        <f t="shared" si="33"/>
        <v>N/A</v>
      </c>
      <c r="E218" s="38">
        <v>12857</v>
      </c>
      <c r="F218" s="46" t="str">
        <f t="shared" si="34"/>
        <v>N/A</v>
      </c>
      <c r="G218" s="38">
        <v>14550</v>
      </c>
      <c r="H218" s="46" t="str">
        <f t="shared" si="35"/>
        <v>N/A</v>
      </c>
      <c r="I218" s="12">
        <v>32.590000000000003</v>
      </c>
      <c r="J218" s="12">
        <v>13.17</v>
      </c>
      <c r="K218" s="47" t="s">
        <v>739</v>
      </c>
      <c r="L218" s="9" t="str">
        <f t="shared" si="36"/>
        <v>Yes</v>
      </c>
    </row>
    <row r="219" spans="1:12" ht="25.5" x14ac:dyDescent="0.2">
      <c r="A219" s="2" t="s">
        <v>1383</v>
      </c>
      <c r="B219" s="37" t="s">
        <v>213</v>
      </c>
      <c r="C219" s="49">
        <v>412.61132308999998</v>
      </c>
      <c r="D219" s="46" t="str">
        <f t="shared" si="33"/>
        <v>N/A</v>
      </c>
      <c r="E219" s="49">
        <v>433.23893599000002</v>
      </c>
      <c r="F219" s="46" t="str">
        <f t="shared" si="34"/>
        <v>N/A</v>
      </c>
      <c r="G219" s="49">
        <v>427.91127147999998</v>
      </c>
      <c r="H219" s="46" t="str">
        <f t="shared" si="35"/>
        <v>N/A</v>
      </c>
      <c r="I219" s="12">
        <v>4.9989999999999997</v>
      </c>
      <c r="J219" s="12">
        <v>-1.23</v>
      </c>
      <c r="K219" s="47" t="s">
        <v>739</v>
      </c>
      <c r="L219" s="9" t="str">
        <f t="shared" si="36"/>
        <v>Yes</v>
      </c>
    </row>
    <row r="220" spans="1:12" ht="25.5" x14ac:dyDescent="0.2">
      <c r="A220" s="2" t="s">
        <v>1384</v>
      </c>
      <c r="B220" s="37" t="s">
        <v>213</v>
      </c>
      <c r="C220" s="49">
        <v>5722463</v>
      </c>
      <c r="D220" s="46" t="str">
        <f t="shared" si="33"/>
        <v>N/A</v>
      </c>
      <c r="E220" s="49">
        <v>6910367</v>
      </c>
      <c r="F220" s="46" t="str">
        <f t="shared" si="34"/>
        <v>N/A</v>
      </c>
      <c r="G220" s="49">
        <v>7454872</v>
      </c>
      <c r="H220" s="46" t="str">
        <f t="shared" si="35"/>
        <v>N/A</v>
      </c>
      <c r="I220" s="12">
        <v>20.76</v>
      </c>
      <c r="J220" s="12">
        <v>7.88</v>
      </c>
      <c r="K220" s="47" t="s">
        <v>739</v>
      </c>
      <c r="L220" s="9" t="str">
        <f t="shared" si="36"/>
        <v>Yes</v>
      </c>
    </row>
    <row r="221" spans="1:12" x14ac:dyDescent="0.2">
      <c r="A221" s="4" t="s">
        <v>517</v>
      </c>
      <c r="B221" s="37" t="s">
        <v>213</v>
      </c>
      <c r="C221" s="38">
        <v>12271</v>
      </c>
      <c r="D221" s="46" t="str">
        <f t="shared" si="33"/>
        <v>N/A</v>
      </c>
      <c r="E221" s="38">
        <v>14136</v>
      </c>
      <c r="F221" s="46" t="str">
        <f t="shared" si="34"/>
        <v>N/A</v>
      </c>
      <c r="G221" s="38">
        <v>15271</v>
      </c>
      <c r="H221" s="46" t="str">
        <f t="shared" si="35"/>
        <v>N/A</v>
      </c>
      <c r="I221" s="12">
        <v>15.2</v>
      </c>
      <c r="J221" s="12">
        <v>8.0289999999999999</v>
      </c>
      <c r="K221" s="47" t="s">
        <v>739</v>
      </c>
      <c r="L221" s="9" t="str">
        <f t="shared" si="36"/>
        <v>Yes</v>
      </c>
    </row>
    <row r="222" spans="1:12" ht="25.5" x14ac:dyDescent="0.2">
      <c r="A222" s="2" t="s">
        <v>1385</v>
      </c>
      <c r="B222" s="37" t="s">
        <v>213</v>
      </c>
      <c r="C222" s="49">
        <v>466.34039605999999</v>
      </c>
      <c r="D222" s="46" t="str">
        <f t="shared" si="33"/>
        <v>N/A</v>
      </c>
      <c r="E222" s="49">
        <v>488.84882569000001</v>
      </c>
      <c r="F222" s="46" t="str">
        <f t="shared" si="34"/>
        <v>N/A</v>
      </c>
      <c r="G222" s="49">
        <v>488.17182896000003</v>
      </c>
      <c r="H222" s="46" t="str">
        <f t="shared" si="35"/>
        <v>N/A</v>
      </c>
      <c r="I222" s="12">
        <v>4.827</v>
      </c>
      <c r="J222" s="12">
        <v>-0.13800000000000001</v>
      </c>
      <c r="K222" s="47" t="s">
        <v>739</v>
      </c>
      <c r="L222" s="9" t="str">
        <f t="shared" si="36"/>
        <v>Yes</v>
      </c>
    </row>
    <row r="223" spans="1:12" ht="25.5" x14ac:dyDescent="0.2">
      <c r="A223" s="2" t="s">
        <v>1386</v>
      </c>
      <c r="B223" s="37" t="s">
        <v>213</v>
      </c>
      <c r="C223" s="49">
        <v>28185221</v>
      </c>
      <c r="D223" s="46" t="str">
        <f t="shared" si="33"/>
        <v>N/A</v>
      </c>
      <c r="E223" s="49">
        <v>31628109</v>
      </c>
      <c r="F223" s="46" t="str">
        <f t="shared" si="34"/>
        <v>N/A</v>
      </c>
      <c r="G223" s="49">
        <v>24083317</v>
      </c>
      <c r="H223" s="46" t="str">
        <f t="shared" si="35"/>
        <v>N/A</v>
      </c>
      <c r="I223" s="12">
        <v>12.22</v>
      </c>
      <c r="J223" s="12">
        <v>-23.9</v>
      </c>
      <c r="K223" s="47" t="s">
        <v>739</v>
      </c>
      <c r="L223" s="9" t="str">
        <f t="shared" si="36"/>
        <v>Yes</v>
      </c>
    </row>
    <row r="224" spans="1:12" x14ac:dyDescent="0.2">
      <c r="A224" s="2" t="s">
        <v>518</v>
      </c>
      <c r="B224" s="37" t="s">
        <v>213</v>
      </c>
      <c r="C224" s="38">
        <v>13495</v>
      </c>
      <c r="D224" s="46" t="str">
        <f t="shared" si="33"/>
        <v>N/A</v>
      </c>
      <c r="E224" s="38">
        <v>14184</v>
      </c>
      <c r="F224" s="46" t="str">
        <f t="shared" si="34"/>
        <v>N/A</v>
      </c>
      <c r="G224" s="38">
        <v>13579</v>
      </c>
      <c r="H224" s="46" t="str">
        <f t="shared" si="35"/>
        <v>N/A</v>
      </c>
      <c r="I224" s="12">
        <v>5.1059999999999999</v>
      </c>
      <c r="J224" s="12">
        <v>-4.2699999999999996</v>
      </c>
      <c r="K224" s="47" t="s">
        <v>739</v>
      </c>
      <c r="L224" s="9" t="str">
        <f t="shared" si="36"/>
        <v>Yes</v>
      </c>
    </row>
    <row r="225" spans="1:12" ht="25.5" x14ac:dyDescent="0.2">
      <c r="A225" s="2" t="s">
        <v>1387</v>
      </c>
      <c r="B225" s="37" t="s">
        <v>213</v>
      </c>
      <c r="C225" s="49">
        <v>2088.5676917000001</v>
      </c>
      <c r="D225" s="46" t="str">
        <f t="shared" si="33"/>
        <v>N/A</v>
      </c>
      <c r="E225" s="49">
        <v>2229.8441201000001</v>
      </c>
      <c r="F225" s="46" t="str">
        <f t="shared" si="34"/>
        <v>N/A</v>
      </c>
      <c r="G225" s="49">
        <v>1773.5707342000001</v>
      </c>
      <c r="H225" s="46" t="str">
        <f t="shared" si="35"/>
        <v>N/A</v>
      </c>
      <c r="I225" s="12">
        <v>6.7640000000000002</v>
      </c>
      <c r="J225" s="12">
        <v>-20.5</v>
      </c>
      <c r="K225" s="47" t="s">
        <v>739</v>
      </c>
      <c r="L225" s="9" t="str">
        <f t="shared" si="36"/>
        <v>Yes</v>
      </c>
    </row>
    <row r="226" spans="1:12" ht="25.5" x14ac:dyDescent="0.2">
      <c r="A226" s="2" t="s">
        <v>1388</v>
      </c>
      <c r="B226" s="37" t="s">
        <v>213</v>
      </c>
      <c r="C226" s="49">
        <v>8363065</v>
      </c>
      <c r="D226" s="46" t="str">
        <f t="shared" si="33"/>
        <v>N/A</v>
      </c>
      <c r="E226" s="49">
        <v>8699072</v>
      </c>
      <c r="F226" s="46" t="str">
        <f t="shared" si="34"/>
        <v>N/A</v>
      </c>
      <c r="G226" s="49">
        <v>9418361</v>
      </c>
      <c r="H226" s="46" t="str">
        <f t="shared" si="35"/>
        <v>N/A</v>
      </c>
      <c r="I226" s="12">
        <v>4.0179999999999998</v>
      </c>
      <c r="J226" s="12">
        <v>8.2690000000000001</v>
      </c>
      <c r="K226" s="47" t="s">
        <v>739</v>
      </c>
      <c r="L226" s="9" t="str">
        <f t="shared" si="36"/>
        <v>Yes</v>
      </c>
    </row>
    <row r="227" spans="1:12" ht="25.5" x14ac:dyDescent="0.2">
      <c r="A227" s="2" t="s">
        <v>519</v>
      </c>
      <c r="B227" s="37" t="s">
        <v>213</v>
      </c>
      <c r="C227" s="38">
        <v>2356</v>
      </c>
      <c r="D227" s="46" t="str">
        <f t="shared" si="33"/>
        <v>N/A</v>
      </c>
      <c r="E227" s="38">
        <v>2739</v>
      </c>
      <c r="F227" s="46" t="str">
        <f t="shared" si="34"/>
        <v>N/A</v>
      </c>
      <c r="G227" s="38">
        <v>2780</v>
      </c>
      <c r="H227" s="46" t="str">
        <f t="shared" si="35"/>
        <v>N/A</v>
      </c>
      <c r="I227" s="12">
        <v>16.260000000000002</v>
      </c>
      <c r="J227" s="12">
        <v>1.4970000000000001</v>
      </c>
      <c r="K227" s="47" t="s">
        <v>739</v>
      </c>
      <c r="L227" s="9" t="str">
        <f t="shared" si="36"/>
        <v>Yes</v>
      </c>
    </row>
    <row r="228" spans="1:12" ht="25.5" x14ac:dyDescent="0.2">
      <c r="A228" s="2" t="s">
        <v>1389</v>
      </c>
      <c r="B228" s="37" t="s">
        <v>213</v>
      </c>
      <c r="C228" s="49">
        <v>3549.6880305999998</v>
      </c>
      <c r="D228" s="46" t="str">
        <f t="shared" si="33"/>
        <v>N/A</v>
      </c>
      <c r="E228" s="49">
        <v>3176.0029208000001</v>
      </c>
      <c r="F228" s="46" t="str">
        <f t="shared" si="34"/>
        <v>N/A</v>
      </c>
      <c r="G228" s="49">
        <v>3387.8996403000001</v>
      </c>
      <c r="H228" s="46" t="str">
        <f t="shared" si="35"/>
        <v>N/A</v>
      </c>
      <c r="I228" s="12">
        <v>-10.5</v>
      </c>
      <c r="J228" s="12">
        <v>6.6719999999999997</v>
      </c>
      <c r="K228" s="47" t="s">
        <v>739</v>
      </c>
      <c r="L228" s="9" t="str">
        <f t="shared" si="36"/>
        <v>Yes</v>
      </c>
    </row>
    <row r="229" spans="1:12" x14ac:dyDescent="0.2">
      <c r="A229" s="2" t="s">
        <v>1390</v>
      </c>
      <c r="B229" s="37" t="s">
        <v>213</v>
      </c>
      <c r="C229" s="54">
        <v>22090784</v>
      </c>
      <c r="D229" s="46" t="str">
        <f t="shared" ref="D229:D252" si="37">IF($B229="N/A","N/A",IF(C229&gt;10,"No",IF(C229&lt;-10,"No","Yes")))</f>
        <v>N/A</v>
      </c>
      <c r="E229" s="54">
        <v>23941684</v>
      </c>
      <c r="F229" s="46" t="str">
        <f t="shared" ref="F229:F252" si="38">IF($B229="N/A","N/A",IF(E229&gt;10,"No",IF(E229&lt;-10,"No","Yes")))</f>
        <v>N/A</v>
      </c>
      <c r="G229" s="54">
        <v>25484397</v>
      </c>
      <c r="H229" s="46" t="str">
        <f t="shared" ref="H229:H252" si="39">IF($B229="N/A","N/A",IF(G229&gt;10,"No",IF(G229&lt;-10,"No","Yes")))</f>
        <v>N/A</v>
      </c>
      <c r="I229" s="12">
        <v>8.3789999999999996</v>
      </c>
      <c r="J229" s="12">
        <v>6.444</v>
      </c>
      <c r="K229" s="47" t="s">
        <v>739</v>
      </c>
      <c r="L229" s="9" t="str">
        <f t="shared" ref="L229:L252" si="40">IF(J229="Div by 0", "N/A", IF(K229="N/A","N/A", IF(J229&gt;VALUE(MID(K229,1,2)), "No", IF(J229&lt;-1*VALUE(MID(K229,1,2)), "No", "Yes"))))</f>
        <v>Yes</v>
      </c>
    </row>
    <row r="230" spans="1:12" x14ac:dyDescent="0.2">
      <c r="A230" s="4" t="s">
        <v>1391</v>
      </c>
      <c r="B230" s="37" t="s">
        <v>213</v>
      </c>
      <c r="C230" s="52">
        <v>3499</v>
      </c>
      <c r="D230" s="46" t="str">
        <f t="shared" si="37"/>
        <v>N/A</v>
      </c>
      <c r="E230" s="52">
        <v>3933</v>
      </c>
      <c r="F230" s="46" t="str">
        <f t="shared" si="38"/>
        <v>N/A</v>
      </c>
      <c r="G230" s="52">
        <v>4068</v>
      </c>
      <c r="H230" s="46" t="str">
        <f t="shared" si="39"/>
        <v>N/A</v>
      </c>
      <c r="I230" s="12">
        <v>12.4</v>
      </c>
      <c r="J230" s="12">
        <v>3.4319999999999999</v>
      </c>
      <c r="K230" s="47" t="s">
        <v>739</v>
      </c>
      <c r="L230" s="9" t="str">
        <f t="shared" si="40"/>
        <v>Yes</v>
      </c>
    </row>
    <row r="231" spans="1:12" x14ac:dyDescent="0.2">
      <c r="A231" s="4" t="s">
        <v>1392</v>
      </c>
      <c r="B231" s="37" t="s">
        <v>213</v>
      </c>
      <c r="C231" s="54">
        <v>6313.4564160999998</v>
      </c>
      <c r="D231" s="46" t="str">
        <f t="shared" si="37"/>
        <v>N/A</v>
      </c>
      <c r="E231" s="54">
        <v>6087.3846936</v>
      </c>
      <c r="F231" s="46" t="str">
        <f t="shared" si="38"/>
        <v>N/A</v>
      </c>
      <c r="G231" s="54">
        <v>6264.6010323999999</v>
      </c>
      <c r="H231" s="46" t="str">
        <f t="shared" si="39"/>
        <v>N/A</v>
      </c>
      <c r="I231" s="12">
        <v>-3.58</v>
      </c>
      <c r="J231" s="12">
        <v>2.911</v>
      </c>
      <c r="K231" s="47" t="s">
        <v>739</v>
      </c>
      <c r="L231" s="9" t="str">
        <f t="shared" si="40"/>
        <v>Yes</v>
      </c>
    </row>
    <row r="232" spans="1:12" ht="25.5" x14ac:dyDescent="0.2">
      <c r="A232" s="4" t="s">
        <v>1393</v>
      </c>
      <c r="B232" s="37" t="s">
        <v>213</v>
      </c>
      <c r="C232" s="54">
        <v>14450.375</v>
      </c>
      <c r="D232" s="46" t="str">
        <f t="shared" si="37"/>
        <v>N/A</v>
      </c>
      <c r="E232" s="54">
        <v>17107.571429</v>
      </c>
      <c r="F232" s="46" t="str">
        <f t="shared" si="38"/>
        <v>N/A</v>
      </c>
      <c r="G232" s="54">
        <v>16251.666667</v>
      </c>
      <c r="H232" s="46" t="str">
        <f t="shared" si="39"/>
        <v>N/A</v>
      </c>
      <c r="I232" s="12">
        <v>18.39</v>
      </c>
      <c r="J232" s="12">
        <v>-5</v>
      </c>
      <c r="K232" s="47" t="s">
        <v>739</v>
      </c>
      <c r="L232" s="9" t="str">
        <f t="shared" si="40"/>
        <v>Yes</v>
      </c>
    </row>
    <row r="233" spans="1:12" ht="25.5" x14ac:dyDescent="0.2">
      <c r="A233" s="4" t="s">
        <v>1394</v>
      </c>
      <c r="B233" s="37" t="s">
        <v>213</v>
      </c>
      <c r="C233" s="54">
        <v>12310.090458999999</v>
      </c>
      <c r="D233" s="46" t="str">
        <f t="shared" si="37"/>
        <v>N/A</v>
      </c>
      <c r="E233" s="54">
        <v>12846.902913</v>
      </c>
      <c r="F233" s="46" t="str">
        <f t="shared" si="38"/>
        <v>N/A</v>
      </c>
      <c r="G233" s="54">
        <v>12779.101047</v>
      </c>
      <c r="H233" s="46" t="str">
        <f t="shared" si="39"/>
        <v>N/A</v>
      </c>
      <c r="I233" s="12">
        <v>4.3609999999999998</v>
      </c>
      <c r="J233" s="12">
        <v>-0.52800000000000002</v>
      </c>
      <c r="K233" s="47" t="s">
        <v>739</v>
      </c>
      <c r="L233" s="9" t="str">
        <f t="shared" si="40"/>
        <v>Yes</v>
      </c>
    </row>
    <row r="234" spans="1:12" x14ac:dyDescent="0.2">
      <c r="A234" s="4" t="s">
        <v>1395</v>
      </c>
      <c r="B234" s="37" t="s">
        <v>213</v>
      </c>
      <c r="C234" s="54">
        <v>1958.4251675</v>
      </c>
      <c r="D234" s="46" t="str">
        <f t="shared" si="37"/>
        <v>N/A</v>
      </c>
      <c r="E234" s="54">
        <v>2003.9526515</v>
      </c>
      <c r="F234" s="46" t="str">
        <f t="shared" si="38"/>
        <v>N/A</v>
      </c>
      <c r="G234" s="54">
        <v>1547.7250159</v>
      </c>
      <c r="H234" s="46" t="str">
        <f t="shared" si="39"/>
        <v>N/A</v>
      </c>
      <c r="I234" s="12">
        <v>2.3250000000000002</v>
      </c>
      <c r="J234" s="12">
        <v>-22.8</v>
      </c>
      <c r="K234" s="47" t="s">
        <v>739</v>
      </c>
      <c r="L234" s="9" t="str">
        <f t="shared" si="40"/>
        <v>Yes</v>
      </c>
    </row>
    <row r="235" spans="1:12" ht="25.5" x14ac:dyDescent="0.2">
      <c r="A235" s="4" t="s">
        <v>1396</v>
      </c>
      <c r="B235" s="37" t="s">
        <v>213</v>
      </c>
      <c r="C235" s="54">
        <v>2627.8826739000001</v>
      </c>
      <c r="D235" s="46" t="str">
        <f t="shared" si="37"/>
        <v>N/A</v>
      </c>
      <c r="E235" s="54">
        <v>2358.2622222</v>
      </c>
      <c r="F235" s="46" t="str">
        <f t="shared" si="38"/>
        <v>N/A</v>
      </c>
      <c r="G235" s="54">
        <v>2551.7626728</v>
      </c>
      <c r="H235" s="46" t="str">
        <f t="shared" si="39"/>
        <v>N/A</v>
      </c>
      <c r="I235" s="12">
        <v>-10.3</v>
      </c>
      <c r="J235" s="12">
        <v>8.2050000000000001</v>
      </c>
      <c r="K235" s="47" t="s">
        <v>739</v>
      </c>
      <c r="L235" s="9" t="str">
        <f t="shared" si="40"/>
        <v>Yes</v>
      </c>
    </row>
    <row r="236" spans="1:12" x14ac:dyDescent="0.2">
      <c r="A236" s="4" t="s">
        <v>1397</v>
      </c>
      <c r="B236" s="37" t="s">
        <v>213</v>
      </c>
      <c r="C236" s="46">
        <v>3.504993539</v>
      </c>
      <c r="D236" s="46" t="str">
        <f t="shared" si="37"/>
        <v>N/A</v>
      </c>
      <c r="E236" s="46">
        <v>3.5121715990000002</v>
      </c>
      <c r="F236" s="46" t="str">
        <f t="shared" si="38"/>
        <v>N/A</v>
      </c>
      <c r="G236" s="46">
        <v>3.4370590670999999</v>
      </c>
      <c r="H236" s="46" t="str">
        <f t="shared" si="39"/>
        <v>N/A</v>
      </c>
      <c r="I236" s="12">
        <v>0.20480000000000001</v>
      </c>
      <c r="J236" s="12">
        <v>-2.14</v>
      </c>
      <c r="K236" s="47" t="s">
        <v>739</v>
      </c>
      <c r="L236" s="9" t="str">
        <f t="shared" si="40"/>
        <v>Yes</v>
      </c>
    </row>
    <row r="237" spans="1:12" x14ac:dyDescent="0.2">
      <c r="A237" s="4" t="s">
        <v>1398</v>
      </c>
      <c r="B237" s="37" t="s">
        <v>213</v>
      </c>
      <c r="C237" s="46">
        <v>6.7226890756</v>
      </c>
      <c r="D237" s="46" t="str">
        <f t="shared" si="37"/>
        <v>N/A</v>
      </c>
      <c r="E237" s="46">
        <v>5.7377049180000004</v>
      </c>
      <c r="F237" s="46" t="str">
        <f t="shared" si="38"/>
        <v>N/A</v>
      </c>
      <c r="G237" s="46">
        <v>6.9767441860000003</v>
      </c>
      <c r="H237" s="46" t="str">
        <f t="shared" si="39"/>
        <v>N/A</v>
      </c>
      <c r="I237" s="12">
        <v>-14.7</v>
      </c>
      <c r="J237" s="12">
        <v>21.59</v>
      </c>
      <c r="K237" s="47" t="s">
        <v>739</v>
      </c>
      <c r="L237" s="9" t="str">
        <f t="shared" si="40"/>
        <v>Yes</v>
      </c>
    </row>
    <row r="238" spans="1:12" x14ac:dyDescent="0.2">
      <c r="A238" s="61" t="s">
        <v>1399</v>
      </c>
      <c r="B238" s="37" t="s">
        <v>213</v>
      </c>
      <c r="C238" s="46">
        <v>10.771104513999999</v>
      </c>
      <c r="D238" s="46" t="str">
        <f t="shared" si="37"/>
        <v>N/A</v>
      </c>
      <c r="E238" s="46">
        <v>10.857616143</v>
      </c>
      <c r="F238" s="46" t="str">
        <f t="shared" si="38"/>
        <v>N/A</v>
      </c>
      <c r="G238" s="46">
        <v>11.814806726</v>
      </c>
      <c r="H238" s="46" t="str">
        <f t="shared" si="39"/>
        <v>N/A</v>
      </c>
      <c r="I238" s="12">
        <v>0.80320000000000003</v>
      </c>
      <c r="J238" s="12">
        <v>8.8160000000000007</v>
      </c>
      <c r="K238" s="47" t="s">
        <v>739</v>
      </c>
      <c r="L238" s="9" t="str">
        <f t="shared" si="40"/>
        <v>Yes</v>
      </c>
    </row>
    <row r="239" spans="1:12" x14ac:dyDescent="0.2">
      <c r="A239" s="61" t="s">
        <v>1400</v>
      </c>
      <c r="B239" s="37" t="s">
        <v>213</v>
      </c>
      <c r="C239" s="46">
        <v>2.0163954117</v>
      </c>
      <c r="D239" s="46" t="str">
        <f t="shared" si="37"/>
        <v>N/A</v>
      </c>
      <c r="E239" s="46">
        <v>2.0326455188999999</v>
      </c>
      <c r="F239" s="46" t="str">
        <f t="shared" si="38"/>
        <v>N/A</v>
      </c>
      <c r="G239" s="46">
        <v>1.8695926406000001</v>
      </c>
      <c r="H239" s="46" t="str">
        <f t="shared" si="39"/>
        <v>N/A</v>
      </c>
      <c r="I239" s="12">
        <v>0.80589999999999995</v>
      </c>
      <c r="J239" s="12">
        <v>-8.02</v>
      </c>
      <c r="K239" s="47" t="s">
        <v>739</v>
      </c>
      <c r="L239" s="9" t="str">
        <f t="shared" si="40"/>
        <v>Yes</v>
      </c>
    </row>
    <row r="240" spans="1:12" x14ac:dyDescent="0.2">
      <c r="A240" s="61" t="s">
        <v>1401</v>
      </c>
      <c r="B240" s="37" t="s">
        <v>213</v>
      </c>
      <c r="C240" s="46">
        <v>3.6706895687999999</v>
      </c>
      <c r="D240" s="46" t="str">
        <f t="shared" si="37"/>
        <v>N/A</v>
      </c>
      <c r="E240" s="46">
        <v>4.3581424628000001</v>
      </c>
      <c r="F240" s="46" t="str">
        <f t="shared" si="38"/>
        <v>N/A</v>
      </c>
      <c r="G240" s="46">
        <v>4.2331138746999999</v>
      </c>
      <c r="H240" s="46" t="str">
        <f t="shared" si="39"/>
        <v>N/A</v>
      </c>
      <c r="I240" s="12">
        <v>18.73</v>
      </c>
      <c r="J240" s="12">
        <v>-2.87</v>
      </c>
      <c r="K240" s="47" t="s">
        <v>739</v>
      </c>
      <c r="L240" s="9" t="str">
        <f t="shared" si="40"/>
        <v>Yes</v>
      </c>
    </row>
    <row r="241" spans="1:12" ht="25.5" x14ac:dyDescent="0.2">
      <c r="A241" s="61" t="s">
        <v>1402</v>
      </c>
      <c r="B241" s="37" t="s">
        <v>213</v>
      </c>
      <c r="C241" s="54">
        <v>8363065</v>
      </c>
      <c r="D241" s="46" t="str">
        <f t="shared" si="37"/>
        <v>N/A</v>
      </c>
      <c r="E241" s="54">
        <v>8699072</v>
      </c>
      <c r="F241" s="46" t="str">
        <f t="shared" si="38"/>
        <v>N/A</v>
      </c>
      <c r="G241" s="54">
        <v>9418361</v>
      </c>
      <c r="H241" s="46" t="str">
        <f t="shared" si="39"/>
        <v>N/A</v>
      </c>
      <c r="I241" s="12">
        <v>4.0179999999999998</v>
      </c>
      <c r="J241" s="12">
        <v>8.2690000000000001</v>
      </c>
      <c r="K241" s="47" t="s">
        <v>739</v>
      </c>
      <c r="L241" s="9" t="str">
        <f t="shared" si="40"/>
        <v>Yes</v>
      </c>
    </row>
    <row r="242" spans="1:12" x14ac:dyDescent="0.2">
      <c r="A242" s="61" t="s">
        <v>1403</v>
      </c>
      <c r="B242" s="37" t="s">
        <v>213</v>
      </c>
      <c r="C242" s="52">
        <v>2356</v>
      </c>
      <c r="D242" s="46" t="str">
        <f t="shared" si="37"/>
        <v>N/A</v>
      </c>
      <c r="E242" s="52">
        <v>2739</v>
      </c>
      <c r="F242" s="46" t="str">
        <f t="shared" si="38"/>
        <v>N/A</v>
      </c>
      <c r="G242" s="52">
        <v>2780</v>
      </c>
      <c r="H242" s="46" t="str">
        <f t="shared" si="39"/>
        <v>N/A</v>
      </c>
      <c r="I242" s="12">
        <v>16.260000000000002</v>
      </c>
      <c r="J242" s="12">
        <v>1.4970000000000001</v>
      </c>
      <c r="K242" s="47" t="s">
        <v>739</v>
      </c>
      <c r="L242" s="9" t="str">
        <f t="shared" si="40"/>
        <v>Yes</v>
      </c>
    </row>
    <row r="243" spans="1:12" ht="25.5" x14ac:dyDescent="0.2">
      <c r="A243" s="61" t="s">
        <v>1404</v>
      </c>
      <c r="B243" s="37" t="s">
        <v>213</v>
      </c>
      <c r="C243" s="54">
        <v>3549.6880305999998</v>
      </c>
      <c r="D243" s="46" t="str">
        <f t="shared" si="37"/>
        <v>N/A</v>
      </c>
      <c r="E243" s="54">
        <v>3176.0029208000001</v>
      </c>
      <c r="F243" s="46" t="str">
        <f t="shared" si="38"/>
        <v>N/A</v>
      </c>
      <c r="G243" s="54">
        <v>3387.8996403000001</v>
      </c>
      <c r="H243" s="46" t="str">
        <f t="shared" si="39"/>
        <v>N/A</v>
      </c>
      <c r="I243" s="12">
        <v>-10.5</v>
      </c>
      <c r="J243" s="12">
        <v>6.6719999999999997</v>
      </c>
      <c r="K243" s="47" t="s">
        <v>739</v>
      </c>
      <c r="L243" s="9" t="str">
        <f t="shared" si="40"/>
        <v>Yes</v>
      </c>
    </row>
    <row r="244" spans="1:12" ht="25.5" x14ac:dyDescent="0.2">
      <c r="A244" s="61" t="s">
        <v>1405</v>
      </c>
      <c r="B244" s="37" t="s">
        <v>213</v>
      </c>
      <c r="C244" s="54">
        <v>9245.3333332999991</v>
      </c>
      <c r="D244" s="46" t="str">
        <f t="shared" si="37"/>
        <v>N/A</v>
      </c>
      <c r="E244" s="54">
        <v>11900.6</v>
      </c>
      <c r="F244" s="46" t="str">
        <f t="shared" si="38"/>
        <v>N/A</v>
      </c>
      <c r="G244" s="54">
        <v>15116.333333</v>
      </c>
      <c r="H244" s="46" t="str">
        <f t="shared" si="39"/>
        <v>N/A</v>
      </c>
      <c r="I244" s="12">
        <v>28.72</v>
      </c>
      <c r="J244" s="12">
        <v>27.02</v>
      </c>
      <c r="K244" s="47" t="s">
        <v>739</v>
      </c>
      <c r="L244" s="9" t="str">
        <f t="shared" si="40"/>
        <v>Yes</v>
      </c>
    </row>
    <row r="245" spans="1:12" ht="25.5" x14ac:dyDescent="0.2">
      <c r="A245" s="61" t="s">
        <v>1406</v>
      </c>
      <c r="B245" s="37" t="s">
        <v>213</v>
      </c>
      <c r="C245" s="54">
        <v>13200.691871000001</v>
      </c>
      <c r="D245" s="46" t="str">
        <f t="shared" si="37"/>
        <v>N/A</v>
      </c>
      <c r="E245" s="54">
        <v>13478.078394</v>
      </c>
      <c r="F245" s="46" t="str">
        <f t="shared" si="38"/>
        <v>N/A</v>
      </c>
      <c r="G245" s="54">
        <v>13313.854864000001</v>
      </c>
      <c r="H245" s="46" t="str">
        <f t="shared" si="39"/>
        <v>N/A</v>
      </c>
      <c r="I245" s="12">
        <v>2.101</v>
      </c>
      <c r="J245" s="12">
        <v>-1.22</v>
      </c>
      <c r="K245" s="47" t="s">
        <v>739</v>
      </c>
      <c r="L245" s="9" t="str">
        <f t="shared" si="40"/>
        <v>Yes</v>
      </c>
    </row>
    <row r="246" spans="1:12" ht="25.5" x14ac:dyDescent="0.2">
      <c r="A246" s="61" t="s">
        <v>1407</v>
      </c>
      <c r="B246" s="37" t="s">
        <v>213</v>
      </c>
      <c r="C246" s="54">
        <v>1018.7463415</v>
      </c>
      <c r="D246" s="46" t="str">
        <f t="shared" si="37"/>
        <v>N/A</v>
      </c>
      <c r="E246" s="54">
        <v>1045.7145805</v>
      </c>
      <c r="F246" s="46" t="str">
        <f t="shared" si="38"/>
        <v>N/A</v>
      </c>
      <c r="G246" s="54">
        <v>641.91143653999995</v>
      </c>
      <c r="H246" s="46" t="str">
        <f t="shared" si="39"/>
        <v>N/A</v>
      </c>
      <c r="I246" s="12">
        <v>2.6469999999999998</v>
      </c>
      <c r="J246" s="12">
        <v>-38.6</v>
      </c>
      <c r="K246" s="47" t="s">
        <v>739</v>
      </c>
      <c r="L246" s="9" t="str">
        <f t="shared" si="40"/>
        <v>No</v>
      </c>
    </row>
    <row r="247" spans="1:12" ht="25.5" x14ac:dyDescent="0.2">
      <c r="A247" s="61" t="s">
        <v>1408</v>
      </c>
      <c r="B247" s="37" t="s">
        <v>213</v>
      </c>
      <c r="C247" s="54">
        <v>120.75972926999999</v>
      </c>
      <c r="D247" s="46" t="str">
        <f t="shared" si="37"/>
        <v>N/A</v>
      </c>
      <c r="E247" s="54">
        <v>92.556142668000007</v>
      </c>
      <c r="F247" s="46" t="str">
        <f t="shared" si="38"/>
        <v>N/A</v>
      </c>
      <c r="G247" s="54">
        <v>83.274894810999996</v>
      </c>
      <c r="H247" s="46" t="str">
        <f t="shared" si="39"/>
        <v>N/A</v>
      </c>
      <c r="I247" s="12">
        <v>-23.4</v>
      </c>
      <c r="J247" s="12">
        <v>-10</v>
      </c>
      <c r="K247" s="47" t="s">
        <v>739</v>
      </c>
      <c r="L247" s="9" t="str">
        <f t="shared" si="40"/>
        <v>Yes</v>
      </c>
    </row>
    <row r="248" spans="1:12" ht="25.5" x14ac:dyDescent="0.2">
      <c r="A248" s="61" t="s">
        <v>1409</v>
      </c>
      <c r="B248" s="37" t="s">
        <v>213</v>
      </c>
      <c r="C248" s="46">
        <v>2.360035661</v>
      </c>
      <c r="D248" s="46" t="str">
        <f t="shared" si="37"/>
        <v>N/A</v>
      </c>
      <c r="E248" s="46">
        <v>2.4459288099999998</v>
      </c>
      <c r="F248" s="46" t="str">
        <f t="shared" si="38"/>
        <v>N/A</v>
      </c>
      <c r="G248" s="46">
        <v>2.3488260094000002</v>
      </c>
      <c r="H248" s="46" t="str">
        <f t="shared" si="39"/>
        <v>N/A</v>
      </c>
      <c r="I248" s="12">
        <v>3.6389999999999998</v>
      </c>
      <c r="J248" s="12">
        <v>-3.97</v>
      </c>
      <c r="K248" s="47" t="s">
        <v>739</v>
      </c>
      <c r="L248" s="9" t="str">
        <f t="shared" si="40"/>
        <v>Yes</v>
      </c>
    </row>
    <row r="249" spans="1:12" ht="25.5" x14ac:dyDescent="0.2">
      <c r="A249" s="61" t="s">
        <v>1410</v>
      </c>
      <c r="B249" s="37" t="s">
        <v>213</v>
      </c>
      <c r="C249" s="46">
        <v>5.0420168067000004</v>
      </c>
      <c r="D249" s="46" t="str">
        <f t="shared" si="37"/>
        <v>N/A</v>
      </c>
      <c r="E249" s="46">
        <v>4.0983606556999996</v>
      </c>
      <c r="F249" s="46" t="str">
        <f t="shared" si="38"/>
        <v>N/A</v>
      </c>
      <c r="G249" s="46">
        <v>6.9767441860000003</v>
      </c>
      <c r="H249" s="46" t="str">
        <f t="shared" si="39"/>
        <v>N/A</v>
      </c>
      <c r="I249" s="12">
        <v>-18.7</v>
      </c>
      <c r="J249" s="12">
        <v>70.23</v>
      </c>
      <c r="K249" s="47" t="s">
        <v>739</v>
      </c>
      <c r="L249" s="9" t="str">
        <f t="shared" si="40"/>
        <v>No</v>
      </c>
    </row>
    <row r="250" spans="1:12" ht="25.5" x14ac:dyDescent="0.2">
      <c r="A250" s="61" t="s">
        <v>1411</v>
      </c>
      <c r="B250" s="37" t="s">
        <v>213</v>
      </c>
      <c r="C250" s="46">
        <v>4.0267945496999999</v>
      </c>
      <c r="D250" s="46" t="str">
        <f t="shared" si="37"/>
        <v>N/A</v>
      </c>
      <c r="E250" s="46">
        <v>3.9379564791999999</v>
      </c>
      <c r="F250" s="46" t="str">
        <f t="shared" si="38"/>
        <v>N/A</v>
      </c>
      <c r="G250" s="46">
        <v>4.5643153527000004</v>
      </c>
      <c r="H250" s="46" t="str">
        <f t="shared" si="39"/>
        <v>N/A</v>
      </c>
      <c r="I250" s="12">
        <v>-2.21</v>
      </c>
      <c r="J250" s="12">
        <v>15.91</v>
      </c>
      <c r="K250" s="47" t="s">
        <v>739</v>
      </c>
      <c r="L250" s="9" t="str">
        <f t="shared" si="40"/>
        <v>Yes</v>
      </c>
    </row>
    <row r="251" spans="1:12" ht="25.5" x14ac:dyDescent="0.2">
      <c r="A251" s="61" t="s">
        <v>1412</v>
      </c>
      <c r="B251" s="37" t="s">
        <v>213</v>
      </c>
      <c r="C251" s="46">
        <v>1.8467359318000001</v>
      </c>
      <c r="D251" s="46" t="str">
        <f t="shared" si="37"/>
        <v>N/A</v>
      </c>
      <c r="E251" s="46">
        <v>1.8658248639999999</v>
      </c>
      <c r="F251" s="46" t="str">
        <f t="shared" si="38"/>
        <v>N/A</v>
      </c>
      <c r="G251" s="46">
        <v>1.7065536898</v>
      </c>
      <c r="H251" s="46" t="str">
        <f t="shared" si="39"/>
        <v>N/A</v>
      </c>
      <c r="I251" s="12">
        <v>1.034</v>
      </c>
      <c r="J251" s="12">
        <v>-8.5399999999999991</v>
      </c>
      <c r="K251" s="47" t="s">
        <v>739</v>
      </c>
      <c r="L251" s="9" t="str">
        <f t="shared" si="40"/>
        <v>Yes</v>
      </c>
    </row>
    <row r="252" spans="1:12" ht="25.5" x14ac:dyDescent="0.2">
      <c r="A252" s="61" t="s">
        <v>1413</v>
      </c>
      <c r="B252" s="37" t="s">
        <v>213</v>
      </c>
      <c r="C252" s="46">
        <v>2.9595873604</v>
      </c>
      <c r="D252" s="46" t="str">
        <f t="shared" si="37"/>
        <v>N/A</v>
      </c>
      <c r="E252" s="46">
        <v>3.6656820493</v>
      </c>
      <c r="F252" s="46" t="str">
        <f t="shared" si="38"/>
        <v>N/A</v>
      </c>
      <c r="G252" s="46">
        <v>3.4772006827999999</v>
      </c>
      <c r="H252" s="46" t="str">
        <f t="shared" si="39"/>
        <v>N/A</v>
      </c>
      <c r="I252" s="12">
        <v>23.86</v>
      </c>
      <c r="J252" s="12">
        <v>-5.14</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16781</v>
      </c>
      <c r="D6" s="46" t="str">
        <f t="shared" ref="D6:D37" si="0">IF($B6="N/A","N/A",IF(C6&gt;10,"No",IF(C6&lt;-10,"No","Yes")))</f>
        <v>N/A</v>
      </c>
      <c r="E6" s="38">
        <v>17595</v>
      </c>
      <c r="F6" s="46" t="str">
        <f t="shared" ref="F6:F37" si="1">IF($B6="N/A","N/A",IF(E6&gt;10,"No",IF(E6&lt;-10,"No","Yes")))</f>
        <v>N/A</v>
      </c>
      <c r="G6" s="38">
        <v>18251</v>
      </c>
      <c r="H6" s="46" t="str">
        <f t="shared" ref="H6:H37" si="2">IF($B6="N/A","N/A",IF(G6&gt;10,"No",IF(G6&lt;-10,"No","Yes")))</f>
        <v>N/A</v>
      </c>
      <c r="I6" s="12">
        <v>4.851</v>
      </c>
      <c r="J6" s="12">
        <v>3.7280000000000002</v>
      </c>
      <c r="K6" s="47" t="s">
        <v>739</v>
      </c>
      <c r="L6" s="9" t="str">
        <f t="shared" ref="L6:L39" si="3">IF(J6="Div by 0", "N/A", IF(K6="N/A","N/A", IF(J6&gt;VALUE(MID(K6,1,2)), "No", IF(J6&lt;-1*VALUE(MID(K6,1,2)), "No", "Yes"))))</f>
        <v>Yes</v>
      </c>
    </row>
    <row r="7" spans="1:12" x14ac:dyDescent="0.2">
      <c r="A7" s="48" t="s">
        <v>6</v>
      </c>
      <c r="B7" s="37" t="s">
        <v>213</v>
      </c>
      <c r="C7" s="38">
        <v>15801</v>
      </c>
      <c r="D7" s="46" t="str">
        <f t="shared" si="0"/>
        <v>N/A</v>
      </c>
      <c r="E7" s="38">
        <v>16562</v>
      </c>
      <c r="F7" s="46" t="str">
        <f t="shared" si="1"/>
        <v>N/A</v>
      </c>
      <c r="G7" s="38">
        <v>17172</v>
      </c>
      <c r="H7" s="46" t="str">
        <f t="shared" si="2"/>
        <v>N/A</v>
      </c>
      <c r="I7" s="12">
        <v>4.8159999999999998</v>
      </c>
      <c r="J7" s="12">
        <v>3.6829999999999998</v>
      </c>
      <c r="K7" s="47" t="s">
        <v>739</v>
      </c>
      <c r="L7" s="9" t="str">
        <f t="shared" si="3"/>
        <v>Yes</v>
      </c>
    </row>
    <row r="8" spans="1:12" x14ac:dyDescent="0.2">
      <c r="A8" s="48" t="s">
        <v>360</v>
      </c>
      <c r="B8" s="37" t="s">
        <v>213</v>
      </c>
      <c r="C8" s="8" t="s">
        <v>213</v>
      </c>
      <c r="D8" s="46" t="str">
        <f t="shared" si="0"/>
        <v>N/A</v>
      </c>
      <c r="E8" s="8">
        <v>94.129013924000006</v>
      </c>
      <c r="F8" s="46" t="str">
        <f t="shared" si="1"/>
        <v>N/A</v>
      </c>
      <c r="G8" s="8">
        <v>94.087995178</v>
      </c>
      <c r="H8" s="46" t="str">
        <f t="shared" si="2"/>
        <v>N/A</v>
      </c>
      <c r="I8" s="12" t="s">
        <v>213</v>
      </c>
      <c r="J8" s="12">
        <v>-4.3999999999999997E-2</v>
      </c>
      <c r="K8" s="47" t="s">
        <v>739</v>
      </c>
      <c r="L8" s="9" t="str">
        <f t="shared" si="3"/>
        <v>Yes</v>
      </c>
    </row>
    <row r="9" spans="1:12" x14ac:dyDescent="0.2">
      <c r="A9" s="4" t="s">
        <v>88</v>
      </c>
      <c r="B9" s="50" t="s">
        <v>213</v>
      </c>
      <c r="C9" s="1">
        <v>13889.53</v>
      </c>
      <c r="D9" s="11" t="str">
        <f t="shared" si="0"/>
        <v>N/A</v>
      </c>
      <c r="E9" s="1">
        <v>15286.78</v>
      </c>
      <c r="F9" s="11" t="str">
        <f t="shared" si="1"/>
        <v>N/A</v>
      </c>
      <c r="G9" s="1">
        <v>15899.74</v>
      </c>
      <c r="H9" s="11" t="str">
        <f t="shared" si="2"/>
        <v>N/A</v>
      </c>
      <c r="I9" s="12">
        <v>10.06</v>
      </c>
      <c r="J9" s="12">
        <v>4.01</v>
      </c>
      <c r="K9" s="50" t="s">
        <v>739</v>
      </c>
      <c r="L9" s="9" t="str">
        <f t="shared" si="3"/>
        <v>Yes</v>
      </c>
    </row>
    <row r="10" spans="1:12" x14ac:dyDescent="0.2">
      <c r="A10" s="4" t="s">
        <v>1414</v>
      </c>
      <c r="B10" s="37" t="s">
        <v>213</v>
      </c>
      <c r="C10" s="8">
        <v>0.28007866040000001</v>
      </c>
      <c r="D10" s="46" t="str">
        <f t="shared" si="0"/>
        <v>N/A</v>
      </c>
      <c r="E10" s="8">
        <v>0.23302074449999999</v>
      </c>
      <c r="F10" s="46" t="str">
        <f t="shared" si="1"/>
        <v>N/A</v>
      </c>
      <c r="G10" s="8">
        <v>0.40545723519999999</v>
      </c>
      <c r="H10" s="46" t="str">
        <f t="shared" si="2"/>
        <v>N/A</v>
      </c>
      <c r="I10" s="12">
        <v>-16.8</v>
      </c>
      <c r="J10" s="12">
        <v>74</v>
      </c>
      <c r="K10" s="47" t="s">
        <v>739</v>
      </c>
      <c r="L10" s="9" t="str">
        <f t="shared" si="3"/>
        <v>No</v>
      </c>
    </row>
    <row r="11" spans="1:12" x14ac:dyDescent="0.2">
      <c r="A11" s="4" t="s">
        <v>1415</v>
      </c>
      <c r="B11" s="37" t="s">
        <v>213</v>
      </c>
      <c r="C11" s="8">
        <v>3.4801263333999999</v>
      </c>
      <c r="D11" s="46" t="str">
        <f t="shared" si="0"/>
        <v>N/A</v>
      </c>
      <c r="E11" s="8">
        <v>4.1432225063999999</v>
      </c>
      <c r="F11" s="46" t="str">
        <f t="shared" si="1"/>
        <v>N/A</v>
      </c>
      <c r="G11" s="8">
        <v>3.7696564572</v>
      </c>
      <c r="H11" s="46" t="str">
        <f t="shared" si="2"/>
        <v>N/A</v>
      </c>
      <c r="I11" s="12">
        <v>19.05</v>
      </c>
      <c r="J11" s="12">
        <v>-9.02</v>
      </c>
      <c r="K11" s="47" t="s">
        <v>739</v>
      </c>
      <c r="L11" s="9" t="str">
        <f t="shared" si="3"/>
        <v>Yes</v>
      </c>
    </row>
    <row r="12" spans="1:12" x14ac:dyDescent="0.2">
      <c r="A12" s="4" t="s">
        <v>1416</v>
      </c>
      <c r="B12" s="37" t="s">
        <v>213</v>
      </c>
      <c r="C12" s="8">
        <v>54.269709790999997</v>
      </c>
      <c r="D12" s="46" t="str">
        <f t="shared" si="0"/>
        <v>N/A</v>
      </c>
      <c r="E12" s="8">
        <v>55.890878090000001</v>
      </c>
      <c r="F12" s="46" t="str">
        <f t="shared" si="1"/>
        <v>N/A</v>
      </c>
      <c r="G12" s="8">
        <v>56.007889978999998</v>
      </c>
      <c r="H12" s="46" t="str">
        <f t="shared" si="2"/>
        <v>N/A</v>
      </c>
      <c r="I12" s="12">
        <v>2.9870000000000001</v>
      </c>
      <c r="J12" s="12">
        <v>0.2094</v>
      </c>
      <c r="K12" s="47" t="s">
        <v>739</v>
      </c>
      <c r="L12" s="9" t="str">
        <f t="shared" si="3"/>
        <v>Yes</v>
      </c>
    </row>
    <row r="13" spans="1:12" x14ac:dyDescent="0.2">
      <c r="A13" s="4" t="s">
        <v>1417</v>
      </c>
      <c r="B13" s="37" t="s">
        <v>213</v>
      </c>
      <c r="C13" s="8">
        <v>2.1452833562000002</v>
      </c>
      <c r="D13" s="46" t="str">
        <f t="shared" si="0"/>
        <v>N/A</v>
      </c>
      <c r="E13" s="8">
        <v>2.4950269963</v>
      </c>
      <c r="F13" s="46" t="str">
        <f t="shared" si="1"/>
        <v>N/A</v>
      </c>
      <c r="G13" s="8">
        <v>2.4053476522000001</v>
      </c>
      <c r="H13" s="46" t="str">
        <f t="shared" si="2"/>
        <v>N/A</v>
      </c>
      <c r="I13" s="12">
        <v>16.3</v>
      </c>
      <c r="J13" s="12">
        <v>-3.59</v>
      </c>
      <c r="K13" s="47" t="s">
        <v>739</v>
      </c>
      <c r="L13" s="9" t="str">
        <f t="shared" si="3"/>
        <v>Yes</v>
      </c>
    </row>
    <row r="14" spans="1:12" x14ac:dyDescent="0.2">
      <c r="A14" s="4" t="s">
        <v>1418</v>
      </c>
      <c r="B14" s="37" t="s">
        <v>213</v>
      </c>
      <c r="C14" s="8">
        <v>7.1628627614999996</v>
      </c>
      <c r="D14" s="46" t="str">
        <f t="shared" si="0"/>
        <v>N/A</v>
      </c>
      <c r="E14" s="8">
        <v>7.4282466610000002</v>
      </c>
      <c r="F14" s="46" t="str">
        <f t="shared" si="1"/>
        <v>N/A</v>
      </c>
      <c r="G14" s="8">
        <v>7.5393129144</v>
      </c>
      <c r="H14" s="46" t="str">
        <f t="shared" si="2"/>
        <v>N/A</v>
      </c>
      <c r="I14" s="12">
        <v>3.7050000000000001</v>
      </c>
      <c r="J14" s="12">
        <v>1.4950000000000001</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0.52440259820000001</v>
      </c>
      <c r="D16" s="46" t="str">
        <f t="shared" si="0"/>
        <v>N/A</v>
      </c>
      <c r="E16" s="8">
        <v>0.68769536799999997</v>
      </c>
      <c r="F16" s="46" t="str">
        <f t="shared" si="1"/>
        <v>N/A</v>
      </c>
      <c r="G16" s="8">
        <v>0.69037313020000002</v>
      </c>
      <c r="H16" s="46" t="str">
        <f t="shared" si="2"/>
        <v>N/A</v>
      </c>
      <c r="I16" s="12">
        <v>31.14</v>
      </c>
      <c r="J16" s="12">
        <v>0.38940000000000002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32.137536500000003</v>
      </c>
      <c r="D18" s="46" t="str">
        <f t="shared" si="0"/>
        <v>N/A</v>
      </c>
      <c r="E18" s="8">
        <v>29.121909633000001</v>
      </c>
      <c r="F18" s="46" t="str">
        <f t="shared" si="1"/>
        <v>N/A</v>
      </c>
      <c r="G18" s="8">
        <v>29.181962632000001</v>
      </c>
      <c r="H18" s="46" t="str">
        <f t="shared" si="2"/>
        <v>N/A</v>
      </c>
      <c r="I18" s="12">
        <v>-9.3800000000000008</v>
      </c>
      <c r="J18" s="12">
        <v>0.20619999999999999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93.850187711999993</v>
      </c>
      <c r="D20" s="46" t="str">
        <f t="shared" si="0"/>
        <v>N/A</v>
      </c>
      <c r="E20" s="8">
        <v>92.674055128999996</v>
      </c>
      <c r="F20" s="46" t="str">
        <f t="shared" si="1"/>
        <v>N/A</v>
      </c>
      <c r="G20" s="8">
        <v>93.134622759999999</v>
      </c>
      <c r="H20" s="46" t="str">
        <f t="shared" si="2"/>
        <v>N/A</v>
      </c>
      <c r="I20" s="12">
        <v>-1.25</v>
      </c>
      <c r="J20" s="12">
        <v>0.497</v>
      </c>
      <c r="K20" s="47" t="s">
        <v>739</v>
      </c>
      <c r="L20" s="9" t="str">
        <f t="shared" si="3"/>
        <v>Yes</v>
      </c>
    </row>
    <row r="21" spans="1:12" x14ac:dyDescent="0.2">
      <c r="A21" s="2" t="s">
        <v>976</v>
      </c>
      <c r="B21" s="37" t="s">
        <v>213</v>
      </c>
      <c r="C21" s="8">
        <v>6.1498122876999997</v>
      </c>
      <c r="D21" s="46" t="str">
        <f t="shared" si="0"/>
        <v>N/A</v>
      </c>
      <c r="E21" s="8">
        <v>7.3259448706999999</v>
      </c>
      <c r="F21" s="46" t="str">
        <f t="shared" si="1"/>
        <v>N/A</v>
      </c>
      <c r="G21" s="8">
        <v>6.8653772395999999</v>
      </c>
      <c r="H21" s="46" t="str">
        <f t="shared" si="2"/>
        <v>N/A</v>
      </c>
      <c r="I21" s="12">
        <v>19.12</v>
      </c>
      <c r="J21" s="12">
        <v>-6.29</v>
      </c>
      <c r="K21" s="47" t="s">
        <v>739</v>
      </c>
      <c r="L21" s="9" t="str">
        <f t="shared" si="3"/>
        <v>Yes</v>
      </c>
    </row>
    <row r="22" spans="1:12" x14ac:dyDescent="0.2">
      <c r="A22" s="3" t="s">
        <v>1718</v>
      </c>
      <c r="B22" s="37" t="s">
        <v>213</v>
      </c>
      <c r="C22" s="38">
        <v>8224</v>
      </c>
      <c r="D22" s="46" t="str">
        <f t="shared" si="0"/>
        <v>N/A</v>
      </c>
      <c r="E22" s="38">
        <v>8957</v>
      </c>
      <c r="F22" s="46" t="str">
        <f t="shared" si="1"/>
        <v>N/A</v>
      </c>
      <c r="G22" s="38">
        <v>8905</v>
      </c>
      <c r="H22" s="46" t="str">
        <f t="shared" si="2"/>
        <v>N/A</v>
      </c>
      <c r="I22" s="12">
        <v>8.9130000000000003</v>
      </c>
      <c r="J22" s="12">
        <v>-0.58099999999999996</v>
      </c>
      <c r="K22" s="47" t="s">
        <v>739</v>
      </c>
      <c r="L22" s="9" t="str">
        <f t="shared" si="3"/>
        <v>Yes</v>
      </c>
    </row>
    <row r="23" spans="1:12" x14ac:dyDescent="0.2">
      <c r="A23" s="3" t="s">
        <v>991</v>
      </c>
      <c r="B23" s="37" t="s">
        <v>213</v>
      </c>
      <c r="C23" s="38">
        <v>2036</v>
      </c>
      <c r="D23" s="46" t="str">
        <f t="shared" si="0"/>
        <v>N/A</v>
      </c>
      <c r="E23" s="38">
        <v>2521</v>
      </c>
      <c r="F23" s="46" t="str">
        <f t="shared" si="1"/>
        <v>N/A</v>
      </c>
      <c r="G23" s="38">
        <v>2525</v>
      </c>
      <c r="H23" s="46" t="str">
        <f t="shared" si="2"/>
        <v>N/A</v>
      </c>
      <c r="I23" s="12">
        <v>23.82</v>
      </c>
      <c r="J23" s="12">
        <v>0.15870000000000001</v>
      </c>
      <c r="K23" s="47" t="s">
        <v>739</v>
      </c>
      <c r="L23" s="9" t="str">
        <f t="shared" si="3"/>
        <v>Yes</v>
      </c>
    </row>
    <row r="24" spans="1:12" x14ac:dyDescent="0.2">
      <c r="A24" s="3" t="s">
        <v>992</v>
      </c>
      <c r="B24" s="37" t="s">
        <v>213</v>
      </c>
      <c r="C24" s="38">
        <v>2068</v>
      </c>
      <c r="D24" s="46" t="str">
        <f t="shared" si="0"/>
        <v>N/A</v>
      </c>
      <c r="E24" s="38">
        <v>1288</v>
      </c>
      <c r="F24" s="46" t="str">
        <f t="shared" si="1"/>
        <v>N/A</v>
      </c>
      <c r="G24" s="38">
        <v>1243</v>
      </c>
      <c r="H24" s="46" t="str">
        <f t="shared" si="2"/>
        <v>N/A</v>
      </c>
      <c r="I24" s="12">
        <v>-37.700000000000003</v>
      </c>
      <c r="J24" s="12">
        <v>-3.49</v>
      </c>
      <c r="K24" s="47" t="s">
        <v>739</v>
      </c>
      <c r="L24" s="9" t="str">
        <f t="shared" si="3"/>
        <v>Yes</v>
      </c>
    </row>
    <row r="25" spans="1:12" x14ac:dyDescent="0.2">
      <c r="A25" s="3" t="s">
        <v>993</v>
      </c>
      <c r="B25" s="37" t="s">
        <v>213</v>
      </c>
      <c r="C25" s="38">
        <v>382</v>
      </c>
      <c r="D25" s="46" t="str">
        <f t="shared" si="0"/>
        <v>N/A</v>
      </c>
      <c r="E25" s="38">
        <v>508</v>
      </c>
      <c r="F25" s="46" t="str">
        <f t="shared" si="1"/>
        <v>N/A</v>
      </c>
      <c r="G25" s="38">
        <v>520</v>
      </c>
      <c r="H25" s="46" t="str">
        <f t="shared" si="2"/>
        <v>N/A</v>
      </c>
      <c r="I25" s="12">
        <v>32.979999999999997</v>
      </c>
      <c r="J25" s="12">
        <v>2.3620000000000001</v>
      </c>
      <c r="K25" s="47" t="s">
        <v>739</v>
      </c>
      <c r="L25" s="9" t="str">
        <f t="shared" si="3"/>
        <v>Yes</v>
      </c>
    </row>
    <row r="26" spans="1:12" x14ac:dyDescent="0.2">
      <c r="A26" s="3" t="s">
        <v>994</v>
      </c>
      <c r="B26" s="37" t="s">
        <v>213</v>
      </c>
      <c r="C26" s="38">
        <v>3738</v>
      </c>
      <c r="D26" s="46" t="str">
        <f t="shared" si="0"/>
        <v>N/A</v>
      </c>
      <c r="E26" s="38">
        <v>4640</v>
      </c>
      <c r="F26" s="46" t="str">
        <f t="shared" si="1"/>
        <v>N/A</v>
      </c>
      <c r="G26" s="38">
        <v>4617</v>
      </c>
      <c r="H26" s="46" t="str">
        <f t="shared" si="2"/>
        <v>N/A</v>
      </c>
      <c r="I26" s="12">
        <v>24.13</v>
      </c>
      <c r="J26" s="12">
        <v>-0.496</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7293</v>
      </c>
      <c r="D28" s="46" t="str">
        <f t="shared" si="0"/>
        <v>N/A</v>
      </c>
      <c r="E28" s="38">
        <v>7257</v>
      </c>
      <c r="F28" s="46" t="str">
        <f t="shared" si="1"/>
        <v>N/A</v>
      </c>
      <c r="G28" s="38">
        <v>8031</v>
      </c>
      <c r="H28" s="46" t="str">
        <f t="shared" si="2"/>
        <v>N/A</v>
      </c>
      <c r="I28" s="12">
        <v>-0.49399999999999999</v>
      </c>
      <c r="J28" s="12">
        <v>10.67</v>
      </c>
      <c r="K28" s="47" t="s">
        <v>739</v>
      </c>
      <c r="L28" s="9" t="str">
        <f t="shared" si="3"/>
        <v>Yes</v>
      </c>
    </row>
    <row r="29" spans="1:12" x14ac:dyDescent="0.2">
      <c r="A29" s="3" t="s">
        <v>996</v>
      </c>
      <c r="B29" s="37" t="s">
        <v>213</v>
      </c>
      <c r="C29" s="38">
        <v>4353</v>
      </c>
      <c r="D29" s="46" t="str">
        <f t="shared" si="0"/>
        <v>N/A</v>
      </c>
      <c r="E29" s="38">
        <v>3941</v>
      </c>
      <c r="F29" s="46" t="str">
        <f t="shared" si="1"/>
        <v>N/A</v>
      </c>
      <c r="G29" s="38">
        <v>4019</v>
      </c>
      <c r="H29" s="46" t="str">
        <f t="shared" si="2"/>
        <v>N/A</v>
      </c>
      <c r="I29" s="12">
        <v>-9.4600000000000009</v>
      </c>
      <c r="J29" s="12">
        <v>1.9790000000000001</v>
      </c>
      <c r="K29" s="47" t="s">
        <v>739</v>
      </c>
      <c r="L29" s="9" t="str">
        <f t="shared" si="3"/>
        <v>Yes</v>
      </c>
    </row>
    <row r="30" spans="1:12" x14ac:dyDescent="0.2">
      <c r="A30" s="3" t="s">
        <v>997</v>
      </c>
      <c r="B30" s="37" t="s">
        <v>213</v>
      </c>
      <c r="C30" s="38">
        <v>1004</v>
      </c>
      <c r="D30" s="46" t="str">
        <f t="shared" si="0"/>
        <v>N/A</v>
      </c>
      <c r="E30" s="38">
        <v>893</v>
      </c>
      <c r="F30" s="46" t="str">
        <f t="shared" si="1"/>
        <v>N/A</v>
      </c>
      <c r="G30" s="38">
        <v>900</v>
      </c>
      <c r="H30" s="46" t="str">
        <f t="shared" si="2"/>
        <v>N/A</v>
      </c>
      <c r="I30" s="12">
        <v>-11.1</v>
      </c>
      <c r="J30" s="12">
        <v>0.78390000000000004</v>
      </c>
      <c r="K30" s="47" t="s">
        <v>739</v>
      </c>
      <c r="L30" s="9" t="str">
        <f t="shared" si="3"/>
        <v>Yes</v>
      </c>
    </row>
    <row r="31" spans="1:12" x14ac:dyDescent="0.2">
      <c r="A31" s="3" t="s">
        <v>998</v>
      </c>
      <c r="B31" s="37" t="s">
        <v>213</v>
      </c>
      <c r="C31" s="38">
        <v>653</v>
      </c>
      <c r="D31" s="46" t="str">
        <f t="shared" si="0"/>
        <v>N/A</v>
      </c>
      <c r="E31" s="38">
        <v>793</v>
      </c>
      <c r="F31" s="46" t="str">
        <f t="shared" si="1"/>
        <v>N/A</v>
      </c>
      <c r="G31" s="38">
        <v>740</v>
      </c>
      <c r="H31" s="46" t="str">
        <f t="shared" si="2"/>
        <v>N/A</v>
      </c>
      <c r="I31" s="12">
        <v>21.44</v>
      </c>
      <c r="J31" s="12">
        <v>-6.68</v>
      </c>
      <c r="K31" s="47" t="s">
        <v>739</v>
      </c>
      <c r="L31" s="9" t="str">
        <f t="shared" si="3"/>
        <v>Yes</v>
      </c>
    </row>
    <row r="32" spans="1:12" x14ac:dyDescent="0.2">
      <c r="A32" s="3" t="s">
        <v>999</v>
      </c>
      <c r="B32" s="37" t="s">
        <v>213</v>
      </c>
      <c r="C32" s="38">
        <v>1283</v>
      </c>
      <c r="D32" s="46" t="str">
        <f t="shared" si="0"/>
        <v>N/A</v>
      </c>
      <c r="E32" s="38">
        <v>1630</v>
      </c>
      <c r="F32" s="46" t="str">
        <f t="shared" si="1"/>
        <v>N/A</v>
      </c>
      <c r="G32" s="38">
        <v>2064</v>
      </c>
      <c r="H32" s="46" t="str">
        <f t="shared" si="2"/>
        <v>N/A</v>
      </c>
      <c r="I32" s="12">
        <v>27.05</v>
      </c>
      <c r="J32" s="12">
        <v>26.63</v>
      </c>
      <c r="K32" s="47" t="s">
        <v>739</v>
      </c>
      <c r="L32" s="9" t="str">
        <f t="shared" si="3"/>
        <v>Yes</v>
      </c>
    </row>
    <row r="33" spans="1:12" x14ac:dyDescent="0.2">
      <c r="A33" s="3" t="s">
        <v>1000</v>
      </c>
      <c r="B33" s="37" t="s">
        <v>213</v>
      </c>
      <c r="C33" s="38">
        <v>0</v>
      </c>
      <c r="D33" s="46" t="str">
        <f t="shared" si="0"/>
        <v>N/A</v>
      </c>
      <c r="E33" s="38">
        <v>0</v>
      </c>
      <c r="F33" s="46" t="str">
        <f t="shared" si="1"/>
        <v>N/A</v>
      </c>
      <c r="G33" s="38">
        <v>308</v>
      </c>
      <c r="H33" s="46" t="str">
        <f t="shared" si="2"/>
        <v>N/A</v>
      </c>
      <c r="I33" s="12" t="s">
        <v>1747</v>
      </c>
      <c r="J33" s="12" t="s">
        <v>1747</v>
      </c>
      <c r="K33" s="47" t="s">
        <v>739</v>
      </c>
      <c r="L33" s="9" t="str">
        <f t="shared" si="3"/>
        <v>N/A</v>
      </c>
    </row>
    <row r="34" spans="1:12" x14ac:dyDescent="0.2">
      <c r="A34" s="48" t="s">
        <v>84</v>
      </c>
      <c r="B34" s="37" t="s">
        <v>213</v>
      </c>
      <c r="C34" s="49">
        <v>249763017</v>
      </c>
      <c r="D34" s="46" t="str">
        <f t="shared" si="0"/>
        <v>N/A</v>
      </c>
      <c r="E34" s="49">
        <v>258902310</v>
      </c>
      <c r="F34" s="46" t="str">
        <f t="shared" si="1"/>
        <v>N/A</v>
      </c>
      <c r="G34" s="49">
        <v>258553188</v>
      </c>
      <c r="H34" s="46" t="str">
        <f t="shared" si="2"/>
        <v>N/A</v>
      </c>
      <c r="I34" s="12">
        <v>3.6589999999999998</v>
      </c>
      <c r="J34" s="12">
        <v>-0.13500000000000001</v>
      </c>
      <c r="K34" s="47" t="s">
        <v>739</v>
      </c>
      <c r="L34" s="9" t="str">
        <f t="shared" si="3"/>
        <v>Yes</v>
      </c>
    </row>
    <row r="35" spans="1:12" x14ac:dyDescent="0.2">
      <c r="A35" s="48" t="s">
        <v>1424</v>
      </c>
      <c r="B35" s="37" t="s">
        <v>213</v>
      </c>
      <c r="C35" s="49">
        <v>14883.678981999999</v>
      </c>
      <c r="D35" s="46" t="str">
        <f t="shared" si="0"/>
        <v>N/A</v>
      </c>
      <c r="E35" s="49">
        <v>14714.538789</v>
      </c>
      <c r="F35" s="46" t="str">
        <f t="shared" si="1"/>
        <v>N/A</v>
      </c>
      <c r="G35" s="49">
        <v>14166.521725000001</v>
      </c>
      <c r="H35" s="46" t="str">
        <f t="shared" si="2"/>
        <v>N/A</v>
      </c>
      <c r="I35" s="12">
        <v>-1.1399999999999999</v>
      </c>
      <c r="J35" s="12">
        <v>-3.72</v>
      </c>
      <c r="K35" s="47" t="s">
        <v>739</v>
      </c>
      <c r="L35" s="9" t="str">
        <f t="shared" si="3"/>
        <v>Yes</v>
      </c>
    </row>
    <row r="36" spans="1:12" x14ac:dyDescent="0.2">
      <c r="A36" s="48" t="s">
        <v>1425</v>
      </c>
      <c r="B36" s="37" t="s">
        <v>213</v>
      </c>
      <c r="C36" s="49">
        <v>15806.785457</v>
      </c>
      <c r="D36" s="46" t="str">
        <f t="shared" si="0"/>
        <v>N/A</v>
      </c>
      <c r="E36" s="49">
        <v>15632.309504000001</v>
      </c>
      <c r="F36" s="46" t="str">
        <f t="shared" si="1"/>
        <v>N/A</v>
      </c>
      <c r="G36" s="49">
        <v>15056.672956</v>
      </c>
      <c r="H36" s="46" t="str">
        <f t="shared" si="2"/>
        <v>N/A</v>
      </c>
      <c r="I36" s="12">
        <v>-1.1000000000000001</v>
      </c>
      <c r="J36" s="12">
        <v>-3.68</v>
      </c>
      <c r="K36" s="47" t="s">
        <v>739</v>
      </c>
      <c r="L36" s="9" t="str">
        <f t="shared" si="3"/>
        <v>Yes</v>
      </c>
    </row>
    <row r="37" spans="1:12" x14ac:dyDescent="0.2">
      <c r="A37" s="4" t="s">
        <v>107</v>
      </c>
      <c r="B37" s="37" t="s">
        <v>213</v>
      </c>
      <c r="C37" s="49">
        <v>8469</v>
      </c>
      <c r="D37" s="46" t="str">
        <f t="shared" si="0"/>
        <v>N/A</v>
      </c>
      <c r="E37" s="49">
        <v>19376</v>
      </c>
      <c r="F37" s="46" t="str">
        <f t="shared" si="1"/>
        <v>N/A</v>
      </c>
      <c r="G37" s="49">
        <v>20591</v>
      </c>
      <c r="H37" s="46" t="str">
        <f t="shared" si="2"/>
        <v>N/A</v>
      </c>
      <c r="I37" s="12">
        <v>128.80000000000001</v>
      </c>
      <c r="J37" s="12">
        <v>6.2709999999999999</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20421.997932999999</v>
      </c>
      <c r="D41" s="46" t="str">
        <f t="shared" ref="D41:D52" si="7">IF($B41="N/A","N/A",IF(C41&gt;10,"No",IF(C41&lt;-10,"No","Yes")))</f>
        <v>N/A</v>
      </c>
      <c r="E41" s="49">
        <v>19554.535446999998</v>
      </c>
      <c r="F41" s="46" t="str">
        <f t="shared" ref="F41:F52" si="8">IF($B41="N/A","N/A",IF(E41&gt;10,"No",IF(E41&lt;-10,"No","Yes")))</f>
        <v>N/A</v>
      </c>
      <c r="G41" s="49">
        <v>19426.690622999999</v>
      </c>
      <c r="H41" s="46" t="str">
        <f t="shared" ref="H41:H52" si="9">IF($B41="N/A","N/A",IF(G41&gt;10,"No",IF(G41&lt;-10,"No","Yes")))</f>
        <v>N/A</v>
      </c>
      <c r="I41" s="12">
        <v>-4.25</v>
      </c>
      <c r="J41" s="12">
        <v>-0.65400000000000003</v>
      </c>
      <c r="K41" s="47" t="s">
        <v>739</v>
      </c>
      <c r="L41" s="9" t="str">
        <f t="shared" ref="L41:L52" si="10">IF(J41="Div by 0", "N/A", IF(K41="N/A","N/A", IF(J41&gt;VALUE(MID(K41,1,2)), "No", IF(J41&lt;-1*VALUE(MID(K41,1,2)), "No", "Yes"))))</f>
        <v>Yes</v>
      </c>
    </row>
    <row r="42" spans="1:12" x14ac:dyDescent="0.2">
      <c r="A42" s="3" t="s">
        <v>1427</v>
      </c>
      <c r="B42" s="37" t="s">
        <v>213</v>
      </c>
      <c r="C42" s="49">
        <v>4965.3870334000003</v>
      </c>
      <c r="D42" s="46" t="str">
        <f t="shared" si="7"/>
        <v>N/A</v>
      </c>
      <c r="E42" s="49">
        <v>3802.5593018999998</v>
      </c>
      <c r="F42" s="46" t="str">
        <f t="shared" si="8"/>
        <v>N/A</v>
      </c>
      <c r="G42" s="49">
        <v>3803.1564355999999</v>
      </c>
      <c r="H42" s="46" t="str">
        <f t="shared" si="9"/>
        <v>N/A</v>
      </c>
      <c r="I42" s="12">
        <v>-23.4</v>
      </c>
      <c r="J42" s="12">
        <v>1.5699999999999999E-2</v>
      </c>
      <c r="K42" s="47" t="s">
        <v>739</v>
      </c>
      <c r="L42" s="9" t="str">
        <f t="shared" si="10"/>
        <v>Yes</v>
      </c>
    </row>
    <row r="43" spans="1:12" x14ac:dyDescent="0.2">
      <c r="A43" s="3" t="s">
        <v>1428</v>
      </c>
      <c r="B43" s="37" t="s">
        <v>213</v>
      </c>
      <c r="C43" s="49">
        <v>13997.794486999999</v>
      </c>
      <c r="D43" s="46" t="str">
        <f t="shared" si="7"/>
        <v>N/A</v>
      </c>
      <c r="E43" s="49">
        <v>14650.772516000001</v>
      </c>
      <c r="F43" s="46" t="str">
        <f t="shared" si="8"/>
        <v>N/A</v>
      </c>
      <c r="G43" s="49">
        <v>15042.265487000001</v>
      </c>
      <c r="H43" s="46" t="str">
        <f t="shared" si="9"/>
        <v>N/A</v>
      </c>
      <c r="I43" s="12">
        <v>4.665</v>
      </c>
      <c r="J43" s="12">
        <v>2.6720000000000002</v>
      </c>
      <c r="K43" s="47" t="s">
        <v>739</v>
      </c>
      <c r="L43" s="9" t="str">
        <f t="shared" si="10"/>
        <v>Yes</v>
      </c>
    </row>
    <row r="44" spans="1:12" x14ac:dyDescent="0.2">
      <c r="A44" s="3" t="s">
        <v>1429</v>
      </c>
      <c r="B44" s="37" t="s">
        <v>213</v>
      </c>
      <c r="C44" s="49">
        <v>3188.0235601999998</v>
      </c>
      <c r="D44" s="46" t="str">
        <f t="shared" si="7"/>
        <v>N/A</v>
      </c>
      <c r="E44" s="49">
        <v>3304.6830709000001</v>
      </c>
      <c r="F44" s="46" t="str">
        <f t="shared" si="8"/>
        <v>N/A</v>
      </c>
      <c r="G44" s="49">
        <v>3609.8903845999998</v>
      </c>
      <c r="H44" s="46" t="str">
        <f t="shared" si="9"/>
        <v>N/A</v>
      </c>
      <c r="I44" s="12">
        <v>3.6589999999999998</v>
      </c>
      <c r="J44" s="12">
        <v>9.2360000000000007</v>
      </c>
      <c r="K44" s="47" t="s">
        <v>739</v>
      </c>
      <c r="L44" s="9" t="str">
        <f t="shared" si="10"/>
        <v>Yes</v>
      </c>
    </row>
    <row r="45" spans="1:12" x14ac:dyDescent="0.2">
      <c r="A45" s="3" t="s">
        <v>1430</v>
      </c>
      <c r="B45" s="37" t="s">
        <v>213</v>
      </c>
      <c r="C45" s="49">
        <v>34156.158106000003</v>
      </c>
      <c r="D45" s="46" t="str">
        <f t="shared" si="7"/>
        <v>N/A</v>
      </c>
      <c r="E45" s="49">
        <v>31253.178447999999</v>
      </c>
      <c r="F45" s="46" t="str">
        <f t="shared" si="8"/>
        <v>N/A</v>
      </c>
      <c r="G45" s="49">
        <v>30932.863548000001</v>
      </c>
      <c r="H45" s="46" t="str">
        <f t="shared" si="9"/>
        <v>N/A</v>
      </c>
      <c r="I45" s="12">
        <v>-8.5</v>
      </c>
      <c r="J45" s="12">
        <v>-1.02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10189.039489999999</v>
      </c>
      <c r="D47" s="46" t="str">
        <f t="shared" si="7"/>
        <v>N/A</v>
      </c>
      <c r="E47" s="49">
        <v>10305.517431</v>
      </c>
      <c r="F47" s="46" t="str">
        <f t="shared" si="8"/>
        <v>N/A</v>
      </c>
      <c r="G47" s="49">
        <v>9721.1617482000001</v>
      </c>
      <c r="H47" s="46" t="str">
        <f t="shared" si="9"/>
        <v>N/A</v>
      </c>
      <c r="I47" s="12">
        <v>1.143</v>
      </c>
      <c r="J47" s="12">
        <v>-5.67</v>
      </c>
      <c r="K47" s="47" t="s">
        <v>739</v>
      </c>
      <c r="L47" s="9" t="str">
        <f t="shared" si="10"/>
        <v>Yes</v>
      </c>
    </row>
    <row r="48" spans="1:12" x14ac:dyDescent="0.2">
      <c r="A48" s="3" t="s">
        <v>1433</v>
      </c>
      <c r="B48" s="50" t="s">
        <v>213</v>
      </c>
      <c r="C48" s="14">
        <v>4975.2292672000003</v>
      </c>
      <c r="D48" s="11" t="str">
        <f t="shared" si="7"/>
        <v>N/A</v>
      </c>
      <c r="E48" s="14">
        <v>5206.2453691999999</v>
      </c>
      <c r="F48" s="11" t="str">
        <f t="shared" si="8"/>
        <v>N/A</v>
      </c>
      <c r="G48" s="14">
        <v>4952.1709380000002</v>
      </c>
      <c r="H48" s="11" t="str">
        <f t="shared" si="9"/>
        <v>N/A</v>
      </c>
      <c r="I48" s="59">
        <v>4.6429999999999998</v>
      </c>
      <c r="J48" s="59">
        <v>-4.88</v>
      </c>
      <c r="K48" s="50" t="s">
        <v>739</v>
      </c>
      <c r="L48" s="9" t="str">
        <f t="shared" si="10"/>
        <v>Yes</v>
      </c>
    </row>
    <row r="49" spans="1:12" ht="25.5" x14ac:dyDescent="0.2">
      <c r="A49" s="3" t="s">
        <v>1434</v>
      </c>
      <c r="B49" s="50" t="s">
        <v>213</v>
      </c>
      <c r="C49" s="14">
        <v>15612.732072000001</v>
      </c>
      <c r="D49" s="11" t="str">
        <f t="shared" si="7"/>
        <v>N/A</v>
      </c>
      <c r="E49" s="14">
        <v>17667.633818999999</v>
      </c>
      <c r="F49" s="11" t="str">
        <f t="shared" si="8"/>
        <v>N/A</v>
      </c>
      <c r="G49" s="14">
        <v>17289.482221999999</v>
      </c>
      <c r="H49" s="11" t="str">
        <f t="shared" si="9"/>
        <v>N/A</v>
      </c>
      <c r="I49" s="59">
        <v>13.16</v>
      </c>
      <c r="J49" s="59">
        <v>-2.14</v>
      </c>
      <c r="K49" s="50" t="s">
        <v>739</v>
      </c>
      <c r="L49" s="9" t="str">
        <f t="shared" si="10"/>
        <v>Yes</v>
      </c>
    </row>
    <row r="50" spans="1:12" x14ac:dyDescent="0.2">
      <c r="A50" s="3" t="s">
        <v>1435</v>
      </c>
      <c r="B50" s="50" t="s">
        <v>213</v>
      </c>
      <c r="C50" s="14">
        <v>3451.6539051</v>
      </c>
      <c r="D50" s="11" t="str">
        <f t="shared" si="7"/>
        <v>N/A</v>
      </c>
      <c r="E50" s="14">
        <v>4014.7566204</v>
      </c>
      <c r="F50" s="11" t="str">
        <f t="shared" si="8"/>
        <v>N/A</v>
      </c>
      <c r="G50" s="14">
        <v>3705.6283784000002</v>
      </c>
      <c r="H50" s="11" t="str">
        <f t="shared" si="9"/>
        <v>N/A</v>
      </c>
      <c r="I50" s="59">
        <v>16.309999999999999</v>
      </c>
      <c r="J50" s="59">
        <v>-7.7</v>
      </c>
      <c r="K50" s="50" t="s">
        <v>739</v>
      </c>
      <c r="L50" s="9" t="str">
        <f t="shared" si="10"/>
        <v>Yes</v>
      </c>
    </row>
    <row r="51" spans="1:12" x14ac:dyDescent="0.2">
      <c r="A51" s="3" t="s">
        <v>1436</v>
      </c>
      <c r="B51" s="50" t="s">
        <v>213</v>
      </c>
      <c r="C51" s="14">
        <v>27063.428682999998</v>
      </c>
      <c r="D51" s="11" t="str">
        <f t="shared" si="7"/>
        <v>N/A</v>
      </c>
      <c r="E51" s="14">
        <v>21661.612270000001</v>
      </c>
      <c r="F51" s="11" t="str">
        <f t="shared" si="8"/>
        <v>N/A</v>
      </c>
      <c r="G51" s="14">
        <v>18474.889050000002</v>
      </c>
      <c r="H51" s="11" t="str">
        <f t="shared" si="9"/>
        <v>N/A</v>
      </c>
      <c r="I51" s="59">
        <v>-20</v>
      </c>
      <c r="J51" s="59">
        <v>-14.7</v>
      </c>
      <c r="K51" s="50" t="s">
        <v>739</v>
      </c>
      <c r="L51" s="9" t="str">
        <f t="shared" si="10"/>
        <v>Yes</v>
      </c>
    </row>
    <row r="52" spans="1:12" x14ac:dyDescent="0.2">
      <c r="A52" s="3" t="s">
        <v>1437</v>
      </c>
      <c r="B52" s="50" t="s">
        <v>213</v>
      </c>
      <c r="C52" s="14" t="s">
        <v>1747</v>
      </c>
      <c r="D52" s="11" t="str">
        <f t="shared" si="7"/>
        <v>N/A</v>
      </c>
      <c r="E52" s="14" t="s">
        <v>1747</v>
      </c>
      <c r="F52" s="11" t="str">
        <f t="shared" si="8"/>
        <v>N/A</v>
      </c>
      <c r="G52" s="14">
        <v>5626.6396103999996</v>
      </c>
      <c r="H52" s="11" t="str">
        <f t="shared" si="9"/>
        <v>N/A</v>
      </c>
      <c r="I52" s="59" t="s">
        <v>1747</v>
      </c>
      <c r="J52" s="59" t="s">
        <v>1747</v>
      </c>
      <c r="K52" s="50" t="s">
        <v>739</v>
      </c>
      <c r="L52" s="9" t="str">
        <f t="shared" si="10"/>
        <v>N/A</v>
      </c>
    </row>
    <row r="53" spans="1:12" x14ac:dyDescent="0.2">
      <c r="A53" s="48" t="s">
        <v>1611</v>
      </c>
      <c r="B53" s="37" t="s">
        <v>213</v>
      </c>
      <c r="C53" s="49">
        <v>6294564</v>
      </c>
      <c r="D53" s="46" t="str">
        <f t="shared" ref="D53:D122" si="11">IF($B53="N/A","N/A",IF(C53&gt;10,"No",IF(C53&lt;-10,"No","Yes")))</f>
        <v>N/A</v>
      </c>
      <c r="E53" s="49">
        <v>7065435</v>
      </c>
      <c r="F53" s="46" t="str">
        <f t="shared" ref="F53:F122" si="12">IF($B53="N/A","N/A",IF(E53&gt;10,"No",IF(E53&lt;-10,"No","Yes")))</f>
        <v>N/A</v>
      </c>
      <c r="G53" s="49">
        <v>6208192</v>
      </c>
      <c r="H53" s="46" t="str">
        <f t="shared" ref="H53:H122" si="13">IF($B53="N/A","N/A",IF(G53&gt;10,"No",IF(G53&lt;-10,"No","Yes")))</f>
        <v>N/A</v>
      </c>
      <c r="I53" s="12">
        <v>12.25</v>
      </c>
      <c r="J53" s="12">
        <v>-12.1</v>
      </c>
      <c r="K53" s="47" t="s">
        <v>739</v>
      </c>
      <c r="L53" s="9" t="str">
        <f t="shared" ref="L53:L113" si="14">IF(J53="Div by 0", "N/A", IF(K53="N/A","N/A", IF(J53&gt;VALUE(MID(K53,1,2)), "No", IF(J53&lt;-1*VALUE(MID(K53,1,2)), "No", "Yes"))))</f>
        <v>Yes</v>
      </c>
    </row>
    <row r="54" spans="1:12" x14ac:dyDescent="0.2">
      <c r="A54" s="48" t="s">
        <v>598</v>
      </c>
      <c r="B54" s="37" t="s">
        <v>213</v>
      </c>
      <c r="C54" s="38">
        <v>3255</v>
      </c>
      <c r="D54" s="46" t="str">
        <f t="shared" si="11"/>
        <v>N/A</v>
      </c>
      <c r="E54" s="38">
        <v>3145</v>
      </c>
      <c r="F54" s="46" t="str">
        <f t="shared" si="12"/>
        <v>N/A</v>
      </c>
      <c r="G54" s="38">
        <v>3098</v>
      </c>
      <c r="H54" s="46" t="str">
        <f t="shared" si="13"/>
        <v>N/A</v>
      </c>
      <c r="I54" s="12">
        <v>-3.38</v>
      </c>
      <c r="J54" s="12">
        <v>-1.49</v>
      </c>
      <c r="K54" s="47" t="s">
        <v>739</v>
      </c>
      <c r="L54" s="9" t="str">
        <f t="shared" si="14"/>
        <v>Yes</v>
      </c>
    </row>
    <row r="55" spans="1:12" x14ac:dyDescent="0.2">
      <c r="A55" s="48" t="s">
        <v>1438</v>
      </c>
      <c r="B55" s="37" t="s">
        <v>213</v>
      </c>
      <c r="C55" s="49">
        <v>1933.8138249000001</v>
      </c>
      <c r="D55" s="46" t="str">
        <f t="shared" si="11"/>
        <v>N/A</v>
      </c>
      <c r="E55" s="49">
        <v>2246.5612083000001</v>
      </c>
      <c r="F55" s="46" t="str">
        <f t="shared" si="12"/>
        <v>N/A</v>
      </c>
      <c r="G55" s="49">
        <v>2003.9354421999999</v>
      </c>
      <c r="H55" s="46" t="str">
        <f t="shared" si="13"/>
        <v>N/A</v>
      </c>
      <c r="I55" s="12">
        <v>16.170000000000002</v>
      </c>
      <c r="J55" s="12">
        <v>-10.8</v>
      </c>
      <c r="K55" s="47" t="s">
        <v>739</v>
      </c>
      <c r="L55" s="9" t="str">
        <f t="shared" si="14"/>
        <v>Yes</v>
      </c>
    </row>
    <row r="56" spans="1:12" x14ac:dyDescent="0.2">
      <c r="A56" s="48" t="s">
        <v>1439</v>
      </c>
      <c r="B56" s="37" t="s">
        <v>213</v>
      </c>
      <c r="C56" s="38">
        <v>0.47373271890000002</v>
      </c>
      <c r="D56" s="46" t="str">
        <f t="shared" si="11"/>
        <v>N/A</v>
      </c>
      <c r="E56" s="38">
        <v>0.68108108109999999</v>
      </c>
      <c r="F56" s="46" t="str">
        <f t="shared" si="12"/>
        <v>N/A</v>
      </c>
      <c r="G56" s="38">
        <v>0.43705616530000002</v>
      </c>
      <c r="H56" s="46" t="str">
        <f t="shared" si="13"/>
        <v>N/A</v>
      </c>
      <c r="I56" s="12">
        <v>43.77</v>
      </c>
      <c r="J56" s="12">
        <v>-35.799999999999997</v>
      </c>
      <c r="K56" s="47" t="s">
        <v>739</v>
      </c>
      <c r="L56" s="9" t="str">
        <f t="shared" si="14"/>
        <v>No</v>
      </c>
    </row>
    <row r="57" spans="1:12" ht="25.5" x14ac:dyDescent="0.2">
      <c r="A57" s="48" t="s">
        <v>599</v>
      </c>
      <c r="B57" s="37" t="s">
        <v>213</v>
      </c>
      <c r="C57" s="49">
        <v>3063445</v>
      </c>
      <c r="D57" s="46" t="str">
        <f t="shared" si="11"/>
        <v>N/A</v>
      </c>
      <c r="E57" s="49">
        <v>3014927</v>
      </c>
      <c r="F57" s="46" t="str">
        <f t="shared" si="12"/>
        <v>N/A</v>
      </c>
      <c r="G57" s="49">
        <v>2535115</v>
      </c>
      <c r="H57" s="46" t="str">
        <f t="shared" si="13"/>
        <v>N/A</v>
      </c>
      <c r="I57" s="12">
        <v>-1.58</v>
      </c>
      <c r="J57" s="12">
        <v>-15.9</v>
      </c>
      <c r="K57" s="47" t="s">
        <v>739</v>
      </c>
      <c r="L57" s="9" t="str">
        <f t="shared" si="14"/>
        <v>Yes</v>
      </c>
    </row>
    <row r="58" spans="1:12" x14ac:dyDescent="0.2">
      <c r="A58" s="48" t="s">
        <v>600</v>
      </c>
      <c r="B58" s="37" t="s">
        <v>213</v>
      </c>
      <c r="C58" s="38">
        <v>44</v>
      </c>
      <c r="D58" s="46" t="str">
        <f t="shared" si="11"/>
        <v>N/A</v>
      </c>
      <c r="E58" s="38">
        <v>54</v>
      </c>
      <c r="F58" s="46" t="str">
        <f t="shared" si="12"/>
        <v>N/A</v>
      </c>
      <c r="G58" s="38">
        <v>47</v>
      </c>
      <c r="H58" s="46" t="str">
        <f t="shared" si="13"/>
        <v>N/A</v>
      </c>
      <c r="I58" s="12">
        <v>22.73</v>
      </c>
      <c r="J58" s="12">
        <v>-13</v>
      </c>
      <c r="K58" s="47" t="s">
        <v>739</v>
      </c>
      <c r="L58" s="9" t="str">
        <f t="shared" si="14"/>
        <v>Yes</v>
      </c>
    </row>
    <row r="59" spans="1:12" x14ac:dyDescent="0.2">
      <c r="A59" s="48" t="s">
        <v>1440</v>
      </c>
      <c r="B59" s="37" t="s">
        <v>213</v>
      </c>
      <c r="C59" s="49">
        <v>69623.75</v>
      </c>
      <c r="D59" s="46" t="str">
        <f t="shared" si="11"/>
        <v>N/A</v>
      </c>
      <c r="E59" s="49">
        <v>55831.981481000003</v>
      </c>
      <c r="F59" s="46" t="str">
        <f t="shared" si="12"/>
        <v>N/A</v>
      </c>
      <c r="G59" s="49">
        <v>53938.617020999998</v>
      </c>
      <c r="H59" s="46" t="str">
        <f t="shared" si="13"/>
        <v>N/A</v>
      </c>
      <c r="I59" s="12">
        <v>-19.8</v>
      </c>
      <c r="J59" s="12">
        <v>-3.39</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7729400</v>
      </c>
      <c r="D63" s="11" t="str">
        <f t="shared" si="11"/>
        <v>N/A</v>
      </c>
      <c r="E63" s="14">
        <v>7151902</v>
      </c>
      <c r="F63" s="11" t="str">
        <f t="shared" si="12"/>
        <v>N/A</v>
      </c>
      <c r="G63" s="14">
        <v>6106486</v>
      </c>
      <c r="H63" s="11" t="str">
        <f t="shared" si="13"/>
        <v>N/A</v>
      </c>
      <c r="I63" s="59">
        <v>-7.47</v>
      </c>
      <c r="J63" s="59">
        <v>-14.6</v>
      </c>
      <c r="K63" s="50" t="s">
        <v>739</v>
      </c>
      <c r="L63" s="9" t="str">
        <f t="shared" si="14"/>
        <v>Yes</v>
      </c>
    </row>
    <row r="64" spans="1:12" x14ac:dyDescent="0.2">
      <c r="A64" s="4" t="s">
        <v>604</v>
      </c>
      <c r="B64" s="50" t="s">
        <v>213</v>
      </c>
      <c r="C64" s="1">
        <v>36</v>
      </c>
      <c r="D64" s="11" t="str">
        <f t="shared" si="11"/>
        <v>N/A</v>
      </c>
      <c r="E64" s="1">
        <v>38</v>
      </c>
      <c r="F64" s="11" t="str">
        <f t="shared" si="12"/>
        <v>N/A</v>
      </c>
      <c r="G64" s="1">
        <v>34</v>
      </c>
      <c r="H64" s="11" t="str">
        <f t="shared" si="13"/>
        <v>N/A</v>
      </c>
      <c r="I64" s="59">
        <v>5.556</v>
      </c>
      <c r="J64" s="59">
        <v>-10.5</v>
      </c>
      <c r="K64" s="50" t="s">
        <v>739</v>
      </c>
      <c r="L64" s="9" t="str">
        <f t="shared" si="14"/>
        <v>Yes</v>
      </c>
    </row>
    <row r="65" spans="1:12" x14ac:dyDescent="0.2">
      <c r="A65" s="4" t="s">
        <v>1442</v>
      </c>
      <c r="B65" s="50" t="s">
        <v>213</v>
      </c>
      <c r="C65" s="14">
        <v>214705.55556000001</v>
      </c>
      <c r="D65" s="11" t="str">
        <f t="shared" si="11"/>
        <v>N/A</v>
      </c>
      <c r="E65" s="14">
        <v>188207.94737000001</v>
      </c>
      <c r="F65" s="11" t="str">
        <f t="shared" si="12"/>
        <v>N/A</v>
      </c>
      <c r="G65" s="14">
        <v>179602.52940999999</v>
      </c>
      <c r="H65" s="11" t="str">
        <f t="shared" si="13"/>
        <v>N/A</v>
      </c>
      <c r="I65" s="59">
        <v>-12.3</v>
      </c>
      <c r="J65" s="59">
        <v>-4.57</v>
      </c>
      <c r="K65" s="50" t="s">
        <v>739</v>
      </c>
      <c r="L65" s="9" t="str">
        <f t="shared" si="14"/>
        <v>Yes</v>
      </c>
    </row>
    <row r="66" spans="1:12" x14ac:dyDescent="0.2">
      <c r="A66" s="4" t="s">
        <v>605</v>
      </c>
      <c r="B66" s="50" t="s">
        <v>213</v>
      </c>
      <c r="C66" s="14">
        <v>137306877</v>
      </c>
      <c r="D66" s="11" t="str">
        <f t="shared" si="11"/>
        <v>N/A</v>
      </c>
      <c r="E66" s="14">
        <v>138186362</v>
      </c>
      <c r="F66" s="11" t="str">
        <f t="shared" si="12"/>
        <v>N/A</v>
      </c>
      <c r="G66" s="14">
        <v>136790939</v>
      </c>
      <c r="H66" s="11" t="str">
        <f t="shared" si="13"/>
        <v>N/A</v>
      </c>
      <c r="I66" s="59">
        <v>0.64049999999999996</v>
      </c>
      <c r="J66" s="59">
        <v>-1.01</v>
      </c>
      <c r="K66" s="50" t="s">
        <v>739</v>
      </c>
      <c r="L66" s="9" t="str">
        <f t="shared" si="14"/>
        <v>Yes</v>
      </c>
    </row>
    <row r="67" spans="1:12" x14ac:dyDescent="0.2">
      <c r="A67" s="4" t="s">
        <v>606</v>
      </c>
      <c r="B67" s="50" t="s">
        <v>213</v>
      </c>
      <c r="C67" s="1">
        <v>4452</v>
      </c>
      <c r="D67" s="11" t="str">
        <f t="shared" si="11"/>
        <v>N/A</v>
      </c>
      <c r="E67" s="1">
        <v>4343</v>
      </c>
      <c r="F67" s="11" t="str">
        <f t="shared" si="12"/>
        <v>N/A</v>
      </c>
      <c r="G67" s="1">
        <v>4314</v>
      </c>
      <c r="H67" s="11" t="str">
        <f t="shared" si="13"/>
        <v>N/A</v>
      </c>
      <c r="I67" s="59">
        <v>-2.4500000000000002</v>
      </c>
      <c r="J67" s="59">
        <v>-0.66800000000000004</v>
      </c>
      <c r="K67" s="50" t="s">
        <v>739</v>
      </c>
      <c r="L67" s="9" t="str">
        <f t="shared" si="14"/>
        <v>Yes</v>
      </c>
    </row>
    <row r="68" spans="1:12" x14ac:dyDescent="0.2">
      <c r="A68" s="4" t="s">
        <v>1443</v>
      </c>
      <c r="B68" s="50" t="s">
        <v>213</v>
      </c>
      <c r="C68" s="14">
        <v>30841.616577000001</v>
      </c>
      <c r="D68" s="11" t="str">
        <f t="shared" si="11"/>
        <v>N/A</v>
      </c>
      <c r="E68" s="14">
        <v>31818.181441000001</v>
      </c>
      <c r="F68" s="11" t="str">
        <f t="shared" si="12"/>
        <v>N/A</v>
      </c>
      <c r="G68" s="14">
        <v>31708.608948000001</v>
      </c>
      <c r="H68" s="11" t="str">
        <f t="shared" si="13"/>
        <v>N/A</v>
      </c>
      <c r="I68" s="59">
        <v>3.1659999999999999</v>
      </c>
      <c r="J68" s="59">
        <v>-0.34399999999999997</v>
      </c>
      <c r="K68" s="50" t="s">
        <v>739</v>
      </c>
      <c r="L68" s="9" t="str">
        <f t="shared" si="14"/>
        <v>Yes</v>
      </c>
    </row>
    <row r="69" spans="1:12" ht="25.5" x14ac:dyDescent="0.2">
      <c r="A69" s="4" t="s">
        <v>607</v>
      </c>
      <c r="B69" s="50" t="s">
        <v>213</v>
      </c>
      <c r="C69" s="14">
        <v>4565256</v>
      </c>
      <c r="D69" s="11" t="str">
        <f t="shared" si="11"/>
        <v>N/A</v>
      </c>
      <c r="E69" s="14">
        <v>5125687</v>
      </c>
      <c r="F69" s="11" t="str">
        <f t="shared" si="12"/>
        <v>N/A</v>
      </c>
      <c r="G69" s="14">
        <v>5068030</v>
      </c>
      <c r="H69" s="11" t="str">
        <f t="shared" si="13"/>
        <v>N/A</v>
      </c>
      <c r="I69" s="59">
        <v>12.28</v>
      </c>
      <c r="J69" s="59">
        <v>-1.1200000000000001</v>
      </c>
      <c r="K69" s="50" t="s">
        <v>739</v>
      </c>
      <c r="L69" s="9" t="str">
        <f t="shared" si="14"/>
        <v>Yes</v>
      </c>
    </row>
    <row r="70" spans="1:12" x14ac:dyDescent="0.2">
      <c r="A70" s="4" t="s">
        <v>608</v>
      </c>
      <c r="B70" s="50" t="s">
        <v>213</v>
      </c>
      <c r="C70" s="1">
        <v>12261</v>
      </c>
      <c r="D70" s="11" t="str">
        <f t="shared" si="11"/>
        <v>N/A</v>
      </c>
      <c r="E70" s="1">
        <v>12773</v>
      </c>
      <c r="F70" s="11" t="str">
        <f t="shared" si="12"/>
        <v>N/A</v>
      </c>
      <c r="G70" s="1">
        <v>13120</v>
      </c>
      <c r="H70" s="11" t="str">
        <f t="shared" si="13"/>
        <v>N/A</v>
      </c>
      <c r="I70" s="59">
        <v>4.1760000000000002</v>
      </c>
      <c r="J70" s="59">
        <v>2.7170000000000001</v>
      </c>
      <c r="K70" s="50" t="s">
        <v>739</v>
      </c>
      <c r="L70" s="9" t="str">
        <f t="shared" si="14"/>
        <v>Yes</v>
      </c>
    </row>
    <row r="71" spans="1:12" x14ac:dyDescent="0.2">
      <c r="A71" s="4" t="s">
        <v>1444</v>
      </c>
      <c r="B71" s="50" t="s">
        <v>213</v>
      </c>
      <c r="C71" s="14">
        <v>372.33961341000003</v>
      </c>
      <c r="D71" s="11" t="str">
        <f t="shared" si="11"/>
        <v>N/A</v>
      </c>
      <c r="E71" s="14">
        <v>401.29076959000002</v>
      </c>
      <c r="F71" s="11" t="str">
        <f t="shared" si="12"/>
        <v>N/A</v>
      </c>
      <c r="G71" s="14">
        <v>386.28277438999999</v>
      </c>
      <c r="H71" s="11" t="str">
        <f t="shared" si="13"/>
        <v>N/A</v>
      </c>
      <c r="I71" s="59">
        <v>7.7750000000000004</v>
      </c>
      <c r="J71" s="59">
        <v>-3.74</v>
      </c>
      <c r="K71" s="50" t="s">
        <v>739</v>
      </c>
      <c r="L71" s="9" t="str">
        <f t="shared" si="14"/>
        <v>Yes</v>
      </c>
    </row>
    <row r="72" spans="1:12" x14ac:dyDescent="0.2">
      <c r="A72" s="4" t="s">
        <v>609</v>
      </c>
      <c r="B72" s="50" t="s">
        <v>213</v>
      </c>
      <c r="C72" s="14">
        <v>3231125</v>
      </c>
      <c r="D72" s="11" t="str">
        <f t="shared" si="11"/>
        <v>N/A</v>
      </c>
      <c r="E72" s="14">
        <v>4203161</v>
      </c>
      <c r="F72" s="11" t="str">
        <f t="shared" si="12"/>
        <v>N/A</v>
      </c>
      <c r="G72" s="14">
        <v>4238593</v>
      </c>
      <c r="H72" s="11" t="str">
        <f t="shared" si="13"/>
        <v>N/A</v>
      </c>
      <c r="I72" s="59">
        <v>30.08</v>
      </c>
      <c r="J72" s="59">
        <v>0.84299999999999997</v>
      </c>
      <c r="K72" s="50" t="s">
        <v>739</v>
      </c>
      <c r="L72" s="9" t="str">
        <f t="shared" si="14"/>
        <v>Yes</v>
      </c>
    </row>
    <row r="73" spans="1:12" x14ac:dyDescent="0.2">
      <c r="A73" s="4" t="s">
        <v>610</v>
      </c>
      <c r="B73" s="50" t="s">
        <v>213</v>
      </c>
      <c r="C73" s="1">
        <v>4238</v>
      </c>
      <c r="D73" s="11" t="str">
        <f t="shared" si="11"/>
        <v>N/A</v>
      </c>
      <c r="E73" s="1">
        <v>4622</v>
      </c>
      <c r="F73" s="11" t="str">
        <f t="shared" si="12"/>
        <v>N/A</v>
      </c>
      <c r="G73" s="1">
        <v>4936</v>
      </c>
      <c r="H73" s="11" t="str">
        <f t="shared" si="13"/>
        <v>N/A</v>
      </c>
      <c r="I73" s="59">
        <v>9.0609999999999999</v>
      </c>
      <c r="J73" s="59">
        <v>6.7939999999999996</v>
      </c>
      <c r="K73" s="50" t="s">
        <v>739</v>
      </c>
      <c r="L73" s="9" t="str">
        <f t="shared" si="14"/>
        <v>Yes</v>
      </c>
    </row>
    <row r="74" spans="1:12" x14ac:dyDescent="0.2">
      <c r="A74" s="4" t="s">
        <v>1445</v>
      </c>
      <c r="B74" s="50" t="s">
        <v>213</v>
      </c>
      <c r="C74" s="14">
        <v>762.41741387000002</v>
      </c>
      <c r="D74" s="11" t="str">
        <f t="shared" si="11"/>
        <v>N/A</v>
      </c>
      <c r="E74" s="14">
        <v>909.38143661000004</v>
      </c>
      <c r="F74" s="11" t="str">
        <f t="shared" si="12"/>
        <v>N/A</v>
      </c>
      <c r="G74" s="14">
        <v>858.71008914000004</v>
      </c>
      <c r="H74" s="11" t="str">
        <f t="shared" si="13"/>
        <v>N/A</v>
      </c>
      <c r="I74" s="59">
        <v>19.28</v>
      </c>
      <c r="J74" s="59">
        <v>-5.57</v>
      </c>
      <c r="K74" s="50" t="s">
        <v>739</v>
      </c>
      <c r="L74" s="9" t="str">
        <f t="shared" si="14"/>
        <v>Yes</v>
      </c>
    </row>
    <row r="75" spans="1:12" ht="25.5" x14ac:dyDescent="0.2">
      <c r="A75" s="4" t="s">
        <v>611</v>
      </c>
      <c r="B75" s="50" t="s">
        <v>213</v>
      </c>
      <c r="C75" s="14">
        <v>833650</v>
      </c>
      <c r="D75" s="11" t="str">
        <f t="shared" si="11"/>
        <v>N/A</v>
      </c>
      <c r="E75" s="14">
        <v>885553</v>
      </c>
      <c r="F75" s="11" t="str">
        <f t="shared" si="12"/>
        <v>N/A</v>
      </c>
      <c r="G75" s="14">
        <v>924549</v>
      </c>
      <c r="H75" s="11" t="str">
        <f t="shared" si="13"/>
        <v>N/A</v>
      </c>
      <c r="I75" s="59">
        <v>6.226</v>
      </c>
      <c r="J75" s="59">
        <v>4.4039999999999999</v>
      </c>
      <c r="K75" s="50" t="s">
        <v>739</v>
      </c>
      <c r="L75" s="9" t="str">
        <f t="shared" si="14"/>
        <v>Yes</v>
      </c>
    </row>
    <row r="76" spans="1:12" x14ac:dyDescent="0.2">
      <c r="A76" s="48" t="s">
        <v>612</v>
      </c>
      <c r="B76" s="37" t="s">
        <v>213</v>
      </c>
      <c r="C76" s="38">
        <v>6363</v>
      </c>
      <c r="D76" s="46" t="str">
        <f t="shared" si="11"/>
        <v>N/A</v>
      </c>
      <c r="E76" s="38">
        <v>6616</v>
      </c>
      <c r="F76" s="46" t="str">
        <f t="shared" si="12"/>
        <v>N/A</v>
      </c>
      <c r="G76" s="38">
        <v>6789</v>
      </c>
      <c r="H76" s="46" t="str">
        <f t="shared" si="13"/>
        <v>N/A</v>
      </c>
      <c r="I76" s="12">
        <v>3.976</v>
      </c>
      <c r="J76" s="12">
        <v>2.6150000000000002</v>
      </c>
      <c r="K76" s="47" t="s">
        <v>739</v>
      </c>
      <c r="L76" s="9" t="str">
        <f t="shared" si="14"/>
        <v>Yes</v>
      </c>
    </row>
    <row r="77" spans="1:12" ht="25.5" x14ac:dyDescent="0.2">
      <c r="A77" s="48" t="s">
        <v>1446</v>
      </c>
      <c r="B77" s="37" t="s">
        <v>213</v>
      </c>
      <c r="C77" s="49">
        <v>131.01524438000001</v>
      </c>
      <c r="D77" s="46" t="str">
        <f t="shared" si="11"/>
        <v>N/A</v>
      </c>
      <c r="E77" s="49">
        <v>133.85021161</v>
      </c>
      <c r="F77" s="46" t="str">
        <f t="shared" si="12"/>
        <v>N/A</v>
      </c>
      <c r="G77" s="49">
        <v>136.18338489000001</v>
      </c>
      <c r="H77" s="46" t="str">
        <f t="shared" si="13"/>
        <v>N/A</v>
      </c>
      <c r="I77" s="12">
        <v>2.1640000000000001</v>
      </c>
      <c r="J77" s="12">
        <v>1.7430000000000001</v>
      </c>
      <c r="K77" s="47" t="s">
        <v>739</v>
      </c>
      <c r="L77" s="9" t="str">
        <f t="shared" si="14"/>
        <v>Yes</v>
      </c>
    </row>
    <row r="78" spans="1:12" ht="25.5" x14ac:dyDescent="0.2">
      <c r="A78" s="48" t="s">
        <v>613</v>
      </c>
      <c r="B78" s="37" t="s">
        <v>213</v>
      </c>
      <c r="C78" s="49">
        <v>3260448</v>
      </c>
      <c r="D78" s="46" t="str">
        <f t="shared" si="11"/>
        <v>N/A</v>
      </c>
      <c r="E78" s="49">
        <v>3653252</v>
      </c>
      <c r="F78" s="46" t="str">
        <f t="shared" si="12"/>
        <v>N/A</v>
      </c>
      <c r="G78" s="49">
        <v>4317962</v>
      </c>
      <c r="H78" s="46" t="str">
        <f t="shared" si="13"/>
        <v>N/A</v>
      </c>
      <c r="I78" s="12">
        <v>12.05</v>
      </c>
      <c r="J78" s="12">
        <v>18.2</v>
      </c>
      <c r="K78" s="47" t="s">
        <v>739</v>
      </c>
      <c r="L78" s="9" t="str">
        <f t="shared" si="14"/>
        <v>Yes</v>
      </c>
    </row>
    <row r="79" spans="1:12" x14ac:dyDescent="0.2">
      <c r="A79" s="48" t="s">
        <v>614</v>
      </c>
      <c r="B79" s="37" t="s">
        <v>213</v>
      </c>
      <c r="C79" s="38">
        <v>6972</v>
      </c>
      <c r="D79" s="46" t="str">
        <f t="shared" si="11"/>
        <v>N/A</v>
      </c>
      <c r="E79" s="38">
        <v>7498</v>
      </c>
      <c r="F79" s="46" t="str">
        <f t="shared" si="12"/>
        <v>N/A</v>
      </c>
      <c r="G79" s="38">
        <v>8067</v>
      </c>
      <c r="H79" s="46" t="str">
        <f t="shared" si="13"/>
        <v>N/A</v>
      </c>
      <c r="I79" s="12">
        <v>7.5439999999999996</v>
      </c>
      <c r="J79" s="12">
        <v>7.5890000000000004</v>
      </c>
      <c r="K79" s="47" t="s">
        <v>739</v>
      </c>
      <c r="L79" s="9" t="str">
        <f t="shared" si="14"/>
        <v>Yes</v>
      </c>
    </row>
    <row r="80" spans="1:12" x14ac:dyDescent="0.2">
      <c r="A80" s="48" t="s">
        <v>1447</v>
      </c>
      <c r="B80" s="37" t="s">
        <v>213</v>
      </c>
      <c r="C80" s="49">
        <v>467.64888123999998</v>
      </c>
      <c r="D80" s="46" t="str">
        <f t="shared" si="11"/>
        <v>N/A</v>
      </c>
      <c r="E80" s="49">
        <v>487.23019471999999</v>
      </c>
      <c r="F80" s="46" t="str">
        <f t="shared" si="12"/>
        <v>N/A</v>
      </c>
      <c r="G80" s="49">
        <v>535.26242717000002</v>
      </c>
      <c r="H80" s="46" t="str">
        <f t="shared" si="13"/>
        <v>N/A</v>
      </c>
      <c r="I80" s="12">
        <v>4.1870000000000003</v>
      </c>
      <c r="J80" s="12">
        <v>9.8580000000000005</v>
      </c>
      <c r="K80" s="47" t="s">
        <v>739</v>
      </c>
      <c r="L80" s="9" t="str">
        <f t="shared" si="14"/>
        <v>Yes</v>
      </c>
    </row>
    <row r="81" spans="1:12" x14ac:dyDescent="0.2">
      <c r="A81" s="48" t="s">
        <v>615</v>
      </c>
      <c r="B81" s="37" t="s">
        <v>213</v>
      </c>
      <c r="C81" s="49">
        <v>2314824</v>
      </c>
      <c r="D81" s="46" t="str">
        <f t="shared" si="11"/>
        <v>N/A</v>
      </c>
      <c r="E81" s="49">
        <v>2708284</v>
      </c>
      <c r="F81" s="46" t="str">
        <f t="shared" si="12"/>
        <v>N/A</v>
      </c>
      <c r="G81" s="49">
        <v>2868808</v>
      </c>
      <c r="H81" s="46" t="str">
        <f t="shared" si="13"/>
        <v>N/A</v>
      </c>
      <c r="I81" s="12">
        <v>17</v>
      </c>
      <c r="J81" s="12">
        <v>5.9269999999999996</v>
      </c>
      <c r="K81" s="47" t="s">
        <v>739</v>
      </c>
      <c r="L81" s="9" t="str">
        <f t="shared" si="14"/>
        <v>Yes</v>
      </c>
    </row>
    <row r="82" spans="1:12" x14ac:dyDescent="0.2">
      <c r="A82" s="48" t="s">
        <v>616</v>
      </c>
      <c r="B82" s="37" t="s">
        <v>213</v>
      </c>
      <c r="C82" s="38">
        <v>2830</v>
      </c>
      <c r="D82" s="46" t="str">
        <f t="shared" si="11"/>
        <v>N/A</v>
      </c>
      <c r="E82" s="38">
        <v>3223</v>
      </c>
      <c r="F82" s="46" t="str">
        <f t="shared" si="12"/>
        <v>N/A</v>
      </c>
      <c r="G82" s="38">
        <v>3470</v>
      </c>
      <c r="H82" s="46" t="str">
        <f t="shared" si="13"/>
        <v>N/A</v>
      </c>
      <c r="I82" s="12">
        <v>13.89</v>
      </c>
      <c r="J82" s="12">
        <v>7.6639999999999997</v>
      </c>
      <c r="K82" s="47" t="s">
        <v>739</v>
      </c>
      <c r="L82" s="9" t="str">
        <f t="shared" si="14"/>
        <v>Yes</v>
      </c>
    </row>
    <row r="83" spans="1:12" x14ac:dyDescent="0.2">
      <c r="A83" s="48" t="s">
        <v>1448</v>
      </c>
      <c r="B83" s="37" t="s">
        <v>213</v>
      </c>
      <c r="C83" s="49">
        <v>817.95901060000006</v>
      </c>
      <c r="D83" s="46" t="str">
        <f t="shared" si="11"/>
        <v>N/A</v>
      </c>
      <c r="E83" s="49">
        <v>840.29910022000001</v>
      </c>
      <c r="F83" s="46" t="str">
        <f t="shared" si="12"/>
        <v>N/A</v>
      </c>
      <c r="G83" s="49">
        <v>826.74582133000001</v>
      </c>
      <c r="H83" s="46" t="str">
        <f t="shared" si="13"/>
        <v>N/A</v>
      </c>
      <c r="I83" s="12">
        <v>2.7309999999999999</v>
      </c>
      <c r="J83" s="12">
        <v>-1.61</v>
      </c>
      <c r="K83" s="47" t="s">
        <v>739</v>
      </c>
      <c r="L83" s="9" t="str">
        <f t="shared" si="14"/>
        <v>Yes</v>
      </c>
    </row>
    <row r="84" spans="1:12" ht="25.5" x14ac:dyDescent="0.2">
      <c r="A84" s="48" t="s">
        <v>617</v>
      </c>
      <c r="B84" s="37" t="s">
        <v>213</v>
      </c>
      <c r="C84" s="49">
        <v>146254</v>
      </c>
      <c r="D84" s="46" t="str">
        <f t="shared" si="11"/>
        <v>N/A</v>
      </c>
      <c r="E84" s="49">
        <v>127377</v>
      </c>
      <c r="F84" s="46" t="str">
        <f t="shared" si="12"/>
        <v>N/A</v>
      </c>
      <c r="G84" s="49">
        <v>96011</v>
      </c>
      <c r="H84" s="46" t="str">
        <f t="shared" si="13"/>
        <v>N/A</v>
      </c>
      <c r="I84" s="12">
        <v>-12.9</v>
      </c>
      <c r="J84" s="12">
        <v>-24.6</v>
      </c>
      <c r="K84" s="47" t="s">
        <v>739</v>
      </c>
      <c r="L84" s="9" t="str">
        <f t="shared" si="14"/>
        <v>Yes</v>
      </c>
    </row>
    <row r="85" spans="1:12" x14ac:dyDescent="0.2">
      <c r="A85" s="48" t="s">
        <v>618</v>
      </c>
      <c r="B85" s="37" t="s">
        <v>213</v>
      </c>
      <c r="C85" s="38">
        <v>87</v>
      </c>
      <c r="D85" s="46" t="str">
        <f t="shared" si="11"/>
        <v>N/A</v>
      </c>
      <c r="E85" s="38">
        <v>80</v>
      </c>
      <c r="F85" s="46" t="str">
        <f t="shared" si="12"/>
        <v>N/A</v>
      </c>
      <c r="G85" s="38">
        <v>68</v>
      </c>
      <c r="H85" s="46" t="str">
        <f t="shared" si="13"/>
        <v>N/A</v>
      </c>
      <c r="I85" s="12">
        <v>-8.0500000000000007</v>
      </c>
      <c r="J85" s="12">
        <v>-15</v>
      </c>
      <c r="K85" s="47" t="s">
        <v>739</v>
      </c>
      <c r="L85" s="9" t="str">
        <f t="shared" si="14"/>
        <v>Yes</v>
      </c>
    </row>
    <row r="86" spans="1:12" ht="25.5" x14ac:dyDescent="0.2">
      <c r="A86" s="48" t="s">
        <v>1449</v>
      </c>
      <c r="B86" s="37" t="s">
        <v>213</v>
      </c>
      <c r="C86" s="49">
        <v>1681.0804598</v>
      </c>
      <c r="D86" s="46" t="str">
        <f t="shared" si="11"/>
        <v>N/A</v>
      </c>
      <c r="E86" s="49">
        <v>1592.2125000000001</v>
      </c>
      <c r="F86" s="46" t="str">
        <f t="shared" si="12"/>
        <v>N/A</v>
      </c>
      <c r="G86" s="49">
        <v>1411.9264705999999</v>
      </c>
      <c r="H86" s="46" t="str">
        <f t="shared" si="13"/>
        <v>N/A</v>
      </c>
      <c r="I86" s="12">
        <v>-5.29</v>
      </c>
      <c r="J86" s="12">
        <v>-11.3</v>
      </c>
      <c r="K86" s="47" t="s">
        <v>739</v>
      </c>
      <c r="L86" s="9" t="str">
        <f t="shared" si="14"/>
        <v>Yes</v>
      </c>
    </row>
    <row r="87" spans="1:12" ht="25.5" x14ac:dyDescent="0.2">
      <c r="A87" s="48" t="s">
        <v>619</v>
      </c>
      <c r="B87" s="37" t="s">
        <v>213</v>
      </c>
      <c r="C87" s="49">
        <v>1753131</v>
      </c>
      <c r="D87" s="46" t="str">
        <f t="shared" si="11"/>
        <v>N/A</v>
      </c>
      <c r="E87" s="49">
        <v>2050779</v>
      </c>
      <c r="F87" s="46" t="str">
        <f t="shared" si="12"/>
        <v>N/A</v>
      </c>
      <c r="G87" s="49">
        <v>2104113</v>
      </c>
      <c r="H87" s="46" t="str">
        <f t="shared" si="13"/>
        <v>N/A</v>
      </c>
      <c r="I87" s="12">
        <v>16.98</v>
      </c>
      <c r="J87" s="12">
        <v>2.601</v>
      </c>
      <c r="K87" s="47" t="s">
        <v>739</v>
      </c>
      <c r="L87" s="9" t="str">
        <f t="shared" si="14"/>
        <v>Yes</v>
      </c>
    </row>
    <row r="88" spans="1:12" x14ac:dyDescent="0.2">
      <c r="A88" s="48" t="s">
        <v>620</v>
      </c>
      <c r="B88" s="37" t="s">
        <v>213</v>
      </c>
      <c r="C88" s="38">
        <v>7798</v>
      </c>
      <c r="D88" s="46" t="str">
        <f t="shared" si="11"/>
        <v>N/A</v>
      </c>
      <c r="E88" s="38">
        <v>8147</v>
      </c>
      <c r="F88" s="46" t="str">
        <f t="shared" si="12"/>
        <v>N/A</v>
      </c>
      <c r="G88" s="38">
        <v>8152</v>
      </c>
      <c r="H88" s="46" t="str">
        <f t="shared" si="13"/>
        <v>N/A</v>
      </c>
      <c r="I88" s="12">
        <v>4.476</v>
      </c>
      <c r="J88" s="12">
        <v>6.1400000000000003E-2</v>
      </c>
      <c r="K88" s="47" t="s">
        <v>739</v>
      </c>
      <c r="L88" s="9" t="str">
        <f t="shared" si="14"/>
        <v>Yes</v>
      </c>
    </row>
    <row r="89" spans="1:12" x14ac:dyDescent="0.2">
      <c r="A89" s="48" t="s">
        <v>1450</v>
      </c>
      <c r="B89" s="37" t="s">
        <v>213</v>
      </c>
      <c r="C89" s="49">
        <v>224.81803026</v>
      </c>
      <c r="D89" s="46" t="str">
        <f t="shared" si="11"/>
        <v>N/A</v>
      </c>
      <c r="E89" s="49">
        <v>251.72198355</v>
      </c>
      <c r="F89" s="46" t="str">
        <f t="shared" si="12"/>
        <v>N/A</v>
      </c>
      <c r="G89" s="49">
        <v>258.11003434999998</v>
      </c>
      <c r="H89" s="46" t="str">
        <f t="shared" si="13"/>
        <v>N/A</v>
      </c>
      <c r="I89" s="12">
        <v>11.97</v>
      </c>
      <c r="J89" s="12">
        <v>2.5379999999999998</v>
      </c>
      <c r="K89" s="47" t="s">
        <v>739</v>
      </c>
      <c r="L89" s="9" t="str">
        <f t="shared" si="14"/>
        <v>Yes</v>
      </c>
    </row>
    <row r="90" spans="1:12" x14ac:dyDescent="0.2">
      <c r="A90" s="48" t="s">
        <v>621</v>
      </c>
      <c r="B90" s="37" t="s">
        <v>213</v>
      </c>
      <c r="C90" s="49">
        <v>2364799</v>
      </c>
      <c r="D90" s="46" t="str">
        <f t="shared" si="11"/>
        <v>N/A</v>
      </c>
      <c r="E90" s="49">
        <v>2339930</v>
      </c>
      <c r="F90" s="46" t="str">
        <f t="shared" si="12"/>
        <v>N/A</v>
      </c>
      <c r="G90" s="49">
        <v>2678786</v>
      </c>
      <c r="H90" s="46" t="str">
        <f t="shared" si="13"/>
        <v>N/A</v>
      </c>
      <c r="I90" s="12">
        <v>-1.05</v>
      </c>
      <c r="J90" s="12">
        <v>14.48</v>
      </c>
      <c r="K90" s="47" t="s">
        <v>739</v>
      </c>
      <c r="L90" s="9" t="str">
        <f t="shared" si="14"/>
        <v>Yes</v>
      </c>
    </row>
    <row r="91" spans="1:12" x14ac:dyDescent="0.2">
      <c r="A91" s="48" t="s">
        <v>622</v>
      </c>
      <c r="B91" s="37" t="s">
        <v>213</v>
      </c>
      <c r="C91" s="38">
        <v>6025</v>
      </c>
      <c r="D91" s="46" t="str">
        <f t="shared" si="11"/>
        <v>N/A</v>
      </c>
      <c r="E91" s="38">
        <v>5987</v>
      </c>
      <c r="F91" s="46" t="str">
        <f t="shared" si="12"/>
        <v>N/A</v>
      </c>
      <c r="G91" s="38">
        <v>6347</v>
      </c>
      <c r="H91" s="46" t="str">
        <f t="shared" si="13"/>
        <v>N/A</v>
      </c>
      <c r="I91" s="12">
        <v>-0.63100000000000001</v>
      </c>
      <c r="J91" s="12">
        <v>6.0129999999999999</v>
      </c>
      <c r="K91" s="47" t="s">
        <v>739</v>
      </c>
      <c r="L91" s="9" t="str">
        <f t="shared" si="14"/>
        <v>Yes</v>
      </c>
    </row>
    <row r="92" spans="1:12" x14ac:dyDescent="0.2">
      <c r="A92" s="48" t="s">
        <v>1451</v>
      </c>
      <c r="B92" s="37" t="s">
        <v>213</v>
      </c>
      <c r="C92" s="49">
        <v>392.49775934000002</v>
      </c>
      <c r="D92" s="46" t="str">
        <f t="shared" si="11"/>
        <v>N/A</v>
      </c>
      <c r="E92" s="49">
        <v>390.83514280999998</v>
      </c>
      <c r="F92" s="46" t="str">
        <f t="shared" si="12"/>
        <v>N/A</v>
      </c>
      <c r="G92" s="49">
        <v>422.05545926999997</v>
      </c>
      <c r="H92" s="46" t="str">
        <f t="shared" si="13"/>
        <v>N/A</v>
      </c>
      <c r="I92" s="12">
        <v>-0.42399999999999999</v>
      </c>
      <c r="J92" s="12">
        <v>7.9880000000000004</v>
      </c>
      <c r="K92" s="47" t="s">
        <v>739</v>
      </c>
      <c r="L92" s="9" t="str">
        <f t="shared" si="14"/>
        <v>Yes</v>
      </c>
    </row>
    <row r="93" spans="1:12" ht="25.5" x14ac:dyDescent="0.2">
      <c r="A93" s="48" t="s">
        <v>623</v>
      </c>
      <c r="B93" s="37" t="s">
        <v>213</v>
      </c>
      <c r="C93" s="49">
        <v>28743643</v>
      </c>
      <c r="D93" s="46" t="str">
        <f t="shared" si="11"/>
        <v>N/A</v>
      </c>
      <c r="E93" s="49">
        <v>31776886</v>
      </c>
      <c r="F93" s="46" t="str">
        <f t="shared" si="12"/>
        <v>N/A</v>
      </c>
      <c r="G93" s="49">
        <v>30549086</v>
      </c>
      <c r="H93" s="46" t="str">
        <f t="shared" si="13"/>
        <v>N/A</v>
      </c>
      <c r="I93" s="12">
        <v>10.55</v>
      </c>
      <c r="J93" s="12">
        <v>-3.86</v>
      </c>
      <c r="K93" s="47" t="s">
        <v>739</v>
      </c>
      <c r="L93" s="9" t="str">
        <f t="shared" si="14"/>
        <v>Yes</v>
      </c>
    </row>
    <row r="94" spans="1:12" x14ac:dyDescent="0.2">
      <c r="A94" s="51" t="s">
        <v>624</v>
      </c>
      <c r="B94" s="38" t="s">
        <v>213</v>
      </c>
      <c r="C94" s="38">
        <v>7279</v>
      </c>
      <c r="D94" s="46" t="str">
        <f t="shared" si="11"/>
        <v>N/A</v>
      </c>
      <c r="E94" s="38">
        <v>7973</v>
      </c>
      <c r="F94" s="46" t="str">
        <f t="shared" si="12"/>
        <v>N/A</v>
      </c>
      <c r="G94" s="38">
        <v>8187</v>
      </c>
      <c r="H94" s="46" t="str">
        <f t="shared" si="13"/>
        <v>N/A</v>
      </c>
      <c r="I94" s="12">
        <v>9.5340000000000007</v>
      </c>
      <c r="J94" s="12">
        <v>2.6840000000000002</v>
      </c>
      <c r="K94" s="52" t="s">
        <v>739</v>
      </c>
      <c r="L94" s="9" t="str">
        <f t="shared" si="14"/>
        <v>Yes</v>
      </c>
    </row>
    <row r="95" spans="1:12" ht="25.5" x14ac:dyDescent="0.2">
      <c r="A95" s="48" t="s">
        <v>1452</v>
      </c>
      <c r="B95" s="37" t="s">
        <v>213</v>
      </c>
      <c r="C95" s="49">
        <v>3948.8450336999999</v>
      </c>
      <c r="D95" s="46" t="str">
        <f t="shared" si="11"/>
        <v>N/A</v>
      </c>
      <c r="E95" s="49">
        <v>3985.5620217999999</v>
      </c>
      <c r="F95" s="46" t="str">
        <f t="shared" si="12"/>
        <v>N/A</v>
      </c>
      <c r="G95" s="49">
        <v>3731.4139488999999</v>
      </c>
      <c r="H95" s="46" t="str">
        <f t="shared" si="13"/>
        <v>N/A</v>
      </c>
      <c r="I95" s="12">
        <v>0.92979999999999996</v>
      </c>
      <c r="J95" s="12">
        <v>-6.38</v>
      </c>
      <c r="K95" s="47" t="s">
        <v>739</v>
      </c>
      <c r="L95" s="9" t="str">
        <f t="shared" si="14"/>
        <v>Yes</v>
      </c>
    </row>
    <row r="96" spans="1:12" ht="25.5" x14ac:dyDescent="0.2">
      <c r="A96" s="48" t="s">
        <v>625</v>
      </c>
      <c r="B96" s="37" t="s">
        <v>213</v>
      </c>
      <c r="C96" s="49">
        <v>296902</v>
      </c>
      <c r="D96" s="46" t="str">
        <f t="shared" si="11"/>
        <v>N/A</v>
      </c>
      <c r="E96" s="49">
        <v>293893</v>
      </c>
      <c r="F96" s="46" t="str">
        <f t="shared" si="12"/>
        <v>N/A</v>
      </c>
      <c r="G96" s="49">
        <v>322647</v>
      </c>
      <c r="H96" s="46" t="str">
        <f t="shared" si="13"/>
        <v>N/A</v>
      </c>
      <c r="I96" s="12">
        <v>-1.01</v>
      </c>
      <c r="J96" s="12">
        <v>9.7840000000000007</v>
      </c>
      <c r="K96" s="47" t="s">
        <v>739</v>
      </c>
      <c r="L96" s="9" t="str">
        <f t="shared" si="14"/>
        <v>Yes</v>
      </c>
    </row>
    <row r="97" spans="1:12" x14ac:dyDescent="0.2">
      <c r="A97" s="48" t="s">
        <v>626</v>
      </c>
      <c r="B97" s="37" t="s">
        <v>213</v>
      </c>
      <c r="C97" s="38">
        <v>866</v>
      </c>
      <c r="D97" s="46" t="str">
        <f t="shared" si="11"/>
        <v>N/A</v>
      </c>
      <c r="E97" s="38">
        <v>918</v>
      </c>
      <c r="F97" s="46" t="str">
        <f t="shared" si="12"/>
        <v>N/A</v>
      </c>
      <c r="G97" s="38">
        <v>959</v>
      </c>
      <c r="H97" s="46" t="str">
        <f t="shared" si="13"/>
        <v>N/A</v>
      </c>
      <c r="I97" s="12">
        <v>6.0049999999999999</v>
      </c>
      <c r="J97" s="12">
        <v>4.4660000000000002</v>
      </c>
      <c r="K97" s="47" t="s">
        <v>739</v>
      </c>
      <c r="L97" s="9" t="str">
        <f t="shared" si="14"/>
        <v>Yes</v>
      </c>
    </row>
    <row r="98" spans="1:12" ht="25.5" x14ac:dyDescent="0.2">
      <c r="A98" s="48" t="s">
        <v>1453</v>
      </c>
      <c r="B98" s="37" t="s">
        <v>213</v>
      </c>
      <c r="C98" s="49">
        <v>342.84295612</v>
      </c>
      <c r="D98" s="46" t="str">
        <f t="shared" si="11"/>
        <v>N/A</v>
      </c>
      <c r="E98" s="49">
        <v>320.14488017000002</v>
      </c>
      <c r="F98" s="46" t="str">
        <f t="shared" si="12"/>
        <v>N/A</v>
      </c>
      <c r="G98" s="49">
        <v>336.44108446000001</v>
      </c>
      <c r="H98" s="46" t="str">
        <f t="shared" si="13"/>
        <v>N/A</v>
      </c>
      <c r="I98" s="12">
        <v>-6.62</v>
      </c>
      <c r="J98" s="12">
        <v>5.09</v>
      </c>
      <c r="K98" s="47" t="s">
        <v>739</v>
      </c>
      <c r="L98" s="9" t="str">
        <f t="shared" si="14"/>
        <v>Yes</v>
      </c>
    </row>
    <row r="99" spans="1:12" ht="25.5" x14ac:dyDescent="0.2">
      <c r="A99" s="48" t="s">
        <v>627</v>
      </c>
      <c r="B99" s="37" t="s">
        <v>213</v>
      </c>
      <c r="C99" s="49">
        <v>21696118</v>
      </c>
      <c r="D99" s="46" t="str">
        <f t="shared" si="11"/>
        <v>N/A</v>
      </c>
      <c r="E99" s="49">
        <v>23526582</v>
      </c>
      <c r="F99" s="46" t="str">
        <f t="shared" si="12"/>
        <v>N/A</v>
      </c>
      <c r="G99" s="49">
        <v>24040368</v>
      </c>
      <c r="H99" s="46" t="str">
        <f t="shared" si="13"/>
        <v>N/A</v>
      </c>
      <c r="I99" s="12">
        <v>8.4369999999999994</v>
      </c>
      <c r="J99" s="12">
        <v>2.1840000000000002</v>
      </c>
      <c r="K99" s="47" t="s">
        <v>739</v>
      </c>
      <c r="L99" s="9" t="str">
        <f t="shared" si="14"/>
        <v>Yes</v>
      </c>
    </row>
    <row r="100" spans="1:12" x14ac:dyDescent="0.2">
      <c r="A100" s="48" t="s">
        <v>628</v>
      </c>
      <c r="B100" s="37" t="s">
        <v>213</v>
      </c>
      <c r="C100" s="38">
        <v>2039</v>
      </c>
      <c r="D100" s="46" t="str">
        <f t="shared" si="11"/>
        <v>N/A</v>
      </c>
      <c r="E100" s="38">
        <v>2158</v>
      </c>
      <c r="F100" s="46" t="str">
        <f t="shared" si="12"/>
        <v>N/A</v>
      </c>
      <c r="G100" s="38">
        <v>2329</v>
      </c>
      <c r="H100" s="46" t="str">
        <f t="shared" si="13"/>
        <v>N/A</v>
      </c>
      <c r="I100" s="12">
        <v>5.8360000000000003</v>
      </c>
      <c r="J100" s="12">
        <v>7.9240000000000004</v>
      </c>
      <c r="K100" s="47" t="s">
        <v>739</v>
      </c>
      <c r="L100" s="9" t="str">
        <f t="shared" si="14"/>
        <v>Yes</v>
      </c>
    </row>
    <row r="101" spans="1:12" ht="25.5" x14ac:dyDescent="0.2">
      <c r="A101" s="48" t="s">
        <v>1454</v>
      </c>
      <c r="B101" s="37" t="s">
        <v>213</v>
      </c>
      <c r="C101" s="49">
        <v>10640.567924999999</v>
      </c>
      <c r="D101" s="46" t="str">
        <f t="shared" si="11"/>
        <v>N/A</v>
      </c>
      <c r="E101" s="49">
        <v>10902.030584</v>
      </c>
      <c r="F101" s="46" t="str">
        <f t="shared" si="12"/>
        <v>N/A</v>
      </c>
      <c r="G101" s="49">
        <v>10322.184628999999</v>
      </c>
      <c r="H101" s="46" t="str">
        <f t="shared" si="13"/>
        <v>N/A</v>
      </c>
      <c r="I101" s="12">
        <v>2.4569999999999999</v>
      </c>
      <c r="J101" s="12">
        <v>-5.32</v>
      </c>
      <c r="K101" s="47" t="s">
        <v>739</v>
      </c>
      <c r="L101" s="9" t="str">
        <f t="shared" si="14"/>
        <v>Yes</v>
      </c>
    </row>
    <row r="102" spans="1:12" ht="25.5" x14ac:dyDescent="0.2">
      <c r="A102" s="48" t="s">
        <v>629</v>
      </c>
      <c r="B102" s="37" t="s">
        <v>213</v>
      </c>
      <c r="C102" s="49">
        <v>4550826</v>
      </c>
      <c r="D102" s="46" t="str">
        <f t="shared" si="11"/>
        <v>N/A</v>
      </c>
      <c r="E102" s="49">
        <v>4547462</v>
      </c>
      <c r="F102" s="46" t="str">
        <f t="shared" si="12"/>
        <v>N/A</v>
      </c>
      <c r="G102" s="49">
        <v>4739054</v>
      </c>
      <c r="H102" s="46" t="str">
        <f t="shared" si="13"/>
        <v>N/A</v>
      </c>
      <c r="I102" s="12">
        <v>-7.3999999999999996E-2</v>
      </c>
      <c r="J102" s="12">
        <v>4.2130000000000001</v>
      </c>
      <c r="K102" s="47" t="s">
        <v>739</v>
      </c>
      <c r="L102" s="9" t="str">
        <f t="shared" si="14"/>
        <v>Yes</v>
      </c>
    </row>
    <row r="103" spans="1:12" ht="25.5" x14ac:dyDescent="0.2">
      <c r="A103" s="48" t="s">
        <v>630</v>
      </c>
      <c r="B103" s="37" t="s">
        <v>213</v>
      </c>
      <c r="C103" s="38">
        <v>1476</v>
      </c>
      <c r="D103" s="46" t="str">
        <f t="shared" si="11"/>
        <v>N/A</v>
      </c>
      <c r="E103" s="38">
        <v>1498</v>
      </c>
      <c r="F103" s="46" t="str">
        <f t="shared" si="12"/>
        <v>N/A</v>
      </c>
      <c r="G103" s="38">
        <v>1823</v>
      </c>
      <c r="H103" s="46" t="str">
        <f t="shared" si="13"/>
        <v>N/A</v>
      </c>
      <c r="I103" s="12">
        <v>1.4910000000000001</v>
      </c>
      <c r="J103" s="12">
        <v>21.7</v>
      </c>
      <c r="K103" s="47" t="s">
        <v>739</v>
      </c>
      <c r="L103" s="9" t="str">
        <f t="shared" si="14"/>
        <v>Yes</v>
      </c>
    </row>
    <row r="104" spans="1:12" ht="25.5" x14ac:dyDescent="0.2">
      <c r="A104" s="48" t="s">
        <v>1455</v>
      </c>
      <c r="B104" s="37" t="s">
        <v>213</v>
      </c>
      <c r="C104" s="49">
        <v>3083.2154472000002</v>
      </c>
      <c r="D104" s="46" t="str">
        <f t="shared" si="11"/>
        <v>N/A</v>
      </c>
      <c r="E104" s="49">
        <v>3035.6889185999999</v>
      </c>
      <c r="F104" s="46" t="str">
        <f t="shared" si="12"/>
        <v>N/A</v>
      </c>
      <c r="G104" s="49">
        <v>2599.5907843999998</v>
      </c>
      <c r="H104" s="46" t="str">
        <f t="shared" si="13"/>
        <v>N/A</v>
      </c>
      <c r="I104" s="12">
        <v>-1.54</v>
      </c>
      <c r="J104" s="12">
        <v>-14.4</v>
      </c>
      <c r="K104" s="47" t="s">
        <v>739</v>
      </c>
      <c r="L104" s="9" t="str">
        <f t="shared" si="14"/>
        <v>Yes</v>
      </c>
    </row>
    <row r="105" spans="1:12" ht="25.5" x14ac:dyDescent="0.2">
      <c r="A105" s="48" t="s">
        <v>631</v>
      </c>
      <c r="B105" s="37" t="s">
        <v>213</v>
      </c>
      <c r="C105" s="49">
        <v>15078</v>
      </c>
      <c r="D105" s="46" t="str">
        <f t="shared" si="11"/>
        <v>N/A</v>
      </c>
      <c r="E105" s="49">
        <v>9553</v>
      </c>
      <c r="F105" s="46" t="str">
        <f t="shared" si="12"/>
        <v>N/A</v>
      </c>
      <c r="G105" s="49">
        <v>8284</v>
      </c>
      <c r="H105" s="46" t="str">
        <f t="shared" si="13"/>
        <v>N/A</v>
      </c>
      <c r="I105" s="12">
        <v>-36.6</v>
      </c>
      <c r="J105" s="12">
        <v>-13.3</v>
      </c>
      <c r="K105" s="47" t="s">
        <v>739</v>
      </c>
      <c r="L105" s="9" t="str">
        <f t="shared" si="14"/>
        <v>Yes</v>
      </c>
    </row>
    <row r="106" spans="1:12" x14ac:dyDescent="0.2">
      <c r="A106" s="48" t="s">
        <v>632</v>
      </c>
      <c r="B106" s="37" t="s">
        <v>213</v>
      </c>
      <c r="C106" s="38">
        <v>48</v>
      </c>
      <c r="D106" s="46" t="str">
        <f t="shared" si="11"/>
        <v>N/A</v>
      </c>
      <c r="E106" s="38">
        <v>34</v>
      </c>
      <c r="F106" s="46" t="str">
        <f t="shared" si="12"/>
        <v>N/A</v>
      </c>
      <c r="G106" s="38">
        <v>54</v>
      </c>
      <c r="H106" s="46" t="str">
        <f t="shared" si="13"/>
        <v>N/A</v>
      </c>
      <c r="I106" s="12">
        <v>-29.2</v>
      </c>
      <c r="J106" s="12">
        <v>58.82</v>
      </c>
      <c r="K106" s="47" t="s">
        <v>739</v>
      </c>
      <c r="L106" s="9" t="str">
        <f t="shared" si="14"/>
        <v>No</v>
      </c>
    </row>
    <row r="107" spans="1:12" ht="25.5" x14ac:dyDescent="0.2">
      <c r="A107" s="48" t="s">
        <v>1456</v>
      </c>
      <c r="B107" s="37" t="s">
        <v>213</v>
      </c>
      <c r="C107" s="49">
        <v>314.125</v>
      </c>
      <c r="D107" s="46" t="str">
        <f t="shared" si="11"/>
        <v>N/A</v>
      </c>
      <c r="E107" s="49">
        <v>280.97058823999998</v>
      </c>
      <c r="F107" s="46" t="str">
        <f t="shared" si="12"/>
        <v>N/A</v>
      </c>
      <c r="G107" s="49">
        <v>153.40740740999999</v>
      </c>
      <c r="H107" s="46" t="str">
        <f t="shared" si="13"/>
        <v>N/A</v>
      </c>
      <c r="I107" s="12">
        <v>-10.6</v>
      </c>
      <c r="J107" s="12">
        <v>-45.4</v>
      </c>
      <c r="K107" s="47" t="s">
        <v>739</v>
      </c>
      <c r="L107" s="9" t="str">
        <f t="shared" si="14"/>
        <v>No</v>
      </c>
    </row>
    <row r="108" spans="1:12" ht="25.5" x14ac:dyDescent="0.2">
      <c r="A108" s="48" t="s">
        <v>633</v>
      </c>
      <c r="B108" s="37" t="s">
        <v>213</v>
      </c>
      <c r="C108" s="49">
        <v>2988</v>
      </c>
      <c r="D108" s="46" t="str">
        <f t="shared" si="11"/>
        <v>N/A</v>
      </c>
      <c r="E108" s="49">
        <v>1347</v>
      </c>
      <c r="F108" s="46" t="str">
        <f t="shared" si="12"/>
        <v>N/A</v>
      </c>
      <c r="G108" s="49">
        <v>1178</v>
      </c>
      <c r="H108" s="46" t="str">
        <f t="shared" si="13"/>
        <v>N/A</v>
      </c>
      <c r="I108" s="12">
        <v>-54.9</v>
      </c>
      <c r="J108" s="12">
        <v>-12.5</v>
      </c>
      <c r="K108" s="47" t="s">
        <v>739</v>
      </c>
      <c r="L108" s="9" t="str">
        <f t="shared" si="14"/>
        <v>Yes</v>
      </c>
    </row>
    <row r="109" spans="1:12" x14ac:dyDescent="0.2">
      <c r="A109" s="48" t="s">
        <v>634</v>
      </c>
      <c r="B109" s="37" t="s">
        <v>213</v>
      </c>
      <c r="C109" s="38">
        <v>11</v>
      </c>
      <c r="D109" s="46" t="str">
        <f t="shared" si="11"/>
        <v>N/A</v>
      </c>
      <c r="E109" s="38">
        <v>11</v>
      </c>
      <c r="F109" s="46" t="str">
        <f t="shared" si="12"/>
        <v>N/A</v>
      </c>
      <c r="G109" s="38">
        <v>11</v>
      </c>
      <c r="H109" s="46" t="str">
        <f t="shared" si="13"/>
        <v>N/A</v>
      </c>
      <c r="I109" s="12">
        <v>42.86</v>
      </c>
      <c r="J109" s="12">
        <v>-30</v>
      </c>
      <c r="K109" s="47" t="s">
        <v>739</v>
      </c>
      <c r="L109" s="9" t="str">
        <f t="shared" si="14"/>
        <v>Yes</v>
      </c>
    </row>
    <row r="110" spans="1:12" ht="25.5" x14ac:dyDescent="0.2">
      <c r="A110" s="48" t="s">
        <v>1457</v>
      </c>
      <c r="B110" s="37" t="s">
        <v>213</v>
      </c>
      <c r="C110" s="49">
        <v>426.85714286000001</v>
      </c>
      <c r="D110" s="46" t="str">
        <f t="shared" si="11"/>
        <v>N/A</v>
      </c>
      <c r="E110" s="49">
        <v>134.69999999999999</v>
      </c>
      <c r="F110" s="46" t="str">
        <f t="shared" si="12"/>
        <v>N/A</v>
      </c>
      <c r="G110" s="49">
        <v>168.28571428999999</v>
      </c>
      <c r="H110" s="46" t="str">
        <f t="shared" si="13"/>
        <v>N/A</v>
      </c>
      <c r="I110" s="12">
        <v>-68.400000000000006</v>
      </c>
      <c r="J110" s="12">
        <v>24.93</v>
      </c>
      <c r="K110" s="47" t="s">
        <v>739</v>
      </c>
      <c r="L110" s="9" t="str">
        <f t="shared" si="14"/>
        <v>Yes</v>
      </c>
    </row>
    <row r="111" spans="1:12" ht="25.5" x14ac:dyDescent="0.2">
      <c r="A111" s="48" t="s">
        <v>635</v>
      </c>
      <c r="B111" s="37" t="s">
        <v>213</v>
      </c>
      <c r="C111" s="49">
        <v>1961979</v>
      </c>
      <c r="D111" s="46" t="str">
        <f t="shared" si="11"/>
        <v>N/A</v>
      </c>
      <c r="E111" s="49">
        <v>2098809</v>
      </c>
      <c r="F111" s="46" t="str">
        <f t="shared" si="12"/>
        <v>N/A</v>
      </c>
      <c r="G111" s="49">
        <v>2795269</v>
      </c>
      <c r="H111" s="46" t="str">
        <f t="shared" si="13"/>
        <v>N/A</v>
      </c>
      <c r="I111" s="12">
        <v>6.9740000000000002</v>
      </c>
      <c r="J111" s="12">
        <v>33.18</v>
      </c>
      <c r="K111" s="47" t="s">
        <v>739</v>
      </c>
      <c r="L111" s="9" t="str">
        <f t="shared" si="14"/>
        <v>No</v>
      </c>
    </row>
    <row r="112" spans="1:12" x14ac:dyDescent="0.2">
      <c r="A112" s="48" t="s">
        <v>636</v>
      </c>
      <c r="B112" s="37" t="s">
        <v>213</v>
      </c>
      <c r="C112" s="38">
        <v>240</v>
      </c>
      <c r="D112" s="46" t="str">
        <f t="shared" si="11"/>
        <v>N/A</v>
      </c>
      <c r="E112" s="38">
        <v>228</v>
      </c>
      <c r="F112" s="46" t="str">
        <f t="shared" si="12"/>
        <v>N/A</v>
      </c>
      <c r="G112" s="38">
        <v>241</v>
      </c>
      <c r="H112" s="46" t="str">
        <f t="shared" si="13"/>
        <v>N/A</v>
      </c>
      <c r="I112" s="12">
        <v>-5</v>
      </c>
      <c r="J112" s="12">
        <v>5.702</v>
      </c>
      <c r="K112" s="47" t="s">
        <v>739</v>
      </c>
      <c r="L112" s="9" t="str">
        <f t="shared" si="14"/>
        <v>Yes</v>
      </c>
    </row>
    <row r="113" spans="1:12" x14ac:dyDescent="0.2">
      <c r="A113" s="48" t="s">
        <v>1458</v>
      </c>
      <c r="B113" s="37" t="s">
        <v>213</v>
      </c>
      <c r="C113" s="49">
        <v>8174.9125000000004</v>
      </c>
      <c r="D113" s="46" t="str">
        <f t="shared" si="11"/>
        <v>N/A</v>
      </c>
      <c r="E113" s="49">
        <v>9205.3026315999996</v>
      </c>
      <c r="F113" s="46" t="str">
        <f t="shared" si="12"/>
        <v>N/A</v>
      </c>
      <c r="G113" s="49">
        <v>11598.626555999999</v>
      </c>
      <c r="H113" s="46" t="str">
        <f t="shared" si="13"/>
        <v>N/A</v>
      </c>
      <c r="I113" s="12">
        <v>12.6</v>
      </c>
      <c r="J113" s="12">
        <v>26</v>
      </c>
      <c r="K113" s="47" t="s">
        <v>739</v>
      </c>
      <c r="L113" s="9" t="str">
        <f t="shared" si="14"/>
        <v>Yes</v>
      </c>
    </row>
    <row r="114" spans="1:12" ht="25.5" x14ac:dyDescent="0.2">
      <c r="A114" s="48" t="s">
        <v>637</v>
      </c>
      <c r="B114" s="37" t="s">
        <v>213</v>
      </c>
      <c r="C114" s="49">
        <v>469110</v>
      </c>
      <c r="D114" s="46" t="str">
        <f t="shared" si="11"/>
        <v>N/A</v>
      </c>
      <c r="E114" s="49">
        <v>577310</v>
      </c>
      <c r="F114" s="46" t="str">
        <f t="shared" si="12"/>
        <v>N/A</v>
      </c>
      <c r="G114" s="49">
        <v>694625</v>
      </c>
      <c r="H114" s="46" t="str">
        <f t="shared" si="13"/>
        <v>N/A</v>
      </c>
      <c r="I114" s="12">
        <v>23.06</v>
      </c>
      <c r="J114" s="12">
        <v>20.32</v>
      </c>
      <c r="K114" s="47" t="s">
        <v>739</v>
      </c>
      <c r="L114" s="9" t="str">
        <f>IF(J114="Div by 0", "N/A", IF(OR(J114="N/A",K114="N/A"),"N/A", IF(J114&gt;VALUE(MID(K114,1,2)), "No", IF(J114&lt;-1*VALUE(MID(K114,1,2)), "No", "Yes"))))</f>
        <v>Yes</v>
      </c>
    </row>
    <row r="115" spans="1:12" x14ac:dyDescent="0.2">
      <c r="A115" s="48" t="s">
        <v>638</v>
      </c>
      <c r="B115" s="37" t="s">
        <v>213</v>
      </c>
      <c r="C115" s="38">
        <v>5888</v>
      </c>
      <c r="D115" s="46" t="str">
        <f t="shared" si="11"/>
        <v>N/A</v>
      </c>
      <c r="E115" s="38">
        <v>6370</v>
      </c>
      <c r="F115" s="46" t="str">
        <f t="shared" si="12"/>
        <v>N/A</v>
      </c>
      <c r="G115" s="38">
        <v>6830</v>
      </c>
      <c r="H115" s="46" t="str">
        <f t="shared" si="13"/>
        <v>N/A</v>
      </c>
      <c r="I115" s="12">
        <v>8.1859999999999999</v>
      </c>
      <c r="J115" s="12">
        <v>7.2210000000000001</v>
      </c>
      <c r="K115" s="47" t="s">
        <v>739</v>
      </c>
      <c r="L115" s="9" t="str">
        <f t="shared" ref="L115:L119" si="15">IF(J115="Div by 0", "N/A", IF(OR(J115="N/A",K115="N/A"),"N/A", IF(J115&gt;VALUE(MID(K115,1,2)), "No", IF(J115&lt;-1*VALUE(MID(K115,1,2)), "No", "Yes"))))</f>
        <v>Yes</v>
      </c>
    </row>
    <row r="116" spans="1:12" ht="25.5" x14ac:dyDescent="0.2">
      <c r="A116" s="48" t="s">
        <v>1459</v>
      </c>
      <c r="B116" s="37" t="s">
        <v>213</v>
      </c>
      <c r="C116" s="49">
        <v>79.672214674000003</v>
      </c>
      <c r="D116" s="46" t="str">
        <f t="shared" si="11"/>
        <v>N/A</v>
      </c>
      <c r="E116" s="49">
        <v>90.629513344000003</v>
      </c>
      <c r="F116" s="46" t="str">
        <f t="shared" si="12"/>
        <v>N/A</v>
      </c>
      <c r="G116" s="49">
        <v>101.70204978</v>
      </c>
      <c r="H116" s="46" t="str">
        <f t="shared" si="13"/>
        <v>N/A</v>
      </c>
      <c r="I116" s="12">
        <v>13.75</v>
      </c>
      <c r="J116" s="12">
        <v>12.22</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5772315</v>
      </c>
      <c r="D120" s="46" t="str">
        <f t="shared" si="11"/>
        <v>N/A</v>
      </c>
      <c r="E120" s="49">
        <v>5928149</v>
      </c>
      <c r="F120" s="46" t="str">
        <f t="shared" si="12"/>
        <v>N/A</v>
      </c>
      <c r="G120" s="49">
        <v>6028116</v>
      </c>
      <c r="H120" s="46" t="str">
        <f t="shared" si="13"/>
        <v>N/A</v>
      </c>
      <c r="I120" s="12">
        <v>2.7</v>
      </c>
      <c r="J120" s="12">
        <v>1.6859999999999999</v>
      </c>
      <c r="K120" s="47" t="s">
        <v>739</v>
      </c>
      <c r="L120" s="9" t="str">
        <f t="shared" ref="L120:L131" si="16">IF(J120="Div by 0", "N/A", IF(K120="N/A","N/A", IF(J120&gt;VALUE(MID(K120,1,2)), "No", IF(J120&lt;-1*VALUE(MID(K120,1,2)), "No", "Yes"))))</f>
        <v>Yes</v>
      </c>
    </row>
    <row r="121" spans="1:12" ht="25.5" x14ac:dyDescent="0.2">
      <c r="A121" s="48" t="s">
        <v>642</v>
      </c>
      <c r="B121" s="37" t="s">
        <v>213</v>
      </c>
      <c r="C121" s="38">
        <v>7278</v>
      </c>
      <c r="D121" s="46" t="str">
        <f t="shared" si="11"/>
        <v>N/A</v>
      </c>
      <c r="E121" s="38">
        <v>7559</v>
      </c>
      <c r="F121" s="46" t="str">
        <f t="shared" si="12"/>
        <v>N/A</v>
      </c>
      <c r="G121" s="38">
        <v>7563</v>
      </c>
      <c r="H121" s="46" t="str">
        <f t="shared" si="13"/>
        <v>N/A</v>
      </c>
      <c r="I121" s="12">
        <v>3.8610000000000002</v>
      </c>
      <c r="J121" s="12">
        <v>5.2900000000000003E-2</v>
      </c>
      <c r="K121" s="47" t="s">
        <v>739</v>
      </c>
      <c r="L121" s="9" t="str">
        <f t="shared" si="16"/>
        <v>Yes</v>
      </c>
    </row>
    <row r="122" spans="1:12" ht="25.5" x14ac:dyDescent="0.2">
      <c r="A122" s="48" t="s">
        <v>1461</v>
      </c>
      <c r="B122" s="37" t="s">
        <v>213</v>
      </c>
      <c r="C122" s="49">
        <v>793.11830172999998</v>
      </c>
      <c r="D122" s="46" t="str">
        <f t="shared" si="11"/>
        <v>N/A</v>
      </c>
      <c r="E122" s="49">
        <v>784.25042995000001</v>
      </c>
      <c r="F122" s="46" t="str">
        <f t="shared" si="12"/>
        <v>N/A</v>
      </c>
      <c r="G122" s="49">
        <v>797.05355018</v>
      </c>
      <c r="H122" s="46" t="str">
        <f t="shared" si="13"/>
        <v>N/A</v>
      </c>
      <c r="I122" s="12">
        <v>-1.1200000000000001</v>
      </c>
      <c r="J122" s="12">
        <v>1.633</v>
      </c>
      <c r="K122" s="47" t="s">
        <v>739</v>
      </c>
      <c r="L122" s="9" t="str">
        <f t="shared" si="16"/>
        <v>Yes</v>
      </c>
    </row>
    <row r="123" spans="1:12" ht="25.5" x14ac:dyDescent="0.2">
      <c r="A123" s="48" t="s">
        <v>643</v>
      </c>
      <c r="B123" s="37" t="s">
        <v>213</v>
      </c>
      <c r="C123" s="49">
        <v>2557729</v>
      </c>
      <c r="D123" s="46" t="str">
        <f t="shared" ref="D123:D131" si="17">IF($B123="N/A","N/A",IF(C123&gt;10,"No",IF(C123&lt;-10,"No","Yes")))</f>
        <v>N/A</v>
      </c>
      <c r="E123" s="49">
        <v>2506482</v>
      </c>
      <c r="F123" s="46" t="str">
        <f t="shared" ref="F123:F131" si="18">IF($B123="N/A","N/A",IF(E123&gt;10,"No",IF(E123&lt;-10,"No","Yes")))</f>
        <v>N/A</v>
      </c>
      <c r="G123" s="49">
        <v>2510498</v>
      </c>
      <c r="H123" s="46" t="str">
        <f t="shared" ref="H123:H131" si="19">IF($B123="N/A","N/A",IF(G123&gt;10,"No",IF(G123&lt;-10,"No","Yes")))</f>
        <v>N/A</v>
      </c>
      <c r="I123" s="12">
        <v>-2</v>
      </c>
      <c r="J123" s="12">
        <v>0.16020000000000001</v>
      </c>
      <c r="K123" s="47" t="s">
        <v>739</v>
      </c>
      <c r="L123" s="9" t="str">
        <f t="shared" si="16"/>
        <v>Yes</v>
      </c>
    </row>
    <row r="124" spans="1:12" x14ac:dyDescent="0.2">
      <c r="A124" s="48" t="s">
        <v>644</v>
      </c>
      <c r="B124" s="37" t="s">
        <v>213</v>
      </c>
      <c r="C124" s="38">
        <v>94</v>
      </c>
      <c r="D124" s="46" t="str">
        <f t="shared" si="17"/>
        <v>N/A</v>
      </c>
      <c r="E124" s="38">
        <v>97</v>
      </c>
      <c r="F124" s="46" t="str">
        <f t="shared" si="18"/>
        <v>N/A</v>
      </c>
      <c r="G124" s="38">
        <v>83</v>
      </c>
      <c r="H124" s="46" t="str">
        <f t="shared" si="19"/>
        <v>N/A</v>
      </c>
      <c r="I124" s="12">
        <v>3.1909999999999998</v>
      </c>
      <c r="J124" s="12">
        <v>-14.4</v>
      </c>
      <c r="K124" s="47" t="s">
        <v>739</v>
      </c>
      <c r="L124" s="9" t="str">
        <f t="shared" si="16"/>
        <v>Yes</v>
      </c>
    </row>
    <row r="125" spans="1:12" ht="25.5" x14ac:dyDescent="0.2">
      <c r="A125" s="48" t="s">
        <v>1462</v>
      </c>
      <c r="B125" s="37" t="s">
        <v>213</v>
      </c>
      <c r="C125" s="49">
        <v>27209.882979000002</v>
      </c>
      <c r="D125" s="46" t="str">
        <f t="shared" si="17"/>
        <v>N/A</v>
      </c>
      <c r="E125" s="49">
        <v>25840.020618999999</v>
      </c>
      <c r="F125" s="46" t="str">
        <f t="shared" si="18"/>
        <v>N/A</v>
      </c>
      <c r="G125" s="49">
        <v>30246.963855000002</v>
      </c>
      <c r="H125" s="46" t="str">
        <f t="shared" si="19"/>
        <v>N/A</v>
      </c>
      <c r="I125" s="12">
        <v>-5.03</v>
      </c>
      <c r="J125" s="12">
        <v>17.05</v>
      </c>
      <c r="K125" s="47" t="s">
        <v>739</v>
      </c>
      <c r="L125" s="9" t="str">
        <f t="shared" si="16"/>
        <v>Yes</v>
      </c>
    </row>
    <row r="126" spans="1:12" ht="25.5" x14ac:dyDescent="0.2">
      <c r="A126" s="48" t="s">
        <v>645</v>
      </c>
      <c r="B126" s="37" t="s">
        <v>213</v>
      </c>
      <c r="C126" s="49">
        <v>7184826</v>
      </c>
      <c r="D126" s="46" t="str">
        <f t="shared" si="17"/>
        <v>N/A</v>
      </c>
      <c r="E126" s="49">
        <v>7240251</v>
      </c>
      <c r="F126" s="46" t="str">
        <f t="shared" si="18"/>
        <v>N/A</v>
      </c>
      <c r="G126" s="49">
        <v>8409466</v>
      </c>
      <c r="H126" s="46" t="str">
        <f t="shared" si="19"/>
        <v>N/A</v>
      </c>
      <c r="I126" s="12">
        <v>0.77139999999999997</v>
      </c>
      <c r="J126" s="12">
        <v>16.149999999999999</v>
      </c>
      <c r="K126" s="47" t="s">
        <v>739</v>
      </c>
      <c r="L126" s="9" t="str">
        <f t="shared" si="16"/>
        <v>Yes</v>
      </c>
    </row>
    <row r="127" spans="1:12" x14ac:dyDescent="0.2">
      <c r="A127" s="48" t="s">
        <v>646</v>
      </c>
      <c r="B127" s="37" t="s">
        <v>213</v>
      </c>
      <c r="C127" s="38">
        <v>2304</v>
      </c>
      <c r="D127" s="46" t="str">
        <f t="shared" si="17"/>
        <v>N/A</v>
      </c>
      <c r="E127" s="38">
        <v>2414</v>
      </c>
      <c r="F127" s="46" t="str">
        <f t="shared" si="18"/>
        <v>N/A</v>
      </c>
      <c r="G127" s="38">
        <v>2846</v>
      </c>
      <c r="H127" s="46" t="str">
        <f t="shared" si="19"/>
        <v>N/A</v>
      </c>
      <c r="I127" s="12">
        <v>4.774</v>
      </c>
      <c r="J127" s="12">
        <v>17.899999999999999</v>
      </c>
      <c r="K127" s="47" t="s">
        <v>739</v>
      </c>
      <c r="L127" s="9" t="str">
        <f t="shared" si="16"/>
        <v>Yes</v>
      </c>
    </row>
    <row r="128" spans="1:12" ht="25.5" x14ac:dyDescent="0.2">
      <c r="A128" s="48" t="s">
        <v>1463</v>
      </c>
      <c r="B128" s="37" t="s">
        <v>213</v>
      </c>
      <c r="C128" s="49">
        <v>3118.4140625</v>
      </c>
      <c r="D128" s="46" t="str">
        <f t="shared" si="17"/>
        <v>N/A</v>
      </c>
      <c r="E128" s="49">
        <v>2999.2754764000001</v>
      </c>
      <c r="F128" s="46" t="str">
        <f t="shared" si="18"/>
        <v>N/A</v>
      </c>
      <c r="G128" s="49">
        <v>2954.8369641999998</v>
      </c>
      <c r="H128" s="46" t="str">
        <f t="shared" si="19"/>
        <v>N/A</v>
      </c>
      <c r="I128" s="12">
        <v>-3.82</v>
      </c>
      <c r="J128" s="12">
        <v>-1.48</v>
      </c>
      <c r="K128" s="47" t="s">
        <v>739</v>
      </c>
      <c r="L128" s="9" t="str">
        <f t="shared" si="16"/>
        <v>Yes</v>
      </c>
    </row>
    <row r="129" spans="1:12" ht="25.5" x14ac:dyDescent="0.2">
      <c r="A129" s="48" t="s">
        <v>647</v>
      </c>
      <c r="B129" s="37" t="s">
        <v>213</v>
      </c>
      <c r="C129" s="49">
        <v>3552220</v>
      </c>
      <c r="D129" s="46" t="str">
        <f t="shared" si="17"/>
        <v>N/A</v>
      </c>
      <c r="E129" s="49">
        <v>3837824</v>
      </c>
      <c r="F129" s="46" t="str">
        <f t="shared" si="18"/>
        <v>N/A</v>
      </c>
      <c r="G129" s="49">
        <v>4449411</v>
      </c>
      <c r="H129" s="46" t="str">
        <f t="shared" si="19"/>
        <v>N/A</v>
      </c>
      <c r="I129" s="12">
        <v>8.0399999999999991</v>
      </c>
      <c r="J129" s="12">
        <v>15.94</v>
      </c>
      <c r="K129" s="47" t="s">
        <v>739</v>
      </c>
      <c r="L129" s="9" t="str">
        <f t="shared" si="16"/>
        <v>Yes</v>
      </c>
    </row>
    <row r="130" spans="1:12" x14ac:dyDescent="0.2">
      <c r="A130" s="48" t="s">
        <v>648</v>
      </c>
      <c r="B130" s="37" t="s">
        <v>213</v>
      </c>
      <c r="C130" s="38">
        <v>151</v>
      </c>
      <c r="D130" s="46" t="str">
        <f t="shared" si="17"/>
        <v>N/A</v>
      </c>
      <c r="E130" s="38">
        <v>145</v>
      </c>
      <c r="F130" s="46" t="str">
        <f t="shared" si="18"/>
        <v>N/A</v>
      </c>
      <c r="G130" s="38">
        <v>191</v>
      </c>
      <c r="H130" s="46" t="str">
        <f t="shared" si="19"/>
        <v>N/A</v>
      </c>
      <c r="I130" s="12">
        <v>-3.97</v>
      </c>
      <c r="J130" s="12">
        <v>31.72</v>
      </c>
      <c r="K130" s="47" t="s">
        <v>739</v>
      </c>
      <c r="L130" s="9" t="str">
        <f t="shared" si="16"/>
        <v>No</v>
      </c>
    </row>
    <row r="131" spans="1:12" ht="25.5" x14ac:dyDescent="0.2">
      <c r="A131" s="48" t="s">
        <v>1464</v>
      </c>
      <c r="B131" s="37" t="s">
        <v>213</v>
      </c>
      <c r="C131" s="49">
        <v>23524.635762000002</v>
      </c>
      <c r="D131" s="46" t="str">
        <f t="shared" si="17"/>
        <v>N/A</v>
      </c>
      <c r="E131" s="49">
        <v>26467.751724000002</v>
      </c>
      <c r="F131" s="46" t="str">
        <f t="shared" si="18"/>
        <v>N/A</v>
      </c>
      <c r="G131" s="49">
        <v>23295.345549999998</v>
      </c>
      <c r="H131" s="46" t="str">
        <f t="shared" si="19"/>
        <v>N/A</v>
      </c>
      <c r="I131" s="12">
        <v>12.51</v>
      </c>
      <c r="J131" s="12">
        <v>-12</v>
      </c>
      <c r="K131" s="47" t="s">
        <v>739</v>
      </c>
      <c r="L131" s="9" t="str">
        <f t="shared" si="16"/>
        <v>Yes</v>
      </c>
    </row>
    <row r="132" spans="1:12" x14ac:dyDescent="0.2">
      <c r="A132" s="48" t="s">
        <v>1465</v>
      </c>
      <c r="B132" s="37" t="s">
        <v>213</v>
      </c>
      <c r="C132" s="49">
        <v>375.10064954000001</v>
      </c>
      <c r="D132" s="46" t="str">
        <f t="shared" ref="D132:D143" si="20">IF($B132="N/A","N/A",IF(C132&gt;10,"No",IF(C132&lt;-10,"No","Yes")))</f>
        <v>N/A</v>
      </c>
      <c r="E132" s="49">
        <v>401.55924979000002</v>
      </c>
      <c r="F132" s="46" t="str">
        <f t="shared" ref="F132:F143" si="21">IF($B132="N/A","N/A",IF(E132&gt;10,"No",IF(E132&lt;-10,"No","Yes")))</f>
        <v>N/A</v>
      </c>
      <c r="G132" s="49">
        <v>340.15626541</v>
      </c>
      <c r="H132" s="46" t="str">
        <f t="shared" ref="H132:H143" si="22">IF($B132="N/A","N/A",IF(G132&gt;10,"No",IF(G132&lt;-10,"No","Yes")))</f>
        <v>N/A</v>
      </c>
      <c r="I132" s="12">
        <v>7.0540000000000003</v>
      </c>
      <c r="J132" s="12">
        <v>-15.3</v>
      </c>
      <c r="K132" s="47" t="s">
        <v>739</v>
      </c>
      <c r="L132" s="9" t="str">
        <f t="shared" ref="L132:L143" si="23">IF(J132="Div by 0", "N/A", IF(K132="N/A","N/A", IF(J132&gt;VALUE(MID(K132,1,2)), "No", IF(J132&lt;-1*VALUE(MID(K132,1,2)), "No", "Yes"))))</f>
        <v>Yes</v>
      </c>
    </row>
    <row r="133" spans="1:12" x14ac:dyDescent="0.2">
      <c r="A133" s="48" t="s">
        <v>1466</v>
      </c>
      <c r="B133" s="37" t="s">
        <v>213</v>
      </c>
      <c r="C133" s="49">
        <v>308.30107004000001</v>
      </c>
      <c r="D133" s="46" t="str">
        <f t="shared" si="20"/>
        <v>N/A</v>
      </c>
      <c r="E133" s="49">
        <v>378.46220833000001</v>
      </c>
      <c r="F133" s="46" t="str">
        <f t="shared" si="21"/>
        <v>N/A</v>
      </c>
      <c r="G133" s="49">
        <v>297.91106120000001</v>
      </c>
      <c r="H133" s="46" t="str">
        <f t="shared" si="22"/>
        <v>N/A</v>
      </c>
      <c r="I133" s="12">
        <v>22.76</v>
      </c>
      <c r="J133" s="12">
        <v>-21.3</v>
      </c>
      <c r="K133" s="47" t="s">
        <v>739</v>
      </c>
      <c r="L133" s="9" t="str">
        <f t="shared" si="23"/>
        <v>Yes</v>
      </c>
    </row>
    <row r="134" spans="1:12" x14ac:dyDescent="0.2">
      <c r="A134" s="48" t="s">
        <v>1467</v>
      </c>
      <c r="B134" s="37" t="s">
        <v>213</v>
      </c>
      <c r="C134" s="49">
        <v>416.57877416999997</v>
      </c>
      <c r="D134" s="46" t="str">
        <f t="shared" si="20"/>
        <v>N/A</v>
      </c>
      <c r="E134" s="49">
        <v>477.93137660000002</v>
      </c>
      <c r="F134" s="46" t="str">
        <f t="shared" si="21"/>
        <v>N/A</v>
      </c>
      <c r="G134" s="49">
        <v>411.89328850999999</v>
      </c>
      <c r="H134" s="46" t="str">
        <f t="shared" si="22"/>
        <v>N/A</v>
      </c>
      <c r="I134" s="12">
        <v>14.73</v>
      </c>
      <c r="J134" s="12">
        <v>-13.8</v>
      </c>
      <c r="K134" s="47" t="s">
        <v>739</v>
      </c>
      <c r="L134" s="9" t="str">
        <f t="shared" si="23"/>
        <v>Yes</v>
      </c>
    </row>
    <row r="135" spans="1:12" x14ac:dyDescent="0.2">
      <c r="A135" s="48" t="s">
        <v>1468</v>
      </c>
      <c r="B135" s="37" t="s">
        <v>213</v>
      </c>
      <c r="C135" s="49">
        <v>8825.4407960999997</v>
      </c>
      <c r="D135" s="46" t="str">
        <f t="shared" si="20"/>
        <v>N/A</v>
      </c>
      <c r="E135" s="49">
        <v>8431.5539074000008</v>
      </c>
      <c r="F135" s="46" t="str">
        <f t="shared" si="21"/>
        <v>N/A</v>
      </c>
      <c r="G135" s="49">
        <v>7968.4696728999998</v>
      </c>
      <c r="H135" s="46" t="str">
        <f t="shared" si="22"/>
        <v>N/A</v>
      </c>
      <c r="I135" s="12">
        <v>-4.46</v>
      </c>
      <c r="J135" s="12">
        <v>-5.49</v>
      </c>
      <c r="K135" s="47" t="s">
        <v>739</v>
      </c>
      <c r="L135" s="9" t="str">
        <f t="shared" si="23"/>
        <v>Yes</v>
      </c>
    </row>
    <row r="136" spans="1:12" x14ac:dyDescent="0.2">
      <c r="A136" s="48" t="s">
        <v>1469</v>
      </c>
      <c r="B136" s="37" t="s">
        <v>213</v>
      </c>
      <c r="C136" s="49">
        <v>15248.622082</v>
      </c>
      <c r="D136" s="46" t="str">
        <f t="shared" si="20"/>
        <v>N/A</v>
      </c>
      <c r="E136" s="49">
        <v>14182.407503</v>
      </c>
      <c r="F136" s="46" t="str">
        <f t="shared" si="21"/>
        <v>N/A</v>
      </c>
      <c r="G136" s="49">
        <v>14058.181359</v>
      </c>
      <c r="H136" s="46" t="str">
        <f t="shared" si="22"/>
        <v>N/A</v>
      </c>
      <c r="I136" s="12">
        <v>-6.99</v>
      </c>
      <c r="J136" s="12">
        <v>-0.876</v>
      </c>
      <c r="K136" s="47" t="s">
        <v>739</v>
      </c>
      <c r="L136" s="9" t="str">
        <f t="shared" si="23"/>
        <v>Yes</v>
      </c>
    </row>
    <row r="137" spans="1:12" x14ac:dyDescent="0.2">
      <c r="A137" s="48" t="s">
        <v>1470</v>
      </c>
      <c r="B137" s="37" t="s">
        <v>213</v>
      </c>
      <c r="C137" s="49">
        <v>3047.9201973999998</v>
      </c>
      <c r="D137" s="46" t="str">
        <f t="shared" si="20"/>
        <v>N/A</v>
      </c>
      <c r="E137" s="49">
        <v>2735.8143860999999</v>
      </c>
      <c r="F137" s="46" t="str">
        <f t="shared" si="21"/>
        <v>N/A</v>
      </c>
      <c r="G137" s="49">
        <v>2279.0640020000001</v>
      </c>
      <c r="H137" s="46" t="str">
        <f t="shared" si="22"/>
        <v>N/A</v>
      </c>
      <c r="I137" s="12">
        <v>-10.199999999999999</v>
      </c>
      <c r="J137" s="12">
        <v>-16.7</v>
      </c>
      <c r="K137" s="47" t="s">
        <v>739</v>
      </c>
      <c r="L137" s="9" t="str">
        <f t="shared" si="23"/>
        <v>Yes</v>
      </c>
    </row>
    <row r="138" spans="1:12" x14ac:dyDescent="0.2">
      <c r="A138" s="48" t="s">
        <v>1471</v>
      </c>
      <c r="B138" s="37" t="s">
        <v>213</v>
      </c>
      <c r="C138" s="49">
        <v>140.92122043000001</v>
      </c>
      <c r="D138" s="46" t="str">
        <f t="shared" si="20"/>
        <v>N/A</v>
      </c>
      <c r="E138" s="49">
        <v>132.98834896</v>
      </c>
      <c r="F138" s="46" t="str">
        <f t="shared" si="21"/>
        <v>N/A</v>
      </c>
      <c r="G138" s="49">
        <v>146.77475207000001</v>
      </c>
      <c r="H138" s="46" t="str">
        <f t="shared" si="22"/>
        <v>N/A</v>
      </c>
      <c r="I138" s="12">
        <v>-5.63</v>
      </c>
      <c r="J138" s="12">
        <v>10.37</v>
      </c>
      <c r="K138" s="47" t="s">
        <v>739</v>
      </c>
      <c r="L138" s="9" t="str">
        <f t="shared" si="23"/>
        <v>Yes</v>
      </c>
    </row>
    <row r="139" spans="1:12" x14ac:dyDescent="0.2">
      <c r="A139" s="48" t="s">
        <v>1472</v>
      </c>
      <c r="B139" s="37" t="s">
        <v>213</v>
      </c>
      <c r="C139" s="49">
        <v>53.622932878999997</v>
      </c>
      <c r="D139" s="46" t="str">
        <f t="shared" si="20"/>
        <v>N/A</v>
      </c>
      <c r="E139" s="49">
        <v>59.122250754</v>
      </c>
      <c r="F139" s="46" t="str">
        <f t="shared" si="21"/>
        <v>N/A</v>
      </c>
      <c r="G139" s="49">
        <v>66.857944974999995</v>
      </c>
      <c r="H139" s="46" t="str">
        <f t="shared" si="22"/>
        <v>N/A</v>
      </c>
      <c r="I139" s="12">
        <v>10.26</v>
      </c>
      <c r="J139" s="12">
        <v>13.08</v>
      </c>
      <c r="K139" s="47" t="s">
        <v>739</v>
      </c>
      <c r="L139" s="9" t="str">
        <f t="shared" si="23"/>
        <v>Yes</v>
      </c>
    </row>
    <row r="140" spans="1:12" x14ac:dyDescent="0.2">
      <c r="A140" s="48" t="s">
        <v>1473</v>
      </c>
      <c r="B140" s="37" t="s">
        <v>213</v>
      </c>
      <c r="C140" s="49">
        <v>216.73056355</v>
      </c>
      <c r="D140" s="46" t="str">
        <f t="shared" si="20"/>
        <v>N/A</v>
      </c>
      <c r="E140" s="49">
        <v>207.78806668999999</v>
      </c>
      <c r="F140" s="46" t="str">
        <f t="shared" si="21"/>
        <v>N/A</v>
      </c>
      <c r="G140" s="49">
        <v>215.00585232</v>
      </c>
      <c r="H140" s="46" t="str">
        <f t="shared" si="22"/>
        <v>N/A</v>
      </c>
      <c r="I140" s="12">
        <v>-4.13</v>
      </c>
      <c r="J140" s="12">
        <v>3.4740000000000002</v>
      </c>
      <c r="K140" s="47" t="s">
        <v>739</v>
      </c>
      <c r="L140" s="9" t="str">
        <f t="shared" si="23"/>
        <v>Yes</v>
      </c>
    </row>
    <row r="141" spans="1:12" x14ac:dyDescent="0.2">
      <c r="A141" s="48" t="s">
        <v>1474</v>
      </c>
      <c r="B141" s="37" t="s">
        <v>213</v>
      </c>
      <c r="C141" s="49">
        <v>5542.2163160999999</v>
      </c>
      <c r="D141" s="46" t="str">
        <f t="shared" si="20"/>
        <v>N/A</v>
      </c>
      <c r="E141" s="49">
        <v>5748.4372832999998</v>
      </c>
      <c r="F141" s="46" t="str">
        <f t="shared" si="21"/>
        <v>N/A</v>
      </c>
      <c r="G141" s="49">
        <v>5711.1210345</v>
      </c>
      <c r="H141" s="46" t="str">
        <f t="shared" si="22"/>
        <v>N/A</v>
      </c>
      <c r="I141" s="12">
        <v>3.7210000000000001</v>
      </c>
      <c r="J141" s="12">
        <v>-0.64900000000000002</v>
      </c>
      <c r="K141" s="47" t="s">
        <v>739</v>
      </c>
      <c r="L141" s="9" t="str">
        <f t="shared" si="23"/>
        <v>Yes</v>
      </c>
    </row>
    <row r="142" spans="1:12" x14ac:dyDescent="0.2">
      <c r="A142" s="48" t="s">
        <v>1475</v>
      </c>
      <c r="B142" s="37" t="s">
        <v>213</v>
      </c>
      <c r="C142" s="49">
        <v>4811.4518482000003</v>
      </c>
      <c r="D142" s="46" t="str">
        <f t="shared" si="20"/>
        <v>N/A</v>
      </c>
      <c r="E142" s="49">
        <v>4934.5434855000003</v>
      </c>
      <c r="F142" s="46" t="str">
        <f t="shared" si="21"/>
        <v>N/A</v>
      </c>
      <c r="G142" s="49">
        <v>5003.7402583000003</v>
      </c>
      <c r="H142" s="46" t="str">
        <f t="shared" si="22"/>
        <v>N/A</v>
      </c>
      <c r="I142" s="12">
        <v>2.5579999999999998</v>
      </c>
      <c r="J142" s="12">
        <v>1.4019999999999999</v>
      </c>
      <c r="K142" s="47" t="s">
        <v>739</v>
      </c>
      <c r="L142" s="9" t="str">
        <f t="shared" si="23"/>
        <v>Yes</v>
      </c>
    </row>
    <row r="143" spans="1:12" x14ac:dyDescent="0.2">
      <c r="A143" s="48" t="s">
        <v>1476</v>
      </c>
      <c r="B143" s="37" t="s">
        <v>213</v>
      </c>
      <c r="C143" s="49">
        <v>6507.8099548</v>
      </c>
      <c r="D143" s="46" t="str">
        <f t="shared" si="20"/>
        <v>N/A</v>
      </c>
      <c r="E143" s="49">
        <v>6883.9836020000002</v>
      </c>
      <c r="F143" s="46" t="str">
        <f t="shared" si="21"/>
        <v>N/A</v>
      </c>
      <c r="G143" s="49">
        <v>6815.1986053999999</v>
      </c>
      <c r="H143" s="46" t="str">
        <f t="shared" si="22"/>
        <v>N/A</v>
      </c>
      <c r="I143" s="12">
        <v>5.78</v>
      </c>
      <c r="J143" s="12">
        <v>-0.999</v>
      </c>
      <c r="K143" s="47" t="s">
        <v>739</v>
      </c>
      <c r="L143" s="9" t="str">
        <f t="shared" si="23"/>
        <v>Yes</v>
      </c>
    </row>
    <row r="144" spans="1:12" x14ac:dyDescent="0.2">
      <c r="A144" s="48" t="s">
        <v>89</v>
      </c>
      <c r="B144" s="37" t="s">
        <v>213</v>
      </c>
      <c r="C144" s="8">
        <v>19.396937011999999</v>
      </c>
      <c r="D144" s="46" t="str">
        <f t="shared" ref="D144:D161" si="24">IF($B144="N/A","N/A",IF(C144&gt;10,"No",IF(C144&lt;-10,"No","Yes")))</f>
        <v>N/A</v>
      </c>
      <c r="E144" s="8">
        <v>17.874396135000001</v>
      </c>
      <c r="F144" s="46" t="str">
        <f t="shared" ref="F144:F161" si="25">IF($B144="N/A","N/A",IF(E144&gt;10,"No",IF(E144&lt;-10,"No","Yes")))</f>
        <v>N/A</v>
      </c>
      <c r="G144" s="8">
        <v>16.974412360999999</v>
      </c>
      <c r="H144" s="46" t="str">
        <f t="shared" ref="H144:H161" si="26">IF($B144="N/A","N/A",IF(G144&gt;10,"No",IF(G144&lt;-10,"No","Yes")))</f>
        <v>N/A</v>
      </c>
      <c r="I144" s="12">
        <v>-7.85</v>
      </c>
      <c r="J144" s="12">
        <v>-5.04</v>
      </c>
      <c r="K144" s="47" t="s">
        <v>739</v>
      </c>
      <c r="L144" s="9" t="str">
        <f t="shared" ref="L144:L161" si="27">IF(J144="Div by 0", "N/A", IF(K144="N/A","N/A", IF(J144&gt;VALUE(MID(K144,1,2)), "No", IF(J144&lt;-1*VALUE(MID(K144,1,2)), "No", "Yes"))))</f>
        <v>Yes</v>
      </c>
    </row>
    <row r="145" spans="1:12" x14ac:dyDescent="0.2">
      <c r="A145" s="48" t="s">
        <v>477</v>
      </c>
      <c r="B145" s="37" t="s">
        <v>213</v>
      </c>
      <c r="C145" s="8">
        <v>19.686284047000001</v>
      </c>
      <c r="D145" s="46" t="str">
        <f t="shared" si="24"/>
        <v>N/A</v>
      </c>
      <c r="E145" s="8">
        <v>18.577648765999999</v>
      </c>
      <c r="F145" s="46" t="str">
        <f t="shared" si="25"/>
        <v>N/A</v>
      </c>
      <c r="G145" s="8">
        <v>17.473329589999999</v>
      </c>
      <c r="H145" s="46" t="str">
        <f t="shared" si="26"/>
        <v>N/A</v>
      </c>
      <c r="I145" s="12">
        <v>-5.63</v>
      </c>
      <c r="J145" s="12">
        <v>-5.94</v>
      </c>
      <c r="K145" s="47" t="s">
        <v>739</v>
      </c>
      <c r="L145" s="9" t="str">
        <f t="shared" si="27"/>
        <v>Yes</v>
      </c>
    </row>
    <row r="146" spans="1:12" x14ac:dyDescent="0.2">
      <c r="A146" s="48" t="s">
        <v>478</v>
      </c>
      <c r="B146" s="37" t="s">
        <v>213</v>
      </c>
      <c r="C146" s="8">
        <v>20.320855614999999</v>
      </c>
      <c r="D146" s="46" t="str">
        <f t="shared" si="24"/>
        <v>N/A</v>
      </c>
      <c r="E146" s="8">
        <v>18.382251619000002</v>
      </c>
      <c r="F146" s="46" t="str">
        <f t="shared" si="25"/>
        <v>N/A</v>
      </c>
      <c r="G146" s="8">
        <v>17.532063255000001</v>
      </c>
      <c r="H146" s="46" t="str">
        <f t="shared" si="26"/>
        <v>N/A</v>
      </c>
      <c r="I146" s="12">
        <v>-9.5399999999999991</v>
      </c>
      <c r="J146" s="12">
        <v>-4.63</v>
      </c>
      <c r="K146" s="47" t="s">
        <v>739</v>
      </c>
      <c r="L146" s="9" t="str">
        <f t="shared" si="27"/>
        <v>Yes</v>
      </c>
    </row>
    <row r="147" spans="1:12" x14ac:dyDescent="0.2">
      <c r="A147" s="48" t="s">
        <v>1477</v>
      </c>
      <c r="B147" s="37" t="s">
        <v>213</v>
      </c>
      <c r="C147" s="8">
        <v>26.935224361</v>
      </c>
      <c r="D147" s="46" t="str">
        <f t="shared" si="24"/>
        <v>N/A</v>
      </c>
      <c r="E147" s="8">
        <v>25.103722648000002</v>
      </c>
      <c r="F147" s="46" t="str">
        <f t="shared" si="25"/>
        <v>N/A</v>
      </c>
      <c r="G147" s="8">
        <v>23.993205851999999</v>
      </c>
      <c r="H147" s="46" t="str">
        <f t="shared" si="26"/>
        <v>N/A</v>
      </c>
      <c r="I147" s="12">
        <v>-6.8</v>
      </c>
      <c r="J147" s="12">
        <v>-4.42</v>
      </c>
      <c r="K147" s="47" t="s">
        <v>739</v>
      </c>
      <c r="L147" s="9" t="str">
        <f t="shared" si="27"/>
        <v>Yes</v>
      </c>
    </row>
    <row r="148" spans="1:12" x14ac:dyDescent="0.2">
      <c r="A148" s="48" t="s">
        <v>1478</v>
      </c>
      <c r="B148" s="37" t="s">
        <v>213</v>
      </c>
      <c r="C148" s="8">
        <v>48.042315174999999</v>
      </c>
      <c r="D148" s="46" t="str">
        <f t="shared" si="24"/>
        <v>N/A</v>
      </c>
      <c r="E148" s="8">
        <v>43.318075248</v>
      </c>
      <c r="F148" s="46" t="str">
        <f t="shared" si="25"/>
        <v>N/A</v>
      </c>
      <c r="G148" s="8">
        <v>43.368893880000002</v>
      </c>
      <c r="H148" s="46" t="str">
        <f t="shared" si="26"/>
        <v>N/A</v>
      </c>
      <c r="I148" s="12">
        <v>-9.83</v>
      </c>
      <c r="J148" s="12">
        <v>0.1173</v>
      </c>
      <c r="K148" s="47" t="s">
        <v>739</v>
      </c>
      <c r="L148" s="9" t="str">
        <f t="shared" si="27"/>
        <v>Yes</v>
      </c>
    </row>
    <row r="149" spans="1:12" x14ac:dyDescent="0.2">
      <c r="A149" s="48" t="s">
        <v>1479</v>
      </c>
      <c r="B149" s="37" t="s">
        <v>213</v>
      </c>
      <c r="C149" s="8">
        <v>7.3495132318999996</v>
      </c>
      <c r="D149" s="46" t="str">
        <f t="shared" si="24"/>
        <v>N/A</v>
      </c>
      <c r="E149" s="8">
        <v>7.0276973955999997</v>
      </c>
      <c r="F149" s="46" t="str">
        <f t="shared" si="25"/>
        <v>N/A</v>
      </c>
      <c r="G149" s="8">
        <v>6.0141949944000004</v>
      </c>
      <c r="H149" s="46" t="str">
        <f t="shared" si="26"/>
        <v>N/A</v>
      </c>
      <c r="I149" s="12">
        <v>-4.38</v>
      </c>
      <c r="J149" s="12">
        <v>-14.4</v>
      </c>
      <c r="K149" s="47" t="s">
        <v>739</v>
      </c>
      <c r="L149" s="9" t="str">
        <f t="shared" si="27"/>
        <v>Yes</v>
      </c>
    </row>
    <row r="150" spans="1:12" x14ac:dyDescent="0.2">
      <c r="A150" s="48" t="s">
        <v>90</v>
      </c>
      <c r="B150" s="37" t="s">
        <v>213</v>
      </c>
      <c r="C150" s="8">
        <v>35.903700614000002</v>
      </c>
      <c r="D150" s="46" t="str">
        <f t="shared" si="24"/>
        <v>N/A</v>
      </c>
      <c r="E150" s="8">
        <v>34.026712134</v>
      </c>
      <c r="F150" s="46" t="str">
        <f t="shared" si="25"/>
        <v>N/A</v>
      </c>
      <c r="G150" s="8">
        <v>34.776176648000003</v>
      </c>
      <c r="H150" s="46" t="str">
        <f t="shared" si="26"/>
        <v>N/A</v>
      </c>
      <c r="I150" s="12">
        <v>-5.23</v>
      </c>
      <c r="J150" s="12">
        <v>2.2029999999999998</v>
      </c>
      <c r="K150" s="47" t="s">
        <v>739</v>
      </c>
      <c r="L150" s="9" t="str">
        <f t="shared" si="27"/>
        <v>Yes</v>
      </c>
    </row>
    <row r="151" spans="1:12" x14ac:dyDescent="0.2">
      <c r="A151" s="48" t="s">
        <v>479</v>
      </c>
      <c r="B151" s="37" t="s">
        <v>213</v>
      </c>
      <c r="C151" s="8">
        <v>30.374513618999998</v>
      </c>
      <c r="D151" s="46" t="str">
        <f t="shared" si="24"/>
        <v>N/A</v>
      </c>
      <c r="E151" s="8">
        <v>28.268393435</v>
      </c>
      <c r="F151" s="46" t="str">
        <f t="shared" si="25"/>
        <v>N/A</v>
      </c>
      <c r="G151" s="8">
        <v>29.163391353000002</v>
      </c>
      <c r="H151" s="46" t="str">
        <f t="shared" si="26"/>
        <v>N/A</v>
      </c>
      <c r="I151" s="12">
        <v>-6.93</v>
      </c>
      <c r="J151" s="12">
        <v>3.1659999999999999</v>
      </c>
      <c r="K151" s="47" t="s">
        <v>739</v>
      </c>
      <c r="L151" s="9" t="str">
        <f t="shared" si="27"/>
        <v>Yes</v>
      </c>
    </row>
    <row r="152" spans="1:12" x14ac:dyDescent="0.2">
      <c r="A152" s="48" t="s">
        <v>480</v>
      </c>
      <c r="B152" s="37" t="s">
        <v>213</v>
      </c>
      <c r="C152" s="8">
        <v>39.160839160999998</v>
      </c>
      <c r="D152" s="46" t="str">
        <f t="shared" si="24"/>
        <v>N/A</v>
      </c>
      <c r="E152" s="8">
        <v>39.010610444999998</v>
      </c>
      <c r="F152" s="46" t="str">
        <f t="shared" si="25"/>
        <v>N/A</v>
      </c>
      <c r="G152" s="8">
        <v>39.173203835000002</v>
      </c>
      <c r="H152" s="46" t="str">
        <f t="shared" si="26"/>
        <v>N/A</v>
      </c>
      <c r="I152" s="12">
        <v>-0.38400000000000001</v>
      </c>
      <c r="J152" s="12">
        <v>0.4168</v>
      </c>
      <c r="K152" s="47" t="s">
        <v>739</v>
      </c>
      <c r="L152" s="9" t="str">
        <f t="shared" si="27"/>
        <v>Yes</v>
      </c>
    </row>
    <row r="153" spans="1:12" x14ac:dyDescent="0.2">
      <c r="A153" s="48" t="s">
        <v>117</v>
      </c>
      <c r="B153" s="37" t="s">
        <v>213</v>
      </c>
      <c r="C153" s="8">
        <v>89.589416602</v>
      </c>
      <c r="D153" s="46" t="str">
        <f t="shared" si="24"/>
        <v>N/A</v>
      </c>
      <c r="E153" s="8">
        <v>89.803921568999996</v>
      </c>
      <c r="F153" s="46" t="str">
        <f t="shared" si="25"/>
        <v>N/A</v>
      </c>
      <c r="G153" s="8">
        <v>90.159443318000001</v>
      </c>
      <c r="H153" s="46" t="str">
        <f t="shared" si="26"/>
        <v>N/A</v>
      </c>
      <c r="I153" s="12">
        <v>0.2394</v>
      </c>
      <c r="J153" s="12">
        <v>0.39589999999999997</v>
      </c>
      <c r="K153" s="47" t="s">
        <v>739</v>
      </c>
      <c r="L153" s="9" t="str">
        <f t="shared" si="27"/>
        <v>Yes</v>
      </c>
    </row>
    <row r="154" spans="1:12" x14ac:dyDescent="0.2">
      <c r="A154" s="48" t="s">
        <v>481</v>
      </c>
      <c r="B154" s="37" t="s">
        <v>213</v>
      </c>
      <c r="C154" s="8">
        <v>85.846303501999998</v>
      </c>
      <c r="D154" s="46" t="str">
        <f t="shared" si="24"/>
        <v>N/A</v>
      </c>
      <c r="E154" s="8">
        <v>86.401696997000002</v>
      </c>
      <c r="F154" s="46" t="str">
        <f t="shared" si="25"/>
        <v>N/A</v>
      </c>
      <c r="G154" s="8">
        <v>86.771476698000001</v>
      </c>
      <c r="H154" s="46" t="str">
        <f t="shared" si="26"/>
        <v>N/A</v>
      </c>
      <c r="I154" s="12">
        <v>0.64700000000000002</v>
      </c>
      <c r="J154" s="12">
        <v>0.42799999999999999</v>
      </c>
      <c r="K154" s="47" t="s">
        <v>739</v>
      </c>
      <c r="L154" s="9" t="str">
        <f t="shared" si="27"/>
        <v>Yes</v>
      </c>
    </row>
    <row r="155" spans="1:12" x14ac:dyDescent="0.2">
      <c r="A155" s="48" t="s">
        <v>482</v>
      </c>
      <c r="B155" s="37" t="s">
        <v>213</v>
      </c>
      <c r="C155" s="8">
        <v>92.389962978</v>
      </c>
      <c r="D155" s="46" t="str">
        <f t="shared" si="24"/>
        <v>N/A</v>
      </c>
      <c r="E155" s="8">
        <v>92.738046025000003</v>
      </c>
      <c r="F155" s="46" t="str">
        <f t="shared" si="25"/>
        <v>N/A</v>
      </c>
      <c r="G155" s="8">
        <v>92.777985306999994</v>
      </c>
      <c r="H155" s="46" t="str">
        <f t="shared" si="26"/>
        <v>N/A</v>
      </c>
      <c r="I155" s="12">
        <v>0.37680000000000002</v>
      </c>
      <c r="J155" s="12">
        <v>4.3099999999999999E-2</v>
      </c>
      <c r="K155" s="47" t="s">
        <v>739</v>
      </c>
      <c r="L155" s="9" t="str">
        <f t="shared" si="27"/>
        <v>Yes</v>
      </c>
    </row>
    <row r="156" spans="1:12" x14ac:dyDescent="0.2">
      <c r="A156" s="48" t="s">
        <v>1480</v>
      </c>
      <c r="B156" s="37" t="s">
        <v>213</v>
      </c>
      <c r="C156" s="38">
        <v>0.47373271890000002</v>
      </c>
      <c r="D156" s="46" t="str">
        <f t="shared" si="24"/>
        <v>N/A</v>
      </c>
      <c r="E156" s="38">
        <v>0.68108108109999999</v>
      </c>
      <c r="F156" s="46" t="str">
        <f t="shared" si="25"/>
        <v>N/A</v>
      </c>
      <c r="G156" s="38">
        <v>0.43705616530000002</v>
      </c>
      <c r="H156" s="46" t="str">
        <f t="shared" si="26"/>
        <v>N/A</v>
      </c>
      <c r="I156" s="12">
        <v>43.77</v>
      </c>
      <c r="J156" s="12">
        <v>-35.799999999999997</v>
      </c>
      <c r="K156" s="47" t="s">
        <v>739</v>
      </c>
      <c r="L156" s="9" t="str">
        <f t="shared" si="27"/>
        <v>No</v>
      </c>
    </row>
    <row r="157" spans="1:12" x14ac:dyDescent="0.2">
      <c r="A157" s="48" t="s">
        <v>1481</v>
      </c>
      <c r="B157" s="37" t="s">
        <v>213</v>
      </c>
      <c r="C157" s="38">
        <v>0.38542310070000002</v>
      </c>
      <c r="D157" s="46" t="str">
        <f t="shared" si="24"/>
        <v>N/A</v>
      </c>
      <c r="E157" s="38">
        <v>0.7866586538</v>
      </c>
      <c r="F157" s="46" t="str">
        <f t="shared" si="25"/>
        <v>N/A</v>
      </c>
      <c r="G157" s="38">
        <v>0.2429305913</v>
      </c>
      <c r="H157" s="46" t="str">
        <f t="shared" si="26"/>
        <v>N/A</v>
      </c>
      <c r="I157" s="12">
        <v>104.1</v>
      </c>
      <c r="J157" s="12">
        <v>-69.099999999999994</v>
      </c>
      <c r="K157" s="47" t="s">
        <v>739</v>
      </c>
      <c r="L157" s="9" t="str">
        <f t="shared" si="27"/>
        <v>No</v>
      </c>
    </row>
    <row r="158" spans="1:12" x14ac:dyDescent="0.2">
      <c r="A158" s="48" t="s">
        <v>1482</v>
      </c>
      <c r="B158" s="37" t="s">
        <v>213</v>
      </c>
      <c r="C158" s="38">
        <v>0.52429149799999997</v>
      </c>
      <c r="D158" s="46" t="str">
        <f t="shared" si="24"/>
        <v>N/A</v>
      </c>
      <c r="E158" s="38">
        <v>0.61094452769999996</v>
      </c>
      <c r="F158" s="46" t="str">
        <f t="shared" si="25"/>
        <v>N/A</v>
      </c>
      <c r="G158" s="38">
        <v>0.63991477269999997</v>
      </c>
      <c r="H158" s="46" t="str">
        <f t="shared" si="26"/>
        <v>N/A</v>
      </c>
      <c r="I158" s="12">
        <v>16.53</v>
      </c>
      <c r="J158" s="12">
        <v>4.742</v>
      </c>
      <c r="K158" s="47" t="s">
        <v>739</v>
      </c>
      <c r="L158" s="9" t="str">
        <f t="shared" si="27"/>
        <v>Yes</v>
      </c>
    </row>
    <row r="159" spans="1:12" x14ac:dyDescent="0.2">
      <c r="A159" s="48" t="s">
        <v>1483</v>
      </c>
      <c r="B159" s="37" t="s">
        <v>213</v>
      </c>
      <c r="C159" s="38">
        <v>240.34535398</v>
      </c>
      <c r="D159" s="46" t="str">
        <f t="shared" si="24"/>
        <v>N/A</v>
      </c>
      <c r="E159" s="38">
        <v>242.01539506</v>
      </c>
      <c r="F159" s="46" t="str">
        <f t="shared" si="25"/>
        <v>N/A</v>
      </c>
      <c r="G159" s="38">
        <v>239.96483215000001</v>
      </c>
      <c r="H159" s="46" t="str">
        <f t="shared" si="26"/>
        <v>N/A</v>
      </c>
      <c r="I159" s="12">
        <v>0.69489999999999996</v>
      </c>
      <c r="J159" s="12">
        <v>-0.84699999999999998</v>
      </c>
      <c r="K159" s="47" t="s">
        <v>739</v>
      </c>
      <c r="L159" s="9" t="str">
        <f t="shared" si="27"/>
        <v>Yes</v>
      </c>
    </row>
    <row r="160" spans="1:12" x14ac:dyDescent="0.2">
      <c r="A160" s="48" t="s">
        <v>1484</v>
      </c>
      <c r="B160" s="37" t="s">
        <v>213</v>
      </c>
      <c r="C160" s="38">
        <v>243.09086307000001</v>
      </c>
      <c r="D160" s="46" t="str">
        <f t="shared" si="24"/>
        <v>N/A</v>
      </c>
      <c r="E160" s="38">
        <v>245.55257732000001</v>
      </c>
      <c r="F160" s="46" t="str">
        <f t="shared" si="25"/>
        <v>N/A</v>
      </c>
      <c r="G160" s="38">
        <v>243.11470740999999</v>
      </c>
      <c r="H160" s="46" t="str">
        <f t="shared" si="26"/>
        <v>N/A</v>
      </c>
      <c r="I160" s="12">
        <v>1.0129999999999999</v>
      </c>
      <c r="J160" s="12">
        <v>-0.99299999999999999</v>
      </c>
      <c r="K160" s="47" t="s">
        <v>739</v>
      </c>
      <c r="L160" s="9" t="str">
        <f t="shared" si="27"/>
        <v>Yes</v>
      </c>
    </row>
    <row r="161" spans="1:12" x14ac:dyDescent="0.2">
      <c r="A161" s="48" t="s">
        <v>1485</v>
      </c>
      <c r="B161" s="37" t="s">
        <v>213</v>
      </c>
      <c r="C161" s="38">
        <v>231.44402984999999</v>
      </c>
      <c r="D161" s="46" t="str">
        <f t="shared" si="24"/>
        <v>N/A</v>
      </c>
      <c r="E161" s="38">
        <v>222.44117646999999</v>
      </c>
      <c r="F161" s="46" t="str">
        <f t="shared" si="25"/>
        <v>N/A</v>
      </c>
      <c r="G161" s="38">
        <v>224.39130435000001</v>
      </c>
      <c r="H161" s="46" t="str">
        <f t="shared" si="26"/>
        <v>N/A</v>
      </c>
      <c r="I161" s="12">
        <v>-3.89</v>
      </c>
      <c r="J161" s="12">
        <v>0.87670000000000003</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28</v>
      </c>
      <c r="D165" s="46" t="str">
        <f t="shared" si="28"/>
        <v>N/A</v>
      </c>
      <c r="E165" s="38">
        <v>23</v>
      </c>
      <c r="F165" s="46" t="str">
        <f t="shared" si="29"/>
        <v>N/A</v>
      </c>
      <c r="G165" s="38">
        <v>15</v>
      </c>
      <c r="H165" s="46" t="str">
        <f t="shared" si="30"/>
        <v>N/A</v>
      </c>
      <c r="I165" s="12">
        <v>-17.899999999999999</v>
      </c>
      <c r="J165" s="12">
        <v>-34.799999999999997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0</v>
      </c>
      <c r="J167" s="12">
        <v>0</v>
      </c>
      <c r="K167" s="14" t="s">
        <v>213</v>
      </c>
      <c r="L167" s="9" t="str">
        <f t="shared" si="31"/>
        <v>N/A</v>
      </c>
    </row>
    <row r="168" spans="1:12" x14ac:dyDescent="0.2">
      <c r="A168" s="48" t="s">
        <v>125</v>
      </c>
      <c r="B168" s="37" t="s">
        <v>213</v>
      </c>
      <c r="C168" s="49">
        <v>512176</v>
      </c>
      <c r="D168" s="46" t="str">
        <f t="shared" si="28"/>
        <v>N/A</v>
      </c>
      <c r="E168" s="49">
        <v>295029</v>
      </c>
      <c r="F168" s="46" t="str">
        <f t="shared" si="29"/>
        <v>N/A</v>
      </c>
      <c r="G168" s="49">
        <v>293754</v>
      </c>
      <c r="H168" s="46" t="str">
        <f t="shared" si="30"/>
        <v>N/A</v>
      </c>
      <c r="I168" s="12">
        <v>-42.4</v>
      </c>
      <c r="J168" s="12">
        <v>-0.432</v>
      </c>
      <c r="K168" s="14" t="s">
        <v>213</v>
      </c>
      <c r="L168" s="9" t="str">
        <f t="shared" si="31"/>
        <v>N/A</v>
      </c>
    </row>
    <row r="169" spans="1:12" x14ac:dyDescent="0.2">
      <c r="A169" s="48" t="s">
        <v>1622</v>
      </c>
      <c r="B169" s="37" t="s">
        <v>213</v>
      </c>
      <c r="C169" s="49">
        <v>457343</v>
      </c>
      <c r="D169" s="46" t="str">
        <f t="shared" si="28"/>
        <v>N/A</v>
      </c>
      <c r="E169" s="49">
        <v>220586</v>
      </c>
      <c r="F169" s="46" t="str">
        <f t="shared" si="29"/>
        <v>N/A</v>
      </c>
      <c r="G169" s="49">
        <v>131684</v>
      </c>
      <c r="H169" s="46" t="str">
        <f t="shared" si="30"/>
        <v>N/A</v>
      </c>
      <c r="I169" s="12">
        <v>-51.8</v>
      </c>
      <c r="J169" s="12">
        <v>-40.299999999999997</v>
      </c>
      <c r="K169" s="14" t="s">
        <v>213</v>
      </c>
      <c r="L169" s="9" t="str">
        <f t="shared" si="31"/>
        <v>N/A</v>
      </c>
    </row>
    <row r="170" spans="1:12" x14ac:dyDescent="0.2">
      <c r="A170" s="48" t="s">
        <v>1379</v>
      </c>
      <c r="B170" s="37" t="s">
        <v>213</v>
      </c>
      <c r="C170" s="49">
        <v>256478</v>
      </c>
      <c r="D170" s="46" t="str">
        <f t="shared" si="28"/>
        <v>N/A</v>
      </c>
      <c r="E170" s="49">
        <v>266537</v>
      </c>
      <c r="F170" s="46" t="str">
        <f t="shared" si="29"/>
        <v>N/A</v>
      </c>
      <c r="G170" s="49">
        <v>267781</v>
      </c>
      <c r="H170" s="46" t="str">
        <f t="shared" si="30"/>
        <v>N/A</v>
      </c>
      <c r="I170" s="12">
        <v>3.9220000000000002</v>
      </c>
      <c r="J170" s="12">
        <v>0.4667</v>
      </c>
      <c r="K170" s="14" t="s">
        <v>213</v>
      </c>
      <c r="L170" s="9" t="str">
        <f t="shared" si="31"/>
        <v>N/A</v>
      </c>
    </row>
    <row r="171" spans="1:12" x14ac:dyDescent="0.2">
      <c r="A171" s="48" t="s">
        <v>1616</v>
      </c>
      <c r="B171" s="37" t="s">
        <v>213</v>
      </c>
      <c r="C171" s="49">
        <v>32974</v>
      </c>
      <c r="D171" s="46" t="str">
        <f t="shared" si="28"/>
        <v>N/A</v>
      </c>
      <c r="E171" s="49">
        <v>78464</v>
      </c>
      <c r="F171" s="46" t="str">
        <f t="shared" si="29"/>
        <v>N/A</v>
      </c>
      <c r="G171" s="49">
        <v>84066</v>
      </c>
      <c r="H171" s="46" t="str">
        <f t="shared" si="30"/>
        <v>N/A</v>
      </c>
      <c r="I171" s="12">
        <v>138</v>
      </c>
      <c r="J171" s="12">
        <v>7.14</v>
      </c>
      <c r="K171" s="14" t="s">
        <v>213</v>
      </c>
      <c r="L171" s="9" t="str">
        <f t="shared" si="31"/>
        <v>N/A</v>
      </c>
    </row>
    <row r="172" spans="1:12" x14ac:dyDescent="0.2">
      <c r="A172" s="48" t="s">
        <v>1617</v>
      </c>
      <c r="B172" s="37" t="s">
        <v>213</v>
      </c>
      <c r="C172" s="49">
        <v>288645</v>
      </c>
      <c r="D172" s="46" t="str">
        <f t="shared" si="28"/>
        <v>N/A</v>
      </c>
      <c r="E172" s="49">
        <v>295009</v>
      </c>
      <c r="F172" s="46" t="str">
        <f t="shared" si="29"/>
        <v>N/A</v>
      </c>
      <c r="G172" s="49">
        <v>293754</v>
      </c>
      <c r="H172" s="46" t="str">
        <f t="shared" si="30"/>
        <v>N/A</v>
      </c>
      <c r="I172" s="12">
        <v>2.2050000000000001</v>
      </c>
      <c r="J172" s="12">
        <v>-0.42499999999999999</v>
      </c>
      <c r="K172" s="14" t="s">
        <v>213</v>
      </c>
      <c r="L172" s="9" t="str">
        <f t="shared" si="31"/>
        <v>N/A</v>
      </c>
    </row>
    <row r="173" spans="1:12" ht="25.5" x14ac:dyDescent="0.2">
      <c r="A173" s="48" t="s">
        <v>1380</v>
      </c>
      <c r="B173" s="37" t="s">
        <v>213</v>
      </c>
      <c r="C173" s="49">
        <v>163284</v>
      </c>
      <c r="D173" s="46" t="str">
        <f t="shared" ref="D173:D187" si="32">IF($B173="N/A","N/A",IF(C173&gt;10,"No",IF(C173&lt;-10,"No","Yes")))</f>
        <v>N/A</v>
      </c>
      <c r="E173" s="49">
        <v>206893</v>
      </c>
      <c r="F173" s="46" t="str">
        <f t="shared" ref="F173:F187" si="33">IF($B173="N/A","N/A",IF(E173&gt;10,"No",IF(E173&lt;-10,"No","Yes")))</f>
        <v>N/A</v>
      </c>
      <c r="G173" s="49">
        <v>251213</v>
      </c>
      <c r="H173" s="46" t="str">
        <f t="shared" ref="H173:H187" si="34">IF($B173="N/A","N/A",IF(G173&gt;10,"No",IF(G173&lt;-10,"No","Yes")))</f>
        <v>N/A</v>
      </c>
      <c r="I173" s="12">
        <v>26.71</v>
      </c>
      <c r="J173" s="12">
        <v>21.42</v>
      </c>
      <c r="K173" s="47" t="s">
        <v>739</v>
      </c>
      <c r="L173" s="9" t="str">
        <f t="shared" ref="L173:L187" si="35">IF(J173="Div by 0", "N/A", IF(K173="N/A","N/A", IF(J173&gt;VALUE(MID(K173,1,2)), "No", IF(J173&lt;-1*VALUE(MID(K173,1,2)), "No", "Yes"))))</f>
        <v>Yes</v>
      </c>
    </row>
    <row r="174" spans="1:12" x14ac:dyDescent="0.2">
      <c r="A174" s="48" t="s">
        <v>649</v>
      </c>
      <c r="B174" s="37" t="s">
        <v>213</v>
      </c>
      <c r="C174" s="38">
        <v>676</v>
      </c>
      <c r="D174" s="46" t="str">
        <f t="shared" si="32"/>
        <v>N/A</v>
      </c>
      <c r="E174" s="38">
        <v>763</v>
      </c>
      <c r="F174" s="46" t="str">
        <f t="shared" si="33"/>
        <v>N/A</v>
      </c>
      <c r="G174" s="38">
        <v>845</v>
      </c>
      <c r="H174" s="46" t="str">
        <f t="shared" si="34"/>
        <v>N/A</v>
      </c>
      <c r="I174" s="12">
        <v>12.87</v>
      </c>
      <c r="J174" s="12">
        <v>10.75</v>
      </c>
      <c r="K174" s="47" t="s">
        <v>739</v>
      </c>
      <c r="L174" s="9" t="str">
        <f t="shared" si="35"/>
        <v>Yes</v>
      </c>
    </row>
    <row r="175" spans="1:12" ht="25.5" x14ac:dyDescent="0.2">
      <c r="A175" s="48" t="s">
        <v>1381</v>
      </c>
      <c r="B175" s="37" t="s">
        <v>213</v>
      </c>
      <c r="C175" s="49">
        <v>241.54437870000001</v>
      </c>
      <c r="D175" s="46" t="str">
        <f t="shared" si="32"/>
        <v>N/A</v>
      </c>
      <c r="E175" s="49">
        <v>271.15727392000002</v>
      </c>
      <c r="F175" s="46" t="str">
        <f t="shared" si="33"/>
        <v>N/A</v>
      </c>
      <c r="G175" s="49">
        <v>297.29349112</v>
      </c>
      <c r="H175" s="46" t="str">
        <f t="shared" si="34"/>
        <v>N/A</v>
      </c>
      <c r="I175" s="12">
        <v>12.26</v>
      </c>
      <c r="J175" s="12">
        <v>9.6389999999999993</v>
      </c>
      <c r="K175" s="47" t="s">
        <v>739</v>
      </c>
      <c r="L175" s="9" t="str">
        <f t="shared" si="35"/>
        <v>Yes</v>
      </c>
    </row>
    <row r="176" spans="1:12" ht="25.5" x14ac:dyDescent="0.2">
      <c r="A176" s="48" t="s">
        <v>1382</v>
      </c>
      <c r="B176" s="37" t="s">
        <v>213</v>
      </c>
      <c r="C176" s="49">
        <v>368555</v>
      </c>
      <c r="D176" s="46" t="str">
        <f t="shared" si="32"/>
        <v>N/A</v>
      </c>
      <c r="E176" s="49">
        <v>463583</v>
      </c>
      <c r="F176" s="46" t="str">
        <f t="shared" si="33"/>
        <v>N/A</v>
      </c>
      <c r="G176" s="49">
        <v>530588</v>
      </c>
      <c r="H176" s="46" t="str">
        <f t="shared" si="34"/>
        <v>N/A</v>
      </c>
      <c r="I176" s="12">
        <v>25.78</v>
      </c>
      <c r="J176" s="12">
        <v>14.45</v>
      </c>
      <c r="K176" s="47" t="s">
        <v>739</v>
      </c>
      <c r="L176" s="9" t="str">
        <f t="shared" si="35"/>
        <v>Yes</v>
      </c>
    </row>
    <row r="177" spans="1:12" x14ac:dyDescent="0.2">
      <c r="A177" s="48" t="s">
        <v>516</v>
      </c>
      <c r="B177" s="37" t="s">
        <v>213</v>
      </c>
      <c r="C177" s="38">
        <v>2046</v>
      </c>
      <c r="D177" s="46" t="str">
        <f t="shared" si="32"/>
        <v>N/A</v>
      </c>
      <c r="E177" s="38">
        <v>2381</v>
      </c>
      <c r="F177" s="46" t="str">
        <f t="shared" si="33"/>
        <v>N/A</v>
      </c>
      <c r="G177" s="38">
        <v>2585</v>
      </c>
      <c r="H177" s="46" t="str">
        <f t="shared" si="34"/>
        <v>N/A</v>
      </c>
      <c r="I177" s="12">
        <v>16.37</v>
      </c>
      <c r="J177" s="12">
        <v>8.5679999999999996</v>
      </c>
      <c r="K177" s="47" t="s">
        <v>739</v>
      </c>
      <c r="L177" s="9" t="str">
        <f t="shared" si="35"/>
        <v>Yes</v>
      </c>
    </row>
    <row r="178" spans="1:12" ht="25.5" x14ac:dyDescent="0.2">
      <c r="A178" s="48" t="s">
        <v>1383</v>
      </c>
      <c r="B178" s="37" t="s">
        <v>213</v>
      </c>
      <c r="C178" s="49">
        <v>180.1344086</v>
      </c>
      <c r="D178" s="46" t="str">
        <f t="shared" si="32"/>
        <v>N/A</v>
      </c>
      <c r="E178" s="49">
        <v>194.70096598000001</v>
      </c>
      <c r="F178" s="46" t="str">
        <f t="shared" si="33"/>
        <v>N/A</v>
      </c>
      <c r="G178" s="49">
        <v>205.25647968999999</v>
      </c>
      <c r="H178" s="46" t="str">
        <f t="shared" si="34"/>
        <v>N/A</v>
      </c>
      <c r="I178" s="12">
        <v>8.0860000000000003</v>
      </c>
      <c r="J178" s="12">
        <v>5.4210000000000003</v>
      </c>
      <c r="K178" s="47" t="s">
        <v>739</v>
      </c>
      <c r="L178" s="9" t="str">
        <f t="shared" si="35"/>
        <v>Yes</v>
      </c>
    </row>
    <row r="179" spans="1:12" ht="25.5" x14ac:dyDescent="0.2">
      <c r="A179" s="48" t="s">
        <v>1384</v>
      </c>
      <c r="B179" s="37" t="s">
        <v>213</v>
      </c>
      <c r="C179" s="49">
        <v>674018</v>
      </c>
      <c r="D179" s="46" t="str">
        <f t="shared" si="32"/>
        <v>N/A</v>
      </c>
      <c r="E179" s="49">
        <v>827188</v>
      </c>
      <c r="F179" s="46" t="str">
        <f t="shared" si="33"/>
        <v>N/A</v>
      </c>
      <c r="G179" s="49">
        <v>910992</v>
      </c>
      <c r="H179" s="46" t="str">
        <f t="shared" si="34"/>
        <v>N/A</v>
      </c>
      <c r="I179" s="12">
        <v>22.72</v>
      </c>
      <c r="J179" s="12">
        <v>10.130000000000001</v>
      </c>
      <c r="K179" s="47" t="s">
        <v>739</v>
      </c>
      <c r="L179" s="9" t="str">
        <f t="shared" si="35"/>
        <v>Yes</v>
      </c>
    </row>
    <row r="180" spans="1:12" x14ac:dyDescent="0.2">
      <c r="A180" s="48" t="s">
        <v>517</v>
      </c>
      <c r="B180" s="37" t="s">
        <v>213</v>
      </c>
      <c r="C180" s="38">
        <v>2375</v>
      </c>
      <c r="D180" s="46" t="str">
        <f t="shared" si="32"/>
        <v>N/A</v>
      </c>
      <c r="E180" s="38">
        <v>2624</v>
      </c>
      <c r="F180" s="46" t="str">
        <f t="shared" si="33"/>
        <v>N/A</v>
      </c>
      <c r="G180" s="38">
        <v>2785</v>
      </c>
      <c r="H180" s="46" t="str">
        <f t="shared" si="34"/>
        <v>N/A</v>
      </c>
      <c r="I180" s="12">
        <v>10.48</v>
      </c>
      <c r="J180" s="12">
        <v>6.1360000000000001</v>
      </c>
      <c r="K180" s="47" t="s">
        <v>739</v>
      </c>
      <c r="L180" s="9" t="str">
        <f t="shared" si="35"/>
        <v>Yes</v>
      </c>
    </row>
    <row r="181" spans="1:12" ht="25.5" x14ac:dyDescent="0.2">
      <c r="A181" s="48" t="s">
        <v>1385</v>
      </c>
      <c r="B181" s="37" t="s">
        <v>213</v>
      </c>
      <c r="C181" s="49">
        <v>283.79705263</v>
      </c>
      <c r="D181" s="46" t="str">
        <f t="shared" si="32"/>
        <v>N/A</v>
      </c>
      <c r="E181" s="49">
        <v>315.23932926999998</v>
      </c>
      <c r="F181" s="46" t="str">
        <f t="shared" si="33"/>
        <v>N/A</v>
      </c>
      <c r="G181" s="49">
        <v>327.10664272999998</v>
      </c>
      <c r="H181" s="46" t="str">
        <f t="shared" si="34"/>
        <v>N/A</v>
      </c>
      <c r="I181" s="12">
        <v>11.08</v>
      </c>
      <c r="J181" s="12">
        <v>3.7650000000000001</v>
      </c>
      <c r="K181" s="47" t="s">
        <v>739</v>
      </c>
      <c r="L181" s="9" t="str">
        <f t="shared" si="35"/>
        <v>Yes</v>
      </c>
    </row>
    <row r="182" spans="1:12" ht="25.5" x14ac:dyDescent="0.2">
      <c r="A182" s="48" t="s">
        <v>1386</v>
      </c>
      <c r="B182" s="37" t="s">
        <v>213</v>
      </c>
      <c r="C182" s="49">
        <v>2660437</v>
      </c>
      <c r="D182" s="46" t="str">
        <f t="shared" si="32"/>
        <v>N/A</v>
      </c>
      <c r="E182" s="49">
        <v>2932518</v>
      </c>
      <c r="F182" s="46" t="str">
        <f t="shared" si="33"/>
        <v>N/A</v>
      </c>
      <c r="G182" s="49">
        <v>1373268</v>
      </c>
      <c r="H182" s="46" t="str">
        <f t="shared" si="34"/>
        <v>N/A</v>
      </c>
      <c r="I182" s="12">
        <v>10.23</v>
      </c>
      <c r="J182" s="12">
        <v>-53.2</v>
      </c>
      <c r="K182" s="47" t="s">
        <v>739</v>
      </c>
      <c r="L182" s="9" t="str">
        <f t="shared" si="35"/>
        <v>No</v>
      </c>
    </row>
    <row r="183" spans="1:12" x14ac:dyDescent="0.2">
      <c r="A183" s="48" t="s">
        <v>518</v>
      </c>
      <c r="B183" s="37" t="s">
        <v>213</v>
      </c>
      <c r="C183" s="38">
        <v>450</v>
      </c>
      <c r="D183" s="46" t="str">
        <f t="shared" si="32"/>
        <v>N/A</v>
      </c>
      <c r="E183" s="38">
        <v>483</v>
      </c>
      <c r="F183" s="46" t="str">
        <f t="shared" si="33"/>
        <v>N/A</v>
      </c>
      <c r="G183" s="38">
        <v>495</v>
      </c>
      <c r="H183" s="46" t="str">
        <f t="shared" si="34"/>
        <v>N/A</v>
      </c>
      <c r="I183" s="12">
        <v>7.3330000000000002</v>
      </c>
      <c r="J183" s="12">
        <v>2.484</v>
      </c>
      <c r="K183" s="47" t="s">
        <v>739</v>
      </c>
      <c r="L183" s="9" t="str">
        <f t="shared" si="35"/>
        <v>Yes</v>
      </c>
    </row>
    <row r="184" spans="1:12" ht="25.5" x14ac:dyDescent="0.2">
      <c r="A184" s="48" t="s">
        <v>1387</v>
      </c>
      <c r="B184" s="37" t="s">
        <v>213</v>
      </c>
      <c r="C184" s="49">
        <v>5912.0822221999997</v>
      </c>
      <c r="D184" s="46" t="str">
        <f t="shared" si="32"/>
        <v>N/A</v>
      </c>
      <c r="E184" s="49">
        <v>6071.4658385000002</v>
      </c>
      <c r="F184" s="46" t="str">
        <f t="shared" si="33"/>
        <v>N/A</v>
      </c>
      <c r="G184" s="49">
        <v>2774.2787879000002</v>
      </c>
      <c r="H184" s="46" t="str">
        <f t="shared" si="34"/>
        <v>N/A</v>
      </c>
      <c r="I184" s="12">
        <v>2.6960000000000002</v>
      </c>
      <c r="J184" s="12">
        <v>-54.3</v>
      </c>
      <c r="K184" s="47" t="s">
        <v>739</v>
      </c>
      <c r="L184" s="9" t="str">
        <f t="shared" si="35"/>
        <v>No</v>
      </c>
    </row>
    <row r="185" spans="1:12" ht="25.5" x14ac:dyDescent="0.2">
      <c r="A185" s="48" t="s">
        <v>1388</v>
      </c>
      <c r="B185" s="37" t="s">
        <v>213</v>
      </c>
      <c r="C185" s="49">
        <v>28277466</v>
      </c>
      <c r="D185" s="46" t="str">
        <f t="shared" si="32"/>
        <v>N/A</v>
      </c>
      <c r="E185" s="49">
        <v>30604228</v>
      </c>
      <c r="F185" s="46" t="str">
        <f t="shared" si="33"/>
        <v>N/A</v>
      </c>
      <c r="G185" s="49">
        <v>30859066</v>
      </c>
      <c r="H185" s="46" t="str">
        <f t="shared" si="34"/>
        <v>N/A</v>
      </c>
      <c r="I185" s="12">
        <v>8.2279999999999998</v>
      </c>
      <c r="J185" s="12">
        <v>0.8327</v>
      </c>
      <c r="K185" s="47" t="s">
        <v>739</v>
      </c>
      <c r="L185" s="9" t="str">
        <f t="shared" si="35"/>
        <v>Yes</v>
      </c>
    </row>
    <row r="186" spans="1:12" ht="25.5" x14ac:dyDescent="0.2">
      <c r="A186" s="48" t="s">
        <v>519</v>
      </c>
      <c r="B186" s="37" t="s">
        <v>213</v>
      </c>
      <c r="C186" s="38">
        <v>1969</v>
      </c>
      <c r="D186" s="46" t="str">
        <f t="shared" si="32"/>
        <v>N/A</v>
      </c>
      <c r="E186" s="38">
        <v>2005</v>
      </c>
      <c r="F186" s="46" t="str">
        <f t="shared" si="33"/>
        <v>N/A</v>
      </c>
      <c r="G186" s="38">
        <v>2099</v>
      </c>
      <c r="H186" s="46" t="str">
        <f t="shared" si="34"/>
        <v>N/A</v>
      </c>
      <c r="I186" s="12">
        <v>1.8280000000000001</v>
      </c>
      <c r="J186" s="12">
        <v>4.6879999999999997</v>
      </c>
      <c r="K186" s="47" t="s">
        <v>739</v>
      </c>
      <c r="L186" s="9" t="str">
        <f t="shared" si="35"/>
        <v>Yes</v>
      </c>
    </row>
    <row r="187" spans="1:12" ht="25.5" x14ac:dyDescent="0.2">
      <c r="A187" s="48" t="s">
        <v>1389</v>
      </c>
      <c r="B187" s="37" t="s">
        <v>213</v>
      </c>
      <c r="C187" s="49">
        <v>14361.333672000001</v>
      </c>
      <c r="D187" s="46" t="str">
        <f t="shared" si="32"/>
        <v>N/A</v>
      </c>
      <c r="E187" s="49">
        <v>15263.954115</v>
      </c>
      <c r="F187" s="46" t="str">
        <f t="shared" si="33"/>
        <v>N/A</v>
      </c>
      <c r="G187" s="49">
        <v>14701.794188</v>
      </c>
      <c r="H187" s="46" t="str">
        <f t="shared" si="34"/>
        <v>N/A</v>
      </c>
      <c r="I187" s="12">
        <v>6.2850000000000001</v>
      </c>
      <c r="J187" s="12">
        <v>-3.68</v>
      </c>
      <c r="K187" s="47" t="s">
        <v>739</v>
      </c>
      <c r="L187" s="9" t="str">
        <f t="shared" si="35"/>
        <v>Yes</v>
      </c>
    </row>
    <row r="188" spans="1:12" x14ac:dyDescent="0.2">
      <c r="A188" s="4" t="s">
        <v>1390</v>
      </c>
      <c r="B188" s="37" t="s">
        <v>213</v>
      </c>
      <c r="C188" s="49">
        <v>53600507</v>
      </c>
      <c r="D188" s="46" t="str">
        <f t="shared" ref="D188:D203" si="36">IF($B188="N/A","N/A",IF(C188&gt;10,"No",IF(C188&lt;-10,"No","Yes")))</f>
        <v>N/A</v>
      </c>
      <c r="E188" s="49">
        <v>58017431</v>
      </c>
      <c r="F188" s="46" t="str">
        <f t="shared" ref="F188:F203" si="37">IF($B188="N/A","N/A",IF(E188&gt;10,"No",IF(E188&lt;-10,"No","Yes")))</f>
        <v>N/A</v>
      </c>
      <c r="G188" s="49">
        <v>59379383</v>
      </c>
      <c r="H188" s="46" t="str">
        <f t="shared" ref="H188:H203" si="38">IF($B188="N/A","N/A",IF(G188&gt;10,"No",IF(G188&lt;-10,"No","Yes")))</f>
        <v>N/A</v>
      </c>
      <c r="I188" s="12">
        <v>8.24</v>
      </c>
      <c r="J188" s="12">
        <v>2.347</v>
      </c>
      <c r="K188" s="47" t="s">
        <v>739</v>
      </c>
      <c r="L188" s="9" t="str">
        <f t="shared" ref="L188:L203" si="39">IF(J188="Div by 0", "N/A", IF(K188="N/A","N/A", IF(J188&gt;VALUE(MID(K188,1,2)), "No", IF(J188&lt;-1*VALUE(MID(K188,1,2)), "No", "Yes"))))</f>
        <v>Yes</v>
      </c>
    </row>
    <row r="189" spans="1:12" x14ac:dyDescent="0.2">
      <c r="A189" s="4" t="s">
        <v>1487</v>
      </c>
      <c r="B189" s="37" t="s">
        <v>213</v>
      </c>
      <c r="C189" s="38">
        <v>3181</v>
      </c>
      <c r="D189" s="46" t="str">
        <f t="shared" si="36"/>
        <v>N/A</v>
      </c>
      <c r="E189" s="38">
        <v>3312</v>
      </c>
      <c r="F189" s="46" t="str">
        <f t="shared" si="37"/>
        <v>N/A</v>
      </c>
      <c r="G189" s="38">
        <v>3567</v>
      </c>
      <c r="H189" s="46" t="str">
        <f t="shared" si="38"/>
        <v>N/A</v>
      </c>
      <c r="I189" s="12">
        <v>4.1180000000000003</v>
      </c>
      <c r="J189" s="12">
        <v>7.6989999999999998</v>
      </c>
      <c r="K189" s="47" t="s">
        <v>739</v>
      </c>
      <c r="L189" s="9" t="str">
        <f t="shared" si="39"/>
        <v>Yes</v>
      </c>
    </row>
    <row r="190" spans="1:12" x14ac:dyDescent="0.2">
      <c r="A190" s="4" t="s">
        <v>1488</v>
      </c>
      <c r="B190" s="37" t="s">
        <v>213</v>
      </c>
      <c r="C190" s="49">
        <v>16850.206538999999</v>
      </c>
      <c r="D190" s="46" t="str">
        <f t="shared" si="36"/>
        <v>N/A</v>
      </c>
      <c r="E190" s="49">
        <v>17517.340278</v>
      </c>
      <c r="F190" s="46" t="str">
        <f t="shared" si="37"/>
        <v>N/A</v>
      </c>
      <c r="G190" s="49">
        <v>16646.869358</v>
      </c>
      <c r="H190" s="46" t="str">
        <f t="shared" si="38"/>
        <v>N/A</v>
      </c>
      <c r="I190" s="12">
        <v>3.9590000000000001</v>
      </c>
      <c r="J190" s="12">
        <v>-4.97</v>
      </c>
      <c r="K190" s="47" t="s">
        <v>739</v>
      </c>
      <c r="L190" s="9" t="str">
        <f t="shared" si="39"/>
        <v>Yes</v>
      </c>
    </row>
    <row r="191" spans="1:12" x14ac:dyDescent="0.2">
      <c r="A191" s="4" t="s">
        <v>1489</v>
      </c>
      <c r="B191" s="37" t="s">
        <v>213</v>
      </c>
      <c r="C191" s="49">
        <v>15577.462378</v>
      </c>
      <c r="D191" s="46" t="str">
        <f t="shared" si="36"/>
        <v>N/A</v>
      </c>
      <c r="E191" s="49">
        <v>16157.436718999999</v>
      </c>
      <c r="F191" s="46" t="str">
        <f t="shared" si="37"/>
        <v>N/A</v>
      </c>
      <c r="G191" s="49">
        <v>15306.343831</v>
      </c>
      <c r="H191" s="46" t="str">
        <f t="shared" si="38"/>
        <v>N/A</v>
      </c>
      <c r="I191" s="12">
        <v>3.7229999999999999</v>
      </c>
      <c r="J191" s="12">
        <v>-5.27</v>
      </c>
      <c r="K191" s="47" t="s">
        <v>739</v>
      </c>
      <c r="L191" s="9" t="str">
        <f t="shared" si="39"/>
        <v>Yes</v>
      </c>
    </row>
    <row r="192" spans="1:12" x14ac:dyDescent="0.2">
      <c r="A192" s="4" t="s">
        <v>1490</v>
      </c>
      <c r="B192" s="37" t="s">
        <v>213</v>
      </c>
      <c r="C192" s="49">
        <v>19449.833191999998</v>
      </c>
      <c r="D192" s="46" t="str">
        <f t="shared" si="36"/>
        <v>N/A</v>
      </c>
      <c r="E192" s="49">
        <v>20274.767993000001</v>
      </c>
      <c r="F192" s="46" t="str">
        <f t="shared" si="37"/>
        <v>N/A</v>
      </c>
      <c r="G192" s="49">
        <v>19420.653846000001</v>
      </c>
      <c r="H192" s="46" t="str">
        <f t="shared" si="38"/>
        <v>N/A</v>
      </c>
      <c r="I192" s="12">
        <v>4.2409999999999997</v>
      </c>
      <c r="J192" s="12">
        <v>-4.21</v>
      </c>
      <c r="K192" s="47" t="s">
        <v>739</v>
      </c>
      <c r="L192" s="9" t="str">
        <f t="shared" si="39"/>
        <v>Yes</v>
      </c>
    </row>
    <row r="193" spans="1:12" x14ac:dyDescent="0.2">
      <c r="A193" s="48" t="s">
        <v>1491</v>
      </c>
      <c r="B193" s="37" t="s">
        <v>213</v>
      </c>
      <c r="C193" s="9">
        <v>18.955962100000001</v>
      </c>
      <c r="D193" s="46" t="str">
        <f t="shared" si="36"/>
        <v>N/A</v>
      </c>
      <c r="E193" s="9">
        <v>18.823529411999999</v>
      </c>
      <c r="F193" s="46" t="str">
        <f t="shared" si="37"/>
        <v>N/A</v>
      </c>
      <c r="G193" s="9">
        <v>19.544134568</v>
      </c>
      <c r="H193" s="46" t="str">
        <f t="shared" si="38"/>
        <v>N/A</v>
      </c>
      <c r="I193" s="12">
        <v>-0.69899999999999995</v>
      </c>
      <c r="J193" s="12">
        <v>3.8279999999999998</v>
      </c>
      <c r="K193" s="47" t="s">
        <v>739</v>
      </c>
      <c r="L193" s="9" t="str">
        <f t="shared" si="39"/>
        <v>Yes</v>
      </c>
    </row>
    <row r="194" spans="1:12" x14ac:dyDescent="0.2">
      <c r="A194" s="48" t="s">
        <v>1492</v>
      </c>
      <c r="B194" s="37" t="s">
        <v>213</v>
      </c>
      <c r="C194" s="9">
        <v>21.169747082000001</v>
      </c>
      <c r="D194" s="46" t="str">
        <f t="shared" si="36"/>
        <v>N/A</v>
      </c>
      <c r="E194" s="9">
        <v>20.553756838000002</v>
      </c>
      <c r="F194" s="46" t="str">
        <f t="shared" si="37"/>
        <v>N/A</v>
      </c>
      <c r="G194" s="9">
        <v>21.751824817999999</v>
      </c>
      <c r="H194" s="46" t="str">
        <f t="shared" si="38"/>
        <v>N/A</v>
      </c>
      <c r="I194" s="12">
        <v>-2.91</v>
      </c>
      <c r="J194" s="12">
        <v>5.8289999999999997</v>
      </c>
      <c r="K194" s="47" t="s">
        <v>739</v>
      </c>
      <c r="L194" s="9" t="str">
        <f t="shared" si="39"/>
        <v>Yes</v>
      </c>
    </row>
    <row r="195" spans="1:12" x14ac:dyDescent="0.2">
      <c r="A195" s="48" t="s">
        <v>1493</v>
      </c>
      <c r="B195" s="37" t="s">
        <v>213</v>
      </c>
      <c r="C195" s="9">
        <v>16.193610311</v>
      </c>
      <c r="D195" s="46" t="str">
        <f t="shared" si="36"/>
        <v>N/A</v>
      </c>
      <c r="E195" s="9">
        <v>16.273942399999999</v>
      </c>
      <c r="F195" s="46" t="str">
        <f t="shared" si="37"/>
        <v>N/A</v>
      </c>
      <c r="G195" s="9">
        <v>17.482256257</v>
      </c>
      <c r="H195" s="46" t="str">
        <f t="shared" si="38"/>
        <v>N/A</v>
      </c>
      <c r="I195" s="12">
        <v>0.49609999999999999</v>
      </c>
      <c r="J195" s="12">
        <v>7.4249999999999998</v>
      </c>
      <c r="K195" s="47" t="s">
        <v>739</v>
      </c>
      <c r="L195" s="9" t="str">
        <f t="shared" si="39"/>
        <v>Yes</v>
      </c>
    </row>
    <row r="196" spans="1:12" ht="25.5" x14ac:dyDescent="0.2">
      <c r="A196" s="4" t="s">
        <v>1402</v>
      </c>
      <c r="B196" s="37" t="s">
        <v>213</v>
      </c>
      <c r="C196" s="49">
        <v>28277466</v>
      </c>
      <c r="D196" s="46" t="str">
        <f t="shared" si="36"/>
        <v>N/A</v>
      </c>
      <c r="E196" s="49">
        <v>30604228</v>
      </c>
      <c r="F196" s="46" t="str">
        <f t="shared" si="37"/>
        <v>N/A</v>
      </c>
      <c r="G196" s="49">
        <v>30859066</v>
      </c>
      <c r="H196" s="46" t="str">
        <f t="shared" si="38"/>
        <v>N/A</v>
      </c>
      <c r="I196" s="12">
        <v>8.2279999999999998</v>
      </c>
      <c r="J196" s="12">
        <v>0.8327</v>
      </c>
      <c r="K196" s="47" t="s">
        <v>739</v>
      </c>
      <c r="L196" s="9" t="str">
        <f t="shared" si="39"/>
        <v>Yes</v>
      </c>
    </row>
    <row r="197" spans="1:12" x14ac:dyDescent="0.2">
      <c r="A197" s="4" t="s">
        <v>1494</v>
      </c>
      <c r="B197" s="37" t="s">
        <v>213</v>
      </c>
      <c r="C197" s="38">
        <v>1969</v>
      </c>
      <c r="D197" s="46" t="str">
        <f t="shared" si="36"/>
        <v>N/A</v>
      </c>
      <c r="E197" s="38">
        <v>2005</v>
      </c>
      <c r="F197" s="46" t="str">
        <f t="shared" si="37"/>
        <v>N/A</v>
      </c>
      <c r="G197" s="38">
        <v>2099</v>
      </c>
      <c r="H197" s="46" t="str">
        <f t="shared" si="38"/>
        <v>N/A</v>
      </c>
      <c r="I197" s="12">
        <v>1.8280000000000001</v>
      </c>
      <c r="J197" s="12">
        <v>4.6879999999999997</v>
      </c>
      <c r="K197" s="47" t="s">
        <v>739</v>
      </c>
      <c r="L197" s="9" t="str">
        <f t="shared" si="39"/>
        <v>Yes</v>
      </c>
    </row>
    <row r="198" spans="1:12" ht="25.5" x14ac:dyDescent="0.2">
      <c r="A198" s="4" t="s">
        <v>1495</v>
      </c>
      <c r="B198" s="37" t="s">
        <v>213</v>
      </c>
      <c r="C198" s="49">
        <v>14361.333672000001</v>
      </c>
      <c r="D198" s="46" t="str">
        <f t="shared" si="36"/>
        <v>N/A</v>
      </c>
      <c r="E198" s="49">
        <v>15263.954115</v>
      </c>
      <c r="F198" s="46" t="str">
        <f t="shared" si="37"/>
        <v>N/A</v>
      </c>
      <c r="G198" s="49">
        <v>14701.794188</v>
      </c>
      <c r="H198" s="46" t="str">
        <f t="shared" si="38"/>
        <v>N/A</v>
      </c>
      <c r="I198" s="12">
        <v>6.2850000000000001</v>
      </c>
      <c r="J198" s="12">
        <v>-3.68</v>
      </c>
      <c r="K198" s="47" t="s">
        <v>739</v>
      </c>
      <c r="L198" s="9" t="str">
        <f t="shared" si="39"/>
        <v>Yes</v>
      </c>
    </row>
    <row r="199" spans="1:12" ht="25.5" x14ac:dyDescent="0.2">
      <c r="A199" s="4" t="s">
        <v>1496</v>
      </c>
      <c r="B199" s="37" t="s">
        <v>213</v>
      </c>
      <c r="C199" s="49">
        <v>12536.825242999999</v>
      </c>
      <c r="D199" s="46" t="str">
        <f t="shared" si="36"/>
        <v>N/A</v>
      </c>
      <c r="E199" s="49">
        <v>13319.981884000001</v>
      </c>
      <c r="F199" s="46" t="str">
        <f t="shared" si="37"/>
        <v>N/A</v>
      </c>
      <c r="G199" s="49">
        <v>12703.298747000001</v>
      </c>
      <c r="H199" s="46" t="str">
        <f t="shared" si="38"/>
        <v>N/A</v>
      </c>
      <c r="I199" s="12">
        <v>6.2469999999999999</v>
      </c>
      <c r="J199" s="12">
        <v>-4.63</v>
      </c>
      <c r="K199" s="47" t="s">
        <v>739</v>
      </c>
      <c r="L199" s="9" t="str">
        <f t="shared" si="39"/>
        <v>Yes</v>
      </c>
    </row>
    <row r="200" spans="1:12" ht="25.5" x14ac:dyDescent="0.2">
      <c r="A200" s="4" t="s">
        <v>1497</v>
      </c>
      <c r="B200" s="37" t="s">
        <v>213</v>
      </c>
      <c r="C200" s="49">
        <v>18478.759494000002</v>
      </c>
      <c r="D200" s="46" t="str">
        <f t="shared" si="36"/>
        <v>N/A</v>
      </c>
      <c r="E200" s="49">
        <v>19834.594392999999</v>
      </c>
      <c r="F200" s="46" t="str">
        <f t="shared" si="37"/>
        <v>N/A</v>
      </c>
      <c r="G200" s="49">
        <v>19314.846625999999</v>
      </c>
      <c r="H200" s="46" t="str">
        <f t="shared" si="38"/>
        <v>N/A</v>
      </c>
      <c r="I200" s="12">
        <v>7.3369999999999997</v>
      </c>
      <c r="J200" s="12">
        <v>-2.62</v>
      </c>
      <c r="K200" s="47" t="s">
        <v>739</v>
      </c>
      <c r="L200" s="9" t="str">
        <f t="shared" si="39"/>
        <v>Yes</v>
      </c>
    </row>
    <row r="201" spans="1:12" ht="25.5" x14ac:dyDescent="0.2">
      <c r="A201" s="4" t="s">
        <v>1498</v>
      </c>
      <c r="B201" s="37" t="s">
        <v>213</v>
      </c>
      <c r="C201" s="9">
        <v>11.733508133999999</v>
      </c>
      <c r="D201" s="46" t="str">
        <f t="shared" si="36"/>
        <v>N/A</v>
      </c>
      <c r="E201" s="9">
        <v>11.395282751</v>
      </c>
      <c r="F201" s="46" t="str">
        <f t="shared" si="37"/>
        <v>N/A</v>
      </c>
      <c r="G201" s="9">
        <v>11.500739684999999</v>
      </c>
      <c r="H201" s="46" t="str">
        <f t="shared" si="38"/>
        <v>N/A</v>
      </c>
      <c r="I201" s="12">
        <v>-2.88</v>
      </c>
      <c r="J201" s="12">
        <v>0.9254</v>
      </c>
      <c r="K201" s="47" t="s">
        <v>739</v>
      </c>
      <c r="L201" s="9" t="str">
        <f t="shared" si="39"/>
        <v>Yes</v>
      </c>
    </row>
    <row r="202" spans="1:12" ht="25.5" x14ac:dyDescent="0.2">
      <c r="A202" s="4" t="s">
        <v>1499</v>
      </c>
      <c r="B202" s="37" t="s">
        <v>213</v>
      </c>
      <c r="C202" s="9">
        <v>16.281614785999999</v>
      </c>
      <c r="D202" s="46" t="str">
        <f t="shared" si="36"/>
        <v>N/A</v>
      </c>
      <c r="E202" s="9">
        <v>15.406944289</v>
      </c>
      <c r="F202" s="46" t="str">
        <f t="shared" si="37"/>
        <v>N/A</v>
      </c>
      <c r="G202" s="9">
        <v>16.125772038000001</v>
      </c>
      <c r="H202" s="46" t="str">
        <f t="shared" si="38"/>
        <v>N/A</v>
      </c>
      <c r="I202" s="12">
        <v>-5.37</v>
      </c>
      <c r="J202" s="12">
        <v>4.6660000000000004</v>
      </c>
      <c r="K202" s="47" t="s">
        <v>739</v>
      </c>
      <c r="L202" s="9" t="str">
        <f t="shared" si="39"/>
        <v>Yes</v>
      </c>
    </row>
    <row r="203" spans="1:12" ht="25.5" x14ac:dyDescent="0.2">
      <c r="A203" s="4" t="s">
        <v>1500</v>
      </c>
      <c r="B203" s="37" t="s">
        <v>213</v>
      </c>
      <c r="C203" s="9">
        <v>7.5826134649999997</v>
      </c>
      <c r="D203" s="46" t="str">
        <f t="shared" si="36"/>
        <v>N/A</v>
      </c>
      <c r="E203" s="9">
        <v>7.3721923660000002</v>
      </c>
      <c r="F203" s="46" t="str">
        <f t="shared" si="37"/>
        <v>N/A</v>
      </c>
      <c r="G203" s="9">
        <v>8.1185406550000003</v>
      </c>
      <c r="H203" s="46" t="str">
        <f t="shared" si="38"/>
        <v>N/A</v>
      </c>
      <c r="I203" s="12">
        <v>-2.78</v>
      </c>
      <c r="J203" s="12">
        <v>10.119999999999999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116610</v>
      </c>
      <c r="D6" s="46" t="str">
        <f>IF($B6="N/A","N/A",IF(C6&gt;10,"No",IF(C6&lt;-10,"No","Yes")))</f>
        <v>N/A</v>
      </c>
      <c r="E6" s="38">
        <v>129577</v>
      </c>
      <c r="F6" s="46" t="str">
        <f>IF($B6="N/A","N/A",IF(E6&gt;10,"No",IF(E6&lt;-10,"No","Yes")))</f>
        <v>N/A</v>
      </c>
      <c r="G6" s="38">
        <v>136608</v>
      </c>
      <c r="H6" s="46" t="str">
        <f>IF($B6="N/A","N/A",IF(G6&gt;10,"No",IF(G6&lt;-10,"No","Yes")))</f>
        <v>N/A</v>
      </c>
      <c r="I6" s="12">
        <v>11.12</v>
      </c>
      <c r="J6" s="12">
        <v>5.4260000000000002</v>
      </c>
      <c r="K6" s="47" t="s">
        <v>739</v>
      </c>
      <c r="L6" s="9" t="str">
        <f t="shared" ref="L6:L46" si="0">IF(J6="Div by 0", "N/A", IF(K6="N/A","N/A", IF(J6&gt;VALUE(MID(K6,1,2)), "No", IF(J6&lt;-1*VALUE(MID(K6,1,2)), "No", "Yes"))))</f>
        <v>Yes</v>
      </c>
    </row>
    <row r="7" spans="1:12" x14ac:dyDescent="0.2">
      <c r="A7" s="48" t="s">
        <v>10</v>
      </c>
      <c r="B7" s="37" t="s">
        <v>213</v>
      </c>
      <c r="C7" s="38">
        <v>100611</v>
      </c>
      <c r="D7" s="46" t="str">
        <f>IF($B7="N/A","N/A",IF(C7&gt;10,"No",IF(C7&lt;-10,"No","Yes")))</f>
        <v>N/A</v>
      </c>
      <c r="E7" s="38">
        <v>119101</v>
      </c>
      <c r="F7" s="46" t="str">
        <f>IF($B7="N/A","N/A",IF(E7&gt;10,"No",IF(E7&lt;-10,"No","Yes")))</f>
        <v>N/A</v>
      </c>
      <c r="G7" s="38">
        <v>126468</v>
      </c>
      <c r="H7" s="46" t="str">
        <f>IF($B7="N/A","N/A",IF(G7&gt;10,"No",IF(G7&lt;-10,"No","Yes")))</f>
        <v>N/A</v>
      </c>
      <c r="I7" s="12">
        <v>18.38</v>
      </c>
      <c r="J7" s="12">
        <v>6.1859999999999999</v>
      </c>
      <c r="K7" s="47" t="s">
        <v>739</v>
      </c>
      <c r="L7" s="9" t="str">
        <f t="shared" si="0"/>
        <v>Yes</v>
      </c>
    </row>
    <row r="8" spans="1:12" x14ac:dyDescent="0.2">
      <c r="A8" s="48" t="s">
        <v>91</v>
      </c>
      <c r="B8" s="9" t="s">
        <v>297</v>
      </c>
      <c r="C8" s="8">
        <v>86.279907383999998</v>
      </c>
      <c r="D8" s="46" t="str">
        <f>IF($B8="N/A","N/A",IF(C8&gt;90,"No",IF(C8&lt;65,"No","Yes")))</f>
        <v>Yes</v>
      </c>
      <c r="E8" s="8">
        <v>91.91523187</v>
      </c>
      <c r="F8" s="46" t="str">
        <f>IF($B8="N/A","N/A",IF(E8&gt;90,"No",IF(E8&lt;65,"No","Yes")))</f>
        <v>No</v>
      </c>
      <c r="G8" s="8">
        <v>92.577301476000002</v>
      </c>
      <c r="H8" s="46" t="str">
        <f>IF($B8="N/A","N/A",IF(G8&gt;90,"No",IF(G8&lt;65,"No","Yes")))</f>
        <v>No</v>
      </c>
      <c r="I8" s="12">
        <v>6.5309999999999997</v>
      </c>
      <c r="J8" s="12">
        <v>0.72030000000000005</v>
      </c>
      <c r="K8" s="47" t="s">
        <v>739</v>
      </c>
      <c r="L8" s="9" t="str">
        <f t="shared" si="0"/>
        <v>Yes</v>
      </c>
    </row>
    <row r="9" spans="1:12" x14ac:dyDescent="0.2">
      <c r="A9" s="48" t="s">
        <v>92</v>
      </c>
      <c r="B9" s="9" t="s">
        <v>298</v>
      </c>
      <c r="C9" s="8">
        <v>93.982979743000001</v>
      </c>
      <c r="D9" s="46" t="str">
        <f>IF($B9="N/A","N/A",IF(C9&gt;100,"No",IF(C9&lt;90,"No","Yes")))</f>
        <v>Yes</v>
      </c>
      <c r="E9" s="8">
        <v>93.776847669999995</v>
      </c>
      <c r="F9" s="46" t="str">
        <f>IF($B9="N/A","N/A",IF(E9&gt;100,"No",IF(E9&lt;90,"No","Yes")))</f>
        <v>Yes</v>
      </c>
      <c r="G9" s="8">
        <v>93.905016126999996</v>
      </c>
      <c r="H9" s="46" t="str">
        <f>IF($B9="N/A","N/A",IF(G9&gt;100,"No",IF(G9&lt;90,"No","Yes")))</f>
        <v>Yes</v>
      </c>
      <c r="I9" s="12">
        <v>-0.219</v>
      </c>
      <c r="J9" s="12">
        <v>0.13669999999999999</v>
      </c>
      <c r="K9" s="47" t="s">
        <v>739</v>
      </c>
      <c r="L9" s="9" t="str">
        <f t="shared" si="0"/>
        <v>Yes</v>
      </c>
    </row>
    <row r="10" spans="1:12" x14ac:dyDescent="0.2">
      <c r="A10" s="48" t="s">
        <v>93</v>
      </c>
      <c r="B10" s="9" t="s">
        <v>299</v>
      </c>
      <c r="C10" s="8">
        <v>90.558002936999998</v>
      </c>
      <c r="D10" s="46" t="str">
        <f>IF($B10="N/A","N/A",IF(C10&gt;100,"No",IF(C10&lt;85,"No","Yes")))</f>
        <v>Yes</v>
      </c>
      <c r="E10" s="8">
        <v>93.022689647999997</v>
      </c>
      <c r="F10" s="46" t="str">
        <f>IF($B10="N/A","N/A",IF(E10&gt;100,"No",IF(E10&lt;85,"No","Yes")))</f>
        <v>Yes</v>
      </c>
      <c r="G10" s="8">
        <v>93.752296950000002</v>
      </c>
      <c r="H10" s="46" t="str">
        <f>IF($B10="N/A","N/A",IF(G10&gt;100,"No",IF(G10&lt;85,"No","Yes")))</f>
        <v>Yes</v>
      </c>
      <c r="I10" s="12">
        <v>2.722</v>
      </c>
      <c r="J10" s="12">
        <v>0.7843</v>
      </c>
      <c r="K10" s="47" t="s">
        <v>739</v>
      </c>
      <c r="L10" s="9" t="str">
        <f t="shared" si="0"/>
        <v>Yes</v>
      </c>
    </row>
    <row r="11" spans="1:12" x14ac:dyDescent="0.2">
      <c r="A11" s="48" t="s">
        <v>94</v>
      </c>
      <c r="B11" s="9" t="s">
        <v>300</v>
      </c>
      <c r="C11" s="8">
        <v>84.294434362999993</v>
      </c>
      <c r="D11" s="46" t="str">
        <f>IF($B11="N/A","N/A",IF(C11&gt;100,"No",IF(C11&lt;80,"No","Yes")))</f>
        <v>Yes</v>
      </c>
      <c r="E11" s="8">
        <v>91.653101246999995</v>
      </c>
      <c r="F11" s="46" t="str">
        <f>IF($B11="N/A","N/A",IF(E11&gt;100,"No",IF(E11&lt;80,"No","Yes")))</f>
        <v>Yes</v>
      </c>
      <c r="G11" s="8">
        <v>92.566281118000006</v>
      </c>
      <c r="H11" s="46" t="str">
        <f>IF($B11="N/A","N/A",IF(G11&gt;100,"No",IF(G11&lt;80,"No","Yes")))</f>
        <v>Yes</v>
      </c>
      <c r="I11" s="12">
        <v>8.73</v>
      </c>
      <c r="J11" s="12">
        <v>0.99629999999999996</v>
      </c>
      <c r="K11" s="47" t="s">
        <v>739</v>
      </c>
      <c r="L11" s="9" t="str">
        <f t="shared" si="0"/>
        <v>Yes</v>
      </c>
    </row>
    <row r="12" spans="1:12" x14ac:dyDescent="0.2">
      <c r="A12" s="48" t="s">
        <v>95</v>
      </c>
      <c r="B12" s="9" t="s">
        <v>300</v>
      </c>
      <c r="C12" s="8">
        <v>85.368620038000003</v>
      </c>
      <c r="D12" s="46" t="str">
        <f>IF($B12="N/A","N/A",IF(C12&gt;100,"No",IF(C12&lt;80,"No","Yes")))</f>
        <v>Yes</v>
      </c>
      <c r="E12" s="8">
        <v>91.040422914000004</v>
      </c>
      <c r="F12" s="46" t="str">
        <f>IF($B12="N/A","N/A",IF(E12&gt;100,"No",IF(E12&lt;80,"No","Yes")))</f>
        <v>Yes</v>
      </c>
      <c r="G12" s="8">
        <v>90.899922064999998</v>
      </c>
      <c r="H12" s="46" t="str">
        <f>IF($B12="N/A","N/A",IF(G12&gt;100,"No",IF(G12&lt;80,"No","Yes")))</f>
        <v>Yes</v>
      </c>
      <c r="I12" s="12">
        <v>6.6440000000000001</v>
      </c>
      <c r="J12" s="12">
        <v>-0.154</v>
      </c>
      <c r="K12" s="47" t="s">
        <v>739</v>
      </c>
      <c r="L12" s="9" t="str">
        <f t="shared" si="0"/>
        <v>Yes</v>
      </c>
    </row>
    <row r="13" spans="1:12" x14ac:dyDescent="0.2">
      <c r="A13" s="3" t="s">
        <v>96</v>
      </c>
      <c r="B13" s="37" t="s">
        <v>213</v>
      </c>
      <c r="C13" s="38">
        <v>85425.63</v>
      </c>
      <c r="D13" s="46" t="str">
        <f t="shared" ref="D13:D44" si="1">IF($B13="N/A","N/A",IF(C13&gt;10,"No",IF(C13&lt;-10,"No","Yes")))</f>
        <v>N/A</v>
      </c>
      <c r="E13" s="38">
        <v>101507.53</v>
      </c>
      <c r="F13" s="46" t="str">
        <f t="shared" ref="F13:F44" si="2">IF($B13="N/A","N/A",IF(E13&gt;10,"No",IF(E13&lt;-10,"No","Yes")))</f>
        <v>N/A</v>
      </c>
      <c r="G13" s="38">
        <v>107247.81</v>
      </c>
      <c r="H13" s="46" t="str">
        <f t="shared" ref="H13:H44" si="3">IF($B13="N/A","N/A",IF(G13&gt;10,"No",IF(G13&lt;-10,"No","Yes")))</f>
        <v>N/A</v>
      </c>
      <c r="I13" s="12">
        <v>18.829999999999998</v>
      </c>
      <c r="J13" s="12">
        <v>5.6550000000000002</v>
      </c>
      <c r="K13" s="47" t="s">
        <v>739</v>
      </c>
      <c r="L13" s="9" t="str">
        <f t="shared" si="0"/>
        <v>Yes</v>
      </c>
    </row>
    <row r="14" spans="1:12" x14ac:dyDescent="0.2">
      <c r="A14" s="3" t="s">
        <v>100</v>
      </c>
      <c r="B14" s="37" t="s">
        <v>213</v>
      </c>
      <c r="C14" s="38">
        <v>8343</v>
      </c>
      <c r="D14" s="46" t="str">
        <f t="shared" si="1"/>
        <v>N/A</v>
      </c>
      <c r="E14" s="38">
        <v>9079</v>
      </c>
      <c r="F14" s="46" t="str">
        <f t="shared" si="2"/>
        <v>N/A</v>
      </c>
      <c r="G14" s="38">
        <v>8991</v>
      </c>
      <c r="H14" s="46" t="str">
        <f t="shared" si="3"/>
        <v>N/A</v>
      </c>
      <c r="I14" s="12">
        <v>8.8219999999999992</v>
      </c>
      <c r="J14" s="12">
        <v>-0.96899999999999997</v>
      </c>
      <c r="K14" s="47" t="s">
        <v>739</v>
      </c>
      <c r="L14" s="9" t="str">
        <f t="shared" si="0"/>
        <v>Yes</v>
      </c>
    </row>
    <row r="15" spans="1:12" x14ac:dyDescent="0.2">
      <c r="A15" s="3" t="s">
        <v>991</v>
      </c>
      <c r="B15" s="37" t="s">
        <v>213</v>
      </c>
      <c r="C15" s="38">
        <v>2060</v>
      </c>
      <c r="D15" s="46" t="str">
        <f t="shared" si="1"/>
        <v>N/A</v>
      </c>
      <c r="E15" s="38">
        <v>2536</v>
      </c>
      <c r="F15" s="46" t="str">
        <f t="shared" si="2"/>
        <v>N/A</v>
      </c>
      <c r="G15" s="38">
        <v>2540</v>
      </c>
      <c r="H15" s="46" t="str">
        <f t="shared" si="3"/>
        <v>N/A</v>
      </c>
      <c r="I15" s="12">
        <v>23.11</v>
      </c>
      <c r="J15" s="12">
        <v>0.15770000000000001</v>
      </c>
      <c r="K15" s="47" t="s">
        <v>739</v>
      </c>
      <c r="L15" s="9" t="str">
        <f t="shared" si="0"/>
        <v>Yes</v>
      </c>
    </row>
    <row r="16" spans="1:12" x14ac:dyDescent="0.2">
      <c r="A16" s="3" t="s">
        <v>992</v>
      </c>
      <c r="B16" s="37" t="s">
        <v>213</v>
      </c>
      <c r="C16" s="38">
        <v>2135</v>
      </c>
      <c r="D16" s="46" t="str">
        <f t="shared" si="1"/>
        <v>N/A</v>
      </c>
      <c r="E16" s="38">
        <v>1298</v>
      </c>
      <c r="F16" s="46" t="str">
        <f t="shared" si="2"/>
        <v>N/A</v>
      </c>
      <c r="G16" s="38">
        <v>1250</v>
      </c>
      <c r="H16" s="46" t="str">
        <f t="shared" si="3"/>
        <v>N/A</v>
      </c>
      <c r="I16" s="12">
        <v>-39.200000000000003</v>
      </c>
      <c r="J16" s="12">
        <v>-3.7</v>
      </c>
      <c r="K16" s="47" t="s">
        <v>739</v>
      </c>
      <c r="L16" s="9" t="str">
        <f t="shared" si="0"/>
        <v>Yes</v>
      </c>
    </row>
    <row r="17" spans="1:12" x14ac:dyDescent="0.2">
      <c r="A17" s="3" t="s">
        <v>993</v>
      </c>
      <c r="B17" s="37" t="s">
        <v>213</v>
      </c>
      <c r="C17" s="38">
        <v>382</v>
      </c>
      <c r="D17" s="46" t="str">
        <f t="shared" si="1"/>
        <v>N/A</v>
      </c>
      <c r="E17" s="38">
        <v>511</v>
      </c>
      <c r="F17" s="46" t="str">
        <f t="shared" si="2"/>
        <v>N/A</v>
      </c>
      <c r="G17" s="38">
        <v>523</v>
      </c>
      <c r="H17" s="46" t="str">
        <f t="shared" si="3"/>
        <v>N/A</v>
      </c>
      <c r="I17" s="12">
        <v>33.770000000000003</v>
      </c>
      <c r="J17" s="12">
        <v>2.3479999999999999</v>
      </c>
      <c r="K17" s="47" t="s">
        <v>739</v>
      </c>
      <c r="L17" s="9" t="str">
        <f t="shared" si="0"/>
        <v>Yes</v>
      </c>
    </row>
    <row r="18" spans="1:12" x14ac:dyDescent="0.2">
      <c r="A18" s="3" t="s">
        <v>994</v>
      </c>
      <c r="B18" s="37" t="s">
        <v>213</v>
      </c>
      <c r="C18" s="38">
        <v>3766</v>
      </c>
      <c r="D18" s="46" t="str">
        <f t="shared" si="1"/>
        <v>N/A</v>
      </c>
      <c r="E18" s="38">
        <v>4734</v>
      </c>
      <c r="F18" s="46" t="str">
        <f t="shared" si="2"/>
        <v>N/A</v>
      </c>
      <c r="G18" s="38">
        <v>4678</v>
      </c>
      <c r="H18" s="46" t="str">
        <f t="shared" si="3"/>
        <v>N/A</v>
      </c>
      <c r="I18" s="12">
        <v>25.7</v>
      </c>
      <c r="J18" s="12">
        <v>-1.18</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20430</v>
      </c>
      <c r="D20" s="46" t="str">
        <f t="shared" si="1"/>
        <v>N/A</v>
      </c>
      <c r="E20" s="38">
        <v>20538</v>
      </c>
      <c r="F20" s="46" t="str">
        <f t="shared" si="2"/>
        <v>N/A</v>
      </c>
      <c r="G20" s="38">
        <v>21768</v>
      </c>
      <c r="H20" s="46" t="str">
        <f t="shared" si="3"/>
        <v>N/A</v>
      </c>
      <c r="I20" s="12">
        <v>0.52859999999999996</v>
      </c>
      <c r="J20" s="12">
        <v>5.9889999999999999</v>
      </c>
      <c r="K20" s="47" t="s">
        <v>739</v>
      </c>
      <c r="L20" s="9" t="str">
        <f t="shared" si="0"/>
        <v>Yes</v>
      </c>
    </row>
    <row r="21" spans="1:12" x14ac:dyDescent="0.2">
      <c r="A21" s="3" t="s">
        <v>996</v>
      </c>
      <c r="B21" s="37" t="s">
        <v>213</v>
      </c>
      <c r="C21" s="38">
        <v>15715</v>
      </c>
      <c r="D21" s="46" t="str">
        <f t="shared" si="1"/>
        <v>N/A</v>
      </c>
      <c r="E21" s="38">
        <v>15233</v>
      </c>
      <c r="F21" s="46" t="str">
        <f t="shared" si="2"/>
        <v>N/A</v>
      </c>
      <c r="G21" s="38">
        <v>15370</v>
      </c>
      <c r="H21" s="46" t="str">
        <f t="shared" si="3"/>
        <v>N/A</v>
      </c>
      <c r="I21" s="12">
        <v>-3.07</v>
      </c>
      <c r="J21" s="12">
        <v>0.89939999999999998</v>
      </c>
      <c r="K21" s="47" t="s">
        <v>739</v>
      </c>
      <c r="L21" s="9" t="str">
        <f t="shared" si="0"/>
        <v>Yes</v>
      </c>
    </row>
    <row r="22" spans="1:12" x14ac:dyDescent="0.2">
      <c r="A22" s="3" t="s">
        <v>997</v>
      </c>
      <c r="B22" s="37" t="s">
        <v>213</v>
      </c>
      <c r="C22" s="38">
        <v>1606</v>
      </c>
      <c r="D22" s="46" t="str">
        <f t="shared" si="1"/>
        <v>N/A</v>
      </c>
      <c r="E22" s="38">
        <v>1472</v>
      </c>
      <c r="F22" s="46" t="str">
        <f t="shared" si="2"/>
        <v>N/A</v>
      </c>
      <c r="G22" s="38">
        <v>1467</v>
      </c>
      <c r="H22" s="46" t="str">
        <f t="shared" si="3"/>
        <v>N/A</v>
      </c>
      <c r="I22" s="12">
        <v>-8.34</v>
      </c>
      <c r="J22" s="12">
        <v>-0.34</v>
      </c>
      <c r="K22" s="47" t="s">
        <v>739</v>
      </c>
      <c r="L22" s="9" t="str">
        <f t="shared" si="0"/>
        <v>Yes</v>
      </c>
    </row>
    <row r="23" spans="1:12" x14ac:dyDescent="0.2">
      <c r="A23" s="3" t="s">
        <v>998</v>
      </c>
      <c r="B23" s="37" t="s">
        <v>213</v>
      </c>
      <c r="C23" s="38">
        <v>921</v>
      </c>
      <c r="D23" s="46" t="str">
        <f t="shared" si="1"/>
        <v>N/A</v>
      </c>
      <c r="E23" s="38">
        <v>1069</v>
      </c>
      <c r="F23" s="46" t="str">
        <f t="shared" si="2"/>
        <v>N/A</v>
      </c>
      <c r="G23" s="38">
        <v>1007</v>
      </c>
      <c r="H23" s="46" t="str">
        <f t="shared" si="3"/>
        <v>N/A</v>
      </c>
      <c r="I23" s="12">
        <v>16.07</v>
      </c>
      <c r="J23" s="12">
        <v>-5.8</v>
      </c>
      <c r="K23" s="47" t="s">
        <v>739</v>
      </c>
      <c r="L23" s="9" t="str">
        <f t="shared" si="0"/>
        <v>Yes</v>
      </c>
    </row>
    <row r="24" spans="1:12" x14ac:dyDescent="0.2">
      <c r="A24" s="3" t="s">
        <v>999</v>
      </c>
      <c r="B24" s="37" t="s">
        <v>213</v>
      </c>
      <c r="C24" s="38">
        <v>2188</v>
      </c>
      <c r="D24" s="46" t="str">
        <f t="shared" si="1"/>
        <v>N/A</v>
      </c>
      <c r="E24" s="38">
        <v>2764</v>
      </c>
      <c r="F24" s="46" t="str">
        <f t="shared" si="2"/>
        <v>N/A</v>
      </c>
      <c r="G24" s="38">
        <v>3265</v>
      </c>
      <c r="H24" s="46" t="str">
        <f t="shared" si="3"/>
        <v>N/A</v>
      </c>
      <c r="I24" s="12">
        <v>26.33</v>
      </c>
      <c r="J24" s="12">
        <v>18.13</v>
      </c>
      <c r="K24" s="47" t="s">
        <v>739</v>
      </c>
      <c r="L24" s="9" t="str">
        <f t="shared" si="0"/>
        <v>Yes</v>
      </c>
    </row>
    <row r="25" spans="1:12" x14ac:dyDescent="0.2">
      <c r="A25" s="3" t="s">
        <v>1000</v>
      </c>
      <c r="B25" s="37" t="s">
        <v>213</v>
      </c>
      <c r="C25" s="38">
        <v>0</v>
      </c>
      <c r="D25" s="46" t="str">
        <f t="shared" si="1"/>
        <v>N/A</v>
      </c>
      <c r="E25" s="38">
        <v>0</v>
      </c>
      <c r="F25" s="46" t="str">
        <f t="shared" si="2"/>
        <v>N/A</v>
      </c>
      <c r="G25" s="38">
        <v>659</v>
      </c>
      <c r="H25" s="46" t="str">
        <f t="shared" si="3"/>
        <v>N/A</v>
      </c>
      <c r="I25" s="12" t="s">
        <v>1747</v>
      </c>
      <c r="J25" s="12" t="s">
        <v>1747</v>
      </c>
      <c r="K25" s="47" t="s">
        <v>739</v>
      </c>
      <c r="L25" s="9" t="str">
        <f t="shared" si="0"/>
        <v>N/A</v>
      </c>
    </row>
    <row r="26" spans="1:12" x14ac:dyDescent="0.2">
      <c r="A26" s="3" t="s">
        <v>104</v>
      </c>
      <c r="B26" s="37" t="s">
        <v>213</v>
      </c>
      <c r="C26" s="38">
        <v>66677</v>
      </c>
      <c r="D26" s="46" t="str">
        <f t="shared" si="1"/>
        <v>N/A</v>
      </c>
      <c r="E26" s="38">
        <v>78017</v>
      </c>
      <c r="F26" s="46" t="str">
        <f t="shared" si="2"/>
        <v>N/A</v>
      </c>
      <c r="G26" s="38">
        <v>84036</v>
      </c>
      <c r="H26" s="46" t="str">
        <f t="shared" si="3"/>
        <v>N/A</v>
      </c>
      <c r="I26" s="12">
        <v>17.010000000000002</v>
      </c>
      <c r="J26" s="12">
        <v>7.7149999999999999</v>
      </c>
      <c r="K26" s="47" t="s">
        <v>739</v>
      </c>
      <c r="L26" s="9" t="str">
        <f t="shared" si="0"/>
        <v>Yes</v>
      </c>
    </row>
    <row r="27" spans="1:12" x14ac:dyDescent="0.2">
      <c r="A27" s="3" t="s">
        <v>1001</v>
      </c>
      <c r="B27" s="37" t="s">
        <v>213</v>
      </c>
      <c r="C27" s="38">
        <v>15980</v>
      </c>
      <c r="D27" s="46" t="str">
        <f t="shared" si="1"/>
        <v>N/A</v>
      </c>
      <c r="E27" s="38">
        <v>15856</v>
      </c>
      <c r="F27" s="46" t="str">
        <f t="shared" si="2"/>
        <v>N/A</v>
      </c>
      <c r="G27" s="38">
        <v>14306</v>
      </c>
      <c r="H27" s="46" t="str">
        <f t="shared" si="3"/>
        <v>N/A</v>
      </c>
      <c r="I27" s="12">
        <v>-0.77600000000000002</v>
      </c>
      <c r="J27" s="12">
        <v>-9.7799999999999994</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11</v>
      </c>
      <c r="D29" s="46" t="str">
        <f t="shared" si="1"/>
        <v>N/A</v>
      </c>
      <c r="E29" s="38">
        <v>0</v>
      </c>
      <c r="F29" s="46" t="str">
        <f t="shared" si="2"/>
        <v>N/A</v>
      </c>
      <c r="G29" s="121">
        <v>0</v>
      </c>
      <c r="H29" s="46" t="str">
        <f t="shared" si="3"/>
        <v>N/A</v>
      </c>
      <c r="I29" s="12">
        <v>-100</v>
      </c>
      <c r="J29" s="12" t="s">
        <v>1747</v>
      </c>
      <c r="K29" s="47" t="s">
        <v>739</v>
      </c>
      <c r="L29" s="9" t="str">
        <f t="shared" si="0"/>
        <v>N/A</v>
      </c>
    </row>
    <row r="30" spans="1:12" x14ac:dyDescent="0.2">
      <c r="A30" s="3" t="s">
        <v>1004</v>
      </c>
      <c r="B30" s="37" t="s">
        <v>213</v>
      </c>
      <c r="C30" s="38">
        <v>38481</v>
      </c>
      <c r="D30" s="46" t="str">
        <f t="shared" si="1"/>
        <v>N/A</v>
      </c>
      <c r="E30" s="38">
        <v>49751</v>
      </c>
      <c r="F30" s="46" t="str">
        <f t="shared" si="2"/>
        <v>N/A</v>
      </c>
      <c r="G30" s="38">
        <v>56578</v>
      </c>
      <c r="H30" s="46" t="str">
        <f t="shared" si="3"/>
        <v>N/A</v>
      </c>
      <c r="I30" s="12">
        <v>29.29</v>
      </c>
      <c r="J30" s="12">
        <v>13.72</v>
      </c>
      <c r="K30" s="47" t="s">
        <v>739</v>
      </c>
      <c r="L30" s="9" t="str">
        <f t="shared" si="0"/>
        <v>Yes</v>
      </c>
    </row>
    <row r="31" spans="1:12" x14ac:dyDescent="0.2">
      <c r="A31" s="3" t="s">
        <v>1005</v>
      </c>
      <c r="B31" s="37" t="s">
        <v>213</v>
      </c>
      <c r="C31" s="38">
        <v>8251</v>
      </c>
      <c r="D31" s="46" t="str">
        <f t="shared" si="1"/>
        <v>N/A</v>
      </c>
      <c r="E31" s="38">
        <v>8394</v>
      </c>
      <c r="F31" s="46" t="str">
        <f t="shared" si="2"/>
        <v>N/A</v>
      </c>
      <c r="G31" s="38">
        <v>9069</v>
      </c>
      <c r="H31" s="46" t="str">
        <f t="shared" si="3"/>
        <v>N/A</v>
      </c>
      <c r="I31" s="12">
        <v>1.7330000000000001</v>
      </c>
      <c r="J31" s="12">
        <v>8.0410000000000004</v>
      </c>
      <c r="K31" s="47" t="s">
        <v>739</v>
      </c>
      <c r="L31" s="9" t="str">
        <f t="shared" si="0"/>
        <v>Yes</v>
      </c>
    </row>
    <row r="32" spans="1:12" x14ac:dyDescent="0.2">
      <c r="A32" s="3" t="s">
        <v>1006</v>
      </c>
      <c r="B32" s="37" t="s">
        <v>213</v>
      </c>
      <c r="C32" s="38">
        <v>3964</v>
      </c>
      <c r="D32" s="46" t="str">
        <f t="shared" si="1"/>
        <v>N/A</v>
      </c>
      <c r="E32" s="38">
        <v>4016</v>
      </c>
      <c r="F32" s="46" t="str">
        <f t="shared" si="2"/>
        <v>N/A</v>
      </c>
      <c r="G32" s="38">
        <v>4083</v>
      </c>
      <c r="H32" s="46" t="str">
        <f t="shared" si="3"/>
        <v>N/A</v>
      </c>
      <c r="I32" s="12">
        <v>1.3120000000000001</v>
      </c>
      <c r="J32" s="12">
        <v>1.6679999999999999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21160</v>
      </c>
      <c r="D34" s="46" t="str">
        <f t="shared" si="1"/>
        <v>N/A</v>
      </c>
      <c r="E34" s="38">
        <v>21943</v>
      </c>
      <c r="F34" s="46" t="str">
        <f t="shared" si="2"/>
        <v>N/A</v>
      </c>
      <c r="G34" s="38">
        <v>21813</v>
      </c>
      <c r="H34" s="46" t="str">
        <f t="shared" si="3"/>
        <v>N/A</v>
      </c>
      <c r="I34" s="12">
        <v>3.7</v>
      </c>
      <c r="J34" s="12">
        <v>-0.59199999999999997</v>
      </c>
      <c r="K34" s="47" t="s">
        <v>739</v>
      </c>
      <c r="L34" s="9" t="str">
        <f t="shared" si="0"/>
        <v>Yes</v>
      </c>
    </row>
    <row r="35" spans="1:12" x14ac:dyDescent="0.2">
      <c r="A35" s="3" t="s">
        <v>1008</v>
      </c>
      <c r="B35" s="37" t="s">
        <v>213</v>
      </c>
      <c r="C35" s="38">
        <v>10715</v>
      </c>
      <c r="D35" s="46" t="str">
        <f t="shared" si="1"/>
        <v>N/A</v>
      </c>
      <c r="E35" s="38">
        <v>11079</v>
      </c>
      <c r="F35" s="46" t="str">
        <f t="shared" si="2"/>
        <v>N/A</v>
      </c>
      <c r="G35" s="38">
        <v>10647</v>
      </c>
      <c r="H35" s="46" t="str">
        <f t="shared" si="3"/>
        <v>N/A</v>
      </c>
      <c r="I35" s="12">
        <v>3.3969999999999998</v>
      </c>
      <c r="J35" s="12">
        <v>-3.9</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11</v>
      </c>
      <c r="D37" s="46" t="str">
        <f t="shared" si="1"/>
        <v>N/A</v>
      </c>
      <c r="E37" s="38">
        <v>11</v>
      </c>
      <c r="F37" s="46" t="str">
        <f t="shared" si="2"/>
        <v>N/A</v>
      </c>
      <c r="G37" s="38">
        <v>12</v>
      </c>
      <c r="H37" s="46" t="str">
        <f t="shared" si="3"/>
        <v>N/A</v>
      </c>
      <c r="I37" s="12">
        <v>50</v>
      </c>
      <c r="J37" s="12">
        <v>100</v>
      </c>
      <c r="K37" s="47" t="s">
        <v>739</v>
      </c>
      <c r="L37" s="9" t="str">
        <f t="shared" si="0"/>
        <v>No</v>
      </c>
    </row>
    <row r="38" spans="1:12" x14ac:dyDescent="0.2">
      <c r="A38" s="3" t="s">
        <v>1011</v>
      </c>
      <c r="B38" s="37" t="s">
        <v>213</v>
      </c>
      <c r="C38" s="38">
        <v>4282</v>
      </c>
      <c r="D38" s="46" t="str">
        <f t="shared" si="1"/>
        <v>N/A</v>
      </c>
      <c r="E38" s="38">
        <v>2955</v>
      </c>
      <c r="F38" s="46" t="str">
        <f t="shared" si="2"/>
        <v>N/A</v>
      </c>
      <c r="G38" s="38">
        <v>2787</v>
      </c>
      <c r="H38" s="46" t="str">
        <f t="shared" si="3"/>
        <v>N/A</v>
      </c>
      <c r="I38" s="12">
        <v>-31</v>
      </c>
      <c r="J38" s="12">
        <v>-5.69</v>
      </c>
      <c r="K38" s="47" t="s">
        <v>739</v>
      </c>
      <c r="L38" s="9" t="str">
        <f t="shared" si="0"/>
        <v>Yes</v>
      </c>
    </row>
    <row r="39" spans="1:12" x14ac:dyDescent="0.2">
      <c r="A39" s="3" t="s">
        <v>1012</v>
      </c>
      <c r="B39" s="37" t="s">
        <v>213</v>
      </c>
      <c r="C39" s="38">
        <v>6159</v>
      </c>
      <c r="D39" s="46" t="str">
        <f t="shared" si="1"/>
        <v>N/A</v>
      </c>
      <c r="E39" s="38">
        <v>7854</v>
      </c>
      <c r="F39" s="46" t="str">
        <f t="shared" si="2"/>
        <v>N/A</v>
      </c>
      <c r="G39" s="38">
        <v>8367</v>
      </c>
      <c r="H39" s="46" t="str">
        <f t="shared" si="3"/>
        <v>N/A</v>
      </c>
      <c r="I39" s="12">
        <v>27.52</v>
      </c>
      <c r="J39" s="12">
        <v>6.532</v>
      </c>
      <c r="K39" s="47" t="s">
        <v>739</v>
      </c>
      <c r="L39" s="9" t="str">
        <f t="shared" si="0"/>
        <v>Yes</v>
      </c>
    </row>
    <row r="40" spans="1:12" x14ac:dyDescent="0.2">
      <c r="A40" s="3" t="s">
        <v>1013</v>
      </c>
      <c r="B40" s="37" t="s">
        <v>213</v>
      </c>
      <c r="C40" s="38">
        <v>0</v>
      </c>
      <c r="D40" s="46" t="str">
        <f t="shared" si="1"/>
        <v>N/A</v>
      </c>
      <c r="E40" s="38">
        <v>49</v>
      </c>
      <c r="F40" s="46" t="str">
        <f t="shared" si="2"/>
        <v>N/A</v>
      </c>
      <c r="G40" s="38">
        <v>0</v>
      </c>
      <c r="H40" s="46" t="str">
        <f t="shared" si="3"/>
        <v>N/A</v>
      </c>
      <c r="I40" s="12" t="s">
        <v>1747</v>
      </c>
      <c r="J40" s="12">
        <v>-100</v>
      </c>
      <c r="K40" s="47" t="s">
        <v>739</v>
      </c>
      <c r="L40" s="9" t="str">
        <f t="shared" si="0"/>
        <v>No</v>
      </c>
    </row>
    <row r="41" spans="1:12" x14ac:dyDescent="0.2">
      <c r="A41" s="48" t="s">
        <v>84</v>
      </c>
      <c r="B41" s="37" t="s">
        <v>213</v>
      </c>
      <c r="C41" s="49">
        <v>710519444</v>
      </c>
      <c r="D41" s="46" t="str">
        <f t="shared" si="1"/>
        <v>N/A</v>
      </c>
      <c r="E41" s="49">
        <v>765221997</v>
      </c>
      <c r="F41" s="46" t="str">
        <f t="shared" si="2"/>
        <v>N/A</v>
      </c>
      <c r="G41" s="49">
        <v>781187209</v>
      </c>
      <c r="H41" s="46" t="str">
        <f t="shared" si="3"/>
        <v>N/A</v>
      </c>
      <c r="I41" s="12">
        <v>7.6989999999999998</v>
      </c>
      <c r="J41" s="12">
        <v>2.0859999999999999</v>
      </c>
      <c r="K41" s="47" t="s">
        <v>739</v>
      </c>
      <c r="L41" s="9" t="str">
        <f t="shared" si="0"/>
        <v>Yes</v>
      </c>
    </row>
    <row r="42" spans="1:12" x14ac:dyDescent="0.2">
      <c r="A42" s="48" t="s">
        <v>1501</v>
      </c>
      <c r="B42" s="37" t="s">
        <v>213</v>
      </c>
      <c r="C42" s="49">
        <v>6093.1261813000001</v>
      </c>
      <c r="D42" s="46" t="str">
        <f t="shared" si="1"/>
        <v>N/A</v>
      </c>
      <c r="E42" s="49">
        <v>5905.5387684999996</v>
      </c>
      <c r="F42" s="46" t="str">
        <f t="shared" si="2"/>
        <v>N/A</v>
      </c>
      <c r="G42" s="49">
        <v>5718.4587213000004</v>
      </c>
      <c r="H42" s="46" t="str">
        <f t="shared" si="3"/>
        <v>N/A</v>
      </c>
      <c r="I42" s="12">
        <v>-3.08</v>
      </c>
      <c r="J42" s="12">
        <v>-3.17</v>
      </c>
      <c r="K42" s="47" t="s">
        <v>739</v>
      </c>
      <c r="L42" s="9" t="str">
        <f t="shared" si="0"/>
        <v>Yes</v>
      </c>
    </row>
    <row r="43" spans="1:12" x14ac:dyDescent="0.2">
      <c r="A43" s="48" t="s">
        <v>1502</v>
      </c>
      <c r="B43" s="37" t="s">
        <v>213</v>
      </c>
      <c r="C43" s="49">
        <v>7062.0453429999998</v>
      </c>
      <c r="D43" s="46" t="str">
        <f t="shared" si="1"/>
        <v>N/A</v>
      </c>
      <c r="E43" s="49">
        <v>6424.9838121000003</v>
      </c>
      <c r="F43" s="46" t="str">
        <f t="shared" si="2"/>
        <v>N/A</v>
      </c>
      <c r="G43" s="49">
        <v>6176.9555065000004</v>
      </c>
      <c r="H43" s="46" t="str">
        <f t="shared" si="3"/>
        <v>N/A</v>
      </c>
      <c r="I43" s="12">
        <v>-9.02</v>
      </c>
      <c r="J43" s="12">
        <v>-3.86</v>
      </c>
      <c r="K43" s="47" t="s">
        <v>739</v>
      </c>
      <c r="L43" s="9" t="str">
        <f t="shared" si="0"/>
        <v>Yes</v>
      </c>
    </row>
    <row r="44" spans="1:12" x14ac:dyDescent="0.2">
      <c r="A44" s="4" t="s">
        <v>107</v>
      </c>
      <c r="B44" s="37" t="s">
        <v>213</v>
      </c>
      <c r="C44" s="49">
        <v>1835853</v>
      </c>
      <c r="D44" s="46" t="str">
        <f t="shared" si="1"/>
        <v>N/A</v>
      </c>
      <c r="E44" s="49">
        <v>4054463</v>
      </c>
      <c r="F44" s="46" t="str">
        <f t="shared" si="2"/>
        <v>N/A</v>
      </c>
      <c r="G44" s="49">
        <v>4573727</v>
      </c>
      <c r="H44" s="46" t="str">
        <f t="shared" si="3"/>
        <v>N/A</v>
      </c>
      <c r="I44" s="12">
        <v>120.8</v>
      </c>
      <c r="J44" s="12">
        <v>12.81</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20269.313436</v>
      </c>
      <c r="D48" s="46" t="str">
        <f t="shared" ref="D48:D74" si="7">IF($B48="N/A","N/A",IF(C48&gt;10,"No",IF(C48&lt;-10,"No","Yes")))</f>
        <v>N/A</v>
      </c>
      <c r="E48" s="49">
        <v>19411.928186000001</v>
      </c>
      <c r="F48" s="46" t="str">
        <f t="shared" ref="F48:F74" si="8">IF($B48="N/A","N/A",IF(E48&gt;10,"No",IF(E48&lt;-10,"No","Yes")))</f>
        <v>N/A</v>
      </c>
      <c r="G48" s="49">
        <v>19326.248359000001</v>
      </c>
      <c r="H48" s="46" t="str">
        <f t="shared" ref="H48:H74" si="9">IF($B48="N/A","N/A",IF(G48&gt;10,"No",IF(G48&lt;-10,"No","Yes")))</f>
        <v>N/A</v>
      </c>
      <c r="I48" s="12">
        <v>-4.2300000000000004</v>
      </c>
      <c r="J48" s="12">
        <v>-0.441</v>
      </c>
      <c r="K48" s="47" t="s">
        <v>739</v>
      </c>
      <c r="L48" s="9" t="str">
        <f t="shared" ref="L48:L74" si="10">IF(J48="Div by 0", "N/A", IF(K48="N/A","N/A", IF(J48&gt;VALUE(MID(K48,1,2)), "No", IF(J48&lt;-1*VALUE(MID(K48,1,2)), "No", "Yes"))))</f>
        <v>Yes</v>
      </c>
    </row>
    <row r="49" spans="1:12" x14ac:dyDescent="0.2">
      <c r="A49" s="48" t="s">
        <v>1504</v>
      </c>
      <c r="B49" s="37" t="s">
        <v>213</v>
      </c>
      <c r="C49" s="49">
        <v>4977.4466019000001</v>
      </c>
      <c r="D49" s="46" t="str">
        <f t="shared" si="7"/>
        <v>N/A</v>
      </c>
      <c r="E49" s="49">
        <v>3788.0839904999998</v>
      </c>
      <c r="F49" s="46" t="str">
        <f t="shared" si="8"/>
        <v>N/A</v>
      </c>
      <c r="G49" s="49">
        <v>3784.2090551000001</v>
      </c>
      <c r="H49" s="46" t="str">
        <f t="shared" si="9"/>
        <v>N/A</v>
      </c>
      <c r="I49" s="12">
        <v>-23.9</v>
      </c>
      <c r="J49" s="12">
        <v>-0.10199999999999999</v>
      </c>
      <c r="K49" s="47" t="s">
        <v>739</v>
      </c>
      <c r="L49" s="9" t="str">
        <f t="shared" si="10"/>
        <v>Yes</v>
      </c>
    </row>
    <row r="50" spans="1:12" x14ac:dyDescent="0.2">
      <c r="A50" s="48" t="s">
        <v>1505</v>
      </c>
      <c r="B50" s="37" t="s">
        <v>213</v>
      </c>
      <c r="C50" s="49">
        <v>13687.715690999999</v>
      </c>
      <c r="D50" s="46" t="str">
        <f t="shared" si="7"/>
        <v>N/A</v>
      </c>
      <c r="E50" s="49">
        <v>14620.957627</v>
      </c>
      <c r="F50" s="46" t="str">
        <f t="shared" si="8"/>
        <v>N/A</v>
      </c>
      <c r="G50" s="49">
        <v>15034.207200000001</v>
      </c>
      <c r="H50" s="46" t="str">
        <f t="shared" si="9"/>
        <v>N/A</v>
      </c>
      <c r="I50" s="12">
        <v>6.8179999999999996</v>
      </c>
      <c r="J50" s="12">
        <v>2.8260000000000001</v>
      </c>
      <c r="K50" s="47" t="s">
        <v>739</v>
      </c>
      <c r="L50" s="9" t="str">
        <f t="shared" si="10"/>
        <v>Yes</v>
      </c>
    </row>
    <row r="51" spans="1:12" x14ac:dyDescent="0.2">
      <c r="A51" s="48" t="s">
        <v>1506</v>
      </c>
      <c r="B51" s="37" t="s">
        <v>213</v>
      </c>
      <c r="C51" s="49">
        <v>3188.0235601999998</v>
      </c>
      <c r="D51" s="46" t="str">
        <f t="shared" si="7"/>
        <v>N/A</v>
      </c>
      <c r="E51" s="49">
        <v>3389.5244618000002</v>
      </c>
      <c r="F51" s="46" t="str">
        <f t="shared" si="8"/>
        <v>N/A</v>
      </c>
      <c r="G51" s="49">
        <v>3635.0726577</v>
      </c>
      <c r="H51" s="46" t="str">
        <f t="shared" si="9"/>
        <v>N/A</v>
      </c>
      <c r="I51" s="12">
        <v>6.3209999999999997</v>
      </c>
      <c r="J51" s="12">
        <v>7.2439999999999998</v>
      </c>
      <c r="K51" s="47" t="s">
        <v>739</v>
      </c>
      <c r="L51" s="9" t="str">
        <f t="shared" si="10"/>
        <v>Yes</v>
      </c>
    </row>
    <row r="52" spans="1:12" x14ac:dyDescent="0.2">
      <c r="A52" s="48" t="s">
        <v>1507</v>
      </c>
      <c r="B52" s="37" t="s">
        <v>213</v>
      </c>
      <c r="C52" s="49">
        <v>34097.781199999998</v>
      </c>
      <c r="D52" s="46" t="str">
        <f t="shared" si="7"/>
        <v>N/A</v>
      </c>
      <c r="E52" s="49">
        <v>30824.728558999999</v>
      </c>
      <c r="F52" s="46" t="str">
        <f t="shared" si="8"/>
        <v>N/A</v>
      </c>
      <c r="G52" s="49">
        <v>30666.204787999999</v>
      </c>
      <c r="H52" s="46" t="str">
        <f t="shared" si="9"/>
        <v>N/A</v>
      </c>
      <c r="I52" s="12">
        <v>-9.6</v>
      </c>
      <c r="J52" s="12">
        <v>-0.51400000000000001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13874.365148999999</v>
      </c>
      <c r="D54" s="46" t="str">
        <f t="shared" si="7"/>
        <v>N/A</v>
      </c>
      <c r="E54" s="49">
        <v>14018.234687</v>
      </c>
      <c r="F54" s="46" t="str">
        <f t="shared" si="8"/>
        <v>N/A</v>
      </c>
      <c r="G54" s="49">
        <v>13562.611355999999</v>
      </c>
      <c r="H54" s="46" t="str">
        <f t="shared" si="9"/>
        <v>N/A</v>
      </c>
      <c r="I54" s="12">
        <v>1.0369999999999999</v>
      </c>
      <c r="J54" s="12">
        <v>-3.25</v>
      </c>
      <c r="K54" s="47" t="s">
        <v>739</v>
      </c>
      <c r="L54" s="9" t="str">
        <f t="shared" si="10"/>
        <v>Yes</v>
      </c>
    </row>
    <row r="55" spans="1:12" x14ac:dyDescent="0.2">
      <c r="A55" s="48" t="s">
        <v>1510</v>
      </c>
      <c r="B55" s="37" t="s">
        <v>213</v>
      </c>
      <c r="C55" s="49">
        <v>11338.38091</v>
      </c>
      <c r="D55" s="46" t="str">
        <f t="shared" si="7"/>
        <v>N/A</v>
      </c>
      <c r="E55" s="49">
        <v>11309.131359999999</v>
      </c>
      <c r="F55" s="46" t="str">
        <f t="shared" si="8"/>
        <v>N/A</v>
      </c>
      <c r="G55" s="49">
        <v>11218.259662</v>
      </c>
      <c r="H55" s="46" t="str">
        <f t="shared" si="9"/>
        <v>N/A</v>
      </c>
      <c r="I55" s="12">
        <v>-0.25800000000000001</v>
      </c>
      <c r="J55" s="12">
        <v>-0.80400000000000005</v>
      </c>
      <c r="K55" s="47" t="s">
        <v>739</v>
      </c>
      <c r="L55" s="9" t="str">
        <f t="shared" si="10"/>
        <v>Yes</v>
      </c>
    </row>
    <row r="56" spans="1:12" ht="25.5" x14ac:dyDescent="0.2">
      <c r="A56" s="48" t="s">
        <v>1511</v>
      </c>
      <c r="B56" s="37" t="s">
        <v>213</v>
      </c>
      <c r="C56" s="49">
        <v>18280.993150999999</v>
      </c>
      <c r="D56" s="46" t="str">
        <f t="shared" si="7"/>
        <v>N/A</v>
      </c>
      <c r="E56" s="49">
        <v>19602.326087000001</v>
      </c>
      <c r="F56" s="46" t="str">
        <f t="shared" si="8"/>
        <v>N/A</v>
      </c>
      <c r="G56" s="49">
        <v>18673.349011999999</v>
      </c>
      <c r="H56" s="46" t="str">
        <f t="shared" si="9"/>
        <v>N/A</v>
      </c>
      <c r="I56" s="12">
        <v>7.2279999999999998</v>
      </c>
      <c r="J56" s="12">
        <v>-4.74</v>
      </c>
      <c r="K56" s="47" t="s">
        <v>739</v>
      </c>
      <c r="L56" s="9" t="str">
        <f t="shared" si="10"/>
        <v>Yes</v>
      </c>
    </row>
    <row r="57" spans="1:12" x14ac:dyDescent="0.2">
      <c r="A57" s="48" t="s">
        <v>1512</v>
      </c>
      <c r="B57" s="37" t="s">
        <v>213</v>
      </c>
      <c r="C57" s="49">
        <v>7300.9771987000004</v>
      </c>
      <c r="D57" s="46" t="str">
        <f t="shared" si="7"/>
        <v>N/A</v>
      </c>
      <c r="E57" s="49">
        <v>7247.4003742000004</v>
      </c>
      <c r="F57" s="46" t="str">
        <f t="shared" si="8"/>
        <v>N/A</v>
      </c>
      <c r="G57" s="49">
        <v>7190.3614697000003</v>
      </c>
      <c r="H57" s="46" t="str">
        <f t="shared" si="9"/>
        <v>N/A</v>
      </c>
      <c r="I57" s="12">
        <v>-0.73399999999999999</v>
      </c>
      <c r="J57" s="12">
        <v>-0.78700000000000003</v>
      </c>
      <c r="K57" s="47" t="s">
        <v>739</v>
      </c>
      <c r="L57" s="9" t="str">
        <f t="shared" si="10"/>
        <v>Yes</v>
      </c>
    </row>
    <row r="58" spans="1:12" x14ac:dyDescent="0.2">
      <c r="A58" s="48" t="s">
        <v>1513</v>
      </c>
      <c r="B58" s="37" t="s">
        <v>213</v>
      </c>
      <c r="C58" s="49">
        <v>31621.183271999998</v>
      </c>
      <c r="D58" s="46" t="str">
        <f t="shared" si="7"/>
        <v>N/A</v>
      </c>
      <c r="E58" s="49">
        <v>28593.491678999999</v>
      </c>
      <c r="F58" s="46" t="str">
        <f t="shared" si="8"/>
        <v>N/A</v>
      </c>
      <c r="G58" s="49">
        <v>25972.792343000001</v>
      </c>
      <c r="H58" s="46" t="str">
        <f t="shared" si="9"/>
        <v>N/A</v>
      </c>
      <c r="I58" s="12">
        <v>-9.57</v>
      </c>
      <c r="J58" s="12">
        <v>-9.17</v>
      </c>
      <c r="K58" s="47" t="s">
        <v>739</v>
      </c>
      <c r="L58" s="9" t="str">
        <f t="shared" si="10"/>
        <v>Yes</v>
      </c>
    </row>
    <row r="59" spans="1:12" x14ac:dyDescent="0.2">
      <c r="A59" s="48" t="s">
        <v>1514</v>
      </c>
      <c r="B59" s="37" t="s">
        <v>213</v>
      </c>
      <c r="C59" s="49" t="s">
        <v>1747</v>
      </c>
      <c r="D59" s="46" t="str">
        <f t="shared" si="7"/>
        <v>N/A</v>
      </c>
      <c r="E59" s="49" t="s">
        <v>1747</v>
      </c>
      <c r="F59" s="46" t="str">
        <f t="shared" si="8"/>
        <v>N/A</v>
      </c>
      <c r="G59" s="49">
        <v>5114.7329287000002</v>
      </c>
      <c r="H59" s="46" t="str">
        <f t="shared" si="9"/>
        <v>N/A</v>
      </c>
      <c r="I59" s="12" t="s">
        <v>1747</v>
      </c>
      <c r="J59" s="12" t="s">
        <v>1747</v>
      </c>
      <c r="K59" s="47" t="s">
        <v>739</v>
      </c>
      <c r="L59" s="9" t="str">
        <f t="shared" si="10"/>
        <v>N/A</v>
      </c>
    </row>
    <row r="60" spans="1:12" x14ac:dyDescent="0.2">
      <c r="A60" s="48" t="s">
        <v>1515</v>
      </c>
      <c r="B60" s="37" t="s">
        <v>213</v>
      </c>
      <c r="C60" s="49">
        <v>2649.5057965999999</v>
      </c>
      <c r="D60" s="46" t="str">
        <f t="shared" si="7"/>
        <v>N/A</v>
      </c>
      <c r="E60" s="49">
        <v>2718.6779035</v>
      </c>
      <c r="F60" s="46" t="str">
        <f t="shared" si="8"/>
        <v>N/A</v>
      </c>
      <c r="G60" s="49">
        <v>2658.5848089000001</v>
      </c>
      <c r="H60" s="46" t="str">
        <f t="shared" si="9"/>
        <v>N/A</v>
      </c>
      <c r="I60" s="12">
        <v>2.6110000000000002</v>
      </c>
      <c r="J60" s="12">
        <v>-2.21</v>
      </c>
      <c r="K60" s="47" t="s">
        <v>739</v>
      </c>
      <c r="L60" s="9" t="str">
        <f t="shared" si="10"/>
        <v>Yes</v>
      </c>
    </row>
    <row r="61" spans="1:12" x14ac:dyDescent="0.2">
      <c r="A61" s="48" t="s">
        <v>1516</v>
      </c>
      <c r="B61" s="37" t="s">
        <v>213</v>
      </c>
      <c r="C61" s="49">
        <v>2431.0333541999998</v>
      </c>
      <c r="D61" s="46" t="str">
        <f t="shared" si="7"/>
        <v>N/A</v>
      </c>
      <c r="E61" s="49">
        <v>2555.1082240000001</v>
      </c>
      <c r="F61" s="46" t="str">
        <f t="shared" si="8"/>
        <v>N/A</v>
      </c>
      <c r="G61" s="49">
        <v>2498.4596673000001</v>
      </c>
      <c r="H61" s="46" t="str">
        <f t="shared" si="9"/>
        <v>N/A</v>
      </c>
      <c r="I61" s="12">
        <v>5.1040000000000001</v>
      </c>
      <c r="J61" s="12">
        <v>-2.2200000000000002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2706</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1890.0909799999999</v>
      </c>
      <c r="D64" s="46" t="str">
        <f t="shared" si="7"/>
        <v>N/A</v>
      </c>
      <c r="E64" s="49">
        <v>1960.9172881</v>
      </c>
      <c r="F64" s="46" t="str">
        <f t="shared" si="8"/>
        <v>N/A</v>
      </c>
      <c r="G64" s="49">
        <v>2019.6489448</v>
      </c>
      <c r="H64" s="46" t="str">
        <f t="shared" si="9"/>
        <v>N/A</v>
      </c>
      <c r="I64" s="12">
        <v>3.7469999999999999</v>
      </c>
      <c r="J64" s="12">
        <v>2.9950000000000001</v>
      </c>
      <c r="K64" s="47" t="s">
        <v>739</v>
      </c>
      <c r="L64" s="9" t="str">
        <f t="shared" si="10"/>
        <v>Yes</v>
      </c>
    </row>
    <row r="65" spans="1:12" x14ac:dyDescent="0.2">
      <c r="A65" s="48" t="s">
        <v>1520</v>
      </c>
      <c r="B65" s="37" t="s">
        <v>213</v>
      </c>
      <c r="C65" s="49">
        <v>3999.3763180000001</v>
      </c>
      <c r="D65" s="46" t="str">
        <f t="shared" si="7"/>
        <v>N/A</v>
      </c>
      <c r="E65" s="49">
        <v>4715.3650226</v>
      </c>
      <c r="F65" s="46" t="str">
        <f t="shared" si="8"/>
        <v>N/A</v>
      </c>
      <c r="G65" s="49">
        <v>4334.4207741</v>
      </c>
      <c r="H65" s="46" t="str">
        <f t="shared" si="9"/>
        <v>N/A</v>
      </c>
      <c r="I65" s="12">
        <v>17.899999999999999</v>
      </c>
      <c r="J65" s="12">
        <v>-8.08</v>
      </c>
      <c r="K65" s="47" t="s">
        <v>739</v>
      </c>
      <c r="L65" s="9" t="str">
        <f t="shared" si="10"/>
        <v>Yes</v>
      </c>
    </row>
    <row r="66" spans="1:12" x14ac:dyDescent="0.2">
      <c r="A66" s="48" t="s">
        <v>1521</v>
      </c>
      <c r="B66" s="37" t="s">
        <v>213</v>
      </c>
      <c r="C66" s="49">
        <v>8092.5918264000002</v>
      </c>
      <c r="D66" s="46" t="str">
        <f t="shared" si="7"/>
        <v>N/A</v>
      </c>
      <c r="E66" s="49">
        <v>8578.4183267000008</v>
      </c>
      <c r="F66" s="46" t="str">
        <f t="shared" si="8"/>
        <v>N/A</v>
      </c>
      <c r="G66" s="49">
        <v>8351.0431055999998</v>
      </c>
      <c r="H66" s="46" t="str">
        <f t="shared" si="9"/>
        <v>N/A</v>
      </c>
      <c r="I66" s="12">
        <v>6.0030000000000001</v>
      </c>
      <c r="J66" s="12">
        <v>-2.65</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3842.0691870999999</v>
      </c>
      <c r="D68" s="46" t="str">
        <f t="shared" si="7"/>
        <v>N/A</v>
      </c>
      <c r="E68" s="49">
        <v>4054.6644944</v>
      </c>
      <c r="F68" s="46" t="str">
        <f t="shared" si="8"/>
        <v>N/A</v>
      </c>
      <c r="G68" s="49">
        <v>4069.9194517000001</v>
      </c>
      <c r="H68" s="46" t="str">
        <f t="shared" si="9"/>
        <v>N/A</v>
      </c>
      <c r="I68" s="12">
        <v>5.5330000000000004</v>
      </c>
      <c r="J68" s="12">
        <v>0.37619999999999998</v>
      </c>
      <c r="K68" s="47" t="s">
        <v>739</v>
      </c>
      <c r="L68" s="9" t="str">
        <f t="shared" si="10"/>
        <v>Yes</v>
      </c>
    </row>
    <row r="69" spans="1:12" x14ac:dyDescent="0.2">
      <c r="A69" s="48" t="s">
        <v>1524</v>
      </c>
      <c r="B69" s="37" t="s">
        <v>213</v>
      </c>
      <c r="C69" s="49">
        <v>3446.4374241999999</v>
      </c>
      <c r="D69" s="46" t="str">
        <f t="shared" si="7"/>
        <v>N/A</v>
      </c>
      <c r="E69" s="49">
        <v>3637.0826788999998</v>
      </c>
      <c r="F69" s="46" t="str">
        <f t="shared" si="8"/>
        <v>N/A</v>
      </c>
      <c r="G69" s="49">
        <v>3429.6659153000001</v>
      </c>
      <c r="H69" s="46" t="str">
        <f t="shared" si="9"/>
        <v>N/A</v>
      </c>
      <c r="I69" s="12">
        <v>5.532</v>
      </c>
      <c r="J69" s="12">
        <v>-5.7</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2908.25</v>
      </c>
      <c r="D71" s="46" t="str">
        <f t="shared" si="7"/>
        <v>N/A</v>
      </c>
      <c r="E71" s="49">
        <v>3833</v>
      </c>
      <c r="F71" s="46" t="str">
        <f t="shared" si="8"/>
        <v>N/A</v>
      </c>
      <c r="G71" s="49">
        <v>3305.75</v>
      </c>
      <c r="H71" s="46" t="str">
        <f t="shared" si="9"/>
        <v>N/A</v>
      </c>
      <c r="I71" s="12">
        <v>31.8</v>
      </c>
      <c r="J71" s="12">
        <v>-13.8</v>
      </c>
      <c r="K71" s="47" t="s">
        <v>739</v>
      </c>
      <c r="L71" s="9" t="str">
        <f t="shared" si="10"/>
        <v>Yes</v>
      </c>
    </row>
    <row r="72" spans="1:12" x14ac:dyDescent="0.2">
      <c r="A72" s="48" t="s">
        <v>1527</v>
      </c>
      <c r="B72" s="37" t="s">
        <v>213</v>
      </c>
      <c r="C72" s="49">
        <v>3455.1926669999998</v>
      </c>
      <c r="D72" s="46" t="str">
        <f t="shared" si="7"/>
        <v>N/A</v>
      </c>
      <c r="E72" s="49">
        <v>2653.4910321000002</v>
      </c>
      <c r="F72" s="46" t="str">
        <f t="shared" si="8"/>
        <v>N/A</v>
      </c>
      <c r="G72" s="49">
        <v>2719.4581988</v>
      </c>
      <c r="H72" s="46" t="str">
        <f t="shared" si="9"/>
        <v>N/A</v>
      </c>
      <c r="I72" s="12">
        <v>-23.2</v>
      </c>
      <c r="J72" s="12">
        <v>2.4860000000000002</v>
      </c>
      <c r="K72" s="47" t="s">
        <v>739</v>
      </c>
      <c r="L72" s="9" t="str">
        <f t="shared" si="10"/>
        <v>Yes</v>
      </c>
    </row>
    <row r="73" spans="1:12" x14ac:dyDescent="0.2">
      <c r="A73" s="48" t="s">
        <v>1528</v>
      </c>
      <c r="B73" s="37" t="s">
        <v>213</v>
      </c>
      <c r="C73" s="49">
        <v>4799.9413866000004</v>
      </c>
      <c r="D73" s="46" t="str">
        <f t="shared" si="7"/>
        <v>N/A</v>
      </c>
      <c r="E73" s="49">
        <v>5190.7496817000001</v>
      </c>
      <c r="F73" s="46" t="str">
        <f t="shared" si="8"/>
        <v>N/A</v>
      </c>
      <c r="G73" s="49">
        <v>5335.5684235999997</v>
      </c>
      <c r="H73" s="46" t="str">
        <f t="shared" si="9"/>
        <v>N/A</v>
      </c>
      <c r="I73" s="12">
        <v>8.1419999999999995</v>
      </c>
      <c r="J73" s="12">
        <v>2.79</v>
      </c>
      <c r="K73" s="47" t="s">
        <v>739</v>
      </c>
      <c r="L73" s="9" t="str">
        <f t="shared" si="10"/>
        <v>Yes</v>
      </c>
    </row>
    <row r="74" spans="1:12" x14ac:dyDescent="0.2">
      <c r="A74" s="48" t="s">
        <v>1529</v>
      </c>
      <c r="B74" s="37" t="s">
        <v>213</v>
      </c>
      <c r="C74" s="49" t="s">
        <v>1747</v>
      </c>
      <c r="D74" s="46" t="str">
        <f t="shared" si="7"/>
        <v>N/A</v>
      </c>
      <c r="E74" s="49">
        <v>899.02040815999999</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92474276</v>
      </c>
      <c r="D75" s="46" t="str">
        <f t="shared" ref="D75:D144" si="11">IF($B75="N/A","N/A",IF(C75&gt;10,"No",IF(C75&lt;-10,"No","Yes")))</f>
        <v>N/A</v>
      </c>
      <c r="E75" s="49">
        <v>96324727</v>
      </c>
      <c r="F75" s="46" t="str">
        <f t="shared" ref="F75:F144" si="12">IF($B75="N/A","N/A",IF(E75&gt;10,"No",IF(E75&lt;-10,"No","Yes")))</f>
        <v>N/A</v>
      </c>
      <c r="G75" s="49">
        <v>94844606</v>
      </c>
      <c r="H75" s="46" t="str">
        <f t="shared" ref="H75:H144" si="13">IF($B75="N/A","N/A",IF(G75&gt;10,"No",IF(G75&lt;-10,"No","Yes")))</f>
        <v>N/A</v>
      </c>
      <c r="I75" s="12">
        <v>4.1639999999999997</v>
      </c>
      <c r="J75" s="12">
        <v>-1.54</v>
      </c>
      <c r="K75" s="47" t="s">
        <v>739</v>
      </c>
      <c r="L75" s="9" t="str">
        <f t="shared" ref="L75:L135" si="14">IF(J75="Div by 0", "N/A", IF(K75="N/A","N/A", IF(J75&gt;VALUE(MID(K75,1,2)), "No", IF(J75&lt;-1*VALUE(MID(K75,1,2)), "No", "Yes"))))</f>
        <v>Yes</v>
      </c>
    </row>
    <row r="76" spans="1:12" x14ac:dyDescent="0.2">
      <c r="A76" s="48" t="s">
        <v>598</v>
      </c>
      <c r="B76" s="37" t="s">
        <v>213</v>
      </c>
      <c r="C76" s="38">
        <v>16435</v>
      </c>
      <c r="D76" s="46" t="str">
        <f t="shared" si="11"/>
        <v>N/A</v>
      </c>
      <c r="E76" s="38">
        <v>16769</v>
      </c>
      <c r="F76" s="46" t="str">
        <f t="shared" si="12"/>
        <v>N/A</v>
      </c>
      <c r="G76" s="38">
        <v>16517</v>
      </c>
      <c r="H76" s="46" t="str">
        <f t="shared" si="13"/>
        <v>N/A</v>
      </c>
      <c r="I76" s="12">
        <v>2.032</v>
      </c>
      <c r="J76" s="12">
        <v>-1.5</v>
      </c>
      <c r="K76" s="47" t="s">
        <v>739</v>
      </c>
      <c r="L76" s="9" t="str">
        <f t="shared" si="14"/>
        <v>Yes</v>
      </c>
    </row>
    <row r="77" spans="1:12" x14ac:dyDescent="0.2">
      <c r="A77" s="48" t="s">
        <v>1438</v>
      </c>
      <c r="B77" s="37" t="s">
        <v>213</v>
      </c>
      <c r="C77" s="49">
        <v>5626.6672345999996</v>
      </c>
      <c r="D77" s="46" t="str">
        <f t="shared" si="11"/>
        <v>N/A</v>
      </c>
      <c r="E77" s="49">
        <v>5744.2141450999998</v>
      </c>
      <c r="F77" s="46" t="str">
        <f t="shared" si="12"/>
        <v>N/A</v>
      </c>
      <c r="G77" s="49">
        <v>5742.2416904000002</v>
      </c>
      <c r="H77" s="46" t="str">
        <f t="shared" si="13"/>
        <v>N/A</v>
      </c>
      <c r="I77" s="12">
        <v>2.089</v>
      </c>
      <c r="J77" s="12">
        <v>-3.4000000000000002E-2</v>
      </c>
      <c r="K77" s="47" t="s">
        <v>739</v>
      </c>
      <c r="L77" s="9" t="str">
        <f t="shared" si="14"/>
        <v>Yes</v>
      </c>
    </row>
    <row r="78" spans="1:12" x14ac:dyDescent="0.2">
      <c r="A78" s="48" t="s">
        <v>1439</v>
      </c>
      <c r="B78" s="37" t="s">
        <v>213</v>
      </c>
      <c r="C78" s="38">
        <v>4.5496197140000003</v>
      </c>
      <c r="D78" s="46" t="str">
        <f t="shared" si="11"/>
        <v>N/A</v>
      </c>
      <c r="E78" s="38">
        <v>4.6599677977000002</v>
      </c>
      <c r="F78" s="46" t="str">
        <f t="shared" si="12"/>
        <v>N/A</v>
      </c>
      <c r="G78" s="38">
        <v>4.5152267360999998</v>
      </c>
      <c r="H78" s="46" t="str">
        <f t="shared" si="13"/>
        <v>N/A</v>
      </c>
      <c r="I78" s="12">
        <v>2.4249999999999998</v>
      </c>
      <c r="J78" s="12">
        <v>-3.11</v>
      </c>
      <c r="K78" s="47" t="s">
        <v>739</v>
      </c>
      <c r="L78" s="9" t="str">
        <f t="shared" si="14"/>
        <v>Yes</v>
      </c>
    </row>
    <row r="79" spans="1:12" ht="25.5" x14ac:dyDescent="0.2">
      <c r="A79" s="48" t="s">
        <v>599</v>
      </c>
      <c r="B79" s="37" t="s">
        <v>213</v>
      </c>
      <c r="C79" s="49">
        <v>3117739</v>
      </c>
      <c r="D79" s="46" t="str">
        <f t="shared" si="11"/>
        <v>N/A</v>
      </c>
      <c r="E79" s="49">
        <v>3108049</v>
      </c>
      <c r="F79" s="46" t="str">
        <f t="shared" si="12"/>
        <v>N/A</v>
      </c>
      <c r="G79" s="49">
        <v>2563551</v>
      </c>
      <c r="H79" s="46" t="str">
        <f t="shared" si="13"/>
        <v>N/A</v>
      </c>
      <c r="I79" s="12">
        <v>-0.311</v>
      </c>
      <c r="J79" s="12">
        <v>-17.5</v>
      </c>
      <c r="K79" s="47" t="s">
        <v>739</v>
      </c>
      <c r="L79" s="9" t="str">
        <f t="shared" si="14"/>
        <v>Yes</v>
      </c>
    </row>
    <row r="80" spans="1:12" x14ac:dyDescent="0.2">
      <c r="A80" s="48" t="s">
        <v>600</v>
      </c>
      <c r="B80" s="37" t="s">
        <v>213</v>
      </c>
      <c r="C80" s="38">
        <v>45</v>
      </c>
      <c r="D80" s="46" t="str">
        <f t="shared" si="11"/>
        <v>N/A</v>
      </c>
      <c r="E80" s="38">
        <v>55</v>
      </c>
      <c r="F80" s="46" t="str">
        <f t="shared" si="12"/>
        <v>N/A</v>
      </c>
      <c r="G80" s="38">
        <v>48</v>
      </c>
      <c r="H80" s="46" t="str">
        <f t="shared" si="13"/>
        <v>N/A</v>
      </c>
      <c r="I80" s="12">
        <v>22.22</v>
      </c>
      <c r="J80" s="12">
        <v>-12.7</v>
      </c>
      <c r="K80" s="47" t="s">
        <v>739</v>
      </c>
      <c r="L80" s="9" t="str">
        <f t="shared" si="14"/>
        <v>Yes</v>
      </c>
    </row>
    <row r="81" spans="1:12" x14ac:dyDescent="0.2">
      <c r="A81" s="48" t="s">
        <v>1440</v>
      </c>
      <c r="B81" s="37" t="s">
        <v>213</v>
      </c>
      <c r="C81" s="49">
        <v>69283.088889000006</v>
      </c>
      <c r="D81" s="46" t="str">
        <f t="shared" si="11"/>
        <v>N/A</v>
      </c>
      <c r="E81" s="49">
        <v>56509.981818</v>
      </c>
      <c r="F81" s="46" t="str">
        <f t="shared" si="12"/>
        <v>N/A</v>
      </c>
      <c r="G81" s="49">
        <v>53407.3125</v>
      </c>
      <c r="H81" s="46" t="str">
        <f t="shared" si="13"/>
        <v>N/A</v>
      </c>
      <c r="I81" s="12">
        <v>-18.399999999999999</v>
      </c>
      <c r="J81" s="12">
        <v>-5.49</v>
      </c>
      <c r="K81" s="47" t="s">
        <v>739</v>
      </c>
      <c r="L81" s="9" t="str">
        <f t="shared" si="14"/>
        <v>Yes</v>
      </c>
    </row>
    <row r="82" spans="1:12" ht="25.5" x14ac:dyDescent="0.2">
      <c r="A82" s="48" t="s">
        <v>601</v>
      </c>
      <c r="B82" s="37" t="s">
        <v>213</v>
      </c>
      <c r="C82" s="49">
        <v>13899534</v>
      </c>
      <c r="D82" s="46" t="str">
        <f t="shared" si="11"/>
        <v>N/A</v>
      </c>
      <c r="E82" s="49">
        <v>12147412</v>
      </c>
      <c r="F82" s="46" t="str">
        <f t="shared" si="12"/>
        <v>N/A</v>
      </c>
      <c r="G82" s="49">
        <v>13657107</v>
      </c>
      <c r="H82" s="46" t="str">
        <f t="shared" si="13"/>
        <v>N/A</v>
      </c>
      <c r="I82" s="12">
        <v>-12.6</v>
      </c>
      <c r="J82" s="12">
        <v>12.43</v>
      </c>
      <c r="K82" s="47" t="s">
        <v>739</v>
      </c>
      <c r="L82" s="9" t="str">
        <f t="shared" si="14"/>
        <v>Yes</v>
      </c>
    </row>
    <row r="83" spans="1:12" x14ac:dyDescent="0.2">
      <c r="A83" s="48" t="s">
        <v>602</v>
      </c>
      <c r="B83" s="37" t="s">
        <v>213</v>
      </c>
      <c r="C83" s="38">
        <v>385</v>
      </c>
      <c r="D83" s="46" t="str">
        <f t="shared" si="11"/>
        <v>N/A</v>
      </c>
      <c r="E83" s="38">
        <v>396</v>
      </c>
      <c r="F83" s="46" t="str">
        <f t="shared" si="12"/>
        <v>N/A</v>
      </c>
      <c r="G83" s="38">
        <v>399</v>
      </c>
      <c r="H83" s="46" t="str">
        <f t="shared" si="13"/>
        <v>N/A</v>
      </c>
      <c r="I83" s="12">
        <v>2.8570000000000002</v>
      </c>
      <c r="J83" s="12">
        <v>0.75760000000000005</v>
      </c>
      <c r="K83" s="47" t="s">
        <v>739</v>
      </c>
      <c r="L83" s="9" t="str">
        <f t="shared" si="14"/>
        <v>Yes</v>
      </c>
    </row>
    <row r="84" spans="1:12" ht="25.5" x14ac:dyDescent="0.2">
      <c r="A84" s="4" t="s">
        <v>1441</v>
      </c>
      <c r="B84" s="37" t="s">
        <v>213</v>
      </c>
      <c r="C84" s="49">
        <v>36102.685713999999</v>
      </c>
      <c r="D84" s="46" t="str">
        <f t="shared" si="11"/>
        <v>N/A</v>
      </c>
      <c r="E84" s="49">
        <v>30675.282827999999</v>
      </c>
      <c r="F84" s="46" t="str">
        <f t="shared" si="12"/>
        <v>N/A</v>
      </c>
      <c r="G84" s="49">
        <v>34228.338345999997</v>
      </c>
      <c r="H84" s="46" t="str">
        <f t="shared" si="13"/>
        <v>N/A</v>
      </c>
      <c r="I84" s="12">
        <v>-15</v>
      </c>
      <c r="J84" s="12">
        <v>11.58</v>
      </c>
      <c r="K84" s="47" t="s">
        <v>739</v>
      </c>
      <c r="L84" s="9" t="str">
        <f t="shared" si="14"/>
        <v>Yes</v>
      </c>
    </row>
    <row r="85" spans="1:12" x14ac:dyDescent="0.2">
      <c r="A85" s="4" t="s">
        <v>603</v>
      </c>
      <c r="B85" s="37" t="s">
        <v>213</v>
      </c>
      <c r="C85" s="49">
        <v>12517851</v>
      </c>
      <c r="D85" s="46" t="str">
        <f t="shared" si="11"/>
        <v>N/A</v>
      </c>
      <c r="E85" s="49">
        <v>12603560</v>
      </c>
      <c r="F85" s="46" t="str">
        <f t="shared" si="12"/>
        <v>N/A</v>
      </c>
      <c r="G85" s="49">
        <v>11551650</v>
      </c>
      <c r="H85" s="46" t="str">
        <f t="shared" si="13"/>
        <v>N/A</v>
      </c>
      <c r="I85" s="12">
        <v>0.68469999999999998</v>
      </c>
      <c r="J85" s="12">
        <v>-8.35</v>
      </c>
      <c r="K85" s="47" t="s">
        <v>739</v>
      </c>
      <c r="L85" s="9" t="str">
        <f t="shared" si="14"/>
        <v>Yes</v>
      </c>
    </row>
    <row r="86" spans="1:12" x14ac:dyDescent="0.2">
      <c r="A86" s="4" t="s">
        <v>604</v>
      </c>
      <c r="B86" s="37" t="s">
        <v>213</v>
      </c>
      <c r="C86" s="38">
        <v>60</v>
      </c>
      <c r="D86" s="46" t="str">
        <f t="shared" si="11"/>
        <v>N/A</v>
      </c>
      <c r="E86" s="38">
        <v>71</v>
      </c>
      <c r="F86" s="46" t="str">
        <f t="shared" si="12"/>
        <v>N/A</v>
      </c>
      <c r="G86" s="38">
        <v>64</v>
      </c>
      <c r="H86" s="46" t="str">
        <f t="shared" si="13"/>
        <v>N/A</v>
      </c>
      <c r="I86" s="12">
        <v>18.329999999999998</v>
      </c>
      <c r="J86" s="12">
        <v>-9.86</v>
      </c>
      <c r="K86" s="47" t="s">
        <v>739</v>
      </c>
      <c r="L86" s="9" t="str">
        <f t="shared" si="14"/>
        <v>Yes</v>
      </c>
    </row>
    <row r="87" spans="1:12" x14ac:dyDescent="0.2">
      <c r="A87" s="4" t="s">
        <v>1442</v>
      </c>
      <c r="B87" s="37" t="s">
        <v>213</v>
      </c>
      <c r="C87" s="49">
        <v>208630.85</v>
      </c>
      <c r="D87" s="46" t="str">
        <f t="shared" si="11"/>
        <v>N/A</v>
      </c>
      <c r="E87" s="49">
        <v>177514.92958</v>
      </c>
      <c r="F87" s="46" t="str">
        <f t="shared" si="12"/>
        <v>N/A</v>
      </c>
      <c r="G87" s="49">
        <v>180494.53125</v>
      </c>
      <c r="H87" s="46" t="str">
        <f t="shared" si="13"/>
        <v>N/A</v>
      </c>
      <c r="I87" s="12">
        <v>-14.9</v>
      </c>
      <c r="J87" s="12">
        <v>1.679</v>
      </c>
      <c r="K87" s="47" t="s">
        <v>739</v>
      </c>
      <c r="L87" s="9" t="str">
        <f t="shared" si="14"/>
        <v>Yes</v>
      </c>
    </row>
    <row r="88" spans="1:12" x14ac:dyDescent="0.2">
      <c r="A88" s="48" t="s">
        <v>605</v>
      </c>
      <c r="B88" s="37" t="s">
        <v>213</v>
      </c>
      <c r="C88" s="49">
        <v>148472823</v>
      </c>
      <c r="D88" s="46" t="str">
        <f t="shared" si="11"/>
        <v>N/A</v>
      </c>
      <c r="E88" s="49">
        <v>148187199</v>
      </c>
      <c r="F88" s="46" t="str">
        <f t="shared" si="12"/>
        <v>N/A</v>
      </c>
      <c r="G88" s="49">
        <v>146913994</v>
      </c>
      <c r="H88" s="46" t="str">
        <f t="shared" si="13"/>
        <v>N/A</v>
      </c>
      <c r="I88" s="12">
        <v>-0.192</v>
      </c>
      <c r="J88" s="12">
        <v>-0.85899999999999999</v>
      </c>
      <c r="K88" s="47" t="s">
        <v>739</v>
      </c>
      <c r="L88" s="9" t="str">
        <f t="shared" si="14"/>
        <v>Yes</v>
      </c>
    </row>
    <row r="89" spans="1:12" x14ac:dyDescent="0.2">
      <c r="A89" s="51" t="s">
        <v>606</v>
      </c>
      <c r="B89" s="38" t="s">
        <v>213</v>
      </c>
      <c r="C89" s="38">
        <v>4885</v>
      </c>
      <c r="D89" s="46" t="str">
        <f t="shared" si="11"/>
        <v>N/A</v>
      </c>
      <c r="E89" s="38">
        <v>4734</v>
      </c>
      <c r="F89" s="46" t="str">
        <f t="shared" si="12"/>
        <v>N/A</v>
      </c>
      <c r="G89" s="38">
        <v>4703</v>
      </c>
      <c r="H89" s="46" t="str">
        <f t="shared" si="13"/>
        <v>N/A</v>
      </c>
      <c r="I89" s="12">
        <v>-3.09</v>
      </c>
      <c r="J89" s="12">
        <v>-0.65500000000000003</v>
      </c>
      <c r="K89" s="52" t="s">
        <v>739</v>
      </c>
      <c r="L89" s="9" t="str">
        <f t="shared" si="14"/>
        <v>Yes</v>
      </c>
    </row>
    <row r="90" spans="1:12" x14ac:dyDescent="0.2">
      <c r="A90" s="48" t="s">
        <v>1443</v>
      </c>
      <c r="B90" s="37" t="s">
        <v>213</v>
      </c>
      <c r="C90" s="49">
        <v>30393.61781</v>
      </c>
      <c r="D90" s="46" t="str">
        <f t="shared" si="11"/>
        <v>N/A</v>
      </c>
      <c r="E90" s="49">
        <v>31302.745880999999</v>
      </c>
      <c r="F90" s="46" t="str">
        <f t="shared" si="12"/>
        <v>N/A</v>
      </c>
      <c r="G90" s="49">
        <v>31238.357219000001</v>
      </c>
      <c r="H90" s="46" t="str">
        <f t="shared" si="13"/>
        <v>N/A</v>
      </c>
      <c r="I90" s="12">
        <v>2.9910000000000001</v>
      </c>
      <c r="J90" s="12">
        <v>-0.20599999999999999</v>
      </c>
      <c r="K90" s="47" t="s">
        <v>739</v>
      </c>
      <c r="L90" s="9" t="str">
        <f t="shared" si="14"/>
        <v>Yes</v>
      </c>
    </row>
    <row r="91" spans="1:12" ht="25.5" x14ac:dyDescent="0.2">
      <c r="A91" s="48" t="s">
        <v>607</v>
      </c>
      <c r="B91" s="37" t="s">
        <v>213</v>
      </c>
      <c r="C91" s="49">
        <v>47240568</v>
      </c>
      <c r="D91" s="46" t="str">
        <f t="shared" si="11"/>
        <v>N/A</v>
      </c>
      <c r="E91" s="49">
        <v>53360425</v>
      </c>
      <c r="F91" s="46" t="str">
        <f t="shared" si="12"/>
        <v>N/A</v>
      </c>
      <c r="G91" s="49">
        <v>53605288</v>
      </c>
      <c r="H91" s="46" t="str">
        <f t="shared" si="13"/>
        <v>N/A</v>
      </c>
      <c r="I91" s="12">
        <v>12.95</v>
      </c>
      <c r="J91" s="12">
        <v>0.45889999999999997</v>
      </c>
      <c r="K91" s="47" t="s">
        <v>739</v>
      </c>
      <c r="L91" s="9" t="str">
        <f t="shared" si="14"/>
        <v>Yes</v>
      </c>
    </row>
    <row r="92" spans="1:12" x14ac:dyDescent="0.2">
      <c r="A92" s="48" t="s">
        <v>608</v>
      </c>
      <c r="B92" s="37" t="s">
        <v>213</v>
      </c>
      <c r="C92" s="38">
        <v>72157</v>
      </c>
      <c r="D92" s="46" t="str">
        <f t="shared" si="11"/>
        <v>N/A</v>
      </c>
      <c r="E92" s="38">
        <v>79981</v>
      </c>
      <c r="F92" s="46" t="str">
        <f t="shared" si="12"/>
        <v>N/A</v>
      </c>
      <c r="G92" s="38">
        <v>83696</v>
      </c>
      <c r="H92" s="46" t="str">
        <f t="shared" si="13"/>
        <v>N/A</v>
      </c>
      <c r="I92" s="12">
        <v>10.84</v>
      </c>
      <c r="J92" s="12">
        <v>4.6449999999999996</v>
      </c>
      <c r="K92" s="47" t="s">
        <v>739</v>
      </c>
      <c r="L92" s="9" t="str">
        <f t="shared" si="14"/>
        <v>Yes</v>
      </c>
    </row>
    <row r="93" spans="1:12" x14ac:dyDescent="0.2">
      <c r="A93" s="48" t="s">
        <v>1444</v>
      </c>
      <c r="B93" s="37" t="s">
        <v>213</v>
      </c>
      <c r="C93" s="49">
        <v>654.69140901000003</v>
      </c>
      <c r="D93" s="46" t="str">
        <f t="shared" si="11"/>
        <v>N/A</v>
      </c>
      <c r="E93" s="49">
        <v>667.16376389000004</v>
      </c>
      <c r="F93" s="46" t="str">
        <f t="shared" si="12"/>
        <v>N/A</v>
      </c>
      <c r="G93" s="49">
        <v>640.47610399999996</v>
      </c>
      <c r="H93" s="46" t="str">
        <f t="shared" si="13"/>
        <v>N/A</v>
      </c>
      <c r="I93" s="12">
        <v>1.905</v>
      </c>
      <c r="J93" s="12">
        <v>-4</v>
      </c>
      <c r="K93" s="47" t="s">
        <v>739</v>
      </c>
      <c r="L93" s="9" t="str">
        <f t="shared" si="14"/>
        <v>Yes</v>
      </c>
    </row>
    <row r="94" spans="1:12" x14ac:dyDescent="0.2">
      <c r="A94" s="48" t="s">
        <v>609</v>
      </c>
      <c r="B94" s="37" t="s">
        <v>213</v>
      </c>
      <c r="C94" s="49">
        <v>17125742</v>
      </c>
      <c r="D94" s="46" t="str">
        <f t="shared" si="11"/>
        <v>N/A</v>
      </c>
      <c r="E94" s="49">
        <v>23958870</v>
      </c>
      <c r="F94" s="46" t="str">
        <f t="shared" si="12"/>
        <v>N/A</v>
      </c>
      <c r="G94" s="49">
        <v>25372049</v>
      </c>
      <c r="H94" s="46" t="str">
        <f t="shared" si="13"/>
        <v>N/A</v>
      </c>
      <c r="I94" s="12">
        <v>39.9</v>
      </c>
      <c r="J94" s="12">
        <v>5.8979999999999997</v>
      </c>
      <c r="K94" s="47" t="s">
        <v>739</v>
      </c>
      <c r="L94" s="9" t="str">
        <f t="shared" si="14"/>
        <v>Yes</v>
      </c>
    </row>
    <row r="95" spans="1:12" x14ac:dyDescent="0.2">
      <c r="A95" s="48" t="s">
        <v>610</v>
      </c>
      <c r="B95" s="37" t="s">
        <v>213</v>
      </c>
      <c r="C95" s="38">
        <v>28028</v>
      </c>
      <c r="D95" s="46" t="str">
        <f t="shared" si="11"/>
        <v>N/A</v>
      </c>
      <c r="E95" s="38">
        <v>36741</v>
      </c>
      <c r="F95" s="46" t="str">
        <f t="shared" si="12"/>
        <v>N/A</v>
      </c>
      <c r="G95" s="38">
        <v>41731</v>
      </c>
      <c r="H95" s="46" t="str">
        <f t="shared" si="13"/>
        <v>N/A</v>
      </c>
      <c r="I95" s="12">
        <v>31.09</v>
      </c>
      <c r="J95" s="12">
        <v>13.58</v>
      </c>
      <c r="K95" s="47" t="s">
        <v>739</v>
      </c>
      <c r="L95" s="9" t="str">
        <f t="shared" si="14"/>
        <v>Yes</v>
      </c>
    </row>
    <row r="96" spans="1:12" x14ac:dyDescent="0.2">
      <c r="A96" s="48" t="s">
        <v>1445</v>
      </c>
      <c r="B96" s="37" t="s">
        <v>213</v>
      </c>
      <c r="C96" s="49">
        <v>611.02262024000004</v>
      </c>
      <c r="D96" s="46" t="str">
        <f t="shared" si="11"/>
        <v>N/A</v>
      </c>
      <c r="E96" s="49">
        <v>652.1017392</v>
      </c>
      <c r="F96" s="46" t="str">
        <f t="shared" si="12"/>
        <v>N/A</v>
      </c>
      <c r="G96" s="49">
        <v>607.99043875999996</v>
      </c>
      <c r="H96" s="46" t="str">
        <f t="shared" si="13"/>
        <v>N/A</v>
      </c>
      <c r="I96" s="12">
        <v>6.7229999999999999</v>
      </c>
      <c r="J96" s="12">
        <v>-6.76</v>
      </c>
      <c r="K96" s="47" t="s">
        <v>739</v>
      </c>
      <c r="L96" s="9" t="str">
        <f t="shared" si="14"/>
        <v>Yes</v>
      </c>
    </row>
    <row r="97" spans="1:12" ht="25.5" x14ac:dyDescent="0.2">
      <c r="A97" s="48" t="s">
        <v>611</v>
      </c>
      <c r="B97" s="37" t="s">
        <v>213</v>
      </c>
      <c r="C97" s="49">
        <v>10411879</v>
      </c>
      <c r="D97" s="46" t="str">
        <f t="shared" si="11"/>
        <v>N/A</v>
      </c>
      <c r="E97" s="49">
        <v>12041958</v>
      </c>
      <c r="F97" s="46" t="str">
        <f t="shared" si="12"/>
        <v>N/A</v>
      </c>
      <c r="G97" s="49">
        <v>12948417</v>
      </c>
      <c r="H97" s="46" t="str">
        <f t="shared" si="13"/>
        <v>N/A</v>
      </c>
      <c r="I97" s="12">
        <v>15.66</v>
      </c>
      <c r="J97" s="12">
        <v>7.5279999999999996</v>
      </c>
      <c r="K97" s="47" t="s">
        <v>739</v>
      </c>
      <c r="L97" s="9" t="str">
        <f t="shared" si="14"/>
        <v>Yes</v>
      </c>
    </row>
    <row r="98" spans="1:12" x14ac:dyDescent="0.2">
      <c r="A98" s="48" t="s">
        <v>612</v>
      </c>
      <c r="B98" s="37" t="s">
        <v>213</v>
      </c>
      <c r="C98" s="38">
        <v>23280</v>
      </c>
      <c r="D98" s="46" t="str">
        <f t="shared" si="11"/>
        <v>N/A</v>
      </c>
      <c r="E98" s="38">
        <v>26920</v>
      </c>
      <c r="F98" s="46" t="str">
        <f t="shared" si="12"/>
        <v>N/A</v>
      </c>
      <c r="G98" s="38">
        <v>28627</v>
      </c>
      <c r="H98" s="46" t="str">
        <f t="shared" si="13"/>
        <v>N/A</v>
      </c>
      <c r="I98" s="12">
        <v>15.64</v>
      </c>
      <c r="J98" s="12">
        <v>6.3410000000000002</v>
      </c>
      <c r="K98" s="47" t="s">
        <v>739</v>
      </c>
      <c r="L98" s="9" t="str">
        <f t="shared" si="14"/>
        <v>Yes</v>
      </c>
    </row>
    <row r="99" spans="1:12" ht="25.5" x14ac:dyDescent="0.2">
      <c r="A99" s="48" t="s">
        <v>1446</v>
      </c>
      <c r="B99" s="37" t="s">
        <v>213</v>
      </c>
      <c r="C99" s="49">
        <v>447.24566150999999</v>
      </c>
      <c r="D99" s="46" t="str">
        <f t="shared" si="11"/>
        <v>N/A</v>
      </c>
      <c r="E99" s="49">
        <v>447.32384844000001</v>
      </c>
      <c r="F99" s="46" t="str">
        <f t="shared" si="12"/>
        <v>N/A</v>
      </c>
      <c r="G99" s="49">
        <v>452.31484262999999</v>
      </c>
      <c r="H99" s="46" t="str">
        <f t="shared" si="13"/>
        <v>N/A</v>
      </c>
      <c r="I99" s="12">
        <v>1.7500000000000002E-2</v>
      </c>
      <c r="J99" s="12">
        <v>1.1160000000000001</v>
      </c>
      <c r="K99" s="47" t="s">
        <v>739</v>
      </c>
      <c r="L99" s="9" t="str">
        <f t="shared" si="14"/>
        <v>Yes</v>
      </c>
    </row>
    <row r="100" spans="1:12" ht="25.5" x14ac:dyDescent="0.2">
      <c r="A100" s="48" t="s">
        <v>613</v>
      </c>
      <c r="B100" s="37" t="s">
        <v>213</v>
      </c>
      <c r="C100" s="49">
        <v>29372764</v>
      </c>
      <c r="D100" s="46" t="str">
        <f t="shared" si="11"/>
        <v>N/A</v>
      </c>
      <c r="E100" s="49">
        <v>35803089</v>
      </c>
      <c r="F100" s="46" t="str">
        <f t="shared" si="12"/>
        <v>N/A</v>
      </c>
      <c r="G100" s="49">
        <v>41020060</v>
      </c>
      <c r="H100" s="46" t="str">
        <f t="shared" si="13"/>
        <v>N/A</v>
      </c>
      <c r="I100" s="12">
        <v>21.89</v>
      </c>
      <c r="J100" s="12">
        <v>14.57</v>
      </c>
      <c r="K100" s="47" t="s">
        <v>739</v>
      </c>
      <c r="L100" s="9" t="str">
        <f t="shared" si="14"/>
        <v>Yes</v>
      </c>
    </row>
    <row r="101" spans="1:12" x14ac:dyDescent="0.2">
      <c r="A101" s="48" t="s">
        <v>614</v>
      </c>
      <c r="B101" s="37" t="s">
        <v>213</v>
      </c>
      <c r="C101" s="38">
        <v>46542</v>
      </c>
      <c r="D101" s="46" t="str">
        <f t="shared" si="11"/>
        <v>N/A</v>
      </c>
      <c r="E101" s="38">
        <v>52369</v>
      </c>
      <c r="F101" s="46" t="str">
        <f t="shared" si="12"/>
        <v>N/A</v>
      </c>
      <c r="G101" s="38">
        <v>57214</v>
      </c>
      <c r="H101" s="46" t="str">
        <f t="shared" si="13"/>
        <v>N/A</v>
      </c>
      <c r="I101" s="12">
        <v>12.52</v>
      </c>
      <c r="J101" s="12">
        <v>9.2520000000000007</v>
      </c>
      <c r="K101" s="47" t="s">
        <v>739</v>
      </c>
      <c r="L101" s="9" t="str">
        <f t="shared" si="14"/>
        <v>Yes</v>
      </c>
    </row>
    <row r="102" spans="1:12" x14ac:dyDescent="0.2">
      <c r="A102" s="48" t="s">
        <v>1447</v>
      </c>
      <c r="B102" s="37" t="s">
        <v>213</v>
      </c>
      <c r="C102" s="49">
        <v>631.10231619000001</v>
      </c>
      <c r="D102" s="46" t="str">
        <f t="shared" si="11"/>
        <v>N/A</v>
      </c>
      <c r="E102" s="49">
        <v>683.66951822999999</v>
      </c>
      <c r="F102" s="46" t="str">
        <f t="shared" si="12"/>
        <v>N/A</v>
      </c>
      <c r="G102" s="49">
        <v>716.95843675000003</v>
      </c>
      <c r="H102" s="46" t="str">
        <f t="shared" si="13"/>
        <v>N/A</v>
      </c>
      <c r="I102" s="12">
        <v>8.3290000000000006</v>
      </c>
      <c r="J102" s="12">
        <v>4.8689999999999998</v>
      </c>
      <c r="K102" s="47" t="s">
        <v>739</v>
      </c>
      <c r="L102" s="9" t="str">
        <f t="shared" si="14"/>
        <v>Yes</v>
      </c>
    </row>
    <row r="103" spans="1:12" x14ac:dyDescent="0.2">
      <c r="A103" s="48" t="s">
        <v>615</v>
      </c>
      <c r="B103" s="37" t="s">
        <v>213</v>
      </c>
      <c r="C103" s="49">
        <v>10173026</v>
      </c>
      <c r="D103" s="46" t="str">
        <f t="shared" si="11"/>
        <v>N/A</v>
      </c>
      <c r="E103" s="49">
        <v>12904849</v>
      </c>
      <c r="F103" s="46" t="str">
        <f t="shared" si="12"/>
        <v>N/A</v>
      </c>
      <c r="G103" s="49">
        <v>14215974</v>
      </c>
      <c r="H103" s="46" t="str">
        <f t="shared" si="13"/>
        <v>N/A</v>
      </c>
      <c r="I103" s="12">
        <v>26.85</v>
      </c>
      <c r="J103" s="12">
        <v>10.16</v>
      </c>
      <c r="K103" s="47" t="s">
        <v>739</v>
      </c>
      <c r="L103" s="9" t="str">
        <f t="shared" si="14"/>
        <v>Yes</v>
      </c>
    </row>
    <row r="104" spans="1:12" x14ac:dyDescent="0.2">
      <c r="A104" s="48" t="s">
        <v>616</v>
      </c>
      <c r="B104" s="37" t="s">
        <v>213</v>
      </c>
      <c r="C104" s="38">
        <v>17129</v>
      </c>
      <c r="D104" s="46" t="str">
        <f t="shared" si="11"/>
        <v>N/A</v>
      </c>
      <c r="E104" s="38">
        <v>21618</v>
      </c>
      <c r="F104" s="46" t="str">
        <f t="shared" si="12"/>
        <v>N/A</v>
      </c>
      <c r="G104" s="38">
        <v>24110</v>
      </c>
      <c r="H104" s="46" t="str">
        <f t="shared" si="13"/>
        <v>N/A</v>
      </c>
      <c r="I104" s="12">
        <v>26.21</v>
      </c>
      <c r="J104" s="12">
        <v>11.53</v>
      </c>
      <c r="K104" s="47" t="s">
        <v>739</v>
      </c>
      <c r="L104" s="9" t="str">
        <f t="shared" si="14"/>
        <v>Yes</v>
      </c>
    </row>
    <row r="105" spans="1:12" x14ac:dyDescent="0.2">
      <c r="A105" s="48" t="s">
        <v>1448</v>
      </c>
      <c r="B105" s="37" t="s">
        <v>213</v>
      </c>
      <c r="C105" s="49">
        <v>593.90659115999995</v>
      </c>
      <c r="D105" s="46" t="str">
        <f t="shared" si="11"/>
        <v>N/A</v>
      </c>
      <c r="E105" s="49">
        <v>596.94925524999996</v>
      </c>
      <c r="F105" s="46" t="str">
        <f t="shared" si="12"/>
        <v>N/A</v>
      </c>
      <c r="G105" s="49">
        <v>589.62978017</v>
      </c>
      <c r="H105" s="46" t="str">
        <f t="shared" si="13"/>
        <v>N/A</v>
      </c>
      <c r="I105" s="12">
        <v>0.51229999999999998</v>
      </c>
      <c r="J105" s="12">
        <v>-1.23</v>
      </c>
      <c r="K105" s="47" t="s">
        <v>739</v>
      </c>
      <c r="L105" s="9" t="str">
        <f t="shared" si="14"/>
        <v>Yes</v>
      </c>
    </row>
    <row r="106" spans="1:12" ht="25.5" x14ac:dyDescent="0.2">
      <c r="A106" s="48" t="s">
        <v>617</v>
      </c>
      <c r="B106" s="37" t="s">
        <v>213</v>
      </c>
      <c r="C106" s="49">
        <v>507311</v>
      </c>
      <c r="D106" s="46" t="str">
        <f t="shared" si="11"/>
        <v>N/A</v>
      </c>
      <c r="E106" s="49">
        <v>500079</v>
      </c>
      <c r="F106" s="46" t="str">
        <f t="shared" si="12"/>
        <v>N/A</v>
      </c>
      <c r="G106" s="49">
        <v>372066</v>
      </c>
      <c r="H106" s="46" t="str">
        <f t="shared" si="13"/>
        <v>N/A</v>
      </c>
      <c r="I106" s="12">
        <v>-1.43</v>
      </c>
      <c r="J106" s="12">
        <v>-25.6</v>
      </c>
      <c r="K106" s="47" t="s">
        <v>739</v>
      </c>
      <c r="L106" s="9" t="str">
        <f t="shared" si="14"/>
        <v>Yes</v>
      </c>
    </row>
    <row r="107" spans="1:12" x14ac:dyDescent="0.2">
      <c r="A107" s="48" t="s">
        <v>618</v>
      </c>
      <c r="B107" s="37" t="s">
        <v>213</v>
      </c>
      <c r="C107" s="38">
        <v>415</v>
      </c>
      <c r="D107" s="46" t="str">
        <f t="shared" si="11"/>
        <v>N/A</v>
      </c>
      <c r="E107" s="38">
        <v>383</v>
      </c>
      <c r="F107" s="46" t="str">
        <f t="shared" si="12"/>
        <v>N/A</v>
      </c>
      <c r="G107" s="38">
        <v>347</v>
      </c>
      <c r="H107" s="46" t="str">
        <f t="shared" si="13"/>
        <v>N/A</v>
      </c>
      <c r="I107" s="12">
        <v>-7.71</v>
      </c>
      <c r="J107" s="12">
        <v>-9.4</v>
      </c>
      <c r="K107" s="47" t="s">
        <v>739</v>
      </c>
      <c r="L107" s="9" t="str">
        <f t="shared" si="14"/>
        <v>Yes</v>
      </c>
    </row>
    <row r="108" spans="1:12" ht="25.5" x14ac:dyDescent="0.2">
      <c r="A108" s="48" t="s">
        <v>1449</v>
      </c>
      <c r="B108" s="37" t="s">
        <v>213</v>
      </c>
      <c r="C108" s="49">
        <v>1222.4361446</v>
      </c>
      <c r="D108" s="46" t="str">
        <f t="shared" si="11"/>
        <v>N/A</v>
      </c>
      <c r="E108" s="49">
        <v>1305.6892949999999</v>
      </c>
      <c r="F108" s="46" t="str">
        <f t="shared" si="12"/>
        <v>N/A</v>
      </c>
      <c r="G108" s="49">
        <v>1072.2363112</v>
      </c>
      <c r="H108" s="46" t="str">
        <f t="shared" si="13"/>
        <v>N/A</v>
      </c>
      <c r="I108" s="12">
        <v>6.81</v>
      </c>
      <c r="J108" s="12">
        <v>-17.899999999999999</v>
      </c>
      <c r="K108" s="47" t="s">
        <v>739</v>
      </c>
      <c r="L108" s="9" t="str">
        <f t="shared" si="14"/>
        <v>Yes</v>
      </c>
    </row>
    <row r="109" spans="1:12" ht="25.5" x14ac:dyDescent="0.2">
      <c r="A109" s="48" t="s">
        <v>619</v>
      </c>
      <c r="B109" s="37" t="s">
        <v>213</v>
      </c>
      <c r="C109" s="49">
        <v>20833224</v>
      </c>
      <c r="D109" s="46" t="str">
        <f t="shared" si="11"/>
        <v>N/A</v>
      </c>
      <c r="E109" s="49">
        <v>24176604</v>
      </c>
      <c r="F109" s="46" t="str">
        <f t="shared" si="12"/>
        <v>N/A</v>
      </c>
      <c r="G109" s="49">
        <v>25026998</v>
      </c>
      <c r="H109" s="46" t="str">
        <f t="shared" si="13"/>
        <v>N/A</v>
      </c>
      <c r="I109" s="12">
        <v>16.05</v>
      </c>
      <c r="J109" s="12">
        <v>3.5169999999999999</v>
      </c>
      <c r="K109" s="47" t="s">
        <v>739</v>
      </c>
      <c r="L109" s="9" t="str">
        <f t="shared" si="14"/>
        <v>Yes</v>
      </c>
    </row>
    <row r="110" spans="1:12" x14ac:dyDescent="0.2">
      <c r="A110" s="48" t="s">
        <v>620</v>
      </c>
      <c r="B110" s="37" t="s">
        <v>213</v>
      </c>
      <c r="C110" s="38">
        <v>51861</v>
      </c>
      <c r="D110" s="46" t="str">
        <f t="shared" si="11"/>
        <v>N/A</v>
      </c>
      <c r="E110" s="38">
        <v>56706</v>
      </c>
      <c r="F110" s="46" t="str">
        <f t="shared" si="12"/>
        <v>N/A</v>
      </c>
      <c r="G110" s="38">
        <v>59247</v>
      </c>
      <c r="H110" s="46" t="str">
        <f t="shared" si="13"/>
        <v>N/A</v>
      </c>
      <c r="I110" s="12">
        <v>9.3420000000000005</v>
      </c>
      <c r="J110" s="12">
        <v>4.4809999999999999</v>
      </c>
      <c r="K110" s="47" t="s">
        <v>739</v>
      </c>
      <c r="L110" s="9" t="str">
        <f t="shared" si="14"/>
        <v>Yes</v>
      </c>
    </row>
    <row r="111" spans="1:12" x14ac:dyDescent="0.2">
      <c r="A111" s="48" t="s">
        <v>1450</v>
      </c>
      <c r="B111" s="37" t="s">
        <v>213</v>
      </c>
      <c r="C111" s="49">
        <v>401.71273210999999</v>
      </c>
      <c r="D111" s="46" t="str">
        <f t="shared" si="11"/>
        <v>N/A</v>
      </c>
      <c r="E111" s="49">
        <v>426.35001586999999</v>
      </c>
      <c r="F111" s="46" t="str">
        <f t="shared" si="12"/>
        <v>N/A</v>
      </c>
      <c r="G111" s="49">
        <v>422.41797896999998</v>
      </c>
      <c r="H111" s="46" t="str">
        <f t="shared" si="13"/>
        <v>N/A</v>
      </c>
      <c r="I111" s="12">
        <v>6.133</v>
      </c>
      <c r="J111" s="12">
        <v>-0.92200000000000004</v>
      </c>
      <c r="K111" s="47" t="s">
        <v>739</v>
      </c>
      <c r="L111" s="9" t="str">
        <f t="shared" si="14"/>
        <v>Yes</v>
      </c>
    </row>
    <row r="112" spans="1:12" x14ac:dyDescent="0.2">
      <c r="A112" s="48" t="s">
        <v>621</v>
      </c>
      <c r="B112" s="37" t="s">
        <v>213</v>
      </c>
      <c r="C112" s="49">
        <v>65958662</v>
      </c>
      <c r="D112" s="46" t="str">
        <f t="shared" si="11"/>
        <v>N/A</v>
      </c>
      <c r="E112" s="49">
        <v>66546874</v>
      </c>
      <c r="F112" s="46" t="str">
        <f t="shared" si="12"/>
        <v>N/A</v>
      </c>
      <c r="G112" s="49">
        <v>73995083</v>
      </c>
      <c r="H112" s="46" t="str">
        <f t="shared" si="13"/>
        <v>N/A</v>
      </c>
      <c r="I112" s="12">
        <v>0.89180000000000004</v>
      </c>
      <c r="J112" s="12">
        <v>11.19</v>
      </c>
      <c r="K112" s="47" t="s">
        <v>739</v>
      </c>
      <c r="L112" s="9" t="str">
        <f t="shared" si="14"/>
        <v>Yes</v>
      </c>
    </row>
    <row r="113" spans="1:12" x14ac:dyDescent="0.2">
      <c r="A113" s="48" t="s">
        <v>622</v>
      </c>
      <c r="B113" s="37" t="s">
        <v>213</v>
      </c>
      <c r="C113" s="38">
        <v>61068</v>
      </c>
      <c r="D113" s="46" t="str">
        <f t="shared" si="11"/>
        <v>N/A</v>
      </c>
      <c r="E113" s="38">
        <v>68282</v>
      </c>
      <c r="F113" s="46" t="str">
        <f t="shared" si="12"/>
        <v>N/A</v>
      </c>
      <c r="G113" s="38">
        <v>75479</v>
      </c>
      <c r="H113" s="46" t="str">
        <f t="shared" si="13"/>
        <v>N/A</v>
      </c>
      <c r="I113" s="12">
        <v>11.81</v>
      </c>
      <c r="J113" s="12">
        <v>10.54</v>
      </c>
      <c r="K113" s="47" t="s">
        <v>739</v>
      </c>
      <c r="L113" s="9" t="str">
        <f t="shared" si="14"/>
        <v>Yes</v>
      </c>
    </row>
    <row r="114" spans="1:12" x14ac:dyDescent="0.2">
      <c r="A114" s="48" t="s">
        <v>1451</v>
      </c>
      <c r="B114" s="37" t="s">
        <v>213</v>
      </c>
      <c r="C114" s="49">
        <v>1080.0855111999999</v>
      </c>
      <c r="D114" s="46" t="str">
        <f t="shared" si="11"/>
        <v>N/A</v>
      </c>
      <c r="E114" s="49">
        <v>974.58882282000002</v>
      </c>
      <c r="F114" s="46" t="str">
        <f t="shared" si="12"/>
        <v>N/A</v>
      </c>
      <c r="G114" s="49">
        <v>980.34000185000002</v>
      </c>
      <c r="H114" s="46" t="str">
        <f t="shared" si="13"/>
        <v>N/A</v>
      </c>
      <c r="I114" s="12">
        <v>-9.77</v>
      </c>
      <c r="J114" s="12">
        <v>0.59009999999999996</v>
      </c>
      <c r="K114" s="47" t="s">
        <v>739</v>
      </c>
      <c r="L114" s="9" t="str">
        <f t="shared" si="14"/>
        <v>Yes</v>
      </c>
    </row>
    <row r="115" spans="1:12" ht="25.5" x14ac:dyDescent="0.2">
      <c r="A115" s="48" t="s">
        <v>623</v>
      </c>
      <c r="B115" s="37" t="s">
        <v>213</v>
      </c>
      <c r="C115" s="49">
        <v>69688176</v>
      </c>
      <c r="D115" s="46" t="str">
        <f t="shared" si="11"/>
        <v>N/A</v>
      </c>
      <c r="E115" s="49">
        <v>79929906</v>
      </c>
      <c r="F115" s="46" t="str">
        <f t="shared" si="12"/>
        <v>N/A</v>
      </c>
      <c r="G115" s="49">
        <v>72786758</v>
      </c>
      <c r="H115" s="46" t="str">
        <f t="shared" si="13"/>
        <v>N/A</v>
      </c>
      <c r="I115" s="12">
        <v>14.7</v>
      </c>
      <c r="J115" s="12">
        <v>-8.94</v>
      </c>
      <c r="K115" s="47" t="s">
        <v>739</v>
      </c>
      <c r="L115" s="9" t="str">
        <f t="shared" si="14"/>
        <v>Yes</v>
      </c>
    </row>
    <row r="116" spans="1:12" x14ac:dyDescent="0.2">
      <c r="A116" s="51" t="s">
        <v>624</v>
      </c>
      <c r="B116" s="38" t="s">
        <v>213</v>
      </c>
      <c r="C116" s="38">
        <v>36875</v>
      </c>
      <c r="D116" s="46" t="str">
        <f t="shared" si="11"/>
        <v>N/A</v>
      </c>
      <c r="E116" s="38">
        <v>72578</v>
      </c>
      <c r="F116" s="46" t="str">
        <f t="shared" si="12"/>
        <v>N/A</v>
      </c>
      <c r="G116" s="38">
        <v>75997</v>
      </c>
      <c r="H116" s="46" t="str">
        <f t="shared" si="13"/>
        <v>N/A</v>
      </c>
      <c r="I116" s="12">
        <v>96.82</v>
      </c>
      <c r="J116" s="12">
        <v>4.7110000000000003</v>
      </c>
      <c r="K116" s="52" t="s">
        <v>739</v>
      </c>
      <c r="L116" s="9" t="str">
        <f t="shared" si="14"/>
        <v>Yes</v>
      </c>
    </row>
    <row r="117" spans="1:12" ht="25.5" x14ac:dyDescent="0.2">
      <c r="A117" s="48" t="s">
        <v>1452</v>
      </c>
      <c r="B117" s="37" t="s">
        <v>213</v>
      </c>
      <c r="C117" s="49">
        <v>1889.8488407</v>
      </c>
      <c r="D117" s="46" t="str">
        <f t="shared" si="11"/>
        <v>N/A</v>
      </c>
      <c r="E117" s="49">
        <v>1101.2966188</v>
      </c>
      <c r="F117" s="46" t="str">
        <f t="shared" si="12"/>
        <v>N/A</v>
      </c>
      <c r="G117" s="49">
        <v>957.75830625000003</v>
      </c>
      <c r="H117" s="46" t="str">
        <f t="shared" si="13"/>
        <v>N/A</v>
      </c>
      <c r="I117" s="12">
        <v>-41.7</v>
      </c>
      <c r="J117" s="12">
        <v>-13</v>
      </c>
      <c r="K117" s="47" t="s">
        <v>739</v>
      </c>
      <c r="L117" s="9" t="str">
        <f t="shared" si="14"/>
        <v>Yes</v>
      </c>
    </row>
    <row r="118" spans="1:12" ht="25.5" x14ac:dyDescent="0.2">
      <c r="A118" s="48" t="s">
        <v>625</v>
      </c>
      <c r="B118" s="37" t="s">
        <v>213</v>
      </c>
      <c r="C118" s="49">
        <v>3610763</v>
      </c>
      <c r="D118" s="46" t="str">
        <f t="shared" si="11"/>
        <v>N/A</v>
      </c>
      <c r="E118" s="49">
        <v>3665136</v>
      </c>
      <c r="F118" s="46" t="str">
        <f t="shared" si="12"/>
        <v>N/A</v>
      </c>
      <c r="G118" s="49">
        <v>3663785</v>
      </c>
      <c r="H118" s="46" t="str">
        <f t="shared" si="13"/>
        <v>N/A</v>
      </c>
      <c r="I118" s="12">
        <v>1.506</v>
      </c>
      <c r="J118" s="12">
        <v>-3.6999999999999998E-2</v>
      </c>
      <c r="K118" s="47" t="s">
        <v>739</v>
      </c>
      <c r="L118" s="9" t="str">
        <f t="shared" si="14"/>
        <v>Yes</v>
      </c>
    </row>
    <row r="119" spans="1:12" x14ac:dyDescent="0.2">
      <c r="A119" s="48" t="s">
        <v>626</v>
      </c>
      <c r="B119" s="37" t="s">
        <v>213</v>
      </c>
      <c r="C119" s="38">
        <v>5112</v>
      </c>
      <c r="D119" s="46" t="str">
        <f t="shared" si="11"/>
        <v>N/A</v>
      </c>
      <c r="E119" s="38">
        <v>5407</v>
      </c>
      <c r="F119" s="46" t="str">
        <f t="shared" si="12"/>
        <v>N/A</v>
      </c>
      <c r="G119" s="38">
        <v>5469</v>
      </c>
      <c r="H119" s="46" t="str">
        <f t="shared" si="13"/>
        <v>N/A</v>
      </c>
      <c r="I119" s="12">
        <v>5.7709999999999999</v>
      </c>
      <c r="J119" s="12">
        <v>1.147</v>
      </c>
      <c r="K119" s="47" t="s">
        <v>739</v>
      </c>
      <c r="L119" s="9" t="str">
        <f t="shared" si="14"/>
        <v>Yes</v>
      </c>
    </row>
    <row r="120" spans="1:12" ht="25.5" x14ac:dyDescent="0.2">
      <c r="A120" s="48" t="s">
        <v>1453</v>
      </c>
      <c r="B120" s="37" t="s">
        <v>213</v>
      </c>
      <c r="C120" s="49">
        <v>706.33079029999999</v>
      </c>
      <c r="D120" s="46" t="str">
        <f t="shared" si="11"/>
        <v>N/A</v>
      </c>
      <c r="E120" s="49">
        <v>677.85019419000002</v>
      </c>
      <c r="F120" s="46" t="str">
        <f t="shared" si="12"/>
        <v>N/A</v>
      </c>
      <c r="G120" s="49">
        <v>669.91863229000001</v>
      </c>
      <c r="H120" s="46" t="str">
        <f t="shared" si="13"/>
        <v>N/A</v>
      </c>
      <c r="I120" s="12">
        <v>-4.03</v>
      </c>
      <c r="J120" s="12">
        <v>-1.17</v>
      </c>
      <c r="K120" s="47" t="s">
        <v>739</v>
      </c>
      <c r="L120" s="9" t="str">
        <f t="shared" si="14"/>
        <v>Yes</v>
      </c>
    </row>
    <row r="121" spans="1:12" ht="25.5" x14ac:dyDescent="0.2">
      <c r="A121" s="48" t="s">
        <v>627</v>
      </c>
      <c r="B121" s="37" t="s">
        <v>213</v>
      </c>
      <c r="C121" s="49">
        <v>33391817</v>
      </c>
      <c r="D121" s="46" t="str">
        <f t="shared" si="11"/>
        <v>N/A</v>
      </c>
      <c r="E121" s="49">
        <v>36650178</v>
      </c>
      <c r="F121" s="46" t="str">
        <f t="shared" si="12"/>
        <v>N/A</v>
      </c>
      <c r="G121" s="49">
        <v>37796935</v>
      </c>
      <c r="H121" s="46" t="str">
        <f t="shared" si="13"/>
        <v>N/A</v>
      </c>
      <c r="I121" s="12">
        <v>9.7579999999999991</v>
      </c>
      <c r="J121" s="12">
        <v>3.129</v>
      </c>
      <c r="K121" s="47" t="s">
        <v>739</v>
      </c>
      <c r="L121" s="9" t="str">
        <f t="shared" si="14"/>
        <v>Yes</v>
      </c>
    </row>
    <row r="122" spans="1:12" x14ac:dyDescent="0.2">
      <c r="A122" s="48" t="s">
        <v>628</v>
      </c>
      <c r="B122" s="37" t="s">
        <v>213</v>
      </c>
      <c r="C122" s="38">
        <v>3187</v>
      </c>
      <c r="D122" s="46" t="str">
        <f t="shared" si="11"/>
        <v>N/A</v>
      </c>
      <c r="E122" s="38">
        <v>3398</v>
      </c>
      <c r="F122" s="46" t="str">
        <f t="shared" si="12"/>
        <v>N/A</v>
      </c>
      <c r="G122" s="38">
        <v>3683</v>
      </c>
      <c r="H122" s="46" t="str">
        <f t="shared" si="13"/>
        <v>N/A</v>
      </c>
      <c r="I122" s="12">
        <v>6.6210000000000004</v>
      </c>
      <c r="J122" s="12">
        <v>8.3870000000000005</v>
      </c>
      <c r="K122" s="47" t="s">
        <v>739</v>
      </c>
      <c r="L122" s="9" t="str">
        <f t="shared" si="14"/>
        <v>Yes</v>
      </c>
    </row>
    <row r="123" spans="1:12" ht="25.5" x14ac:dyDescent="0.2">
      <c r="A123" s="48" t="s">
        <v>1454</v>
      </c>
      <c r="B123" s="37" t="s">
        <v>213</v>
      </c>
      <c r="C123" s="49">
        <v>10477.507686999999</v>
      </c>
      <c r="D123" s="46" t="str">
        <f t="shared" si="11"/>
        <v>N/A</v>
      </c>
      <c r="E123" s="49">
        <v>10785.808711</v>
      </c>
      <c r="F123" s="46" t="str">
        <f t="shared" si="12"/>
        <v>N/A</v>
      </c>
      <c r="G123" s="49">
        <v>10262.540048999999</v>
      </c>
      <c r="H123" s="46" t="str">
        <f t="shared" si="13"/>
        <v>N/A</v>
      </c>
      <c r="I123" s="12">
        <v>2.9430000000000001</v>
      </c>
      <c r="J123" s="12">
        <v>-4.8499999999999996</v>
      </c>
      <c r="K123" s="47" t="s">
        <v>739</v>
      </c>
      <c r="L123" s="9" t="str">
        <f t="shared" si="14"/>
        <v>Yes</v>
      </c>
    </row>
    <row r="124" spans="1:12" ht="25.5" x14ac:dyDescent="0.2">
      <c r="A124" s="48" t="s">
        <v>629</v>
      </c>
      <c r="B124" s="37" t="s">
        <v>213</v>
      </c>
      <c r="C124" s="49">
        <v>14758590</v>
      </c>
      <c r="D124" s="46" t="str">
        <f t="shared" si="11"/>
        <v>N/A</v>
      </c>
      <c r="E124" s="49">
        <v>15063209</v>
      </c>
      <c r="F124" s="46" t="str">
        <f t="shared" si="12"/>
        <v>N/A</v>
      </c>
      <c r="G124" s="49">
        <v>15634016</v>
      </c>
      <c r="H124" s="46" t="str">
        <f t="shared" si="13"/>
        <v>N/A</v>
      </c>
      <c r="I124" s="12">
        <v>2.0640000000000001</v>
      </c>
      <c r="J124" s="12">
        <v>3.7890000000000001</v>
      </c>
      <c r="K124" s="47" t="s">
        <v>739</v>
      </c>
      <c r="L124" s="9" t="str">
        <f t="shared" si="14"/>
        <v>Yes</v>
      </c>
    </row>
    <row r="125" spans="1:12" ht="25.5" x14ac:dyDescent="0.2">
      <c r="A125" s="48" t="s">
        <v>630</v>
      </c>
      <c r="B125" s="37" t="s">
        <v>213</v>
      </c>
      <c r="C125" s="38">
        <v>8362</v>
      </c>
      <c r="D125" s="46" t="str">
        <f t="shared" si="11"/>
        <v>N/A</v>
      </c>
      <c r="E125" s="38">
        <v>9035</v>
      </c>
      <c r="F125" s="46" t="str">
        <f t="shared" si="12"/>
        <v>N/A</v>
      </c>
      <c r="G125" s="38">
        <v>10093</v>
      </c>
      <c r="H125" s="46" t="str">
        <f t="shared" si="13"/>
        <v>N/A</v>
      </c>
      <c r="I125" s="12">
        <v>8.048</v>
      </c>
      <c r="J125" s="12">
        <v>11.71</v>
      </c>
      <c r="K125" s="47" t="s">
        <v>739</v>
      </c>
      <c r="L125" s="9" t="str">
        <f t="shared" si="14"/>
        <v>Yes</v>
      </c>
    </row>
    <row r="126" spans="1:12" ht="25.5" x14ac:dyDescent="0.2">
      <c r="A126" s="48" t="s">
        <v>1455</v>
      </c>
      <c r="B126" s="37" t="s">
        <v>213</v>
      </c>
      <c r="C126" s="49">
        <v>1764.9593399</v>
      </c>
      <c r="D126" s="46" t="str">
        <f t="shared" si="11"/>
        <v>N/A</v>
      </c>
      <c r="E126" s="49">
        <v>1667.2063088</v>
      </c>
      <c r="F126" s="46" t="str">
        <f t="shared" si="12"/>
        <v>N/A</v>
      </c>
      <c r="G126" s="49">
        <v>1548.9959378000001</v>
      </c>
      <c r="H126" s="46" t="str">
        <f t="shared" si="13"/>
        <v>N/A</v>
      </c>
      <c r="I126" s="12">
        <v>-5.54</v>
      </c>
      <c r="J126" s="12">
        <v>-7.09</v>
      </c>
      <c r="K126" s="47" t="s">
        <v>739</v>
      </c>
      <c r="L126" s="9" t="str">
        <f t="shared" si="14"/>
        <v>Yes</v>
      </c>
    </row>
    <row r="127" spans="1:12" ht="25.5" x14ac:dyDescent="0.2">
      <c r="A127" s="48" t="s">
        <v>631</v>
      </c>
      <c r="B127" s="37" t="s">
        <v>213</v>
      </c>
      <c r="C127" s="49">
        <v>226342</v>
      </c>
      <c r="D127" s="46" t="str">
        <f t="shared" si="11"/>
        <v>N/A</v>
      </c>
      <c r="E127" s="49">
        <v>204558</v>
      </c>
      <c r="F127" s="46" t="str">
        <f t="shared" si="12"/>
        <v>N/A</v>
      </c>
      <c r="G127" s="49">
        <v>163022</v>
      </c>
      <c r="H127" s="46" t="str">
        <f t="shared" si="13"/>
        <v>N/A</v>
      </c>
      <c r="I127" s="12">
        <v>-9.6199999999999992</v>
      </c>
      <c r="J127" s="12">
        <v>-20.3</v>
      </c>
      <c r="K127" s="47" t="s">
        <v>739</v>
      </c>
      <c r="L127" s="9" t="str">
        <f t="shared" si="14"/>
        <v>Yes</v>
      </c>
    </row>
    <row r="128" spans="1:12" x14ac:dyDescent="0.2">
      <c r="A128" s="48" t="s">
        <v>632</v>
      </c>
      <c r="B128" s="37" t="s">
        <v>213</v>
      </c>
      <c r="C128" s="38">
        <v>290</v>
      </c>
      <c r="D128" s="46" t="str">
        <f t="shared" si="11"/>
        <v>N/A</v>
      </c>
      <c r="E128" s="38">
        <v>244</v>
      </c>
      <c r="F128" s="46" t="str">
        <f t="shared" si="12"/>
        <v>N/A</v>
      </c>
      <c r="G128" s="38">
        <v>332</v>
      </c>
      <c r="H128" s="46" t="str">
        <f t="shared" si="13"/>
        <v>N/A</v>
      </c>
      <c r="I128" s="12">
        <v>-15.9</v>
      </c>
      <c r="J128" s="12">
        <v>36.07</v>
      </c>
      <c r="K128" s="47" t="s">
        <v>739</v>
      </c>
      <c r="L128" s="9" t="str">
        <f t="shared" si="14"/>
        <v>No</v>
      </c>
    </row>
    <row r="129" spans="1:12" ht="25.5" x14ac:dyDescent="0.2">
      <c r="A129" s="48" t="s">
        <v>1456</v>
      </c>
      <c r="B129" s="37" t="s">
        <v>213</v>
      </c>
      <c r="C129" s="49">
        <v>780.48965516999999</v>
      </c>
      <c r="D129" s="46" t="str">
        <f t="shared" si="11"/>
        <v>N/A</v>
      </c>
      <c r="E129" s="49">
        <v>838.35245901999997</v>
      </c>
      <c r="F129" s="46" t="str">
        <f t="shared" si="12"/>
        <v>N/A</v>
      </c>
      <c r="G129" s="49">
        <v>491.03012047999999</v>
      </c>
      <c r="H129" s="46" t="str">
        <f t="shared" si="13"/>
        <v>N/A</v>
      </c>
      <c r="I129" s="12">
        <v>7.4139999999999997</v>
      </c>
      <c r="J129" s="12">
        <v>-41.4</v>
      </c>
      <c r="K129" s="47" t="s">
        <v>739</v>
      </c>
      <c r="L129" s="9" t="str">
        <f t="shared" si="14"/>
        <v>No</v>
      </c>
    </row>
    <row r="130" spans="1:12" ht="25.5" x14ac:dyDescent="0.2">
      <c r="A130" s="48" t="s">
        <v>633</v>
      </c>
      <c r="B130" s="37" t="s">
        <v>213</v>
      </c>
      <c r="C130" s="49">
        <v>2988</v>
      </c>
      <c r="D130" s="46" t="str">
        <f t="shared" si="11"/>
        <v>N/A</v>
      </c>
      <c r="E130" s="49">
        <v>1347</v>
      </c>
      <c r="F130" s="46" t="str">
        <f t="shared" si="12"/>
        <v>N/A</v>
      </c>
      <c r="G130" s="49">
        <v>1178</v>
      </c>
      <c r="H130" s="46" t="str">
        <f t="shared" si="13"/>
        <v>N/A</v>
      </c>
      <c r="I130" s="12">
        <v>-54.9</v>
      </c>
      <c r="J130" s="12">
        <v>-12.5</v>
      </c>
      <c r="K130" s="47" t="s">
        <v>739</v>
      </c>
      <c r="L130" s="9" t="str">
        <f t="shared" si="14"/>
        <v>Yes</v>
      </c>
    </row>
    <row r="131" spans="1:12" x14ac:dyDescent="0.2">
      <c r="A131" s="48" t="s">
        <v>634</v>
      </c>
      <c r="B131" s="37" t="s">
        <v>213</v>
      </c>
      <c r="C131" s="38">
        <v>11</v>
      </c>
      <c r="D131" s="46" t="str">
        <f t="shared" si="11"/>
        <v>N/A</v>
      </c>
      <c r="E131" s="38">
        <v>11</v>
      </c>
      <c r="F131" s="46" t="str">
        <f t="shared" si="12"/>
        <v>N/A</v>
      </c>
      <c r="G131" s="38">
        <v>11</v>
      </c>
      <c r="H131" s="46" t="str">
        <f t="shared" si="13"/>
        <v>N/A</v>
      </c>
      <c r="I131" s="12">
        <v>42.86</v>
      </c>
      <c r="J131" s="12">
        <v>-30</v>
      </c>
      <c r="K131" s="47" t="s">
        <v>739</v>
      </c>
      <c r="L131" s="9" t="str">
        <f t="shared" si="14"/>
        <v>Yes</v>
      </c>
    </row>
    <row r="132" spans="1:12" ht="25.5" x14ac:dyDescent="0.2">
      <c r="A132" s="48" t="s">
        <v>1457</v>
      </c>
      <c r="B132" s="37" t="s">
        <v>213</v>
      </c>
      <c r="C132" s="49">
        <v>426.85714286000001</v>
      </c>
      <c r="D132" s="46" t="str">
        <f t="shared" si="11"/>
        <v>N/A</v>
      </c>
      <c r="E132" s="49">
        <v>134.69999999999999</v>
      </c>
      <c r="F132" s="46" t="str">
        <f t="shared" si="12"/>
        <v>N/A</v>
      </c>
      <c r="G132" s="49">
        <v>168.28571428999999</v>
      </c>
      <c r="H132" s="46" t="str">
        <f t="shared" si="13"/>
        <v>N/A</v>
      </c>
      <c r="I132" s="12">
        <v>-68.400000000000006</v>
      </c>
      <c r="J132" s="12">
        <v>24.93</v>
      </c>
      <c r="K132" s="47" t="s">
        <v>739</v>
      </c>
      <c r="L132" s="9" t="str">
        <f t="shared" si="14"/>
        <v>Yes</v>
      </c>
    </row>
    <row r="133" spans="1:12" ht="25.5" x14ac:dyDescent="0.2">
      <c r="A133" s="48" t="s">
        <v>635</v>
      </c>
      <c r="B133" s="37" t="s">
        <v>213</v>
      </c>
      <c r="C133" s="49">
        <v>3221587</v>
      </c>
      <c r="D133" s="46" t="str">
        <f t="shared" si="11"/>
        <v>N/A</v>
      </c>
      <c r="E133" s="49">
        <v>3427864</v>
      </c>
      <c r="F133" s="46" t="str">
        <f t="shared" si="12"/>
        <v>N/A</v>
      </c>
      <c r="G133" s="49">
        <v>4139804</v>
      </c>
      <c r="H133" s="46" t="str">
        <f t="shared" si="13"/>
        <v>N/A</v>
      </c>
      <c r="I133" s="12">
        <v>6.4029999999999996</v>
      </c>
      <c r="J133" s="12">
        <v>20.77</v>
      </c>
      <c r="K133" s="47" t="s">
        <v>739</v>
      </c>
      <c r="L133" s="9" t="str">
        <f t="shared" si="14"/>
        <v>Yes</v>
      </c>
    </row>
    <row r="134" spans="1:12" x14ac:dyDescent="0.2">
      <c r="A134" s="48" t="s">
        <v>636</v>
      </c>
      <c r="B134" s="37" t="s">
        <v>213</v>
      </c>
      <c r="C134" s="38">
        <v>382</v>
      </c>
      <c r="D134" s="46" t="str">
        <f t="shared" si="11"/>
        <v>N/A</v>
      </c>
      <c r="E134" s="38">
        <v>354</v>
      </c>
      <c r="F134" s="46" t="str">
        <f t="shared" si="12"/>
        <v>N/A</v>
      </c>
      <c r="G134" s="38">
        <v>378</v>
      </c>
      <c r="H134" s="46" t="str">
        <f t="shared" si="13"/>
        <v>N/A</v>
      </c>
      <c r="I134" s="12">
        <v>-7.33</v>
      </c>
      <c r="J134" s="12">
        <v>6.78</v>
      </c>
      <c r="K134" s="47" t="s">
        <v>739</v>
      </c>
      <c r="L134" s="9" t="str">
        <f t="shared" si="14"/>
        <v>Yes</v>
      </c>
    </row>
    <row r="135" spans="1:12" x14ac:dyDescent="0.2">
      <c r="A135" s="48" t="s">
        <v>1458</v>
      </c>
      <c r="B135" s="37" t="s">
        <v>213</v>
      </c>
      <c r="C135" s="49">
        <v>8433.4738219999999</v>
      </c>
      <c r="D135" s="46" t="str">
        <f t="shared" si="11"/>
        <v>N/A</v>
      </c>
      <c r="E135" s="49">
        <v>9683.2316384000005</v>
      </c>
      <c r="F135" s="46" t="str">
        <f t="shared" si="12"/>
        <v>N/A</v>
      </c>
      <c r="G135" s="49">
        <v>10951.862434000001</v>
      </c>
      <c r="H135" s="46" t="str">
        <f t="shared" si="13"/>
        <v>N/A</v>
      </c>
      <c r="I135" s="12">
        <v>14.82</v>
      </c>
      <c r="J135" s="12">
        <v>13.1</v>
      </c>
      <c r="K135" s="47" t="s">
        <v>739</v>
      </c>
      <c r="L135" s="9" t="str">
        <f t="shared" si="14"/>
        <v>Yes</v>
      </c>
    </row>
    <row r="136" spans="1:12" ht="25.5" x14ac:dyDescent="0.2">
      <c r="A136" s="48" t="s">
        <v>637</v>
      </c>
      <c r="B136" s="37" t="s">
        <v>213</v>
      </c>
      <c r="C136" s="49">
        <v>6896950</v>
      </c>
      <c r="D136" s="46" t="str">
        <f t="shared" si="11"/>
        <v>N/A</v>
      </c>
      <c r="E136" s="49">
        <v>7995874</v>
      </c>
      <c r="F136" s="46" t="str">
        <f t="shared" si="12"/>
        <v>N/A</v>
      </c>
      <c r="G136" s="49">
        <v>8610862</v>
      </c>
      <c r="H136" s="46" t="str">
        <f t="shared" si="13"/>
        <v>N/A</v>
      </c>
      <c r="I136" s="12">
        <v>15.93</v>
      </c>
      <c r="J136" s="12">
        <v>7.6909999999999998</v>
      </c>
      <c r="K136" s="47" t="s">
        <v>739</v>
      </c>
      <c r="L136" s="9" t="str">
        <f>IF(J136="Div by 0", "N/A", IF(OR(J136="N/A",K136="N/A"),"N/A", IF(J136&gt;VALUE(MID(K136,1,2)), "No", IF(J136&lt;-1*VALUE(MID(K136,1,2)), "No", "Yes"))))</f>
        <v>Yes</v>
      </c>
    </row>
    <row r="137" spans="1:12" x14ac:dyDescent="0.2">
      <c r="A137" s="48" t="s">
        <v>638</v>
      </c>
      <c r="B137" s="37" t="s">
        <v>213</v>
      </c>
      <c r="C137" s="38">
        <v>36416</v>
      </c>
      <c r="D137" s="46" t="str">
        <f t="shared" si="11"/>
        <v>N/A</v>
      </c>
      <c r="E137" s="38">
        <v>41705</v>
      </c>
      <c r="F137" s="46" t="str">
        <f t="shared" si="12"/>
        <v>N/A</v>
      </c>
      <c r="G137" s="38">
        <v>43962</v>
      </c>
      <c r="H137" s="46" t="str">
        <f t="shared" si="13"/>
        <v>N/A</v>
      </c>
      <c r="I137" s="12">
        <v>14.52</v>
      </c>
      <c r="J137" s="12">
        <v>5.4119999999999999</v>
      </c>
      <c r="K137" s="47" t="s">
        <v>739</v>
      </c>
      <c r="L137" s="9" t="str">
        <f t="shared" ref="L137:L141" si="15">IF(J137="Div by 0", "N/A", IF(OR(J137="N/A",K137="N/A"),"N/A", IF(J137&gt;VALUE(MID(K137,1,2)), "No", IF(J137&lt;-1*VALUE(MID(K137,1,2)), "No", "Yes"))))</f>
        <v>Yes</v>
      </c>
    </row>
    <row r="138" spans="1:12" ht="25.5" x14ac:dyDescent="0.2">
      <c r="A138" s="48" t="s">
        <v>1459</v>
      </c>
      <c r="B138" s="37" t="s">
        <v>213</v>
      </c>
      <c r="C138" s="49">
        <v>189.39339851</v>
      </c>
      <c r="D138" s="46" t="str">
        <f t="shared" si="11"/>
        <v>N/A</v>
      </c>
      <c r="E138" s="49">
        <v>191.72458938</v>
      </c>
      <c r="F138" s="46" t="str">
        <f t="shared" si="12"/>
        <v>N/A</v>
      </c>
      <c r="G138" s="49">
        <v>195.87057003999999</v>
      </c>
      <c r="H138" s="46" t="str">
        <f t="shared" si="13"/>
        <v>N/A</v>
      </c>
      <c r="I138" s="12">
        <v>1.2310000000000001</v>
      </c>
      <c r="J138" s="12">
        <v>2.1619999999999999</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22846102</v>
      </c>
      <c r="D142" s="46" t="str">
        <f t="shared" si="11"/>
        <v>N/A</v>
      </c>
      <c r="E142" s="49">
        <v>24123187</v>
      </c>
      <c r="F142" s="46" t="str">
        <f t="shared" si="12"/>
        <v>N/A</v>
      </c>
      <c r="G142" s="49">
        <v>25118477</v>
      </c>
      <c r="H142" s="46" t="str">
        <f t="shared" si="13"/>
        <v>N/A</v>
      </c>
      <c r="I142" s="12">
        <v>5.59</v>
      </c>
      <c r="J142" s="12">
        <v>4.1260000000000003</v>
      </c>
      <c r="K142" s="47" t="s">
        <v>739</v>
      </c>
      <c r="L142" s="9" t="str">
        <f t="shared" ref="L142:L153" si="16">IF(J142="Div by 0", "N/A", IF(K142="N/A","N/A", IF(J142&gt;VALUE(MID(K142,1,2)), "No", IF(J142&lt;-1*VALUE(MID(K142,1,2)), "No", "Yes"))))</f>
        <v>Yes</v>
      </c>
    </row>
    <row r="143" spans="1:12" ht="25.5" x14ac:dyDescent="0.2">
      <c r="A143" s="48" t="s">
        <v>642</v>
      </c>
      <c r="B143" s="37" t="s">
        <v>213</v>
      </c>
      <c r="C143" s="38">
        <v>30346</v>
      </c>
      <c r="D143" s="46" t="str">
        <f t="shared" si="11"/>
        <v>N/A</v>
      </c>
      <c r="E143" s="38">
        <v>33739</v>
      </c>
      <c r="F143" s="46" t="str">
        <f t="shared" si="12"/>
        <v>N/A</v>
      </c>
      <c r="G143" s="38">
        <v>34591</v>
      </c>
      <c r="H143" s="46" t="str">
        <f t="shared" si="13"/>
        <v>N/A</v>
      </c>
      <c r="I143" s="12">
        <v>11.18</v>
      </c>
      <c r="J143" s="12">
        <v>2.5249999999999999</v>
      </c>
      <c r="K143" s="47" t="s">
        <v>739</v>
      </c>
      <c r="L143" s="9" t="str">
        <f t="shared" si="16"/>
        <v>Yes</v>
      </c>
    </row>
    <row r="144" spans="1:12" ht="25.5" x14ac:dyDescent="0.2">
      <c r="A144" s="48" t="s">
        <v>1461</v>
      </c>
      <c r="B144" s="37" t="s">
        <v>213</v>
      </c>
      <c r="C144" s="49">
        <v>752.85381928000004</v>
      </c>
      <c r="D144" s="46" t="str">
        <f t="shared" si="11"/>
        <v>N/A</v>
      </c>
      <c r="E144" s="49">
        <v>714.99413142000003</v>
      </c>
      <c r="F144" s="46" t="str">
        <f t="shared" si="12"/>
        <v>N/A</v>
      </c>
      <c r="G144" s="49">
        <v>726.15642796999998</v>
      </c>
      <c r="H144" s="46" t="str">
        <f t="shared" si="13"/>
        <v>N/A</v>
      </c>
      <c r="I144" s="12">
        <v>-5.03</v>
      </c>
      <c r="J144" s="12">
        <v>1.5609999999999999</v>
      </c>
      <c r="K144" s="47" t="s">
        <v>739</v>
      </c>
      <c r="L144" s="9" t="str">
        <f t="shared" si="16"/>
        <v>Yes</v>
      </c>
    </row>
    <row r="145" spans="1:12" ht="25.5" x14ac:dyDescent="0.2">
      <c r="A145" s="48" t="s">
        <v>643</v>
      </c>
      <c r="B145" s="37" t="s">
        <v>213</v>
      </c>
      <c r="C145" s="49">
        <v>3476486</v>
      </c>
      <c r="D145" s="46" t="str">
        <f t="shared" ref="D145:D153" si="17">IF($B145="N/A","N/A",IF(C145&gt;10,"No",IF(C145&lt;-10,"No","Yes")))</f>
        <v>N/A</v>
      </c>
      <c r="E145" s="49">
        <v>3480311</v>
      </c>
      <c r="F145" s="46" t="str">
        <f t="shared" ref="F145:F153" si="18">IF($B145="N/A","N/A",IF(E145&gt;10,"No",IF(E145&lt;-10,"No","Yes")))</f>
        <v>N/A</v>
      </c>
      <c r="G145" s="49">
        <v>3412084</v>
      </c>
      <c r="H145" s="46" t="str">
        <f t="shared" ref="H145:H153" si="19">IF($B145="N/A","N/A",IF(G145&gt;10,"No",IF(G145&lt;-10,"No","Yes")))</f>
        <v>N/A</v>
      </c>
      <c r="I145" s="12">
        <v>0.11</v>
      </c>
      <c r="J145" s="12">
        <v>-1.96</v>
      </c>
      <c r="K145" s="47" t="s">
        <v>739</v>
      </c>
      <c r="L145" s="9" t="str">
        <f t="shared" si="16"/>
        <v>Yes</v>
      </c>
    </row>
    <row r="146" spans="1:12" x14ac:dyDescent="0.2">
      <c r="A146" s="48" t="s">
        <v>644</v>
      </c>
      <c r="B146" s="37" t="s">
        <v>213</v>
      </c>
      <c r="C146" s="38">
        <v>129</v>
      </c>
      <c r="D146" s="46" t="str">
        <f t="shared" si="17"/>
        <v>N/A</v>
      </c>
      <c r="E146" s="38">
        <v>139</v>
      </c>
      <c r="F146" s="46" t="str">
        <f t="shared" si="18"/>
        <v>N/A</v>
      </c>
      <c r="G146" s="38">
        <v>120</v>
      </c>
      <c r="H146" s="46" t="str">
        <f t="shared" si="19"/>
        <v>N/A</v>
      </c>
      <c r="I146" s="12">
        <v>7.7519999999999998</v>
      </c>
      <c r="J146" s="12">
        <v>-13.7</v>
      </c>
      <c r="K146" s="47" t="s">
        <v>739</v>
      </c>
      <c r="L146" s="9" t="str">
        <f t="shared" si="16"/>
        <v>Yes</v>
      </c>
    </row>
    <row r="147" spans="1:12" ht="25.5" x14ac:dyDescent="0.2">
      <c r="A147" s="48" t="s">
        <v>1462</v>
      </c>
      <c r="B147" s="37" t="s">
        <v>213</v>
      </c>
      <c r="C147" s="49">
        <v>26949.503875999999</v>
      </c>
      <c r="D147" s="46" t="str">
        <f t="shared" si="17"/>
        <v>N/A</v>
      </c>
      <c r="E147" s="49">
        <v>25038.208632999998</v>
      </c>
      <c r="F147" s="46" t="str">
        <f t="shared" si="18"/>
        <v>N/A</v>
      </c>
      <c r="G147" s="49">
        <v>28434.033332999999</v>
      </c>
      <c r="H147" s="46" t="str">
        <f t="shared" si="19"/>
        <v>N/A</v>
      </c>
      <c r="I147" s="12">
        <v>-7.09</v>
      </c>
      <c r="J147" s="12">
        <v>13.56</v>
      </c>
      <c r="K147" s="47" t="s">
        <v>739</v>
      </c>
      <c r="L147" s="9" t="str">
        <f t="shared" si="16"/>
        <v>Yes</v>
      </c>
    </row>
    <row r="148" spans="1:12" ht="25.5" x14ac:dyDescent="0.2">
      <c r="A148" s="48" t="s">
        <v>645</v>
      </c>
      <c r="B148" s="37" t="s">
        <v>213</v>
      </c>
      <c r="C148" s="49">
        <v>72379742</v>
      </c>
      <c r="D148" s="46" t="str">
        <f t="shared" si="17"/>
        <v>N/A</v>
      </c>
      <c r="E148" s="49">
        <v>80450433</v>
      </c>
      <c r="F148" s="46" t="str">
        <f t="shared" si="18"/>
        <v>N/A</v>
      </c>
      <c r="G148" s="49">
        <v>84564497</v>
      </c>
      <c r="H148" s="46" t="str">
        <f t="shared" si="19"/>
        <v>N/A</v>
      </c>
      <c r="I148" s="12">
        <v>11.15</v>
      </c>
      <c r="J148" s="12">
        <v>5.1139999999999999</v>
      </c>
      <c r="K148" s="47" t="s">
        <v>739</v>
      </c>
      <c r="L148" s="9" t="str">
        <f t="shared" si="16"/>
        <v>Yes</v>
      </c>
    </row>
    <row r="149" spans="1:12" x14ac:dyDescent="0.2">
      <c r="A149" s="48" t="s">
        <v>646</v>
      </c>
      <c r="B149" s="37" t="s">
        <v>213</v>
      </c>
      <c r="C149" s="38">
        <v>19557</v>
      </c>
      <c r="D149" s="46" t="str">
        <f t="shared" si="17"/>
        <v>N/A</v>
      </c>
      <c r="E149" s="38">
        <v>20053</v>
      </c>
      <c r="F149" s="46" t="str">
        <f t="shared" si="18"/>
        <v>N/A</v>
      </c>
      <c r="G149" s="38">
        <v>22299</v>
      </c>
      <c r="H149" s="46" t="str">
        <f t="shared" si="19"/>
        <v>N/A</v>
      </c>
      <c r="I149" s="12">
        <v>2.536</v>
      </c>
      <c r="J149" s="12">
        <v>11.2</v>
      </c>
      <c r="K149" s="47" t="s">
        <v>739</v>
      </c>
      <c r="L149" s="9" t="str">
        <f t="shared" si="16"/>
        <v>Yes</v>
      </c>
    </row>
    <row r="150" spans="1:12" ht="25.5" x14ac:dyDescent="0.2">
      <c r="A150" s="48" t="s">
        <v>1463</v>
      </c>
      <c r="B150" s="37" t="s">
        <v>213</v>
      </c>
      <c r="C150" s="49">
        <v>3700.9634402000002</v>
      </c>
      <c r="D150" s="46" t="str">
        <f t="shared" si="17"/>
        <v>N/A</v>
      </c>
      <c r="E150" s="49">
        <v>4011.8901411000002</v>
      </c>
      <c r="F150" s="46" t="str">
        <f t="shared" si="18"/>
        <v>N/A</v>
      </c>
      <c r="G150" s="49">
        <v>3792.2999685999998</v>
      </c>
      <c r="H150" s="46" t="str">
        <f t="shared" si="19"/>
        <v>N/A</v>
      </c>
      <c r="I150" s="12">
        <v>8.4009999999999998</v>
      </c>
      <c r="J150" s="12">
        <v>-5.47</v>
      </c>
      <c r="K150" s="47" t="s">
        <v>739</v>
      </c>
      <c r="L150" s="9" t="str">
        <f t="shared" si="16"/>
        <v>Yes</v>
      </c>
    </row>
    <row r="151" spans="1:12" ht="25.5" x14ac:dyDescent="0.2">
      <c r="A151" s="48" t="s">
        <v>647</v>
      </c>
      <c r="B151" s="37" t="s">
        <v>213</v>
      </c>
      <c r="C151" s="49">
        <v>5280124</v>
      </c>
      <c r="D151" s="46" t="str">
        <f t="shared" si="17"/>
        <v>N/A</v>
      </c>
      <c r="E151" s="49">
        <v>5630670</v>
      </c>
      <c r="F151" s="46" t="str">
        <f t="shared" si="18"/>
        <v>N/A</v>
      </c>
      <c r="G151" s="49">
        <v>6529787</v>
      </c>
      <c r="H151" s="46" t="str">
        <f t="shared" si="19"/>
        <v>N/A</v>
      </c>
      <c r="I151" s="12">
        <v>6.6390000000000002</v>
      </c>
      <c r="J151" s="12">
        <v>15.97</v>
      </c>
      <c r="K151" s="47" t="s">
        <v>739</v>
      </c>
      <c r="L151" s="9" t="str">
        <f t="shared" si="16"/>
        <v>Yes</v>
      </c>
    </row>
    <row r="152" spans="1:12" x14ac:dyDescent="0.2">
      <c r="A152" s="48" t="s">
        <v>648</v>
      </c>
      <c r="B152" s="37" t="s">
        <v>213</v>
      </c>
      <c r="C152" s="38">
        <v>266</v>
      </c>
      <c r="D152" s="46" t="str">
        <f t="shared" si="17"/>
        <v>N/A</v>
      </c>
      <c r="E152" s="38">
        <v>261</v>
      </c>
      <c r="F152" s="46" t="str">
        <f t="shared" si="18"/>
        <v>N/A</v>
      </c>
      <c r="G152" s="38">
        <v>325</v>
      </c>
      <c r="H152" s="46" t="str">
        <f t="shared" si="19"/>
        <v>N/A</v>
      </c>
      <c r="I152" s="12">
        <v>-1.88</v>
      </c>
      <c r="J152" s="12">
        <v>24.52</v>
      </c>
      <c r="K152" s="47" t="s">
        <v>739</v>
      </c>
      <c r="L152" s="9" t="str">
        <f t="shared" si="16"/>
        <v>Yes</v>
      </c>
    </row>
    <row r="153" spans="1:12" ht="25.5" x14ac:dyDescent="0.2">
      <c r="A153" s="48" t="s">
        <v>1464</v>
      </c>
      <c r="B153" s="37" t="s">
        <v>213</v>
      </c>
      <c r="C153" s="49">
        <v>19850.090226</v>
      </c>
      <c r="D153" s="46" t="str">
        <f t="shared" si="17"/>
        <v>N/A</v>
      </c>
      <c r="E153" s="49">
        <v>21573.448275999999</v>
      </c>
      <c r="F153" s="46" t="str">
        <f t="shared" si="18"/>
        <v>N/A</v>
      </c>
      <c r="G153" s="49">
        <v>20091.652308000001</v>
      </c>
      <c r="H153" s="46" t="str">
        <f t="shared" si="19"/>
        <v>N/A</v>
      </c>
      <c r="I153" s="12">
        <v>8.6820000000000004</v>
      </c>
      <c r="J153" s="12">
        <v>-6.87</v>
      </c>
      <c r="K153" s="47" t="s">
        <v>739</v>
      </c>
      <c r="L153" s="9" t="str">
        <f t="shared" si="16"/>
        <v>Yes</v>
      </c>
    </row>
    <row r="154" spans="1:12" x14ac:dyDescent="0.2">
      <c r="A154" s="48" t="s">
        <v>1530</v>
      </c>
      <c r="B154" s="37" t="s">
        <v>213</v>
      </c>
      <c r="C154" s="49">
        <v>793.02183346000004</v>
      </c>
      <c r="D154" s="46" t="str">
        <f t="shared" ref="D154:D173" si="20">IF($B154="N/A","N/A",IF(C154&gt;10,"No",IF(C154&lt;-10,"No","Yes")))</f>
        <v>N/A</v>
      </c>
      <c r="E154" s="49">
        <v>743.37827701000003</v>
      </c>
      <c r="F154" s="46" t="str">
        <f t="shared" ref="F154:F173" si="21">IF($B154="N/A","N/A",IF(E154&gt;10,"No",IF(E154&lt;-10,"No","Yes")))</f>
        <v>N/A</v>
      </c>
      <c r="G154" s="49">
        <v>694.28295561000004</v>
      </c>
      <c r="H154" s="46" t="str">
        <f t="shared" ref="H154:H173" si="22">IF($B154="N/A","N/A",IF(G154&gt;10,"No",IF(G154&lt;-10,"No","Yes")))</f>
        <v>N/A</v>
      </c>
      <c r="I154" s="12">
        <v>-6.26</v>
      </c>
      <c r="J154" s="12">
        <v>-6.6</v>
      </c>
      <c r="K154" s="47" t="s">
        <v>739</v>
      </c>
      <c r="L154" s="9" t="str">
        <f t="shared" ref="L154:L173" si="23">IF(J154="Div by 0", "N/A", IF(K154="N/A","N/A", IF(J154&gt;VALUE(MID(K154,1,2)), "No", IF(J154&lt;-1*VALUE(MID(K154,1,2)), "No", "Yes"))))</f>
        <v>Yes</v>
      </c>
    </row>
    <row r="155" spans="1:12" x14ac:dyDescent="0.2">
      <c r="A155" s="53" t="s">
        <v>1531</v>
      </c>
      <c r="B155" s="37" t="s">
        <v>213</v>
      </c>
      <c r="C155" s="49">
        <v>317.75812058000002</v>
      </c>
      <c r="D155" s="46" t="str">
        <f t="shared" si="20"/>
        <v>N/A</v>
      </c>
      <c r="E155" s="49">
        <v>389.362595</v>
      </c>
      <c r="F155" s="46" t="str">
        <f t="shared" si="21"/>
        <v>N/A</v>
      </c>
      <c r="G155" s="49">
        <v>303.88588589</v>
      </c>
      <c r="H155" s="46" t="str">
        <f t="shared" si="22"/>
        <v>N/A</v>
      </c>
      <c r="I155" s="12">
        <v>22.53</v>
      </c>
      <c r="J155" s="12">
        <v>-22</v>
      </c>
      <c r="K155" s="47" t="s">
        <v>739</v>
      </c>
      <c r="L155" s="9" t="str">
        <f t="shared" si="23"/>
        <v>Yes</v>
      </c>
    </row>
    <row r="156" spans="1:12" ht="25.5" x14ac:dyDescent="0.2">
      <c r="A156" s="53" t="s">
        <v>1532</v>
      </c>
      <c r="B156" s="37" t="s">
        <v>213</v>
      </c>
      <c r="C156" s="49">
        <v>2203.6007341999998</v>
      </c>
      <c r="D156" s="46" t="str">
        <f t="shared" si="20"/>
        <v>N/A</v>
      </c>
      <c r="E156" s="49">
        <v>2127.3748661</v>
      </c>
      <c r="F156" s="46" t="str">
        <f t="shared" si="21"/>
        <v>N/A</v>
      </c>
      <c r="G156" s="49">
        <v>1909.9204337000001</v>
      </c>
      <c r="H156" s="46" t="str">
        <f t="shared" si="22"/>
        <v>N/A</v>
      </c>
      <c r="I156" s="12">
        <v>-3.46</v>
      </c>
      <c r="J156" s="12">
        <v>-10.199999999999999</v>
      </c>
      <c r="K156" s="47" t="s">
        <v>739</v>
      </c>
      <c r="L156" s="9" t="str">
        <f t="shared" si="23"/>
        <v>Yes</v>
      </c>
    </row>
    <row r="157" spans="1:12" x14ac:dyDescent="0.2">
      <c r="A157" s="53" t="s">
        <v>1533</v>
      </c>
      <c r="B157" s="37" t="s">
        <v>213</v>
      </c>
      <c r="C157" s="49">
        <v>401.30634251999999</v>
      </c>
      <c r="D157" s="46" t="str">
        <f t="shared" si="20"/>
        <v>N/A</v>
      </c>
      <c r="E157" s="49">
        <v>405.97469782000002</v>
      </c>
      <c r="F157" s="46" t="str">
        <f t="shared" si="21"/>
        <v>N/A</v>
      </c>
      <c r="G157" s="49">
        <v>383.62284020999999</v>
      </c>
      <c r="H157" s="46" t="str">
        <f t="shared" si="22"/>
        <v>N/A</v>
      </c>
      <c r="I157" s="12">
        <v>1.163</v>
      </c>
      <c r="J157" s="12">
        <v>-5.51</v>
      </c>
      <c r="K157" s="47" t="s">
        <v>739</v>
      </c>
      <c r="L157" s="9" t="str">
        <f t="shared" si="23"/>
        <v>Yes</v>
      </c>
    </row>
    <row r="158" spans="1:12" x14ac:dyDescent="0.2">
      <c r="A158" s="53" t="s">
        <v>1534</v>
      </c>
      <c r="B158" s="37" t="s">
        <v>213</v>
      </c>
      <c r="C158" s="49">
        <v>852.82391303999998</v>
      </c>
      <c r="D158" s="46" t="str">
        <f t="shared" si="20"/>
        <v>N/A</v>
      </c>
      <c r="E158" s="49">
        <v>794.09155539000005</v>
      </c>
      <c r="F158" s="46" t="str">
        <f t="shared" si="21"/>
        <v>N/A</v>
      </c>
      <c r="G158" s="49">
        <v>838.90757804999998</v>
      </c>
      <c r="H158" s="46" t="str">
        <f t="shared" si="22"/>
        <v>N/A</v>
      </c>
      <c r="I158" s="12">
        <v>-6.89</v>
      </c>
      <c r="J158" s="12">
        <v>5.6440000000000001</v>
      </c>
      <c r="K158" s="47" t="s">
        <v>739</v>
      </c>
      <c r="L158" s="9" t="str">
        <f t="shared" si="23"/>
        <v>Yes</v>
      </c>
    </row>
    <row r="159" spans="1:12" x14ac:dyDescent="0.2">
      <c r="A159" s="48" t="s">
        <v>1535</v>
      </c>
      <c r="B159" s="37" t="s">
        <v>213</v>
      </c>
      <c r="C159" s="49">
        <v>1526.5238572999999</v>
      </c>
      <c r="D159" s="46" t="str">
        <f t="shared" si="20"/>
        <v>N/A</v>
      </c>
      <c r="E159" s="49">
        <v>1358.6224407</v>
      </c>
      <c r="F159" s="46" t="str">
        <f t="shared" si="21"/>
        <v>N/A</v>
      </c>
      <c r="G159" s="49">
        <v>1278.7413767999999</v>
      </c>
      <c r="H159" s="46" t="str">
        <f t="shared" si="22"/>
        <v>N/A</v>
      </c>
      <c r="I159" s="12">
        <v>-11</v>
      </c>
      <c r="J159" s="12">
        <v>-5.88</v>
      </c>
      <c r="K159" s="47" t="s">
        <v>739</v>
      </c>
      <c r="L159" s="9" t="str">
        <f t="shared" si="23"/>
        <v>Yes</v>
      </c>
    </row>
    <row r="160" spans="1:12" x14ac:dyDescent="0.2">
      <c r="A160" s="53" t="s">
        <v>1536</v>
      </c>
      <c r="B160" s="37" t="s">
        <v>213</v>
      </c>
      <c r="C160" s="49">
        <v>15121.061368999999</v>
      </c>
      <c r="D160" s="46" t="str">
        <f t="shared" si="20"/>
        <v>N/A</v>
      </c>
      <c r="E160" s="49">
        <v>14066.130300999999</v>
      </c>
      <c r="F160" s="46" t="str">
        <f t="shared" si="21"/>
        <v>N/A</v>
      </c>
      <c r="G160" s="49">
        <v>13980.939716999999</v>
      </c>
      <c r="H160" s="46" t="str">
        <f t="shared" si="22"/>
        <v>N/A</v>
      </c>
      <c r="I160" s="12">
        <v>-6.98</v>
      </c>
      <c r="J160" s="12">
        <v>-0.60599999999999998</v>
      </c>
      <c r="K160" s="47" t="s">
        <v>739</v>
      </c>
      <c r="L160" s="9" t="str">
        <f t="shared" si="23"/>
        <v>Yes</v>
      </c>
    </row>
    <row r="161" spans="1:12" ht="25.5" x14ac:dyDescent="0.2">
      <c r="A161" s="53" t="s">
        <v>1537</v>
      </c>
      <c r="B161" s="37" t="s">
        <v>213</v>
      </c>
      <c r="C161" s="49">
        <v>2062.1741066999998</v>
      </c>
      <c r="D161" s="46" t="str">
        <f t="shared" si="20"/>
        <v>N/A</v>
      </c>
      <c r="E161" s="49">
        <v>1822.4599278999999</v>
      </c>
      <c r="F161" s="46" t="str">
        <f t="shared" si="21"/>
        <v>N/A</v>
      </c>
      <c r="G161" s="49">
        <v>1663.4825891</v>
      </c>
      <c r="H161" s="46" t="str">
        <f t="shared" si="22"/>
        <v>N/A</v>
      </c>
      <c r="I161" s="12">
        <v>-11.6</v>
      </c>
      <c r="J161" s="12">
        <v>-8.7200000000000006</v>
      </c>
      <c r="K161" s="47" t="s">
        <v>739</v>
      </c>
      <c r="L161" s="9" t="str">
        <f t="shared" si="23"/>
        <v>Yes</v>
      </c>
    </row>
    <row r="162" spans="1:12" x14ac:dyDescent="0.2">
      <c r="A162" s="53" t="s">
        <v>1538</v>
      </c>
      <c r="B162" s="37" t="s">
        <v>213</v>
      </c>
      <c r="C162" s="49">
        <v>137.74911889000001</v>
      </c>
      <c r="D162" s="46" t="str">
        <f t="shared" si="20"/>
        <v>N/A</v>
      </c>
      <c r="E162" s="49">
        <v>109.34587334</v>
      </c>
      <c r="F162" s="46" t="str">
        <f t="shared" si="21"/>
        <v>N/A</v>
      </c>
      <c r="G162" s="49">
        <v>118.42653149</v>
      </c>
      <c r="H162" s="46" t="str">
        <f t="shared" si="22"/>
        <v>N/A</v>
      </c>
      <c r="I162" s="12">
        <v>-20.6</v>
      </c>
      <c r="J162" s="12">
        <v>8.3049999999999997</v>
      </c>
      <c r="K162" s="47" t="s">
        <v>739</v>
      </c>
      <c r="L162" s="9" t="str">
        <f t="shared" si="23"/>
        <v>Yes</v>
      </c>
    </row>
    <row r="163" spans="1:12" x14ac:dyDescent="0.2">
      <c r="A163" s="53" t="s">
        <v>1539</v>
      </c>
      <c r="B163" s="37" t="s">
        <v>213</v>
      </c>
      <c r="C163" s="49">
        <v>25.426134216000001</v>
      </c>
      <c r="D163" s="46" t="str">
        <f t="shared" si="20"/>
        <v>N/A</v>
      </c>
      <c r="E163" s="49">
        <v>108.43111698</v>
      </c>
      <c r="F163" s="46" t="str">
        <f t="shared" si="21"/>
        <v>N/A</v>
      </c>
      <c r="G163" s="49">
        <v>129.32159720999999</v>
      </c>
      <c r="H163" s="46" t="str">
        <f t="shared" si="22"/>
        <v>N/A</v>
      </c>
      <c r="I163" s="12">
        <v>326.5</v>
      </c>
      <c r="J163" s="12">
        <v>19.27</v>
      </c>
      <c r="K163" s="47" t="s">
        <v>739</v>
      </c>
      <c r="L163" s="9" t="str">
        <f t="shared" si="23"/>
        <v>Yes</v>
      </c>
    </row>
    <row r="164" spans="1:12" x14ac:dyDescent="0.2">
      <c r="A164" s="48" t="s">
        <v>1540</v>
      </c>
      <c r="B164" s="37" t="s">
        <v>213</v>
      </c>
      <c r="C164" s="49">
        <v>565.63469684999995</v>
      </c>
      <c r="D164" s="46" t="str">
        <f t="shared" si="20"/>
        <v>N/A</v>
      </c>
      <c r="E164" s="49">
        <v>513.57010889000003</v>
      </c>
      <c r="F164" s="46" t="str">
        <f t="shared" si="21"/>
        <v>N/A</v>
      </c>
      <c r="G164" s="49">
        <v>541.65995402999999</v>
      </c>
      <c r="H164" s="46" t="str">
        <f t="shared" si="22"/>
        <v>N/A</v>
      </c>
      <c r="I164" s="12">
        <v>-9.1999999999999993</v>
      </c>
      <c r="J164" s="12">
        <v>5.47</v>
      </c>
      <c r="K164" s="47" t="s">
        <v>739</v>
      </c>
      <c r="L164" s="9" t="str">
        <f t="shared" si="23"/>
        <v>Yes</v>
      </c>
    </row>
    <row r="165" spans="1:12" x14ac:dyDescent="0.2">
      <c r="A165" s="53" t="s">
        <v>1541</v>
      </c>
      <c r="B165" s="37" t="s">
        <v>213</v>
      </c>
      <c r="C165" s="49">
        <v>57.968596427999998</v>
      </c>
      <c r="D165" s="46" t="str">
        <f t="shared" si="20"/>
        <v>N/A</v>
      </c>
      <c r="E165" s="49">
        <v>60.302346073000002</v>
      </c>
      <c r="F165" s="46" t="str">
        <f t="shared" si="21"/>
        <v>N/A</v>
      </c>
      <c r="G165" s="49">
        <v>67.756423089999998</v>
      </c>
      <c r="H165" s="46" t="str">
        <f t="shared" si="22"/>
        <v>N/A</v>
      </c>
      <c r="I165" s="12">
        <v>4.0259999999999998</v>
      </c>
      <c r="J165" s="12">
        <v>12.36</v>
      </c>
      <c r="K165" s="47" t="s">
        <v>739</v>
      </c>
      <c r="L165" s="9" t="str">
        <f t="shared" si="23"/>
        <v>Yes</v>
      </c>
    </row>
    <row r="166" spans="1:12" x14ac:dyDescent="0.2">
      <c r="A166" s="53" t="s">
        <v>1542</v>
      </c>
      <c r="B166" s="37" t="s">
        <v>213</v>
      </c>
      <c r="C166" s="49">
        <v>1983.4812531</v>
      </c>
      <c r="D166" s="46" t="str">
        <f t="shared" si="20"/>
        <v>N/A</v>
      </c>
      <c r="E166" s="49">
        <v>1952.4529652000001</v>
      </c>
      <c r="F166" s="46" t="str">
        <f t="shared" si="21"/>
        <v>N/A</v>
      </c>
      <c r="G166" s="49">
        <v>2023.8588295</v>
      </c>
      <c r="H166" s="46" t="str">
        <f t="shared" si="22"/>
        <v>N/A</v>
      </c>
      <c r="I166" s="12">
        <v>-1.56</v>
      </c>
      <c r="J166" s="12">
        <v>3.657</v>
      </c>
      <c r="K166" s="47" t="s">
        <v>739</v>
      </c>
      <c r="L166" s="9" t="str">
        <f t="shared" si="23"/>
        <v>Yes</v>
      </c>
    </row>
    <row r="167" spans="1:12" x14ac:dyDescent="0.2">
      <c r="A167" s="53" t="s">
        <v>1543</v>
      </c>
      <c r="B167" s="37" t="s">
        <v>213</v>
      </c>
      <c r="C167" s="49">
        <v>218.54135608999999</v>
      </c>
      <c r="D167" s="46" t="str">
        <f t="shared" si="20"/>
        <v>N/A</v>
      </c>
      <c r="E167" s="49">
        <v>210.60730354</v>
      </c>
      <c r="F167" s="46" t="str">
        <f t="shared" si="21"/>
        <v>N/A</v>
      </c>
      <c r="G167" s="49">
        <v>227.66954638000001</v>
      </c>
      <c r="H167" s="46" t="str">
        <f t="shared" si="22"/>
        <v>N/A</v>
      </c>
      <c r="I167" s="12">
        <v>-3.63</v>
      </c>
      <c r="J167" s="12">
        <v>8.1010000000000009</v>
      </c>
      <c r="K167" s="47" t="s">
        <v>739</v>
      </c>
      <c r="L167" s="9" t="str">
        <f t="shared" si="23"/>
        <v>Yes</v>
      </c>
    </row>
    <row r="168" spans="1:12" x14ac:dyDescent="0.2">
      <c r="A168" s="53" t="s">
        <v>1544</v>
      </c>
      <c r="B168" s="37" t="s">
        <v>213</v>
      </c>
      <c r="C168" s="49">
        <v>490.58724008000002</v>
      </c>
      <c r="D168" s="46" t="str">
        <f t="shared" si="20"/>
        <v>N/A</v>
      </c>
      <c r="E168" s="49">
        <v>431.52531558999999</v>
      </c>
      <c r="F168" s="46" t="str">
        <f t="shared" si="21"/>
        <v>N/A</v>
      </c>
      <c r="G168" s="49">
        <v>467.52340347000001</v>
      </c>
      <c r="H168" s="46" t="str">
        <f t="shared" si="22"/>
        <v>N/A</v>
      </c>
      <c r="I168" s="12">
        <v>-12</v>
      </c>
      <c r="J168" s="12">
        <v>8.3420000000000005</v>
      </c>
      <c r="K168" s="47" t="s">
        <v>739</v>
      </c>
      <c r="L168" s="9" t="str">
        <f t="shared" si="23"/>
        <v>Yes</v>
      </c>
    </row>
    <row r="169" spans="1:12" x14ac:dyDescent="0.2">
      <c r="A169" s="48" t="s">
        <v>1545</v>
      </c>
      <c r="B169" s="37" t="s">
        <v>213</v>
      </c>
      <c r="C169" s="49">
        <v>3207.9457937000002</v>
      </c>
      <c r="D169" s="46" t="str">
        <f t="shared" si="20"/>
        <v>N/A</v>
      </c>
      <c r="E169" s="49">
        <v>3289.9679418000001</v>
      </c>
      <c r="F169" s="46" t="str">
        <f t="shared" si="21"/>
        <v>N/A</v>
      </c>
      <c r="G169" s="49">
        <v>3203.7744349</v>
      </c>
      <c r="H169" s="46" t="str">
        <f t="shared" si="22"/>
        <v>N/A</v>
      </c>
      <c r="I169" s="12">
        <v>2.5569999999999999</v>
      </c>
      <c r="J169" s="12">
        <v>-2.62</v>
      </c>
      <c r="K169" s="47" t="s">
        <v>739</v>
      </c>
      <c r="L169" s="9" t="str">
        <f t="shared" si="23"/>
        <v>Yes</v>
      </c>
    </row>
    <row r="170" spans="1:12" x14ac:dyDescent="0.2">
      <c r="A170" s="53" t="s">
        <v>1546</v>
      </c>
      <c r="B170" s="37" t="s">
        <v>213</v>
      </c>
      <c r="C170" s="49">
        <v>4772.5253505999999</v>
      </c>
      <c r="D170" s="46" t="str">
        <f t="shared" si="20"/>
        <v>N/A</v>
      </c>
      <c r="E170" s="49">
        <v>4896.1329441999997</v>
      </c>
      <c r="F170" s="46" t="str">
        <f t="shared" si="21"/>
        <v>N/A</v>
      </c>
      <c r="G170" s="49">
        <v>4973.6663330000001</v>
      </c>
      <c r="H170" s="46" t="str">
        <f t="shared" si="22"/>
        <v>N/A</v>
      </c>
      <c r="I170" s="12">
        <v>2.59</v>
      </c>
      <c r="J170" s="12">
        <v>1.5840000000000001</v>
      </c>
      <c r="K170" s="47" t="s">
        <v>739</v>
      </c>
      <c r="L170" s="9" t="str">
        <f t="shared" si="23"/>
        <v>Yes</v>
      </c>
    </row>
    <row r="171" spans="1:12" x14ac:dyDescent="0.2">
      <c r="A171" s="53" t="s">
        <v>1547</v>
      </c>
      <c r="B171" s="37" t="s">
        <v>213</v>
      </c>
      <c r="C171" s="49">
        <v>7625.1090553000004</v>
      </c>
      <c r="D171" s="46" t="str">
        <f t="shared" si="20"/>
        <v>N/A</v>
      </c>
      <c r="E171" s="49">
        <v>8115.9469276</v>
      </c>
      <c r="F171" s="46" t="str">
        <f t="shared" si="21"/>
        <v>N/A</v>
      </c>
      <c r="G171" s="49">
        <v>7965.3495038999999</v>
      </c>
      <c r="H171" s="46" t="str">
        <f t="shared" si="22"/>
        <v>N/A</v>
      </c>
      <c r="I171" s="12">
        <v>6.4370000000000003</v>
      </c>
      <c r="J171" s="12">
        <v>-1.86</v>
      </c>
      <c r="K171" s="47" t="s">
        <v>739</v>
      </c>
      <c r="L171" s="9" t="str">
        <f t="shared" si="23"/>
        <v>Yes</v>
      </c>
    </row>
    <row r="172" spans="1:12" x14ac:dyDescent="0.2">
      <c r="A172" s="53" t="s">
        <v>1548</v>
      </c>
      <c r="B172" s="37" t="s">
        <v>213</v>
      </c>
      <c r="C172" s="49">
        <v>1891.9089790999999</v>
      </c>
      <c r="D172" s="46" t="str">
        <f t="shared" si="20"/>
        <v>N/A</v>
      </c>
      <c r="E172" s="49">
        <v>1992.7500288000001</v>
      </c>
      <c r="F172" s="46" t="str">
        <f t="shared" si="21"/>
        <v>N/A</v>
      </c>
      <c r="G172" s="49">
        <v>1928.8658908</v>
      </c>
      <c r="H172" s="46" t="str">
        <f t="shared" si="22"/>
        <v>N/A</v>
      </c>
      <c r="I172" s="12">
        <v>5.33</v>
      </c>
      <c r="J172" s="12">
        <v>-3.21</v>
      </c>
      <c r="K172" s="47" t="s">
        <v>739</v>
      </c>
      <c r="L172" s="9" t="str">
        <f t="shared" si="23"/>
        <v>Yes</v>
      </c>
    </row>
    <row r="173" spans="1:12" x14ac:dyDescent="0.2">
      <c r="A173" s="53" t="s">
        <v>1549</v>
      </c>
      <c r="B173" s="37" t="s">
        <v>213</v>
      </c>
      <c r="C173" s="49">
        <v>2473.2318998000001</v>
      </c>
      <c r="D173" s="46" t="str">
        <f t="shared" si="20"/>
        <v>N/A</v>
      </c>
      <c r="E173" s="49">
        <v>2720.6165064000002</v>
      </c>
      <c r="F173" s="46" t="str">
        <f t="shared" si="21"/>
        <v>N/A</v>
      </c>
      <c r="G173" s="49">
        <v>2634.1668730000001</v>
      </c>
      <c r="H173" s="46" t="str">
        <f t="shared" si="22"/>
        <v>N/A</v>
      </c>
      <c r="I173" s="12">
        <v>10</v>
      </c>
      <c r="J173" s="12">
        <v>-3.18</v>
      </c>
      <c r="K173" s="47" t="s">
        <v>739</v>
      </c>
      <c r="L173" s="9" t="str">
        <f t="shared" si="23"/>
        <v>Yes</v>
      </c>
    </row>
    <row r="174" spans="1:12" x14ac:dyDescent="0.2">
      <c r="A174" s="48" t="s">
        <v>373</v>
      </c>
      <c r="B174" s="37" t="s">
        <v>213</v>
      </c>
      <c r="C174" s="8">
        <v>14.093988509000001</v>
      </c>
      <c r="D174" s="46" t="str">
        <f t="shared" ref="D174:D203" si="24">IF($B174="N/A","N/A",IF(C174&gt;10,"No",IF(C174&lt;-10,"No","Yes")))</f>
        <v>N/A</v>
      </c>
      <c r="E174" s="8">
        <v>12.941339898000001</v>
      </c>
      <c r="F174" s="46" t="str">
        <f t="shared" ref="F174:F203" si="25">IF($B174="N/A","N/A",IF(E174&gt;10,"No",IF(E174&lt;-10,"No","Yes")))</f>
        <v>N/A</v>
      </c>
      <c r="G174" s="8">
        <v>12.090799952999999</v>
      </c>
      <c r="H174" s="46" t="str">
        <f t="shared" ref="H174:H203" si="26">IF($B174="N/A","N/A",IF(G174&gt;10,"No",IF(G174&lt;-10,"No","Yes")))</f>
        <v>N/A</v>
      </c>
      <c r="I174" s="12">
        <v>-8.18</v>
      </c>
      <c r="J174" s="12">
        <v>-6.57</v>
      </c>
      <c r="K174" s="47" t="s">
        <v>739</v>
      </c>
      <c r="L174" s="9" t="str">
        <f t="shared" ref="L174:L203" si="27">IF(J174="Div by 0", "N/A", IF(K174="N/A","N/A", IF(J174&gt;VALUE(MID(K174,1,2)), "No", IF(J174&lt;-1*VALUE(MID(K174,1,2)), "No", "Yes"))))</f>
        <v>Yes</v>
      </c>
    </row>
    <row r="175" spans="1:12" x14ac:dyDescent="0.2">
      <c r="A175" s="53" t="s">
        <v>483</v>
      </c>
      <c r="B175" s="37" t="s">
        <v>213</v>
      </c>
      <c r="C175" s="8">
        <v>19.561308881999999</v>
      </c>
      <c r="D175" s="46" t="str">
        <f t="shared" si="24"/>
        <v>N/A</v>
      </c>
      <c r="E175" s="8">
        <v>18.449168410999999</v>
      </c>
      <c r="F175" s="46" t="str">
        <f t="shared" si="25"/>
        <v>N/A</v>
      </c>
      <c r="G175" s="8">
        <v>17.384050717000001</v>
      </c>
      <c r="H175" s="46" t="str">
        <f t="shared" si="26"/>
        <v>N/A</v>
      </c>
      <c r="I175" s="12">
        <v>-5.69</v>
      </c>
      <c r="J175" s="12">
        <v>-5.77</v>
      </c>
      <c r="K175" s="47" t="s">
        <v>739</v>
      </c>
      <c r="L175" s="9" t="str">
        <f t="shared" si="27"/>
        <v>Yes</v>
      </c>
    </row>
    <row r="176" spans="1:12" x14ac:dyDescent="0.2">
      <c r="A176" s="53" t="s">
        <v>484</v>
      </c>
      <c r="B176" s="37" t="s">
        <v>213</v>
      </c>
      <c r="C176" s="8">
        <v>19.207048457999999</v>
      </c>
      <c r="D176" s="46" t="str">
        <f t="shared" si="24"/>
        <v>N/A</v>
      </c>
      <c r="E176" s="8">
        <v>18.034862207</v>
      </c>
      <c r="F176" s="46" t="str">
        <f t="shared" si="25"/>
        <v>N/A</v>
      </c>
      <c r="G176" s="8">
        <v>17.171995590000002</v>
      </c>
      <c r="H176" s="46" t="str">
        <f t="shared" si="26"/>
        <v>N/A</v>
      </c>
      <c r="I176" s="12">
        <v>-6.1</v>
      </c>
      <c r="J176" s="12">
        <v>-4.78</v>
      </c>
      <c r="K176" s="47" t="s">
        <v>739</v>
      </c>
      <c r="L176" s="9" t="str">
        <f t="shared" si="27"/>
        <v>Yes</v>
      </c>
    </row>
    <row r="177" spans="1:12" x14ac:dyDescent="0.2">
      <c r="A177" s="53" t="s">
        <v>485</v>
      </c>
      <c r="B177" s="37" t="s">
        <v>213</v>
      </c>
      <c r="C177" s="8">
        <v>9.9914513249999999</v>
      </c>
      <c r="D177" s="46" t="str">
        <f t="shared" si="24"/>
        <v>N/A</v>
      </c>
      <c r="E177" s="8">
        <v>9.2492661855999998</v>
      </c>
      <c r="F177" s="46" t="str">
        <f t="shared" si="25"/>
        <v>N/A</v>
      </c>
      <c r="G177" s="8">
        <v>8.3975915083999997</v>
      </c>
      <c r="H177" s="46" t="str">
        <f t="shared" si="26"/>
        <v>N/A</v>
      </c>
      <c r="I177" s="12">
        <v>-7.43</v>
      </c>
      <c r="J177" s="12">
        <v>-9.2100000000000009</v>
      </c>
      <c r="K177" s="47" t="s">
        <v>739</v>
      </c>
      <c r="L177" s="9" t="str">
        <f t="shared" si="27"/>
        <v>Yes</v>
      </c>
    </row>
    <row r="178" spans="1:12" x14ac:dyDescent="0.2">
      <c r="A178" s="53" t="s">
        <v>486</v>
      </c>
      <c r="B178" s="37" t="s">
        <v>213</v>
      </c>
      <c r="C178" s="8">
        <v>19.929111531</v>
      </c>
      <c r="D178" s="46" t="str">
        <f t="shared" si="24"/>
        <v>N/A</v>
      </c>
      <c r="E178" s="8">
        <v>19.022011575000001</v>
      </c>
      <c r="F178" s="46" t="str">
        <f t="shared" si="25"/>
        <v>N/A</v>
      </c>
      <c r="G178" s="8">
        <v>19.066611653999999</v>
      </c>
      <c r="H178" s="46" t="str">
        <f t="shared" si="26"/>
        <v>N/A</v>
      </c>
      <c r="I178" s="12">
        <v>-4.55</v>
      </c>
      <c r="J178" s="12">
        <v>0.23449999999999999</v>
      </c>
      <c r="K178" s="47" t="s">
        <v>739</v>
      </c>
      <c r="L178" s="9" t="str">
        <f t="shared" si="27"/>
        <v>Yes</v>
      </c>
    </row>
    <row r="179" spans="1:12" x14ac:dyDescent="0.2">
      <c r="A179" s="48" t="s">
        <v>1550</v>
      </c>
      <c r="B179" s="37" t="s">
        <v>213</v>
      </c>
      <c r="C179" s="8">
        <v>4.5982334277000003</v>
      </c>
      <c r="D179" s="46" t="str">
        <f t="shared" si="24"/>
        <v>N/A</v>
      </c>
      <c r="E179" s="8">
        <v>4.0423840651000003</v>
      </c>
      <c r="F179" s="46" t="str">
        <f t="shared" si="25"/>
        <v>N/A</v>
      </c>
      <c r="G179" s="8">
        <v>3.8043159991</v>
      </c>
      <c r="H179" s="46" t="str">
        <f t="shared" si="26"/>
        <v>N/A</v>
      </c>
      <c r="I179" s="12">
        <v>-12.1</v>
      </c>
      <c r="J179" s="12">
        <v>-5.89</v>
      </c>
      <c r="K179" s="47" t="s">
        <v>739</v>
      </c>
      <c r="L179" s="9" t="str">
        <f t="shared" si="27"/>
        <v>Yes</v>
      </c>
    </row>
    <row r="180" spans="1:12" x14ac:dyDescent="0.2">
      <c r="A180" s="53" t="s">
        <v>1551</v>
      </c>
      <c r="B180" s="37" t="s">
        <v>213</v>
      </c>
      <c r="C180" s="8">
        <v>47.632746015000002</v>
      </c>
      <c r="D180" s="46" t="str">
        <f t="shared" si="24"/>
        <v>N/A</v>
      </c>
      <c r="E180" s="8">
        <v>43.011344862000001</v>
      </c>
      <c r="F180" s="46" t="str">
        <f t="shared" si="25"/>
        <v>N/A</v>
      </c>
      <c r="G180" s="8">
        <v>43.132020910000001</v>
      </c>
      <c r="H180" s="46" t="str">
        <f t="shared" si="26"/>
        <v>N/A</v>
      </c>
      <c r="I180" s="12">
        <v>-9.6999999999999993</v>
      </c>
      <c r="J180" s="12">
        <v>0.28060000000000002</v>
      </c>
      <c r="K180" s="47" t="s">
        <v>739</v>
      </c>
      <c r="L180" s="9" t="str">
        <f t="shared" si="27"/>
        <v>Yes</v>
      </c>
    </row>
    <row r="181" spans="1:12" x14ac:dyDescent="0.2">
      <c r="A181" s="53" t="s">
        <v>1552</v>
      </c>
      <c r="B181" s="37" t="s">
        <v>213</v>
      </c>
      <c r="C181" s="8">
        <v>5.2080274106999997</v>
      </c>
      <c r="D181" s="46" t="str">
        <f t="shared" si="24"/>
        <v>N/A</v>
      </c>
      <c r="E181" s="8">
        <v>4.8641542507000004</v>
      </c>
      <c r="F181" s="46" t="str">
        <f t="shared" si="25"/>
        <v>N/A</v>
      </c>
      <c r="G181" s="8">
        <v>4.4423006247999997</v>
      </c>
      <c r="H181" s="46" t="str">
        <f t="shared" si="26"/>
        <v>N/A</v>
      </c>
      <c r="I181" s="12">
        <v>-6.6</v>
      </c>
      <c r="J181" s="12">
        <v>-8.67</v>
      </c>
      <c r="K181" s="47" t="s">
        <v>739</v>
      </c>
      <c r="L181" s="9" t="str">
        <f t="shared" si="27"/>
        <v>Yes</v>
      </c>
    </row>
    <row r="182" spans="1:12" x14ac:dyDescent="0.2">
      <c r="A182" s="53" t="s">
        <v>1553</v>
      </c>
      <c r="B182" s="37" t="s">
        <v>213</v>
      </c>
      <c r="C182" s="8">
        <v>0.41393583989999999</v>
      </c>
      <c r="D182" s="46" t="str">
        <f t="shared" si="24"/>
        <v>N/A</v>
      </c>
      <c r="E182" s="8">
        <v>0.37427740110000002</v>
      </c>
      <c r="F182" s="46" t="str">
        <f t="shared" si="25"/>
        <v>N/A</v>
      </c>
      <c r="G182" s="8">
        <v>0.36055976010000002</v>
      </c>
      <c r="H182" s="46" t="str">
        <f t="shared" si="26"/>
        <v>N/A</v>
      </c>
      <c r="I182" s="12">
        <v>-9.58</v>
      </c>
      <c r="J182" s="12">
        <v>-3.67</v>
      </c>
      <c r="K182" s="47" t="s">
        <v>739</v>
      </c>
      <c r="L182" s="9" t="str">
        <f t="shared" si="27"/>
        <v>Yes</v>
      </c>
    </row>
    <row r="183" spans="1:12" x14ac:dyDescent="0.2">
      <c r="A183" s="53" t="s">
        <v>1554</v>
      </c>
      <c r="B183" s="37" t="s">
        <v>213</v>
      </c>
      <c r="C183" s="8">
        <v>0.22684310020000001</v>
      </c>
      <c r="D183" s="46" t="str">
        <f t="shared" si="24"/>
        <v>N/A</v>
      </c>
      <c r="E183" s="8">
        <v>0.19140500390000001</v>
      </c>
      <c r="F183" s="46" t="str">
        <f t="shared" si="25"/>
        <v>N/A</v>
      </c>
      <c r="G183" s="8">
        <v>0.22463668449999999</v>
      </c>
      <c r="H183" s="46" t="str">
        <f t="shared" si="26"/>
        <v>N/A</v>
      </c>
      <c r="I183" s="12">
        <v>-15.6</v>
      </c>
      <c r="J183" s="12">
        <v>17.36</v>
      </c>
      <c r="K183" s="47" t="s">
        <v>739</v>
      </c>
      <c r="L183" s="9" t="str">
        <f t="shared" si="27"/>
        <v>Yes</v>
      </c>
    </row>
    <row r="184" spans="1:12" x14ac:dyDescent="0.2">
      <c r="A184" s="48" t="s">
        <v>97</v>
      </c>
      <c r="B184" s="37" t="s">
        <v>213</v>
      </c>
      <c r="C184" s="8">
        <v>52.369436583000002</v>
      </c>
      <c r="D184" s="46" t="str">
        <f t="shared" si="24"/>
        <v>N/A</v>
      </c>
      <c r="E184" s="8">
        <v>52.696080322999997</v>
      </c>
      <c r="F184" s="46" t="str">
        <f t="shared" si="25"/>
        <v>N/A</v>
      </c>
      <c r="G184" s="8">
        <v>55.252254626000003</v>
      </c>
      <c r="H184" s="46" t="str">
        <f t="shared" si="26"/>
        <v>N/A</v>
      </c>
      <c r="I184" s="12">
        <v>0.62370000000000003</v>
      </c>
      <c r="J184" s="12">
        <v>4.851</v>
      </c>
      <c r="K184" s="47" t="s">
        <v>739</v>
      </c>
      <c r="L184" s="9" t="str">
        <f t="shared" si="27"/>
        <v>Yes</v>
      </c>
    </row>
    <row r="185" spans="1:12" x14ac:dyDescent="0.2">
      <c r="A185" s="53" t="s">
        <v>487</v>
      </c>
      <c r="B185" s="37" t="s">
        <v>213</v>
      </c>
      <c r="C185" s="8">
        <v>30.288864917000001</v>
      </c>
      <c r="D185" s="46" t="str">
        <f t="shared" si="24"/>
        <v>N/A</v>
      </c>
      <c r="E185" s="8">
        <v>28.053750412999999</v>
      </c>
      <c r="F185" s="46" t="str">
        <f t="shared" si="25"/>
        <v>N/A</v>
      </c>
      <c r="G185" s="8">
        <v>29.051273496</v>
      </c>
      <c r="H185" s="46" t="str">
        <f t="shared" si="26"/>
        <v>N/A</v>
      </c>
      <c r="I185" s="12">
        <v>-7.38</v>
      </c>
      <c r="J185" s="12">
        <v>3.556</v>
      </c>
      <c r="K185" s="47" t="s">
        <v>739</v>
      </c>
      <c r="L185" s="9" t="str">
        <f t="shared" si="27"/>
        <v>Yes</v>
      </c>
    </row>
    <row r="186" spans="1:12" x14ac:dyDescent="0.2">
      <c r="A186" s="53" t="s">
        <v>488</v>
      </c>
      <c r="B186" s="37" t="s">
        <v>213</v>
      </c>
      <c r="C186" s="8">
        <v>60.699951052000003</v>
      </c>
      <c r="D186" s="46" t="str">
        <f t="shared" si="24"/>
        <v>N/A</v>
      </c>
      <c r="E186" s="8">
        <v>61.520109066000003</v>
      </c>
      <c r="F186" s="46" t="str">
        <f t="shared" si="25"/>
        <v>N/A</v>
      </c>
      <c r="G186" s="8">
        <v>63.198272694000003</v>
      </c>
      <c r="H186" s="46" t="str">
        <f t="shared" si="26"/>
        <v>N/A</v>
      </c>
      <c r="I186" s="12">
        <v>1.351</v>
      </c>
      <c r="J186" s="12">
        <v>2.7280000000000002</v>
      </c>
      <c r="K186" s="47" t="s">
        <v>739</v>
      </c>
      <c r="L186" s="9" t="str">
        <f t="shared" si="27"/>
        <v>Yes</v>
      </c>
    </row>
    <row r="187" spans="1:12" x14ac:dyDescent="0.2">
      <c r="A187" s="53" t="s">
        <v>489</v>
      </c>
      <c r="B187" s="37" t="s">
        <v>213</v>
      </c>
      <c r="C187" s="8">
        <v>49.903264993999997</v>
      </c>
      <c r="D187" s="46" t="str">
        <f t="shared" si="24"/>
        <v>N/A</v>
      </c>
      <c r="E187" s="8">
        <v>50.844046810000002</v>
      </c>
      <c r="F187" s="46" t="str">
        <f t="shared" si="25"/>
        <v>N/A</v>
      </c>
      <c r="G187" s="8">
        <v>53.805511922999997</v>
      </c>
      <c r="H187" s="46" t="str">
        <f t="shared" si="26"/>
        <v>N/A</v>
      </c>
      <c r="I187" s="12">
        <v>1.885</v>
      </c>
      <c r="J187" s="12">
        <v>5.8250000000000002</v>
      </c>
      <c r="K187" s="47" t="s">
        <v>739</v>
      </c>
      <c r="L187" s="9" t="str">
        <f t="shared" si="27"/>
        <v>Yes</v>
      </c>
    </row>
    <row r="188" spans="1:12" x14ac:dyDescent="0.2">
      <c r="A188" s="53" t="s">
        <v>490</v>
      </c>
      <c r="B188" s="37" t="s">
        <v>213</v>
      </c>
      <c r="C188" s="8">
        <v>60.803402646999999</v>
      </c>
      <c r="D188" s="46" t="str">
        <f t="shared" si="24"/>
        <v>N/A</v>
      </c>
      <c r="E188" s="8">
        <v>61.217700405999999</v>
      </c>
      <c r="F188" s="46" t="str">
        <f t="shared" si="25"/>
        <v>N/A</v>
      </c>
      <c r="G188" s="8">
        <v>63.695961124</v>
      </c>
      <c r="H188" s="46" t="str">
        <f t="shared" si="26"/>
        <v>N/A</v>
      </c>
      <c r="I188" s="12">
        <v>0.68140000000000001</v>
      </c>
      <c r="J188" s="12">
        <v>4.048</v>
      </c>
      <c r="K188" s="47" t="s">
        <v>739</v>
      </c>
      <c r="L188" s="9" t="str">
        <f t="shared" si="27"/>
        <v>Yes</v>
      </c>
    </row>
    <row r="189" spans="1:12" x14ac:dyDescent="0.2">
      <c r="A189" s="48" t="s">
        <v>118</v>
      </c>
      <c r="B189" s="37" t="s">
        <v>213</v>
      </c>
      <c r="C189" s="8">
        <v>84.591372953000004</v>
      </c>
      <c r="D189" s="46" t="str">
        <f t="shared" si="24"/>
        <v>N/A</v>
      </c>
      <c r="E189" s="8">
        <v>90.821673598999993</v>
      </c>
      <c r="F189" s="46" t="str">
        <f t="shared" si="25"/>
        <v>N/A</v>
      </c>
      <c r="G189" s="8">
        <v>91.551739283000003</v>
      </c>
      <c r="H189" s="46" t="str">
        <f t="shared" si="26"/>
        <v>N/A</v>
      </c>
      <c r="I189" s="12">
        <v>7.3650000000000002</v>
      </c>
      <c r="J189" s="12">
        <v>0.80379999999999996</v>
      </c>
      <c r="K189" s="47" t="s">
        <v>739</v>
      </c>
      <c r="L189" s="9" t="str">
        <f t="shared" si="27"/>
        <v>Yes</v>
      </c>
    </row>
    <row r="190" spans="1:12" x14ac:dyDescent="0.2">
      <c r="A190" s="53" t="s">
        <v>491</v>
      </c>
      <c r="B190" s="37" t="s">
        <v>213</v>
      </c>
      <c r="C190" s="8">
        <v>85.233129570000003</v>
      </c>
      <c r="D190" s="46" t="str">
        <f t="shared" si="24"/>
        <v>N/A</v>
      </c>
      <c r="E190" s="8">
        <v>85.703271285</v>
      </c>
      <c r="F190" s="46" t="str">
        <f t="shared" si="25"/>
        <v>N/A</v>
      </c>
      <c r="G190" s="8">
        <v>86.341897453000001</v>
      </c>
      <c r="H190" s="46" t="str">
        <f t="shared" si="26"/>
        <v>N/A</v>
      </c>
      <c r="I190" s="12">
        <v>0.55159999999999998</v>
      </c>
      <c r="J190" s="12">
        <v>0.74519999999999997</v>
      </c>
      <c r="K190" s="47" t="s">
        <v>739</v>
      </c>
      <c r="L190" s="9" t="str">
        <f t="shared" si="27"/>
        <v>Yes</v>
      </c>
    </row>
    <row r="191" spans="1:12" x14ac:dyDescent="0.2">
      <c r="A191" s="53" t="s">
        <v>492</v>
      </c>
      <c r="B191" s="37" t="s">
        <v>213</v>
      </c>
      <c r="C191" s="8">
        <v>89.681840430999998</v>
      </c>
      <c r="D191" s="46" t="str">
        <f t="shared" si="24"/>
        <v>N/A</v>
      </c>
      <c r="E191" s="8">
        <v>92.477359042000003</v>
      </c>
      <c r="F191" s="46" t="str">
        <f t="shared" si="25"/>
        <v>N/A</v>
      </c>
      <c r="G191" s="8">
        <v>93.242374127000005</v>
      </c>
      <c r="H191" s="46" t="str">
        <f t="shared" si="26"/>
        <v>N/A</v>
      </c>
      <c r="I191" s="12">
        <v>3.117</v>
      </c>
      <c r="J191" s="12">
        <v>0.82720000000000005</v>
      </c>
      <c r="K191" s="47" t="s">
        <v>739</v>
      </c>
      <c r="L191" s="9" t="str">
        <f t="shared" si="27"/>
        <v>Yes</v>
      </c>
    </row>
    <row r="192" spans="1:12" x14ac:dyDescent="0.2">
      <c r="A192" s="53" t="s">
        <v>493</v>
      </c>
      <c r="B192" s="37" t="s">
        <v>213</v>
      </c>
      <c r="C192" s="8">
        <v>83.294089416000006</v>
      </c>
      <c r="D192" s="46" t="str">
        <f t="shared" si="24"/>
        <v>N/A</v>
      </c>
      <c r="E192" s="8">
        <v>91.204481075000004</v>
      </c>
      <c r="F192" s="46" t="str">
        <f t="shared" si="25"/>
        <v>N/A</v>
      </c>
      <c r="G192" s="8">
        <v>92.118853825000002</v>
      </c>
      <c r="H192" s="46" t="str">
        <f t="shared" si="26"/>
        <v>N/A</v>
      </c>
      <c r="I192" s="12">
        <v>9.4969999999999999</v>
      </c>
      <c r="J192" s="12">
        <v>1.0029999999999999</v>
      </c>
      <c r="K192" s="47" t="s">
        <v>739</v>
      </c>
      <c r="L192" s="9" t="str">
        <f t="shared" si="27"/>
        <v>Yes</v>
      </c>
    </row>
    <row r="193" spans="1:12" x14ac:dyDescent="0.2">
      <c r="A193" s="53" t="s">
        <v>494</v>
      </c>
      <c r="B193" s="37" t="s">
        <v>213</v>
      </c>
      <c r="C193" s="8">
        <v>83.511342154999994</v>
      </c>
      <c r="D193" s="46" t="str">
        <f t="shared" si="24"/>
        <v>N/A</v>
      </c>
      <c r="E193" s="8">
        <v>90.028710751000006</v>
      </c>
      <c r="F193" s="46" t="str">
        <f t="shared" si="25"/>
        <v>N/A</v>
      </c>
      <c r="G193" s="8">
        <v>89.827167286000005</v>
      </c>
      <c r="H193" s="46" t="str">
        <f t="shared" si="26"/>
        <v>N/A</v>
      </c>
      <c r="I193" s="12">
        <v>7.8040000000000003</v>
      </c>
      <c r="J193" s="12">
        <v>-0.224</v>
      </c>
      <c r="K193" s="47" t="s">
        <v>739</v>
      </c>
      <c r="L193" s="9" t="str">
        <f t="shared" si="27"/>
        <v>Yes</v>
      </c>
    </row>
    <row r="194" spans="1:12" x14ac:dyDescent="0.2">
      <c r="A194" s="48" t="s">
        <v>1555</v>
      </c>
      <c r="B194" s="37" t="s">
        <v>213</v>
      </c>
      <c r="C194" s="38">
        <v>4.5496197140000003</v>
      </c>
      <c r="D194" s="46" t="str">
        <f t="shared" si="24"/>
        <v>N/A</v>
      </c>
      <c r="E194" s="38">
        <v>4.6599677977000002</v>
      </c>
      <c r="F194" s="46" t="str">
        <f t="shared" si="25"/>
        <v>N/A</v>
      </c>
      <c r="G194" s="38">
        <v>4.5152267360999998</v>
      </c>
      <c r="H194" s="46" t="str">
        <f t="shared" si="26"/>
        <v>N/A</v>
      </c>
      <c r="I194" s="12">
        <v>2.4249999999999998</v>
      </c>
      <c r="J194" s="12">
        <v>-3.11</v>
      </c>
      <c r="K194" s="47" t="s">
        <v>739</v>
      </c>
      <c r="L194" s="9" t="str">
        <f t="shared" si="27"/>
        <v>Yes</v>
      </c>
    </row>
    <row r="195" spans="1:12" x14ac:dyDescent="0.2">
      <c r="A195" s="53" t="s">
        <v>1556</v>
      </c>
      <c r="B195" s="37" t="s">
        <v>213</v>
      </c>
      <c r="C195" s="38">
        <v>0.4264705882</v>
      </c>
      <c r="D195" s="46" t="str">
        <f t="shared" si="24"/>
        <v>N/A</v>
      </c>
      <c r="E195" s="38">
        <v>0.8417910448</v>
      </c>
      <c r="F195" s="46" t="str">
        <f t="shared" si="25"/>
        <v>N/A</v>
      </c>
      <c r="G195" s="38">
        <v>0.257837492</v>
      </c>
      <c r="H195" s="46" t="str">
        <f t="shared" si="26"/>
        <v>N/A</v>
      </c>
      <c r="I195" s="12">
        <v>97.39</v>
      </c>
      <c r="J195" s="12">
        <v>-69.400000000000006</v>
      </c>
      <c r="K195" s="47" t="s">
        <v>739</v>
      </c>
      <c r="L195" s="9" t="str">
        <f t="shared" si="27"/>
        <v>No</v>
      </c>
    </row>
    <row r="196" spans="1:12" x14ac:dyDescent="0.2">
      <c r="A196" s="53" t="s">
        <v>1557</v>
      </c>
      <c r="B196" s="37" t="s">
        <v>213</v>
      </c>
      <c r="C196" s="38">
        <v>7.6444954127999996</v>
      </c>
      <c r="D196" s="46" t="str">
        <f t="shared" si="24"/>
        <v>N/A</v>
      </c>
      <c r="E196" s="38">
        <v>8.1128509719000004</v>
      </c>
      <c r="F196" s="46" t="str">
        <f t="shared" si="25"/>
        <v>N/A</v>
      </c>
      <c r="G196" s="38">
        <v>7.2495987159000004</v>
      </c>
      <c r="H196" s="46" t="str">
        <f t="shared" si="26"/>
        <v>N/A</v>
      </c>
      <c r="I196" s="12">
        <v>6.1269999999999998</v>
      </c>
      <c r="J196" s="12">
        <v>-10.6</v>
      </c>
      <c r="K196" s="47" t="s">
        <v>739</v>
      </c>
      <c r="L196" s="9" t="str">
        <f t="shared" si="27"/>
        <v>Yes</v>
      </c>
    </row>
    <row r="197" spans="1:12" x14ac:dyDescent="0.2">
      <c r="A197" s="53" t="s">
        <v>1558</v>
      </c>
      <c r="B197" s="37" t="s">
        <v>213</v>
      </c>
      <c r="C197" s="38">
        <v>4.1522065446000003</v>
      </c>
      <c r="D197" s="46" t="str">
        <f t="shared" si="24"/>
        <v>N/A</v>
      </c>
      <c r="E197" s="38">
        <v>4.2753603104</v>
      </c>
      <c r="F197" s="46" t="str">
        <f t="shared" si="25"/>
        <v>N/A</v>
      </c>
      <c r="G197" s="38">
        <v>4.4606773416000003</v>
      </c>
      <c r="H197" s="46" t="str">
        <f t="shared" si="26"/>
        <v>N/A</v>
      </c>
      <c r="I197" s="12">
        <v>2.9660000000000002</v>
      </c>
      <c r="J197" s="12">
        <v>4.335</v>
      </c>
      <c r="K197" s="47" t="s">
        <v>739</v>
      </c>
      <c r="L197" s="9" t="str">
        <f t="shared" si="27"/>
        <v>Yes</v>
      </c>
    </row>
    <row r="198" spans="1:12" x14ac:dyDescent="0.2">
      <c r="A198" s="53" t="s">
        <v>1559</v>
      </c>
      <c r="B198" s="37" t="s">
        <v>213</v>
      </c>
      <c r="C198" s="38">
        <v>3.8932890681000001</v>
      </c>
      <c r="D198" s="46" t="str">
        <f t="shared" si="24"/>
        <v>N/A</v>
      </c>
      <c r="E198" s="38">
        <v>3.7930043123999999</v>
      </c>
      <c r="F198" s="46" t="str">
        <f t="shared" si="25"/>
        <v>N/A</v>
      </c>
      <c r="G198" s="38">
        <v>3.7501803318000002</v>
      </c>
      <c r="H198" s="46" t="str">
        <f t="shared" si="26"/>
        <v>N/A</v>
      </c>
      <c r="I198" s="12">
        <v>-2.58</v>
      </c>
      <c r="J198" s="12">
        <v>-1.1299999999999999</v>
      </c>
      <c r="K198" s="47" t="s">
        <v>739</v>
      </c>
      <c r="L198" s="9" t="str">
        <f t="shared" si="27"/>
        <v>Yes</v>
      </c>
    </row>
    <row r="199" spans="1:12" x14ac:dyDescent="0.2">
      <c r="A199" s="48" t="s">
        <v>1560</v>
      </c>
      <c r="B199" s="37" t="s">
        <v>213</v>
      </c>
      <c r="C199" s="38">
        <v>225.17306975</v>
      </c>
      <c r="D199" s="46" t="str">
        <f t="shared" si="24"/>
        <v>N/A</v>
      </c>
      <c r="E199" s="38">
        <v>224.68900343999999</v>
      </c>
      <c r="F199" s="46" t="str">
        <f t="shared" si="25"/>
        <v>N/A</v>
      </c>
      <c r="G199" s="38">
        <v>223.92611122</v>
      </c>
      <c r="H199" s="46" t="str">
        <f t="shared" si="26"/>
        <v>N/A</v>
      </c>
      <c r="I199" s="12">
        <v>-0.215</v>
      </c>
      <c r="J199" s="12">
        <v>-0.34</v>
      </c>
      <c r="K199" s="47" t="s">
        <v>739</v>
      </c>
      <c r="L199" s="9" t="str">
        <f t="shared" si="27"/>
        <v>Yes</v>
      </c>
    </row>
    <row r="200" spans="1:12" x14ac:dyDescent="0.2">
      <c r="A200" s="53" t="s">
        <v>1561</v>
      </c>
      <c r="B200" s="37" t="s">
        <v>213</v>
      </c>
      <c r="C200" s="38">
        <v>243.06693508000001</v>
      </c>
      <c r="D200" s="46" t="str">
        <f t="shared" si="24"/>
        <v>N/A</v>
      </c>
      <c r="E200" s="38">
        <v>245.20102433</v>
      </c>
      <c r="F200" s="46" t="str">
        <f t="shared" si="25"/>
        <v>N/A</v>
      </c>
      <c r="G200" s="38">
        <v>243.08122743999999</v>
      </c>
      <c r="H200" s="46" t="str">
        <f t="shared" si="26"/>
        <v>N/A</v>
      </c>
      <c r="I200" s="12">
        <v>0.878</v>
      </c>
      <c r="J200" s="12">
        <v>-0.86499999999999999</v>
      </c>
      <c r="K200" s="47" t="s">
        <v>739</v>
      </c>
      <c r="L200" s="9" t="str">
        <f t="shared" si="27"/>
        <v>Yes</v>
      </c>
    </row>
    <row r="201" spans="1:12" x14ac:dyDescent="0.2">
      <c r="A201" s="53" t="s">
        <v>1562</v>
      </c>
      <c r="B201" s="37" t="s">
        <v>213</v>
      </c>
      <c r="C201" s="38">
        <v>199.19642856999999</v>
      </c>
      <c r="D201" s="46" t="str">
        <f t="shared" si="24"/>
        <v>N/A</v>
      </c>
      <c r="E201" s="38">
        <v>190.03203203000001</v>
      </c>
      <c r="F201" s="46" t="str">
        <f t="shared" si="25"/>
        <v>N/A</v>
      </c>
      <c r="G201" s="38">
        <v>192.71251293</v>
      </c>
      <c r="H201" s="46" t="str">
        <f t="shared" si="26"/>
        <v>N/A</v>
      </c>
      <c r="I201" s="12">
        <v>-4.5999999999999996</v>
      </c>
      <c r="J201" s="12">
        <v>1.411</v>
      </c>
      <c r="K201" s="47" t="s">
        <v>739</v>
      </c>
      <c r="L201" s="9" t="str">
        <f t="shared" si="27"/>
        <v>Yes</v>
      </c>
    </row>
    <row r="202" spans="1:12" x14ac:dyDescent="0.2">
      <c r="A202" s="53" t="s">
        <v>1563</v>
      </c>
      <c r="B202" s="37" t="s">
        <v>213</v>
      </c>
      <c r="C202" s="38">
        <v>98.641304348000006</v>
      </c>
      <c r="D202" s="46" t="str">
        <f t="shared" si="24"/>
        <v>N/A</v>
      </c>
      <c r="E202" s="38">
        <v>86.486301370000007</v>
      </c>
      <c r="F202" s="46" t="str">
        <f t="shared" si="25"/>
        <v>N/A</v>
      </c>
      <c r="G202" s="38">
        <v>98.158415841999997</v>
      </c>
      <c r="H202" s="46" t="str">
        <f t="shared" si="26"/>
        <v>N/A</v>
      </c>
      <c r="I202" s="12">
        <v>-12.3</v>
      </c>
      <c r="J202" s="12">
        <v>13.5</v>
      </c>
      <c r="K202" s="47" t="s">
        <v>739</v>
      </c>
      <c r="L202" s="9" t="str">
        <f t="shared" si="27"/>
        <v>Yes</v>
      </c>
    </row>
    <row r="203" spans="1:12" x14ac:dyDescent="0.2">
      <c r="A203" s="53" t="s">
        <v>1564</v>
      </c>
      <c r="B203" s="37" t="s">
        <v>213</v>
      </c>
      <c r="C203" s="38">
        <v>47.083333332999999</v>
      </c>
      <c r="D203" s="46" t="str">
        <f t="shared" si="24"/>
        <v>N/A</v>
      </c>
      <c r="E203" s="38">
        <v>102.73809524000001</v>
      </c>
      <c r="F203" s="46" t="str">
        <f t="shared" si="25"/>
        <v>N/A</v>
      </c>
      <c r="G203" s="38">
        <v>101.63265306</v>
      </c>
      <c r="H203" s="46" t="str">
        <f t="shared" si="26"/>
        <v>N/A</v>
      </c>
      <c r="I203" s="12">
        <v>118.2</v>
      </c>
      <c r="J203" s="12">
        <v>-1.08</v>
      </c>
      <c r="K203" s="47" t="s">
        <v>739</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t="s">
        <v>1747</v>
      </c>
      <c r="J204" s="12">
        <v>-50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-20</v>
      </c>
      <c r="J205" s="12">
        <v>75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-50</v>
      </c>
      <c r="J206" s="12">
        <v>200</v>
      </c>
      <c r="K206" s="14" t="s">
        <v>213</v>
      </c>
      <c r="L206" s="9" t="str">
        <f t="shared" si="31"/>
        <v>N/A</v>
      </c>
    </row>
    <row r="207" spans="1:12" ht="25.5" x14ac:dyDescent="0.2">
      <c r="A207" s="48" t="s">
        <v>1565</v>
      </c>
      <c r="B207" s="37" t="s">
        <v>213</v>
      </c>
      <c r="C207" s="38">
        <v>45</v>
      </c>
      <c r="D207" s="46" t="str">
        <f t="shared" si="28"/>
        <v>N/A</v>
      </c>
      <c r="E207" s="38">
        <v>39</v>
      </c>
      <c r="F207" s="46" t="str">
        <f t="shared" si="29"/>
        <v>N/A</v>
      </c>
      <c r="G207" s="38">
        <v>32</v>
      </c>
      <c r="H207" s="46" t="str">
        <f t="shared" si="30"/>
        <v>N/A</v>
      </c>
      <c r="I207" s="12">
        <v>-13.3</v>
      </c>
      <c r="J207" s="12">
        <v>-17.899999999999999</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0</v>
      </c>
      <c r="J208" s="12">
        <v>-40</v>
      </c>
      <c r="K208" s="14" t="s">
        <v>213</v>
      </c>
      <c r="L208" s="9" t="str">
        <f t="shared" si="31"/>
        <v>N/A</v>
      </c>
    </row>
    <row r="209" spans="1:12" x14ac:dyDescent="0.2">
      <c r="A209" s="48" t="s">
        <v>1614</v>
      </c>
      <c r="B209" s="37" t="s">
        <v>213</v>
      </c>
      <c r="C209" s="38">
        <v>15</v>
      </c>
      <c r="D209" s="46" t="str">
        <f t="shared" si="28"/>
        <v>N/A</v>
      </c>
      <c r="E209" s="38">
        <v>16</v>
      </c>
      <c r="F209" s="46" t="str">
        <f t="shared" si="29"/>
        <v>N/A</v>
      </c>
      <c r="G209" s="38">
        <v>16</v>
      </c>
      <c r="H209" s="46" t="str">
        <f t="shared" si="30"/>
        <v>N/A</v>
      </c>
      <c r="I209" s="12">
        <v>6.6669999999999998</v>
      </c>
      <c r="J209" s="12">
        <v>0</v>
      </c>
      <c r="K209" s="14" t="s">
        <v>213</v>
      </c>
      <c r="L209" s="9" t="str">
        <f t="shared" si="31"/>
        <v>N/A</v>
      </c>
    </row>
    <row r="210" spans="1:12" x14ac:dyDescent="0.2">
      <c r="A210" s="48" t="s">
        <v>125</v>
      </c>
      <c r="B210" s="37" t="s">
        <v>213</v>
      </c>
      <c r="C210" s="49">
        <v>869132</v>
      </c>
      <c r="D210" s="46" t="str">
        <f t="shared" si="28"/>
        <v>N/A</v>
      </c>
      <c r="E210" s="49">
        <v>1689064</v>
      </c>
      <c r="F210" s="46" t="str">
        <f t="shared" si="29"/>
        <v>N/A</v>
      </c>
      <c r="G210" s="49">
        <v>3212103</v>
      </c>
      <c r="H210" s="46" t="str">
        <f t="shared" si="30"/>
        <v>N/A</v>
      </c>
      <c r="I210" s="12">
        <v>94.34</v>
      </c>
      <c r="J210" s="12">
        <v>90.17</v>
      </c>
      <c r="K210" s="14" t="s">
        <v>213</v>
      </c>
      <c r="L210" s="9" t="str">
        <f t="shared" si="31"/>
        <v>N/A</v>
      </c>
    </row>
    <row r="211" spans="1:12" x14ac:dyDescent="0.2">
      <c r="A211" s="48" t="s">
        <v>1615</v>
      </c>
      <c r="B211" s="37" t="s">
        <v>213</v>
      </c>
      <c r="C211" s="49">
        <v>710625</v>
      </c>
      <c r="D211" s="46" t="str">
        <f t="shared" si="28"/>
        <v>N/A</v>
      </c>
      <c r="E211" s="49">
        <v>1423393</v>
      </c>
      <c r="F211" s="46" t="str">
        <f t="shared" si="29"/>
        <v>N/A</v>
      </c>
      <c r="G211" s="49">
        <v>1008725</v>
      </c>
      <c r="H211" s="46" t="str">
        <f t="shared" si="30"/>
        <v>N/A</v>
      </c>
      <c r="I211" s="12">
        <v>100.3</v>
      </c>
      <c r="J211" s="12">
        <v>-29.1</v>
      </c>
      <c r="K211" s="14" t="s">
        <v>213</v>
      </c>
      <c r="L211" s="9" t="str">
        <f t="shared" si="31"/>
        <v>N/A</v>
      </c>
    </row>
    <row r="212" spans="1:12" x14ac:dyDescent="0.2">
      <c r="A212" s="48" t="s">
        <v>1566</v>
      </c>
      <c r="B212" s="37" t="s">
        <v>213</v>
      </c>
      <c r="C212" s="49">
        <v>259899</v>
      </c>
      <c r="D212" s="46" t="str">
        <f t="shared" si="28"/>
        <v>N/A</v>
      </c>
      <c r="E212" s="49">
        <v>266664</v>
      </c>
      <c r="F212" s="46" t="str">
        <f t="shared" si="29"/>
        <v>N/A</v>
      </c>
      <c r="G212" s="49">
        <v>268103</v>
      </c>
      <c r="H212" s="46" t="str">
        <f t="shared" si="30"/>
        <v>N/A</v>
      </c>
      <c r="I212" s="12">
        <v>2.6030000000000002</v>
      </c>
      <c r="J212" s="12">
        <v>0.53959999999999997</v>
      </c>
      <c r="K212" s="14" t="s">
        <v>213</v>
      </c>
      <c r="L212" s="9" t="str">
        <f t="shared" si="31"/>
        <v>N/A</v>
      </c>
    </row>
    <row r="213" spans="1:12" x14ac:dyDescent="0.2">
      <c r="A213" s="48" t="s">
        <v>1616</v>
      </c>
      <c r="B213" s="37" t="s">
        <v>213</v>
      </c>
      <c r="C213" s="49">
        <v>866503</v>
      </c>
      <c r="D213" s="46" t="str">
        <f t="shared" si="28"/>
        <v>N/A</v>
      </c>
      <c r="E213" s="49">
        <v>1682878</v>
      </c>
      <c r="F213" s="46" t="str">
        <f t="shared" si="29"/>
        <v>N/A</v>
      </c>
      <c r="G213" s="49">
        <v>2189842</v>
      </c>
      <c r="H213" s="46" t="str">
        <f t="shared" si="30"/>
        <v>N/A</v>
      </c>
      <c r="I213" s="12">
        <v>94.21</v>
      </c>
      <c r="J213" s="12">
        <v>30.12</v>
      </c>
      <c r="K213" s="14" t="s">
        <v>213</v>
      </c>
      <c r="L213" s="9" t="str">
        <f t="shared" si="31"/>
        <v>N/A</v>
      </c>
    </row>
    <row r="214" spans="1:12" x14ac:dyDescent="0.2">
      <c r="A214" s="53" t="s">
        <v>1617</v>
      </c>
      <c r="B214" s="37" t="s">
        <v>213</v>
      </c>
      <c r="C214" s="49">
        <v>380247</v>
      </c>
      <c r="D214" s="46" t="str">
        <f t="shared" si="28"/>
        <v>N/A</v>
      </c>
      <c r="E214" s="49">
        <v>427884</v>
      </c>
      <c r="F214" s="46" t="str">
        <f t="shared" si="29"/>
        <v>N/A</v>
      </c>
      <c r="G214" s="49">
        <v>502560</v>
      </c>
      <c r="H214" s="46" t="str">
        <f t="shared" si="30"/>
        <v>N/A</v>
      </c>
      <c r="I214" s="12">
        <v>12.53</v>
      </c>
      <c r="J214" s="12">
        <v>17.45</v>
      </c>
      <c r="K214" s="14" t="s">
        <v>213</v>
      </c>
      <c r="L214" s="9" t="str">
        <f t="shared" si="31"/>
        <v>N/A</v>
      </c>
    </row>
    <row r="215" spans="1:12" ht="25.5" x14ac:dyDescent="0.2">
      <c r="A215" s="48" t="s">
        <v>1380</v>
      </c>
      <c r="B215" s="37" t="s">
        <v>213</v>
      </c>
      <c r="C215" s="49">
        <v>3465715</v>
      </c>
      <c r="D215" s="46" t="str">
        <f t="shared" ref="D215:D229" si="32">IF($B215="N/A","N/A",IF(C215&gt;10,"No",IF(C215&lt;-10,"No","Yes")))</f>
        <v>N/A</v>
      </c>
      <c r="E215" s="49">
        <v>4215216</v>
      </c>
      <c r="F215" s="46" t="str">
        <f t="shared" ref="F215:F229" si="33">IF($B215="N/A","N/A",IF(E215&gt;10,"No",IF(E215&lt;-10,"No","Yes")))</f>
        <v>N/A</v>
      </c>
      <c r="G215" s="49">
        <v>4818261</v>
      </c>
      <c r="H215" s="46" t="str">
        <f t="shared" ref="H215:H229" si="34">IF($B215="N/A","N/A",IF(G215&gt;10,"No",IF(G215&lt;-10,"No","Yes")))</f>
        <v>N/A</v>
      </c>
      <c r="I215" s="12">
        <v>21.63</v>
      </c>
      <c r="J215" s="12">
        <v>14.31</v>
      </c>
      <c r="K215" s="47" t="s">
        <v>739</v>
      </c>
      <c r="L215" s="9" t="str">
        <f t="shared" ref="L215:L229" si="35">IF(J215="Div by 0", "N/A", IF(K215="N/A","N/A", IF(J215&gt;VALUE(MID(K215,1,2)), "No", IF(J215&lt;-1*VALUE(MID(K215,1,2)), "No", "Yes"))))</f>
        <v>Yes</v>
      </c>
    </row>
    <row r="216" spans="1:12" x14ac:dyDescent="0.2">
      <c r="A216" s="48" t="s">
        <v>649</v>
      </c>
      <c r="B216" s="37" t="s">
        <v>213</v>
      </c>
      <c r="C216" s="38">
        <v>6643</v>
      </c>
      <c r="D216" s="46" t="str">
        <f t="shared" si="32"/>
        <v>N/A</v>
      </c>
      <c r="E216" s="38">
        <v>7533</v>
      </c>
      <c r="F216" s="46" t="str">
        <f t="shared" si="33"/>
        <v>N/A</v>
      </c>
      <c r="G216" s="38">
        <v>7439</v>
      </c>
      <c r="H216" s="46" t="str">
        <f t="shared" si="34"/>
        <v>N/A</v>
      </c>
      <c r="I216" s="12">
        <v>13.4</v>
      </c>
      <c r="J216" s="12">
        <v>-1.25</v>
      </c>
      <c r="K216" s="47" t="s">
        <v>739</v>
      </c>
      <c r="L216" s="9" t="str">
        <f t="shared" si="35"/>
        <v>Yes</v>
      </c>
    </row>
    <row r="217" spans="1:12" ht="25.5" x14ac:dyDescent="0.2">
      <c r="A217" s="48" t="s">
        <v>1381</v>
      </c>
      <c r="B217" s="37" t="s">
        <v>213</v>
      </c>
      <c r="C217" s="49">
        <v>521.70931808</v>
      </c>
      <c r="D217" s="46" t="str">
        <f t="shared" si="32"/>
        <v>N/A</v>
      </c>
      <c r="E217" s="49">
        <v>559.56670649</v>
      </c>
      <c r="F217" s="46" t="str">
        <f t="shared" si="33"/>
        <v>N/A</v>
      </c>
      <c r="G217" s="49">
        <v>647.70278263</v>
      </c>
      <c r="H217" s="46" t="str">
        <f t="shared" si="34"/>
        <v>N/A</v>
      </c>
      <c r="I217" s="12">
        <v>7.2560000000000002</v>
      </c>
      <c r="J217" s="12">
        <v>15.75</v>
      </c>
      <c r="K217" s="47" t="s">
        <v>739</v>
      </c>
      <c r="L217" s="9" t="str">
        <f t="shared" si="35"/>
        <v>Yes</v>
      </c>
    </row>
    <row r="218" spans="1:12" ht="25.5" x14ac:dyDescent="0.2">
      <c r="A218" s="48" t="s">
        <v>1382</v>
      </c>
      <c r="B218" s="37" t="s">
        <v>213</v>
      </c>
      <c r="C218" s="49">
        <v>4369647</v>
      </c>
      <c r="D218" s="46" t="str">
        <f t="shared" si="32"/>
        <v>N/A</v>
      </c>
      <c r="E218" s="49">
        <v>6033736</v>
      </c>
      <c r="F218" s="46" t="str">
        <f t="shared" si="33"/>
        <v>N/A</v>
      </c>
      <c r="G218" s="49">
        <v>6756697</v>
      </c>
      <c r="H218" s="46" t="str">
        <f t="shared" si="34"/>
        <v>N/A</v>
      </c>
      <c r="I218" s="12">
        <v>38.08</v>
      </c>
      <c r="J218" s="12">
        <v>11.98</v>
      </c>
      <c r="K218" s="47" t="s">
        <v>739</v>
      </c>
      <c r="L218" s="9" t="str">
        <f t="shared" si="35"/>
        <v>Yes</v>
      </c>
    </row>
    <row r="219" spans="1:12" x14ac:dyDescent="0.2">
      <c r="A219" s="48" t="s">
        <v>516</v>
      </c>
      <c r="B219" s="37" t="s">
        <v>213</v>
      </c>
      <c r="C219" s="38">
        <v>11743</v>
      </c>
      <c r="D219" s="46" t="str">
        <f t="shared" si="32"/>
        <v>N/A</v>
      </c>
      <c r="E219" s="38">
        <v>15238</v>
      </c>
      <c r="F219" s="46" t="str">
        <f t="shared" si="33"/>
        <v>N/A</v>
      </c>
      <c r="G219" s="38">
        <v>17135</v>
      </c>
      <c r="H219" s="46" t="str">
        <f t="shared" si="34"/>
        <v>N/A</v>
      </c>
      <c r="I219" s="12">
        <v>29.76</v>
      </c>
      <c r="J219" s="12">
        <v>12.45</v>
      </c>
      <c r="K219" s="47" t="s">
        <v>739</v>
      </c>
      <c r="L219" s="9" t="str">
        <f t="shared" si="35"/>
        <v>Yes</v>
      </c>
    </row>
    <row r="220" spans="1:12" ht="25.5" x14ac:dyDescent="0.2">
      <c r="A220" s="48" t="s">
        <v>1383</v>
      </c>
      <c r="B220" s="37" t="s">
        <v>213</v>
      </c>
      <c r="C220" s="49">
        <v>372.10653155</v>
      </c>
      <c r="D220" s="46" t="str">
        <f t="shared" si="32"/>
        <v>N/A</v>
      </c>
      <c r="E220" s="49">
        <v>395.96639979000003</v>
      </c>
      <c r="F220" s="46" t="str">
        <f t="shared" si="33"/>
        <v>N/A</v>
      </c>
      <c r="G220" s="49">
        <v>394.32138896999999</v>
      </c>
      <c r="H220" s="46" t="str">
        <f t="shared" si="34"/>
        <v>N/A</v>
      </c>
      <c r="I220" s="12">
        <v>6.4119999999999999</v>
      </c>
      <c r="J220" s="12">
        <v>-0.41499999999999998</v>
      </c>
      <c r="K220" s="47" t="s">
        <v>739</v>
      </c>
      <c r="L220" s="9" t="str">
        <f t="shared" si="35"/>
        <v>Yes</v>
      </c>
    </row>
    <row r="221" spans="1:12" ht="25.5" x14ac:dyDescent="0.2">
      <c r="A221" s="48" t="s">
        <v>1384</v>
      </c>
      <c r="B221" s="37" t="s">
        <v>213</v>
      </c>
      <c r="C221" s="49">
        <v>6396481</v>
      </c>
      <c r="D221" s="46" t="str">
        <f t="shared" si="32"/>
        <v>N/A</v>
      </c>
      <c r="E221" s="49">
        <v>7737555</v>
      </c>
      <c r="F221" s="46" t="str">
        <f t="shared" si="33"/>
        <v>N/A</v>
      </c>
      <c r="G221" s="49">
        <v>8365864</v>
      </c>
      <c r="H221" s="46" t="str">
        <f t="shared" si="34"/>
        <v>N/A</v>
      </c>
      <c r="I221" s="12">
        <v>20.97</v>
      </c>
      <c r="J221" s="12">
        <v>8.1199999999999992</v>
      </c>
      <c r="K221" s="47" t="s">
        <v>739</v>
      </c>
      <c r="L221" s="9" t="str">
        <f t="shared" si="35"/>
        <v>Yes</v>
      </c>
    </row>
    <row r="222" spans="1:12" x14ac:dyDescent="0.2">
      <c r="A222" s="48" t="s">
        <v>517</v>
      </c>
      <c r="B222" s="37" t="s">
        <v>213</v>
      </c>
      <c r="C222" s="38">
        <v>14646</v>
      </c>
      <c r="D222" s="46" t="str">
        <f t="shared" si="32"/>
        <v>N/A</v>
      </c>
      <c r="E222" s="38">
        <v>16760</v>
      </c>
      <c r="F222" s="46" t="str">
        <f t="shared" si="33"/>
        <v>N/A</v>
      </c>
      <c r="G222" s="38">
        <v>18056</v>
      </c>
      <c r="H222" s="46" t="str">
        <f t="shared" si="34"/>
        <v>N/A</v>
      </c>
      <c r="I222" s="12">
        <v>14.43</v>
      </c>
      <c r="J222" s="12">
        <v>7.7329999999999997</v>
      </c>
      <c r="K222" s="47" t="s">
        <v>739</v>
      </c>
      <c r="L222" s="9" t="str">
        <f t="shared" si="35"/>
        <v>Yes</v>
      </c>
    </row>
    <row r="223" spans="1:12" ht="25.5" x14ac:dyDescent="0.2">
      <c r="A223" s="48" t="s">
        <v>1385</v>
      </c>
      <c r="B223" s="37" t="s">
        <v>213</v>
      </c>
      <c r="C223" s="49">
        <v>436.73910964999999</v>
      </c>
      <c r="D223" s="46" t="str">
        <f t="shared" si="32"/>
        <v>N/A</v>
      </c>
      <c r="E223" s="49">
        <v>461.66795943</v>
      </c>
      <c r="F223" s="46" t="str">
        <f t="shared" si="33"/>
        <v>N/A</v>
      </c>
      <c r="G223" s="49">
        <v>463.32875497999999</v>
      </c>
      <c r="H223" s="46" t="str">
        <f t="shared" si="34"/>
        <v>N/A</v>
      </c>
      <c r="I223" s="12">
        <v>5.7080000000000002</v>
      </c>
      <c r="J223" s="12">
        <v>0.35970000000000002</v>
      </c>
      <c r="K223" s="47" t="s">
        <v>739</v>
      </c>
      <c r="L223" s="9" t="str">
        <f t="shared" si="35"/>
        <v>Yes</v>
      </c>
    </row>
    <row r="224" spans="1:12" ht="25.5" x14ac:dyDescent="0.2">
      <c r="A224" s="48" t="s">
        <v>1386</v>
      </c>
      <c r="B224" s="37" t="s">
        <v>213</v>
      </c>
      <c r="C224" s="49">
        <v>30845658</v>
      </c>
      <c r="D224" s="46" t="str">
        <f t="shared" si="32"/>
        <v>N/A</v>
      </c>
      <c r="E224" s="49">
        <v>34560627</v>
      </c>
      <c r="F224" s="46" t="str">
        <f t="shared" si="33"/>
        <v>N/A</v>
      </c>
      <c r="G224" s="49">
        <v>25456585</v>
      </c>
      <c r="H224" s="46" t="str">
        <f t="shared" si="34"/>
        <v>N/A</v>
      </c>
      <c r="I224" s="12">
        <v>12.04</v>
      </c>
      <c r="J224" s="12">
        <v>-26.3</v>
      </c>
      <c r="K224" s="47" t="s">
        <v>739</v>
      </c>
      <c r="L224" s="9" t="str">
        <f t="shared" si="35"/>
        <v>Yes</v>
      </c>
    </row>
    <row r="225" spans="1:12" x14ac:dyDescent="0.2">
      <c r="A225" s="48" t="s">
        <v>518</v>
      </c>
      <c r="B225" s="37" t="s">
        <v>213</v>
      </c>
      <c r="C225" s="38">
        <v>13945</v>
      </c>
      <c r="D225" s="46" t="str">
        <f t="shared" si="32"/>
        <v>N/A</v>
      </c>
      <c r="E225" s="38">
        <v>14667</v>
      </c>
      <c r="F225" s="46" t="str">
        <f t="shared" si="33"/>
        <v>N/A</v>
      </c>
      <c r="G225" s="38">
        <v>14074</v>
      </c>
      <c r="H225" s="46" t="str">
        <f t="shared" si="34"/>
        <v>N/A</v>
      </c>
      <c r="I225" s="12">
        <v>5.1769999999999996</v>
      </c>
      <c r="J225" s="12">
        <v>-4.04</v>
      </c>
      <c r="K225" s="47" t="s">
        <v>739</v>
      </c>
      <c r="L225" s="9" t="str">
        <f t="shared" si="35"/>
        <v>Yes</v>
      </c>
    </row>
    <row r="226" spans="1:12" ht="25.5" x14ac:dyDescent="0.2">
      <c r="A226" s="48" t="s">
        <v>1387</v>
      </c>
      <c r="B226" s="37" t="s">
        <v>213</v>
      </c>
      <c r="C226" s="49">
        <v>2211.9510936000001</v>
      </c>
      <c r="D226" s="46" t="str">
        <f t="shared" si="32"/>
        <v>N/A</v>
      </c>
      <c r="E226" s="49">
        <v>2356.3528329000001</v>
      </c>
      <c r="F226" s="46" t="str">
        <f t="shared" si="33"/>
        <v>N/A</v>
      </c>
      <c r="G226" s="49">
        <v>1808.7668751000001</v>
      </c>
      <c r="H226" s="46" t="str">
        <f t="shared" si="34"/>
        <v>N/A</v>
      </c>
      <c r="I226" s="12">
        <v>6.5279999999999996</v>
      </c>
      <c r="J226" s="12">
        <v>-23.2</v>
      </c>
      <c r="K226" s="47" t="s">
        <v>739</v>
      </c>
      <c r="L226" s="9" t="str">
        <f t="shared" si="35"/>
        <v>Yes</v>
      </c>
    </row>
    <row r="227" spans="1:12" ht="25.5" x14ac:dyDescent="0.2">
      <c r="A227" s="48" t="s">
        <v>1388</v>
      </c>
      <c r="B227" s="37" t="s">
        <v>213</v>
      </c>
      <c r="C227" s="49">
        <v>36640531</v>
      </c>
      <c r="D227" s="46" t="str">
        <f t="shared" si="32"/>
        <v>N/A</v>
      </c>
      <c r="E227" s="49">
        <v>39303300</v>
      </c>
      <c r="F227" s="46" t="str">
        <f t="shared" si="33"/>
        <v>N/A</v>
      </c>
      <c r="G227" s="49">
        <v>40277427</v>
      </c>
      <c r="H227" s="46" t="str">
        <f t="shared" si="34"/>
        <v>N/A</v>
      </c>
      <c r="I227" s="12">
        <v>7.2670000000000003</v>
      </c>
      <c r="J227" s="12">
        <v>2.4780000000000002</v>
      </c>
      <c r="K227" s="47" t="s">
        <v>739</v>
      </c>
      <c r="L227" s="9" t="str">
        <f t="shared" si="35"/>
        <v>Yes</v>
      </c>
    </row>
    <row r="228" spans="1:12" ht="25.5" x14ac:dyDescent="0.2">
      <c r="A228" s="48" t="s">
        <v>519</v>
      </c>
      <c r="B228" s="37" t="s">
        <v>213</v>
      </c>
      <c r="C228" s="38">
        <v>4325</v>
      </c>
      <c r="D228" s="46" t="str">
        <f t="shared" si="32"/>
        <v>N/A</v>
      </c>
      <c r="E228" s="38">
        <v>4744</v>
      </c>
      <c r="F228" s="46" t="str">
        <f t="shared" si="33"/>
        <v>N/A</v>
      </c>
      <c r="G228" s="38">
        <v>4879</v>
      </c>
      <c r="H228" s="46" t="str">
        <f t="shared" si="34"/>
        <v>N/A</v>
      </c>
      <c r="I228" s="12">
        <v>9.6880000000000006</v>
      </c>
      <c r="J228" s="12">
        <v>2.8460000000000001</v>
      </c>
      <c r="K228" s="47" t="s">
        <v>739</v>
      </c>
      <c r="L228" s="9" t="str">
        <f t="shared" si="35"/>
        <v>Yes</v>
      </c>
    </row>
    <row r="229" spans="1:12" ht="25.5" x14ac:dyDescent="0.2">
      <c r="A229" s="48" t="s">
        <v>1389</v>
      </c>
      <c r="B229" s="37" t="s">
        <v>213</v>
      </c>
      <c r="C229" s="49">
        <v>8471.7990750999998</v>
      </c>
      <c r="D229" s="46" t="str">
        <f t="shared" si="32"/>
        <v>N/A</v>
      </c>
      <c r="E229" s="49">
        <v>8284.8440135000001</v>
      </c>
      <c r="F229" s="46" t="str">
        <f t="shared" si="33"/>
        <v>N/A</v>
      </c>
      <c r="G229" s="49">
        <v>8255.2627587999996</v>
      </c>
      <c r="H229" s="46" t="str">
        <f t="shared" si="34"/>
        <v>N/A</v>
      </c>
      <c r="I229" s="12">
        <v>-2.21</v>
      </c>
      <c r="J229" s="12">
        <v>-0.35699999999999998</v>
      </c>
      <c r="K229" s="47" t="s">
        <v>739</v>
      </c>
      <c r="L229" s="9" t="str">
        <f t="shared" si="35"/>
        <v>Yes</v>
      </c>
    </row>
    <row r="230" spans="1:12" x14ac:dyDescent="0.2">
      <c r="A230" s="4" t="s">
        <v>1390</v>
      </c>
      <c r="B230" s="37" t="s">
        <v>213</v>
      </c>
      <c r="C230" s="54">
        <v>75691291</v>
      </c>
      <c r="D230" s="46" t="str">
        <f t="shared" ref="D230:D253" si="36">IF($B230="N/A","N/A",IF(C230&gt;10,"No",IF(C230&lt;-10,"No","Yes")))</f>
        <v>N/A</v>
      </c>
      <c r="E230" s="54">
        <v>81959115</v>
      </c>
      <c r="F230" s="46" t="str">
        <f t="shared" ref="F230:F253" si="37">IF($B230="N/A","N/A",IF(E230&gt;10,"No",IF(E230&lt;-10,"No","Yes")))</f>
        <v>N/A</v>
      </c>
      <c r="G230" s="54">
        <v>84863780</v>
      </c>
      <c r="H230" s="46" t="str">
        <f t="shared" ref="H230:H253" si="38">IF($B230="N/A","N/A",IF(G230&gt;10,"No",IF(G230&lt;-10,"No","Yes")))</f>
        <v>N/A</v>
      </c>
      <c r="I230" s="12">
        <v>8.2810000000000006</v>
      </c>
      <c r="J230" s="12">
        <v>3.544</v>
      </c>
      <c r="K230" s="47" t="s">
        <v>739</v>
      </c>
      <c r="L230" s="9" t="str">
        <f t="shared" ref="L230:L253" si="39">IF(J230="Div by 0", "N/A", IF(K230="N/A","N/A", IF(J230&gt;VALUE(MID(K230,1,2)), "No", IF(J230&lt;-1*VALUE(MID(K230,1,2)), "No", "Yes"))))</f>
        <v>Yes</v>
      </c>
    </row>
    <row r="231" spans="1:12" x14ac:dyDescent="0.2">
      <c r="A231" s="4" t="s">
        <v>1567</v>
      </c>
      <c r="B231" s="37" t="s">
        <v>213</v>
      </c>
      <c r="C231" s="52">
        <v>6680</v>
      </c>
      <c r="D231" s="52" t="str">
        <f t="shared" si="36"/>
        <v>N/A</v>
      </c>
      <c r="E231" s="52">
        <v>7245</v>
      </c>
      <c r="F231" s="52" t="str">
        <f t="shared" si="37"/>
        <v>N/A</v>
      </c>
      <c r="G231" s="52">
        <v>7635</v>
      </c>
      <c r="H231" s="46" t="str">
        <f t="shared" si="38"/>
        <v>N/A</v>
      </c>
      <c r="I231" s="12">
        <v>8.4580000000000002</v>
      </c>
      <c r="J231" s="12">
        <v>5.383</v>
      </c>
      <c r="K231" s="47" t="s">
        <v>739</v>
      </c>
      <c r="L231" s="9" t="str">
        <f t="shared" si="39"/>
        <v>Yes</v>
      </c>
    </row>
    <row r="232" spans="1:12" x14ac:dyDescent="0.2">
      <c r="A232" s="4" t="s">
        <v>1568</v>
      </c>
      <c r="B232" s="37" t="s">
        <v>213</v>
      </c>
      <c r="C232" s="54">
        <v>11331.031586999999</v>
      </c>
      <c r="D232" s="46" t="str">
        <f t="shared" si="36"/>
        <v>N/A</v>
      </c>
      <c r="E232" s="54">
        <v>11312.507245999999</v>
      </c>
      <c r="F232" s="46" t="str">
        <f t="shared" si="37"/>
        <v>N/A</v>
      </c>
      <c r="G232" s="54">
        <v>11115.098887</v>
      </c>
      <c r="H232" s="46" t="str">
        <f t="shared" si="38"/>
        <v>N/A</v>
      </c>
      <c r="I232" s="12">
        <v>-0.16300000000000001</v>
      </c>
      <c r="J232" s="12">
        <v>-1.75</v>
      </c>
      <c r="K232" s="47" t="s">
        <v>739</v>
      </c>
      <c r="L232" s="9" t="str">
        <f t="shared" si="39"/>
        <v>Yes</v>
      </c>
    </row>
    <row r="233" spans="1:12" x14ac:dyDescent="0.2">
      <c r="A233" s="55" t="s">
        <v>1569</v>
      </c>
      <c r="B233" s="37" t="s">
        <v>213</v>
      </c>
      <c r="C233" s="54">
        <v>15572.307032999999</v>
      </c>
      <c r="D233" s="46" t="str">
        <f t="shared" si="36"/>
        <v>N/A</v>
      </c>
      <c r="E233" s="54">
        <v>16161.035714</v>
      </c>
      <c r="F233" s="46" t="str">
        <f t="shared" si="37"/>
        <v>N/A</v>
      </c>
      <c r="G233" s="54">
        <v>15309.262994999999</v>
      </c>
      <c r="H233" s="46" t="str">
        <f t="shared" si="38"/>
        <v>N/A</v>
      </c>
      <c r="I233" s="12">
        <v>3.7810000000000001</v>
      </c>
      <c r="J233" s="12">
        <v>-5.27</v>
      </c>
      <c r="K233" s="47" t="s">
        <v>739</v>
      </c>
      <c r="L233" s="9" t="str">
        <f t="shared" si="39"/>
        <v>Yes</v>
      </c>
    </row>
    <row r="234" spans="1:12" x14ac:dyDescent="0.2">
      <c r="A234" s="55" t="s">
        <v>1570</v>
      </c>
      <c r="B234" s="37" t="s">
        <v>213</v>
      </c>
      <c r="C234" s="54">
        <v>15558.178351</v>
      </c>
      <c r="D234" s="46" t="str">
        <f t="shared" si="36"/>
        <v>N/A</v>
      </c>
      <c r="E234" s="54">
        <v>16191.282882</v>
      </c>
      <c r="F234" s="46" t="str">
        <f t="shared" si="37"/>
        <v>N/A</v>
      </c>
      <c r="G234" s="54">
        <v>15859.623059</v>
      </c>
      <c r="H234" s="46" t="str">
        <f t="shared" si="38"/>
        <v>N/A</v>
      </c>
      <c r="I234" s="12">
        <v>4.069</v>
      </c>
      <c r="J234" s="12">
        <v>-2.0499999999999998</v>
      </c>
      <c r="K234" s="47" t="s">
        <v>739</v>
      </c>
      <c r="L234" s="9" t="str">
        <f t="shared" si="39"/>
        <v>Yes</v>
      </c>
    </row>
    <row r="235" spans="1:12" x14ac:dyDescent="0.2">
      <c r="A235" s="55" t="s">
        <v>1571</v>
      </c>
      <c r="B235" s="37" t="s">
        <v>213</v>
      </c>
      <c r="C235" s="54">
        <v>2922.5825656000002</v>
      </c>
      <c r="D235" s="46" t="str">
        <f t="shared" si="36"/>
        <v>N/A</v>
      </c>
      <c r="E235" s="54">
        <v>3069.1888488999998</v>
      </c>
      <c r="F235" s="46" t="str">
        <f t="shared" si="37"/>
        <v>N/A</v>
      </c>
      <c r="G235" s="54">
        <v>1548.5638907</v>
      </c>
      <c r="H235" s="46" t="str">
        <f t="shared" si="38"/>
        <v>N/A</v>
      </c>
      <c r="I235" s="12">
        <v>5.016</v>
      </c>
      <c r="J235" s="12">
        <v>-49.5</v>
      </c>
      <c r="K235" s="47" t="s">
        <v>739</v>
      </c>
      <c r="L235" s="9" t="str">
        <f t="shared" si="39"/>
        <v>No</v>
      </c>
    </row>
    <row r="236" spans="1:12" x14ac:dyDescent="0.2">
      <c r="A236" s="55" t="s">
        <v>1572</v>
      </c>
      <c r="B236" s="37" t="s">
        <v>213</v>
      </c>
      <c r="C236" s="54">
        <v>4266.8084416000002</v>
      </c>
      <c r="D236" s="46" t="str">
        <f t="shared" si="36"/>
        <v>N/A</v>
      </c>
      <c r="E236" s="54">
        <v>4072.6754068999999</v>
      </c>
      <c r="F236" s="46" t="str">
        <f t="shared" si="37"/>
        <v>N/A</v>
      </c>
      <c r="G236" s="54">
        <v>4281.0549450999997</v>
      </c>
      <c r="H236" s="46" t="str">
        <f t="shared" si="38"/>
        <v>N/A</v>
      </c>
      <c r="I236" s="12">
        <v>-4.55</v>
      </c>
      <c r="J236" s="12">
        <v>5.117</v>
      </c>
      <c r="K236" s="47" t="s">
        <v>739</v>
      </c>
      <c r="L236" s="9" t="str">
        <f t="shared" si="39"/>
        <v>Yes</v>
      </c>
    </row>
    <row r="237" spans="1:12" x14ac:dyDescent="0.2">
      <c r="A237" s="48" t="s">
        <v>1573</v>
      </c>
      <c r="B237" s="37" t="s">
        <v>213</v>
      </c>
      <c r="C237" s="46">
        <v>5.7284966983999999</v>
      </c>
      <c r="D237" s="46" t="str">
        <f t="shared" si="36"/>
        <v>N/A</v>
      </c>
      <c r="E237" s="46">
        <v>5.5912700555999999</v>
      </c>
      <c r="F237" s="46" t="str">
        <f t="shared" si="37"/>
        <v>N/A</v>
      </c>
      <c r="G237" s="46">
        <v>5.5889845397000002</v>
      </c>
      <c r="H237" s="46" t="str">
        <f t="shared" si="38"/>
        <v>N/A</v>
      </c>
      <c r="I237" s="12">
        <v>-2.4</v>
      </c>
      <c r="J237" s="12">
        <v>-4.1000000000000002E-2</v>
      </c>
      <c r="K237" s="47" t="s">
        <v>739</v>
      </c>
      <c r="L237" s="9" t="str">
        <f t="shared" si="39"/>
        <v>Yes</v>
      </c>
    </row>
    <row r="238" spans="1:12" x14ac:dyDescent="0.2">
      <c r="A238" s="53" t="s">
        <v>1574</v>
      </c>
      <c r="B238" s="37" t="s">
        <v>213</v>
      </c>
      <c r="C238" s="46">
        <v>20.963682128999999</v>
      </c>
      <c r="D238" s="46" t="str">
        <f t="shared" si="36"/>
        <v>N/A</v>
      </c>
      <c r="E238" s="46">
        <v>20.354664611</v>
      </c>
      <c r="F238" s="46" t="str">
        <f t="shared" si="37"/>
        <v>N/A</v>
      </c>
      <c r="G238" s="46">
        <v>21.610499388000001</v>
      </c>
      <c r="H238" s="46" t="str">
        <f t="shared" si="38"/>
        <v>N/A</v>
      </c>
      <c r="I238" s="12">
        <v>-2.91</v>
      </c>
      <c r="J238" s="12">
        <v>6.17</v>
      </c>
      <c r="K238" s="47" t="s">
        <v>739</v>
      </c>
      <c r="L238" s="9" t="str">
        <f t="shared" si="39"/>
        <v>Yes</v>
      </c>
    </row>
    <row r="239" spans="1:12" x14ac:dyDescent="0.2">
      <c r="A239" s="53" t="s">
        <v>1575</v>
      </c>
      <c r="B239" s="37" t="s">
        <v>213</v>
      </c>
      <c r="C239" s="46">
        <v>12.70680372</v>
      </c>
      <c r="D239" s="46" t="str">
        <f t="shared" si="36"/>
        <v>N/A</v>
      </c>
      <c r="E239" s="46">
        <v>12.771448048</v>
      </c>
      <c r="F239" s="46" t="str">
        <f t="shared" si="37"/>
        <v>N/A</v>
      </c>
      <c r="G239" s="46">
        <v>13.905733186000001</v>
      </c>
      <c r="H239" s="46" t="str">
        <f t="shared" si="38"/>
        <v>N/A</v>
      </c>
      <c r="I239" s="12">
        <v>0.50870000000000004</v>
      </c>
      <c r="J239" s="12">
        <v>8.8810000000000002</v>
      </c>
      <c r="K239" s="47" t="s">
        <v>739</v>
      </c>
      <c r="L239" s="9" t="str">
        <f t="shared" si="39"/>
        <v>Yes</v>
      </c>
    </row>
    <row r="240" spans="1:12" x14ac:dyDescent="0.2">
      <c r="A240" s="53" t="s">
        <v>1576</v>
      </c>
      <c r="B240" s="37" t="s">
        <v>213</v>
      </c>
      <c r="C240" s="46">
        <v>2.1161719933000001</v>
      </c>
      <c r="D240" s="46" t="str">
        <f t="shared" si="36"/>
        <v>N/A</v>
      </c>
      <c r="E240" s="46">
        <v>2.1379955651000002</v>
      </c>
      <c r="F240" s="46" t="str">
        <f t="shared" si="37"/>
        <v>N/A</v>
      </c>
      <c r="G240" s="46">
        <v>1.8718168404</v>
      </c>
      <c r="H240" s="46" t="str">
        <f t="shared" si="38"/>
        <v>N/A</v>
      </c>
      <c r="I240" s="12">
        <v>1.0309999999999999</v>
      </c>
      <c r="J240" s="12">
        <v>-12.4</v>
      </c>
      <c r="K240" s="47" t="s">
        <v>739</v>
      </c>
      <c r="L240" s="9" t="str">
        <f t="shared" si="39"/>
        <v>Yes</v>
      </c>
    </row>
    <row r="241" spans="1:12" x14ac:dyDescent="0.2">
      <c r="A241" s="53" t="s">
        <v>1577</v>
      </c>
      <c r="B241" s="37" t="s">
        <v>213</v>
      </c>
      <c r="C241" s="46">
        <v>4.3667296785999996</v>
      </c>
      <c r="D241" s="46" t="str">
        <f t="shared" si="36"/>
        <v>N/A</v>
      </c>
      <c r="E241" s="46">
        <v>5.0403317686999998</v>
      </c>
      <c r="F241" s="46" t="str">
        <f t="shared" si="37"/>
        <v>N/A</v>
      </c>
      <c r="G241" s="46">
        <v>5.0061889699000002</v>
      </c>
      <c r="H241" s="46" t="str">
        <f t="shared" si="38"/>
        <v>N/A</v>
      </c>
      <c r="I241" s="12">
        <v>15.43</v>
      </c>
      <c r="J241" s="12">
        <v>-0.67700000000000005</v>
      </c>
      <c r="K241" s="47" t="s">
        <v>739</v>
      </c>
      <c r="L241" s="9" t="str">
        <f t="shared" si="39"/>
        <v>Yes</v>
      </c>
    </row>
    <row r="242" spans="1:12" ht="25.5" x14ac:dyDescent="0.2">
      <c r="A242" s="4" t="s">
        <v>1402</v>
      </c>
      <c r="B242" s="37" t="s">
        <v>213</v>
      </c>
      <c r="C242" s="54">
        <v>36640531</v>
      </c>
      <c r="D242" s="46" t="str">
        <f t="shared" si="36"/>
        <v>N/A</v>
      </c>
      <c r="E242" s="54">
        <v>39303300</v>
      </c>
      <c r="F242" s="46" t="str">
        <f t="shared" si="37"/>
        <v>N/A</v>
      </c>
      <c r="G242" s="54">
        <v>40277427</v>
      </c>
      <c r="H242" s="46" t="str">
        <f t="shared" si="38"/>
        <v>N/A</v>
      </c>
      <c r="I242" s="12">
        <v>7.2670000000000003</v>
      </c>
      <c r="J242" s="12">
        <v>2.4780000000000002</v>
      </c>
      <c r="K242" s="47" t="s">
        <v>739</v>
      </c>
      <c r="L242" s="9" t="str">
        <f t="shared" si="39"/>
        <v>Yes</v>
      </c>
    </row>
    <row r="243" spans="1:12" x14ac:dyDescent="0.2">
      <c r="A243" s="4" t="s">
        <v>1578</v>
      </c>
      <c r="B243" s="37" t="s">
        <v>213</v>
      </c>
      <c r="C243" s="52">
        <v>4325</v>
      </c>
      <c r="D243" s="52" t="str">
        <f t="shared" si="36"/>
        <v>N/A</v>
      </c>
      <c r="E243" s="52">
        <v>4744</v>
      </c>
      <c r="F243" s="52" t="str">
        <f t="shared" si="37"/>
        <v>N/A</v>
      </c>
      <c r="G243" s="52">
        <v>4879</v>
      </c>
      <c r="H243" s="46" t="str">
        <f t="shared" si="38"/>
        <v>N/A</v>
      </c>
      <c r="I243" s="12">
        <v>9.6880000000000006</v>
      </c>
      <c r="J243" s="12">
        <v>2.8460000000000001</v>
      </c>
      <c r="K243" s="47" t="s">
        <v>739</v>
      </c>
      <c r="L243" s="9" t="str">
        <f t="shared" si="39"/>
        <v>Yes</v>
      </c>
    </row>
    <row r="244" spans="1:12" ht="25.5" x14ac:dyDescent="0.2">
      <c r="A244" s="4" t="s">
        <v>1579</v>
      </c>
      <c r="B244" s="37" t="s">
        <v>213</v>
      </c>
      <c r="C244" s="54">
        <v>8471.7990750999998</v>
      </c>
      <c r="D244" s="46" t="str">
        <f t="shared" si="36"/>
        <v>N/A</v>
      </c>
      <c r="E244" s="54">
        <v>8284.8440135000001</v>
      </c>
      <c r="F244" s="46" t="str">
        <f t="shared" si="37"/>
        <v>N/A</v>
      </c>
      <c r="G244" s="54">
        <v>8255.2627587999996</v>
      </c>
      <c r="H244" s="46" t="str">
        <f t="shared" si="38"/>
        <v>N/A</v>
      </c>
      <c r="I244" s="12">
        <v>-2.21</v>
      </c>
      <c r="J244" s="12">
        <v>-0.35699999999999998</v>
      </c>
      <c r="K244" s="47" t="s">
        <v>739</v>
      </c>
      <c r="L244" s="9" t="str">
        <f t="shared" si="39"/>
        <v>Yes</v>
      </c>
    </row>
    <row r="245" spans="1:12" ht="25.5" x14ac:dyDescent="0.2">
      <c r="A245" s="55" t="s">
        <v>1580</v>
      </c>
      <c r="B245" s="37" t="s">
        <v>213</v>
      </c>
      <c r="C245" s="54">
        <v>12522.142007</v>
      </c>
      <c r="D245" s="46" t="str">
        <f t="shared" si="36"/>
        <v>N/A</v>
      </c>
      <c r="E245" s="54">
        <v>13314.857762</v>
      </c>
      <c r="F245" s="46" t="str">
        <f t="shared" si="37"/>
        <v>N/A</v>
      </c>
      <c r="G245" s="54">
        <v>12713.339112</v>
      </c>
      <c r="H245" s="46" t="str">
        <f t="shared" si="38"/>
        <v>N/A</v>
      </c>
      <c r="I245" s="12">
        <v>6.3310000000000004</v>
      </c>
      <c r="J245" s="12">
        <v>-4.5199999999999996</v>
      </c>
      <c r="K245" s="47" t="s">
        <v>739</v>
      </c>
      <c r="L245" s="9" t="str">
        <f t="shared" si="39"/>
        <v>Yes</v>
      </c>
    </row>
    <row r="246" spans="1:12" ht="25.5" x14ac:dyDescent="0.2">
      <c r="A246" s="55" t="s">
        <v>1581</v>
      </c>
      <c r="B246" s="37" t="s">
        <v>213</v>
      </c>
      <c r="C246" s="54">
        <v>15898.262477</v>
      </c>
      <c r="D246" s="46" t="str">
        <f t="shared" si="36"/>
        <v>N/A</v>
      </c>
      <c r="E246" s="54">
        <v>16692.384687999998</v>
      </c>
      <c r="F246" s="46" t="str">
        <f t="shared" si="37"/>
        <v>N/A</v>
      </c>
      <c r="G246" s="54">
        <v>16373</v>
      </c>
      <c r="H246" s="46" t="str">
        <f t="shared" si="38"/>
        <v>N/A</v>
      </c>
      <c r="I246" s="12">
        <v>4.9950000000000001</v>
      </c>
      <c r="J246" s="12">
        <v>-1.91</v>
      </c>
      <c r="K246" s="47" t="s">
        <v>739</v>
      </c>
      <c r="L246" s="9" t="str">
        <f t="shared" si="39"/>
        <v>Yes</v>
      </c>
    </row>
    <row r="247" spans="1:12" ht="25.5" x14ac:dyDescent="0.2">
      <c r="A247" s="55" t="s">
        <v>1582</v>
      </c>
      <c r="B247" s="37" t="s">
        <v>213</v>
      </c>
      <c r="C247" s="54">
        <v>1923.4676425</v>
      </c>
      <c r="D247" s="46" t="str">
        <f t="shared" si="36"/>
        <v>N/A</v>
      </c>
      <c r="E247" s="54">
        <v>2017.0637606</v>
      </c>
      <c r="F247" s="46" t="str">
        <f t="shared" si="37"/>
        <v>N/A</v>
      </c>
      <c r="G247" s="54">
        <v>641.91143653999995</v>
      </c>
      <c r="H247" s="46" t="str">
        <f t="shared" si="38"/>
        <v>N/A</v>
      </c>
      <c r="I247" s="12">
        <v>4.8659999999999997</v>
      </c>
      <c r="J247" s="12">
        <v>-68.2</v>
      </c>
      <c r="K247" s="47" t="s">
        <v>739</v>
      </c>
      <c r="L247" s="9" t="str">
        <f t="shared" si="39"/>
        <v>No</v>
      </c>
    </row>
    <row r="248" spans="1:12" ht="25.5" x14ac:dyDescent="0.2">
      <c r="A248" s="55" t="s">
        <v>1583</v>
      </c>
      <c r="B248" s="37" t="s">
        <v>213</v>
      </c>
      <c r="C248" s="54">
        <v>166.11500000000001</v>
      </c>
      <c r="D248" s="46" t="str">
        <f t="shared" si="36"/>
        <v>N/A</v>
      </c>
      <c r="E248" s="54">
        <v>132.79057592000001</v>
      </c>
      <c r="F248" s="46" t="str">
        <f t="shared" si="37"/>
        <v>N/A</v>
      </c>
      <c r="G248" s="54">
        <v>114.95027623999999</v>
      </c>
      <c r="H248" s="46" t="str">
        <f t="shared" si="38"/>
        <v>N/A</v>
      </c>
      <c r="I248" s="12">
        <v>-20.100000000000001</v>
      </c>
      <c r="J248" s="12">
        <v>-13.4</v>
      </c>
      <c r="K248" s="47" t="s">
        <v>739</v>
      </c>
      <c r="L248" s="9" t="str">
        <f t="shared" si="39"/>
        <v>Yes</v>
      </c>
    </row>
    <row r="249" spans="1:12" ht="25.5" x14ac:dyDescent="0.2">
      <c r="A249" s="48" t="s">
        <v>1584</v>
      </c>
      <c r="B249" s="37" t="s">
        <v>213</v>
      </c>
      <c r="C249" s="46">
        <v>3.7089443443999999</v>
      </c>
      <c r="D249" s="46" t="str">
        <f t="shared" si="36"/>
        <v>N/A</v>
      </c>
      <c r="E249" s="46">
        <v>3.6611435670999999</v>
      </c>
      <c r="F249" s="46" t="str">
        <f t="shared" si="37"/>
        <v>N/A</v>
      </c>
      <c r="G249" s="46">
        <v>3.5715331459000002</v>
      </c>
      <c r="H249" s="46" t="str">
        <f t="shared" si="38"/>
        <v>N/A</v>
      </c>
      <c r="I249" s="12">
        <v>-1.29</v>
      </c>
      <c r="J249" s="12">
        <v>-2.4500000000000002</v>
      </c>
      <c r="K249" s="47" t="s">
        <v>739</v>
      </c>
      <c r="L249" s="9" t="str">
        <f t="shared" si="39"/>
        <v>Yes</v>
      </c>
    </row>
    <row r="250" spans="1:12" ht="25.5" x14ac:dyDescent="0.2">
      <c r="A250" s="53" t="s">
        <v>1585</v>
      </c>
      <c r="B250" s="37" t="s">
        <v>213</v>
      </c>
      <c r="C250" s="46">
        <v>16.121299293</v>
      </c>
      <c r="D250" s="46" t="str">
        <f t="shared" si="36"/>
        <v>N/A</v>
      </c>
      <c r="E250" s="46">
        <v>15.254984028999999</v>
      </c>
      <c r="F250" s="46" t="str">
        <f t="shared" si="37"/>
        <v>N/A</v>
      </c>
      <c r="G250" s="46">
        <v>16.038260482999998</v>
      </c>
      <c r="H250" s="46" t="str">
        <f t="shared" si="38"/>
        <v>N/A</v>
      </c>
      <c r="I250" s="12">
        <v>-5.37</v>
      </c>
      <c r="J250" s="12">
        <v>5.1349999999999998</v>
      </c>
      <c r="K250" s="47" t="s">
        <v>739</v>
      </c>
      <c r="L250" s="9" t="str">
        <f t="shared" si="39"/>
        <v>Yes</v>
      </c>
    </row>
    <row r="251" spans="1:12" ht="25.5" x14ac:dyDescent="0.2">
      <c r="A251" s="53" t="s">
        <v>1586</v>
      </c>
      <c r="B251" s="37" t="s">
        <v>213</v>
      </c>
      <c r="C251" s="46">
        <v>5.2961331375</v>
      </c>
      <c r="D251" s="46" t="str">
        <f t="shared" si="36"/>
        <v>N/A</v>
      </c>
      <c r="E251" s="46">
        <v>5.1514266237999999</v>
      </c>
      <c r="F251" s="46" t="str">
        <f t="shared" si="37"/>
        <v>N/A</v>
      </c>
      <c r="G251" s="46">
        <v>5.8755972069000002</v>
      </c>
      <c r="H251" s="46" t="str">
        <f t="shared" si="38"/>
        <v>N/A</v>
      </c>
      <c r="I251" s="12">
        <v>-2.73</v>
      </c>
      <c r="J251" s="12">
        <v>14.06</v>
      </c>
      <c r="K251" s="47" t="s">
        <v>739</v>
      </c>
      <c r="L251" s="9" t="str">
        <f t="shared" si="39"/>
        <v>Yes</v>
      </c>
    </row>
    <row r="252" spans="1:12" ht="25.5" x14ac:dyDescent="0.2">
      <c r="A252" s="53" t="s">
        <v>1587</v>
      </c>
      <c r="B252" s="37" t="s">
        <v>213</v>
      </c>
      <c r="C252" s="46">
        <v>1.9466982617999999</v>
      </c>
      <c r="D252" s="46" t="str">
        <f t="shared" si="36"/>
        <v>N/A</v>
      </c>
      <c r="E252" s="46">
        <v>1.9700834434000001</v>
      </c>
      <c r="F252" s="46" t="str">
        <f t="shared" si="37"/>
        <v>N/A</v>
      </c>
      <c r="G252" s="46">
        <v>1.7064115379</v>
      </c>
      <c r="H252" s="46" t="str">
        <f t="shared" si="38"/>
        <v>N/A</v>
      </c>
      <c r="I252" s="12">
        <v>1.2010000000000001</v>
      </c>
      <c r="J252" s="12">
        <v>-13.4</v>
      </c>
      <c r="K252" s="47" t="s">
        <v>739</v>
      </c>
      <c r="L252" s="9" t="str">
        <f t="shared" si="39"/>
        <v>Yes</v>
      </c>
    </row>
    <row r="253" spans="1:12" ht="25.5" x14ac:dyDescent="0.2">
      <c r="A253" s="53" t="s">
        <v>1588</v>
      </c>
      <c r="B253" s="37" t="s">
        <v>213</v>
      </c>
      <c r="C253" s="46">
        <v>2.8355387524000002</v>
      </c>
      <c r="D253" s="46" t="str">
        <f t="shared" si="36"/>
        <v>N/A</v>
      </c>
      <c r="E253" s="46">
        <v>3.4817481657</v>
      </c>
      <c r="F253" s="46" t="str">
        <f t="shared" si="37"/>
        <v>N/A</v>
      </c>
      <c r="G253" s="46">
        <v>3.3191216247000002</v>
      </c>
      <c r="H253" s="46" t="str">
        <f t="shared" si="38"/>
        <v>N/A</v>
      </c>
      <c r="I253" s="12">
        <v>22.79</v>
      </c>
      <c r="J253" s="12">
        <v>-4.67</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21839</v>
      </c>
      <c r="D7" s="34" t="str">
        <f>IF($B7="N/A","N/A",IF(C7&gt;15,"No",IF(C7&lt;-15,"No","Yes")))</f>
        <v>N/A</v>
      </c>
      <c r="E7" s="33">
        <v>22111</v>
      </c>
      <c r="F7" s="34" t="str">
        <f>IF($B7="N/A","N/A",IF(E7&gt;15,"No",IF(E7&lt;-15,"No","Yes")))</f>
        <v>N/A</v>
      </c>
      <c r="G7" s="33">
        <v>21486</v>
      </c>
      <c r="H7" s="34" t="str">
        <f>IF($B7="N/A","N/A",IF(G7&gt;15,"No",IF(G7&lt;-15,"No","Yes")))</f>
        <v>N/A</v>
      </c>
      <c r="I7" s="35">
        <v>1.2450000000000001</v>
      </c>
      <c r="J7" s="35">
        <v>-2.83</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93.905398598999994</v>
      </c>
      <c r="D13" s="9" t="str">
        <f t="shared" si="1"/>
        <v>No</v>
      </c>
      <c r="E13" s="9">
        <v>95.382388856000006</v>
      </c>
      <c r="F13" s="9" t="str">
        <f t="shared" si="2"/>
        <v>Yes</v>
      </c>
      <c r="G13" s="9">
        <v>94.149678860999998</v>
      </c>
      <c r="H13" s="9" t="str">
        <f t="shared" si="3"/>
        <v>No</v>
      </c>
      <c r="I13" s="10">
        <v>1.573</v>
      </c>
      <c r="J13" s="10">
        <v>-1.29</v>
      </c>
      <c r="K13" s="9" t="str">
        <f t="shared" si="0"/>
        <v>Yes</v>
      </c>
    </row>
    <row r="14" spans="1:11" x14ac:dyDescent="0.2">
      <c r="A14" s="31" t="s">
        <v>305</v>
      </c>
      <c r="B14" s="37" t="s">
        <v>213</v>
      </c>
      <c r="C14" s="38">
        <v>21839</v>
      </c>
      <c r="D14" s="9" t="str">
        <f>IF($B14="N/A","N/A",IF(C14&gt;15,"No",IF(C14&lt;-15,"No","Yes")))</f>
        <v>N/A</v>
      </c>
      <c r="E14" s="38">
        <v>22111</v>
      </c>
      <c r="F14" s="9" t="str">
        <f>IF($B14="N/A","N/A",IF(E14&gt;15,"No",IF(E14&lt;-15,"No","Yes")))</f>
        <v>N/A</v>
      </c>
      <c r="G14" s="38">
        <v>21486</v>
      </c>
      <c r="H14" s="9" t="str">
        <f>IF($B14="N/A","N/A",IF(G14&gt;15,"No",IF(G14&lt;-15,"No","Yes")))</f>
        <v>N/A</v>
      </c>
      <c r="I14" s="10">
        <v>1.2450000000000001</v>
      </c>
      <c r="J14" s="10">
        <v>-2.83</v>
      </c>
      <c r="K14" s="9" t="str">
        <f t="shared" si="0"/>
        <v>Yes</v>
      </c>
    </row>
    <row r="15" spans="1:11" x14ac:dyDescent="0.2">
      <c r="A15" s="28" t="s">
        <v>435</v>
      </c>
      <c r="B15" s="37" t="s">
        <v>215</v>
      </c>
      <c r="C15" s="9">
        <v>20.545812537</v>
      </c>
      <c r="D15" s="9" t="str">
        <f>IF($B15="N/A","N/A",IF(C15&gt;20,"No",IF(C15&lt;5,"No","Yes")))</f>
        <v>No</v>
      </c>
      <c r="E15" s="9">
        <v>19.542309258</v>
      </c>
      <c r="F15" s="9" t="str">
        <f>IF($B15="N/A","N/A",IF(E15&gt;20,"No",IF(E15&lt;5,"No","Yes")))</f>
        <v>Yes</v>
      </c>
      <c r="G15" s="9">
        <v>19.617425300000001</v>
      </c>
      <c r="H15" s="9" t="str">
        <f>IF($B15="N/A","N/A",IF(G15&gt;20,"No",IF(G15&lt;5,"No","Yes")))</f>
        <v>Yes</v>
      </c>
      <c r="I15" s="10">
        <v>-4.88</v>
      </c>
      <c r="J15" s="10">
        <v>0.38440000000000002</v>
      </c>
      <c r="K15" s="9" t="str">
        <f t="shared" si="0"/>
        <v>Yes</v>
      </c>
    </row>
    <row r="16" spans="1:11" x14ac:dyDescent="0.2">
      <c r="A16" s="28" t="s">
        <v>436</v>
      </c>
      <c r="B16" s="37" t="s">
        <v>213</v>
      </c>
      <c r="C16" s="9" t="s">
        <v>213</v>
      </c>
      <c r="D16" s="9" t="str">
        <f>IF($B16="N/A","N/A",IF(C16&gt;15,"No",IF(C16&lt;-15,"No","Yes")))</f>
        <v>N/A</v>
      </c>
      <c r="E16" s="9">
        <v>80.457690741999997</v>
      </c>
      <c r="F16" s="9" t="str">
        <f>IF($B16="N/A","N/A",IF(E16&gt;15,"No",IF(E16&lt;-15,"No","Yes")))</f>
        <v>N/A</v>
      </c>
      <c r="G16" s="9">
        <v>80.382574700000006</v>
      </c>
      <c r="H16" s="9" t="str">
        <f>IF($B16="N/A","N/A",IF(G16&gt;15,"No",IF(G16&lt;-15,"No","Yes")))</f>
        <v>N/A</v>
      </c>
      <c r="I16" s="10" t="s">
        <v>213</v>
      </c>
      <c r="J16" s="10">
        <v>-9.2999999999999999E-2</v>
      </c>
      <c r="K16" s="9" t="str">
        <f t="shared" si="0"/>
        <v>Yes</v>
      </c>
    </row>
    <row r="17" spans="1:11" x14ac:dyDescent="0.2">
      <c r="A17" s="28" t="s">
        <v>437</v>
      </c>
      <c r="B17" s="37" t="s">
        <v>213</v>
      </c>
      <c r="C17" s="9">
        <v>13.471312789000001</v>
      </c>
      <c r="D17" s="9" t="str">
        <f>IF($B17="N/A","N/A",IF(C17&gt;15,"No",IF(C17&lt;-15,"No","Yes")))</f>
        <v>N/A</v>
      </c>
      <c r="E17" s="9">
        <v>6.4718918185999996</v>
      </c>
      <c r="F17" s="9" t="str">
        <f>IF($B17="N/A","N/A",IF(E17&gt;15,"No",IF(E17&lt;-15,"No","Yes")))</f>
        <v>N/A</v>
      </c>
      <c r="G17" s="9">
        <v>7.4374010983999996</v>
      </c>
      <c r="H17" s="9" t="str">
        <f>IF($B17="N/A","N/A",IF(G17&gt;15,"No",IF(G17&lt;-15,"No","Yes")))</f>
        <v>N/A</v>
      </c>
      <c r="I17" s="10">
        <v>-52</v>
      </c>
      <c r="J17" s="10">
        <v>14.92</v>
      </c>
      <c r="K17" s="9" t="str">
        <f t="shared" si="0"/>
        <v>Yes</v>
      </c>
    </row>
    <row r="18" spans="1:11" x14ac:dyDescent="0.2">
      <c r="A18" s="28" t="s">
        <v>819</v>
      </c>
      <c r="B18" s="37" t="s">
        <v>213</v>
      </c>
      <c r="C18" s="98">
        <v>5418.5761387000002</v>
      </c>
      <c r="D18" s="9" t="str">
        <f>IF($B18="N/A","N/A",IF(C18&gt;15,"No",IF(C18&lt;-15,"No","Yes")))</f>
        <v>N/A</v>
      </c>
      <c r="E18" s="98">
        <v>7519.1271838000002</v>
      </c>
      <c r="F18" s="9" t="str">
        <f>IF($B18="N/A","N/A",IF(E18&gt;15,"No",IF(E18&lt;-15,"No","Yes")))</f>
        <v>N/A</v>
      </c>
      <c r="G18" s="98">
        <v>6672.4962452999998</v>
      </c>
      <c r="H18" s="9" t="str">
        <f>IF($B18="N/A","N/A",IF(G18&gt;15,"No",IF(G18&lt;-15,"No","Yes")))</f>
        <v>N/A</v>
      </c>
      <c r="I18" s="10">
        <v>38.770000000000003</v>
      </c>
      <c r="J18" s="10">
        <v>-11.3</v>
      </c>
      <c r="K18" s="9" t="str">
        <f t="shared" si="0"/>
        <v>Yes</v>
      </c>
    </row>
    <row r="19" spans="1:11" x14ac:dyDescent="0.2">
      <c r="A19" s="3" t="s">
        <v>306</v>
      </c>
      <c r="B19" s="37" t="s">
        <v>213</v>
      </c>
      <c r="C19" s="38">
        <v>44</v>
      </c>
      <c r="D19" s="37" t="s">
        <v>213</v>
      </c>
      <c r="E19" s="38">
        <v>0</v>
      </c>
      <c r="F19" s="37" t="s">
        <v>213</v>
      </c>
      <c r="G19" s="38">
        <v>11</v>
      </c>
      <c r="H19" s="9" t="str">
        <f>IF($B19="N/A","N/A",IF(G19&gt;15,"No",IF(G19&lt;-15,"No","Yes")))</f>
        <v>N/A</v>
      </c>
      <c r="I19" s="10">
        <v>-100</v>
      </c>
      <c r="J19" s="10" t="s">
        <v>1747</v>
      </c>
      <c r="K19" s="9" t="str">
        <f t="shared" si="0"/>
        <v>N/A</v>
      </c>
    </row>
    <row r="20" spans="1:11" x14ac:dyDescent="0.2">
      <c r="A20" s="3" t="s">
        <v>346</v>
      </c>
      <c r="B20" s="37" t="s">
        <v>213</v>
      </c>
      <c r="C20" s="8" t="s">
        <v>213</v>
      </c>
      <c r="D20" s="37" t="s">
        <v>213</v>
      </c>
      <c r="E20" s="8">
        <v>0</v>
      </c>
      <c r="F20" s="37" t="s">
        <v>213</v>
      </c>
      <c r="G20" s="8">
        <v>3.7233547399999997E-2</v>
      </c>
      <c r="H20" s="9" t="str">
        <f>IF($B20="N/A","N/A",IF(G20&gt;15,"No",IF(G20&lt;-15,"No","Yes")))</f>
        <v>N/A</v>
      </c>
      <c r="I20" s="10" t="s">
        <v>213</v>
      </c>
      <c r="J20" s="10" t="s">
        <v>1747</v>
      </c>
      <c r="K20" s="9" t="str">
        <f t="shared" si="0"/>
        <v>N/A</v>
      </c>
    </row>
    <row r="21" spans="1:11" ht="25.5" x14ac:dyDescent="0.2">
      <c r="A21" s="3" t="s">
        <v>820</v>
      </c>
      <c r="B21" s="37" t="s">
        <v>213</v>
      </c>
      <c r="C21" s="39">
        <v>1055.3636363999999</v>
      </c>
      <c r="D21" s="9" t="str">
        <f>IF($B21="N/A","N/A",IF(C21&gt;60,"No",IF(C21&lt;15,"No","Yes")))</f>
        <v>N/A</v>
      </c>
      <c r="E21" s="39" t="s">
        <v>1747</v>
      </c>
      <c r="F21" s="9" t="str">
        <f>IF($B21="N/A","N/A",IF(E21&gt;60,"No",IF(E21&lt;15,"No","Yes")))</f>
        <v>N/A</v>
      </c>
      <c r="G21" s="39">
        <v>4906.375</v>
      </c>
      <c r="H21" s="9" t="str">
        <f>IF($B21="N/A","N/A",IF(G21&gt;60,"No",IF(G21&lt;15,"No","Yes")))</f>
        <v>N/A</v>
      </c>
      <c r="I21" s="10" t="s">
        <v>1747</v>
      </c>
      <c r="J21" s="10" t="s">
        <v>1747</v>
      </c>
      <c r="K21" s="9" t="str">
        <f t="shared" si="0"/>
        <v>N/A</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17352</v>
      </c>
      <c r="D6" s="9" t="str">
        <f>IF($B6="N/A","N/A",IF(C6&gt;15,"No",IF(C6&lt;-15,"No","Yes")))</f>
        <v>N/A</v>
      </c>
      <c r="E6" s="38">
        <v>17790</v>
      </c>
      <c r="F6" s="9" t="str">
        <f>IF($B6="N/A","N/A",IF(E6&gt;15,"No",IF(E6&lt;-15,"No","Yes")))</f>
        <v>N/A</v>
      </c>
      <c r="G6" s="38">
        <v>17271</v>
      </c>
      <c r="H6" s="9" t="str">
        <f>IF($B6="N/A","N/A",IF(G6&gt;15,"No",IF(G6&lt;-15,"No","Yes")))</f>
        <v>N/A</v>
      </c>
      <c r="I6" s="10">
        <v>2.524</v>
      </c>
      <c r="J6" s="10">
        <v>-2.92</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5234.2410673000004</v>
      </c>
      <c r="D9" s="9" t="str">
        <f>IF($B9="N/A","N/A",IF(C9&gt;7000,"No",IF(C9&lt;2000,"No","Yes")))</f>
        <v>Yes</v>
      </c>
      <c r="E9" s="98">
        <v>5322.6588533000004</v>
      </c>
      <c r="F9" s="9" t="str">
        <f>IF($B9="N/A","N/A",IF(E9&gt;7000,"No",IF(E9&lt;2000,"No","Yes")))</f>
        <v>Yes</v>
      </c>
      <c r="G9" s="98">
        <v>5400.8157604999997</v>
      </c>
      <c r="H9" s="9" t="str">
        <f>IF($B9="N/A","N/A",IF(G9&gt;7000,"No",IF(G9&lt;2000,"No","Yes")))</f>
        <v>Yes</v>
      </c>
      <c r="I9" s="10">
        <v>1.6890000000000001</v>
      </c>
      <c r="J9" s="10">
        <v>1.468</v>
      </c>
      <c r="K9" s="9" t="str">
        <f t="shared" si="0"/>
        <v>Yes</v>
      </c>
    </row>
    <row r="10" spans="1:11" x14ac:dyDescent="0.2">
      <c r="A10" s="112" t="s">
        <v>825</v>
      </c>
      <c r="B10" s="37" t="s">
        <v>213</v>
      </c>
      <c r="C10" s="98">
        <v>1214.6541712000001</v>
      </c>
      <c r="D10" s="9" t="str">
        <f>IF($B10="N/A","N/A",IF(C10&gt;15,"No",IF(C10&lt;-15,"No","Yes")))</f>
        <v>N/A</v>
      </c>
      <c r="E10" s="98">
        <v>1211.7385979999999</v>
      </c>
      <c r="F10" s="9" t="str">
        <f>IF($B10="N/A","N/A",IF(E10&gt;15,"No",IF(E10&lt;-15,"No","Yes")))</f>
        <v>N/A</v>
      </c>
      <c r="G10" s="98">
        <v>1250.4020081000001</v>
      </c>
      <c r="H10" s="9" t="str">
        <f>IF($B10="N/A","N/A",IF(G10&gt;15,"No",IF(G10&lt;-15,"No","Yes")))</f>
        <v>N/A</v>
      </c>
      <c r="I10" s="10">
        <v>-0.24</v>
      </c>
      <c r="J10" s="10">
        <v>3.1909999999999998</v>
      </c>
      <c r="K10" s="9" t="str">
        <f t="shared" si="0"/>
        <v>Yes</v>
      </c>
    </row>
    <row r="11" spans="1:11" x14ac:dyDescent="0.2">
      <c r="A11" s="112" t="s">
        <v>309</v>
      </c>
      <c r="B11" s="37" t="s">
        <v>219</v>
      </c>
      <c r="C11" s="9">
        <v>1.6194098663000001</v>
      </c>
      <c r="D11" s="9" t="str">
        <f>IF($B11="N/A","N/A",IF(C11&gt;10,"No",IF(C11&lt;=0,"No","Yes")))</f>
        <v>Yes</v>
      </c>
      <c r="E11" s="9">
        <v>1.5233277122</v>
      </c>
      <c r="F11" s="9" t="str">
        <f>IF($B11="N/A","N/A",IF(E11&gt;10,"No",IF(E11&lt;=0,"No","Yes")))</f>
        <v>Yes</v>
      </c>
      <c r="G11" s="9">
        <v>1.3317121186</v>
      </c>
      <c r="H11" s="9" t="str">
        <f>IF($B11="N/A","N/A",IF(G11&gt;10,"No",IF(G11&lt;=0,"No","Yes")))</f>
        <v>Yes</v>
      </c>
      <c r="I11" s="10">
        <v>-5.93</v>
      </c>
      <c r="J11" s="10">
        <v>-12.6</v>
      </c>
      <c r="K11" s="9" t="str">
        <f t="shared" si="0"/>
        <v>Yes</v>
      </c>
    </row>
    <row r="12" spans="1:11" x14ac:dyDescent="0.2">
      <c r="A12" s="112" t="s">
        <v>826</v>
      </c>
      <c r="B12" s="37" t="s">
        <v>213</v>
      </c>
      <c r="C12" s="98">
        <v>2774.0071174</v>
      </c>
      <c r="D12" s="9" t="str">
        <f>IF($B12="N/A","N/A",IF(C12&gt;15,"No",IF(C12&lt;-15,"No","Yes")))</f>
        <v>N/A</v>
      </c>
      <c r="E12" s="98">
        <v>3352.2804427999999</v>
      </c>
      <c r="F12" s="9" t="str">
        <f>IF($B12="N/A","N/A",IF(E12&gt;15,"No",IF(E12&lt;-15,"No","Yes")))</f>
        <v>N/A</v>
      </c>
      <c r="G12" s="98">
        <v>2596.8173913000001</v>
      </c>
      <c r="H12" s="9" t="str">
        <f>IF($B12="N/A","N/A",IF(G12&gt;15,"No",IF(G12&lt;-15,"No","Yes")))</f>
        <v>N/A</v>
      </c>
      <c r="I12" s="10">
        <v>20.85</v>
      </c>
      <c r="J12" s="10">
        <v>-22.5</v>
      </c>
      <c r="K12" s="9" t="str">
        <f t="shared" si="0"/>
        <v>Yes</v>
      </c>
    </row>
    <row r="13" spans="1:11" x14ac:dyDescent="0.2">
      <c r="A13" s="112" t="s">
        <v>310</v>
      </c>
      <c r="B13" s="37" t="s">
        <v>214</v>
      </c>
      <c r="C13" s="8">
        <v>97.193407100000002</v>
      </c>
      <c r="D13" s="9" t="str">
        <f>IF($B13="N/A","N/A",IF(C13&gt;100,"No",IF(C13&lt;95,"No","Yes")))</f>
        <v>Yes</v>
      </c>
      <c r="E13" s="8">
        <v>97.082630691000006</v>
      </c>
      <c r="F13" s="9" t="str">
        <f>IF($B13="N/A","N/A",IF(E13&gt;100,"No",IF(E13&lt;95,"No","Yes")))</f>
        <v>Yes</v>
      </c>
      <c r="G13" s="8">
        <v>97.261305078000007</v>
      </c>
      <c r="H13" s="9" t="str">
        <f>IF($B13="N/A","N/A",IF(G13&gt;100,"No",IF(G13&lt;95,"No","Yes")))</f>
        <v>Yes</v>
      </c>
      <c r="I13" s="10">
        <v>-0.114</v>
      </c>
      <c r="J13" s="10">
        <v>0.184</v>
      </c>
      <c r="K13" s="9" t="str">
        <f t="shared" si="0"/>
        <v>Yes</v>
      </c>
    </row>
    <row r="14" spans="1:11" x14ac:dyDescent="0.2">
      <c r="A14" s="112" t="s">
        <v>827</v>
      </c>
      <c r="B14" s="37" t="s">
        <v>220</v>
      </c>
      <c r="C14" s="8">
        <v>1.1171657278</v>
      </c>
      <c r="D14" s="9" t="str">
        <f>IF($B14="N/A","N/A",IF(C14&gt;1,"Yes","No"))</f>
        <v>Yes</v>
      </c>
      <c r="E14" s="8">
        <v>1.1233281223</v>
      </c>
      <c r="F14" s="9" t="str">
        <f>IF($B14="N/A","N/A",IF(E14&gt;1,"Yes","No"))</f>
        <v>Yes</v>
      </c>
      <c r="G14" s="8">
        <v>1.1283486129</v>
      </c>
      <c r="H14" s="9" t="str">
        <f>IF($B14="N/A","N/A",IF(G14&gt;1,"Yes","No"))</f>
        <v>Yes</v>
      </c>
      <c r="I14" s="10">
        <v>0.55159999999999998</v>
      </c>
      <c r="J14" s="10">
        <v>0.44690000000000002</v>
      </c>
      <c r="K14" s="9" t="str">
        <f t="shared" si="0"/>
        <v>Yes</v>
      </c>
    </row>
    <row r="15" spans="1:11" x14ac:dyDescent="0.2">
      <c r="A15" s="112" t="s">
        <v>311</v>
      </c>
      <c r="B15" s="37" t="s">
        <v>214</v>
      </c>
      <c r="C15" s="8">
        <v>97.066620561999997</v>
      </c>
      <c r="D15" s="9" t="str">
        <f>IF($B15="N/A","N/A",IF(C15&gt;100,"No",IF(C15&lt;95,"No","Yes")))</f>
        <v>Yes</v>
      </c>
      <c r="E15" s="8">
        <v>96.942102305000006</v>
      </c>
      <c r="F15" s="9" t="str">
        <f>IF($B15="N/A","N/A",IF(E15&gt;100,"No",IF(E15&lt;95,"No","Yes")))</f>
        <v>Yes</v>
      </c>
      <c r="G15" s="8">
        <v>97.162874181999996</v>
      </c>
      <c r="H15" s="9" t="str">
        <f>IF($B15="N/A","N/A",IF(G15&gt;100,"No",IF(G15&lt;95,"No","Yes")))</f>
        <v>Yes</v>
      </c>
      <c r="I15" s="10">
        <v>-0.128</v>
      </c>
      <c r="J15" s="10">
        <v>0.22770000000000001</v>
      </c>
      <c r="K15" s="9" t="str">
        <f t="shared" si="0"/>
        <v>Yes</v>
      </c>
    </row>
    <row r="16" spans="1:11" x14ac:dyDescent="0.2">
      <c r="A16" s="112" t="s">
        <v>828</v>
      </c>
      <c r="B16" s="37" t="s">
        <v>221</v>
      </c>
      <c r="C16" s="8">
        <v>8.6104019473999998</v>
      </c>
      <c r="D16" s="9" t="str">
        <f>IF($B16="N/A","N/A",IF(C16&gt;3,"Yes","No"))</f>
        <v>Yes</v>
      </c>
      <c r="E16" s="8">
        <v>8.4425374000000009</v>
      </c>
      <c r="F16" s="9" t="str">
        <f>IF($B16="N/A","N/A",IF(E16&gt;3,"Yes","No"))</f>
        <v>Yes</v>
      </c>
      <c r="G16" s="8">
        <v>8.4791132829000002</v>
      </c>
      <c r="H16" s="9" t="str">
        <f>IF($B16="N/A","N/A",IF(G16&gt;3,"Yes","No"))</f>
        <v>Yes</v>
      </c>
      <c r="I16" s="10">
        <v>-1.95</v>
      </c>
      <c r="J16" s="10">
        <v>0.43319999999999997</v>
      </c>
      <c r="K16" s="9" t="str">
        <f t="shared" si="0"/>
        <v>Yes</v>
      </c>
    </row>
    <row r="17" spans="1:11" x14ac:dyDescent="0.2">
      <c r="A17" s="112" t="s">
        <v>829</v>
      </c>
      <c r="B17" s="37" t="s">
        <v>222</v>
      </c>
      <c r="C17" s="8">
        <v>3.4916436146000001</v>
      </c>
      <c r="D17" s="9" t="str">
        <f>IF($B17="N/A","N/A",IF(C17&gt;=8,"No",IF(C17&lt;2,"No","Yes")))</f>
        <v>Yes</v>
      </c>
      <c r="E17" s="8">
        <v>3.5809443507999998</v>
      </c>
      <c r="F17" s="9" t="str">
        <f>IF($B17="N/A","N/A",IF(E17&gt;=8,"No",IF(E17&lt;2,"No","Yes")))</f>
        <v>Yes</v>
      </c>
      <c r="G17" s="8">
        <v>3.5091772335</v>
      </c>
      <c r="H17" s="9" t="str">
        <f>IF($B17="N/A","N/A",IF(G17&gt;=8,"No",IF(G17&lt;2,"No","Yes")))</f>
        <v>Yes</v>
      </c>
      <c r="I17" s="10">
        <v>2.5579999999999998</v>
      </c>
      <c r="J17" s="10">
        <v>-2</v>
      </c>
      <c r="K17" s="9" t="str">
        <f t="shared" si="0"/>
        <v>Yes</v>
      </c>
    </row>
    <row r="18" spans="1:11" x14ac:dyDescent="0.2">
      <c r="A18" s="112" t="s">
        <v>830</v>
      </c>
      <c r="B18" s="37" t="s">
        <v>222</v>
      </c>
      <c r="C18" s="8">
        <v>4.3092438912000004</v>
      </c>
      <c r="D18" s="9" t="str">
        <f>IF($B18="N/A","N/A",IF(C18&gt;=8,"No",IF(C18&lt;2,"No","Yes")))</f>
        <v>Yes</v>
      </c>
      <c r="E18" s="8">
        <v>4.3925801012000001</v>
      </c>
      <c r="F18" s="9" t="str">
        <f>IF($B18="N/A","N/A",IF(E18&gt;=8,"No",IF(E18&lt;2,"No","Yes")))</f>
        <v>Yes</v>
      </c>
      <c r="G18" s="8">
        <v>4.3192635053000004</v>
      </c>
      <c r="H18" s="9" t="str">
        <f>IF($B18="N/A","N/A",IF(G18&gt;=8,"No",IF(G18&lt;2,"No","Yes")))</f>
        <v>Yes</v>
      </c>
      <c r="I18" s="10">
        <v>1.9339999999999999</v>
      </c>
      <c r="J18" s="10">
        <v>-1.67</v>
      </c>
      <c r="K18" s="9" t="str">
        <f t="shared" si="0"/>
        <v>Yes</v>
      </c>
    </row>
    <row r="19" spans="1:11" x14ac:dyDescent="0.2">
      <c r="A19" s="112" t="s">
        <v>312</v>
      </c>
      <c r="B19" s="37" t="s">
        <v>223</v>
      </c>
      <c r="C19" s="8">
        <v>97.256800369000004</v>
      </c>
      <c r="D19" s="9" t="str">
        <f>IF(OR($B19="N/A",$C19="N/A"),"N/A",IF(C19&gt;100,"No",IF(C19&lt;98,"No","Yes")))</f>
        <v>No</v>
      </c>
      <c r="E19" s="8">
        <v>97.088251826999993</v>
      </c>
      <c r="F19" s="9" t="str">
        <f>IF(OR($B19="N/A",$E19="N/A"),"N/A",IF(E19&gt;100,"No",IF(E19&lt;98,"No","Yes")))</f>
        <v>No</v>
      </c>
      <c r="G19" s="8">
        <v>97.267095131000005</v>
      </c>
      <c r="H19" s="9" t="str">
        <f>IF($B19="N/A","N/A",IF(G19&gt;100,"No",IF(G19&lt;98,"No","Yes")))</f>
        <v>No</v>
      </c>
      <c r="I19" s="10">
        <v>-0.17299999999999999</v>
      </c>
      <c r="J19" s="10">
        <v>0.1842</v>
      </c>
      <c r="K19" s="9" t="str">
        <f t="shared" si="0"/>
        <v>Yes</v>
      </c>
    </row>
    <row r="20" spans="1:11" x14ac:dyDescent="0.2">
      <c r="A20" s="112" t="s">
        <v>31</v>
      </c>
      <c r="B20" s="62" t="s">
        <v>214</v>
      </c>
      <c r="C20" s="8">
        <v>96.945597049</v>
      </c>
      <c r="D20" s="9" t="str">
        <f>IF($B20="N/A","N/A",IF(C20&gt;100,"No",IF(C20&lt;95,"No","Yes")))</f>
        <v>Yes</v>
      </c>
      <c r="E20" s="8">
        <v>96.812816189000003</v>
      </c>
      <c r="F20" s="9" t="str">
        <f>IF($B20="N/A","N/A",IF(E20&gt;100,"No",IF(E20&lt;95,"No","Yes")))</f>
        <v>Yes</v>
      </c>
      <c r="G20" s="8">
        <v>97.087603497000003</v>
      </c>
      <c r="H20" s="9" t="str">
        <f>IF($B20="N/A","N/A",IF(G20&gt;100,"No",IF(G20&lt;95,"No","Yes")))</f>
        <v>Yes</v>
      </c>
      <c r="I20" s="10">
        <v>-0.13700000000000001</v>
      </c>
      <c r="J20" s="10">
        <v>0.2838</v>
      </c>
      <c r="K20" s="9" t="str">
        <f t="shared" si="0"/>
        <v>Yes</v>
      </c>
    </row>
    <row r="21" spans="1:11" x14ac:dyDescent="0.2">
      <c r="A21" s="112" t="s">
        <v>313</v>
      </c>
      <c r="B21" s="37" t="s">
        <v>214</v>
      </c>
      <c r="C21" s="8">
        <v>97.256800369000004</v>
      </c>
      <c r="D21" s="9" t="str">
        <f>IF($B21="N/A","N/A",IF(C21&gt;100,"No",IF(C21&lt;95,"No","Yes")))</f>
        <v>Yes</v>
      </c>
      <c r="E21" s="8">
        <v>97.088251826999993</v>
      </c>
      <c r="F21" s="9" t="str">
        <f>IF($B21="N/A","N/A",IF(E21&gt;100,"No",IF(E21&lt;95,"No","Yes")))</f>
        <v>Yes</v>
      </c>
      <c r="G21" s="8">
        <v>97.267095131000005</v>
      </c>
      <c r="H21" s="9" t="str">
        <f>IF($B21="N/A","N/A",IF(G21&gt;100,"No",IF(G21&lt;95,"No","Yes")))</f>
        <v>Yes</v>
      </c>
      <c r="I21" s="10">
        <v>-0.17299999999999999</v>
      </c>
      <c r="J21" s="10">
        <v>0.1842</v>
      </c>
      <c r="K21" s="9" t="str">
        <f t="shared" si="0"/>
        <v>Yes</v>
      </c>
    </row>
    <row r="22" spans="1:11" x14ac:dyDescent="0.2">
      <c r="A22" s="112" t="s">
        <v>1709</v>
      </c>
      <c r="B22" s="37" t="s">
        <v>224</v>
      </c>
      <c r="C22" s="8">
        <v>0.69156293219999998</v>
      </c>
      <c r="D22" s="9" t="str">
        <f>IF($B22="N/A","N/A",IF(C22&gt;5,"No",IF(C22&lt;=0,"No","Yes")))</f>
        <v>Yes</v>
      </c>
      <c r="E22" s="8">
        <v>0.64643057900000001</v>
      </c>
      <c r="F22" s="9" t="str">
        <f>IF($B22="N/A","N/A",IF(E22&gt;5,"No",IF(E22&lt;=0,"No","Yes")))</f>
        <v>Yes</v>
      </c>
      <c r="G22" s="8">
        <v>0.65427595390000004</v>
      </c>
      <c r="H22" s="9" t="str">
        <f>IF($B22="N/A","N/A",IF(G22&gt;5,"No",IF(G22&lt;=0,"No","Yes")))</f>
        <v>Yes</v>
      </c>
      <c r="I22" s="10">
        <v>-6.53</v>
      </c>
      <c r="J22" s="10">
        <v>1.214</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4.9481327800999999</v>
      </c>
      <c r="D24" s="9" t="str">
        <f>IF($B24="N/A","N/A",IF(C24&gt;=2,"Yes","No"))</f>
        <v>Yes</v>
      </c>
      <c r="E24" s="8">
        <v>4.9804384486000002</v>
      </c>
      <c r="F24" s="9" t="str">
        <f>IF($B24="N/A","N/A",IF(E24&gt;=2,"Yes","No"))</f>
        <v>Yes</v>
      </c>
      <c r="G24" s="8">
        <v>5.1076949799999998</v>
      </c>
      <c r="H24" s="9" t="str">
        <f>IF($B24="N/A","N/A",IF(G24&gt;=2,"Yes","No"))</f>
        <v>Yes</v>
      </c>
      <c r="I24" s="10">
        <v>0.65290000000000004</v>
      </c>
      <c r="J24" s="10">
        <v>2.5550000000000002</v>
      </c>
      <c r="K24" s="9" t="str">
        <f t="shared" si="0"/>
        <v>Yes</v>
      </c>
    </row>
    <row r="25" spans="1:11" x14ac:dyDescent="0.2">
      <c r="A25" s="112" t="s">
        <v>832</v>
      </c>
      <c r="B25" s="37" t="s">
        <v>226</v>
      </c>
      <c r="C25" s="8">
        <v>4.8985707699000001</v>
      </c>
      <c r="D25" s="9" t="str">
        <f>IF($B25="N/A","N/A",IF(C25&gt;30,"No",IF(C25&lt;5,"No","Yes")))</f>
        <v>No</v>
      </c>
      <c r="E25" s="8">
        <v>4.6880269815000002</v>
      </c>
      <c r="F25" s="9" t="str">
        <f>IF($B25="N/A","N/A",IF(E25&gt;30,"No",IF(E25&lt;5,"No","Yes")))</f>
        <v>No</v>
      </c>
      <c r="G25" s="8">
        <v>4.1398876729999996</v>
      </c>
      <c r="H25" s="9" t="str">
        <f>IF($B25="N/A","N/A",IF(G25&gt;30,"No",IF(G25&lt;5,"No","Yes")))</f>
        <v>No</v>
      </c>
      <c r="I25" s="10">
        <v>-4.3</v>
      </c>
      <c r="J25" s="10">
        <v>-11.7</v>
      </c>
      <c r="K25" s="9" t="str">
        <f t="shared" si="0"/>
        <v>Yes</v>
      </c>
    </row>
    <row r="26" spans="1:11" x14ac:dyDescent="0.2">
      <c r="A26" s="112" t="s">
        <v>833</v>
      </c>
      <c r="B26" s="37" t="s">
        <v>227</v>
      </c>
      <c r="C26" s="8">
        <v>16.856846473000001</v>
      </c>
      <c r="D26" s="9" t="str">
        <f>IF($B26="N/A","N/A",IF(C26&gt;75,"No",IF(C26&lt;15,"No","Yes")))</f>
        <v>Yes</v>
      </c>
      <c r="E26" s="8">
        <v>15.756042721</v>
      </c>
      <c r="F26" s="9" t="str">
        <f>IF($B26="N/A","N/A",IF(E26&gt;75,"No",IF(E26&lt;15,"No","Yes")))</f>
        <v>Yes</v>
      </c>
      <c r="G26" s="8">
        <v>16.420589426999999</v>
      </c>
      <c r="H26" s="9" t="str">
        <f>IF($B26="N/A","N/A",IF(G26&gt;75,"No",IF(G26&lt;15,"No","Yes")))</f>
        <v>Yes</v>
      </c>
      <c r="I26" s="10">
        <v>-6.53</v>
      </c>
      <c r="J26" s="10">
        <v>4.218</v>
      </c>
      <c r="K26" s="9" t="str">
        <f t="shared" si="0"/>
        <v>Yes</v>
      </c>
    </row>
    <row r="27" spans="1:11" x14ac:dyDescent="0.2">
      <c r="A27" s="112" t="s">
        <v>834</v>
      </c>
      <c r="B27" s="37" t="s">
        <v>228</v>
      </c>
      <c r="C27" s="8">
        <v>78.244582757000003</v>
      </c>
      <c r="D27" s="9" t="str">
        <f>IF($B27="N/A","N/A",IF(C27&gt;70,"No",IF(C27&lt;25,"No","Yes")))</f>
        <v>No</v>
      </c>
      <c r="E27" s="8">
        <v>79.555930298000007</v>
      </c>
      <c r="F27" s="9" t="str">
        <f>IF($B27="N/A","N/A",IF(E27&gt;70,"No",IF(E27&lt;25,"No","Yes")))</f>
        <v>No</v>
      </c>
      <c r="G27" s="8">
        <v>79.4395229</v>
      </c>
      <c r="H27" s="9" t="str">
        <f>IF($B27="N/A","N/A",IF(G27&gt;70,"No",IF(G27&lt;25,"No","Yes")))</f>
        <v>No</v>
      </c>
      <c r="I27" s="10">
        <v>1.6759999999999999</v>
      </c>
      <c r="J27" s="10">
        <v>-0.14599999999999999</v>
      </c>
      <c r="K27" s="9" t="str">
        <f t="shared" si="0"/>
        <v>Yes</v>
      </c>
    </row>
    <row r="28" spans="1:11" x14ac:dyDescent="0.2">
      <c r="A28" s="112" t="s">
        <v>318</v>
      </c>
      <c r="B28" s="37" t="s">
        <v>229</v>
      </c>
      <c r="C28" s="8">
        <v>59.491701245000002</v>
      </c>
      <c r="D28" s="9" t="str">
        <f>IF($B28="N/A","N/A",IF(C28&gt;70,"No",IF(C28&lt;35,"No","Yes")))</f>
        <v>Yes</v>
      </c>
      <c r="E28" s="8">
        <v>58.667790893999999</v>
      </c>
      <c r="F28" s="9" t="str">
        <f>IF($B28="N/A","N/A",IF(E28&gt;70,"No",IF(E28&lt;35,"No","Yes")))</f>
        <v>Yes</v>
      </c>
      <c r="G28" s="8">
        <v>59.180128539000002</v>
      </c>
      <c r="H28" s="9" t="str">
        <f>IF($B28="N/A","N/A",IF(G28&gt;70,"No",IF(G28&lt;35,"No","Yes")))</f>
        <v>Yes</v>
      </c>
      <c r="I28" s="10">
        <v>-1.38</v>
      </c>
      <c r="J28" s="10">
        <v>0.87329999999999997</v>
      </c>
      <c r="K28" s="9" t="str">
        <f t="shared" si="0"/>
        <v>Yes</v>
      </c>
    </row>
    <row r="29" spans="1:11" x14ac:dyDescent="0.2">
      <c r="A29" s="112" t="s">
        <v>835</v>
      </c>
      <c r="B29" s="37" t="s">
        <v>220</v>
      </c>
      <c r="C29" s="8">
        <v>2.1851206044999998</v>
      </c>
      <c r="D29" s="9" t="str">
        <f>IF($B29="N/A","N/A",IF(C29&gt;1,"Yes","No"))</f>
        <v>Yes</v>
      </c>
      <c r="E29" s="8">
        <v>2.1947877742999999</v>
      </c>
      <c r="F29" s="9" t="str">
        <f>IF($B29="N/A","N/A",IF(E29&gt;1,"Yes","No"))</f>
        <v>Yes</v>
      </c>
      <c r="G29" s="8">
        <v>2.2581939145000001</v>
      </c>
      <c r="H29" s="9" t="str">
        <f>IF($B29="N/A","N/A",IF(G29&gt;1,"Yes","No"))</f>
        <v>Yes</v>
      </c>
      <c r="I29" s="10">
        <v>0.44240000000000002</v>
      </c>
      <c r="J29" s="10">
        <v>2.8889999999999998</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99.951081107999997</v>
      </c>
      <c r="H31" s="9" t="str">
        <f>IF($B31="N/A","N/A",IF(G31&gt;15,"No",IF(G31&lt;-15,"No","Yes")))</f>
        <v>N/A</v>
      </c>
      <c r="I31" s="10">
        <v>0</v>
      </c>
      <c r="J31" s="10">
        <v>-4.9000000000000002E-2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97.124250806999996</v>
      </c>
      <c r="D34" s="9" t="str">
        <f>IF($B34="N/A","N/A",IF(C34&gt;=90,"Yes","No"))</f>
        <v>Yes</v>
      </c>
      <c r="E34" s="8">
        <v>96.902754356000003</v>
      </c>
      <c r="F34" s="9" t="str">
        <f>IF($B34="N/A","N/A",IF(E34&gt;=90,"Yes","No"))</f>
        <v>Yes</v>
      </c>
      <c r="G34" s="8">
        <v>97.122343813000001</v>
      </c>
      <c r="H34" s="9" t="str">
        <f>IF($B34="N/A","N/A",IF(G34&gt;=90,"Yes","No"))</f>
        <v>Yes</v>
      </c>
      <c r="I34" s="10">
        <v>-0.22800000000000001</v>
      </c>
      <c r="J34" s="10">
        <v>0.2266</v>
      </c>
      <c r="K34" s="9" t="str">
        <f t="shared" si="0"/>
        <v>Yes</v>
      </c>
    </row>
    <row r="35" spans="1:11" x14ac:dyDescent="0.2">
      <c r="A35" s="112" t="s">
        <v>323</v>
      </c>
      <c r="B35" s="37" t="s">
        <v>213</v>
      </c>
      <c r="C35" s="8">
        <v>23.634163209</v>
      </c>
      <c r="D35" s="9" t="str">
        <f>IF($B35="N/A","N/A",IF(C35&gt;15,"No",IF(C35&lt;-15,"No","Yes")))</f>
        <v>N/A</v>
      </c>
      <c r="E35" s="8">
        <v>23.417650365</v>
      </c>
      <c r="F35" s="9" t="str">
        <f>IF($B35="N/A","N/A",IF(E35&gt;15,"No",IF(E35&lt;-15,"No","Yes")))</f>
        <v>N/A</v>
      </c>
      <c r="G35" s="8">
        <v>23.571304499</v>
      </c>
      <c r="H35" s="9" t="str">
        <f>IF($B35="N/A","N/A",IF(G35&gt;15,"No",IF(G35&lt;-15,"No","Yes")))</f>
        <v>N/A</v>
      </c>
      <c r="I35" s="10">
        <v>-0.91600000000000004</v>
      </c>
      <c r="J35" s="10">
        <v>0.65610000000000002</v>
      </c>
      <c r="K35" s="9" t="str">
        <f t="shared" si="0"/>
        <v>Yes</v>
      </c>
    </row>
    <row r="36" spans="1:11" ht="25.5" x14ac:dyDescent="0.2">
      <c r="A36" s="112" t="s">
        <v>369</v>
      </c>
      <c r="B36" s="37" t="s">
        <v>213</v>
      </c>
      <c r="C36" s="8">
        <v>25.391885662</v>
      </c>
      <c r="D36" s="9" t="str">
        <f>IF($B36="N/A","N/A",IF(C36&gt;15,"No",IF(C36&lt;-15,"No","Yes")))</f>
        <v>N/A</v>
      </c>
      <c r="E36" s="8">
        <v>26.233839236000001</v>
      </c>
      <c r="F36" s="9" t="str">
        <f>IF($B36="N/A","N/A",IF(E36&gt;15,"No",IF(E36&lt;-15,"No","Yes")))</f>
        <v>N/A</v>
      </c>
      <c r="G36" s="8">
        <v>26.767413583</v>
      </c>
      <c r="H36" s="9" t="str">
        <f>IF($B36="N/A","N/A",IF(G36&gt;15,"No",IF(G36&lt;-15,"No","Yes")))</f>
        <v>N/A</v>
      </c>
      <c r="I36" s="10">
        <v>3.3159999999999998</v>
      </c>
      <c r="J36" s="10">
        <v>2.0339999999999998</v>
      </c>
      <c r="K36" s="9" t="str">
        <f t="shared" si="0"/>
        <v>Yes</v>
      </c>
    </row>
    <row r="37" spans="1:11" x14ac:dyDescent="0.2">
      <c r="A37" s="112" t="s">
        <v>374</v>
      </c>
      <c r="B37" s="37" t="s">
        <v>231</v>
      </c>
      <c r="C37" s="8">
        <v>92.098893498999999</v>
      </c>
      <c r="D37" s="9" t="str">
        <f>IF($B37="N/A","N/A",IF(C37&gt;90,"No",IF(C37&lt;75,"No","Yes")))</f>
        <v>No</v>
      </c>
      <c r="E37" s="8">
        <v>92.197863968999997</v>
      </c>
      <c r="F37" s="9" t="str">
        <f>IF($B37="N/A","N/A",IF(E37&gt;90,"No",IF(E37&lt;75,"No","Yes")))</f>
        <v>No</v>
      </c>
      <c r="G37" s="8">
        <v>92.247119448999996</v>
      </c>
      <c r="H37" s="9" t="str">
        <f>IF($B37="N/A","N/A",IF(G37&gt;90,"No",IF(G37&lt;75,"No","Yes")))</f>
        <v>No</v>
      </c>
      <c r="I37" s="10">
        <v>0.1075</v>
      </c>
      <c r="J37" s="10">
        <v>5.3400000000000003E-2</v>
      </c>
      <c r="K37" s="9" t="str">
        <f>IF(J37="Div by 0", "N/A", IF(J37="N/A","N/A", IF(J37&gt;30, "No", IF(J37&lt;-30, "No", "Yes"))))</f>
        <v>Yes</v>
      </c>
    </row>
    <row r="38" spans="1:11" x14ac:dyDescent="0.2">
      <c r="A38" s="112" t="s">
        <v>375</v>
      </c>
      <c r="B38" s="37" t="s">
        <v>232</v>
      </c>
      <c r="C38" s="8">
        <v>5.4172429691000001</v>
      </c>
      <c r="D38" s="9" t="str">
        <f>IF($B38="N/A","N/A",IF(C38&gt;10,"No",IF(C38&lt;1,"No","Yes")))</f>
        <v>Yes</v>
      </c>
      <c r="E38" s="8">
        <v>5.4356379988999999</v>
      </c>
      <c r="F38" s="9" t="str">
        <f>IF($B38="N/A","N/A",IF(E38&gt;10,"No",IF(E38&lt;1,"No","Yes")))</f>
        <v>Yes</v>
      </c>
      <c r="G38" s="8">
        <v>5.1415667882999996</v>
      </c>
      <c r="H38" s="9" t="str">
        <f>IF($B38="N/A","N/A",IF(G38&gt;10,"No",IF(G38&lt;1,"No","Yes")))</f>
        <v>Yes</v>
      </c>
      <c r="I38" s="10">
        <v>0.33960000000000001</v>
      </c>
      <c r="J38" s="10">
        <v>-5.41</v>
      </c>
      <c r="K38" s="9" t="str">
        <f>IF(J38="Div by 0", "N/A", IF(J38="N/A","N/A", IF(J38&gt;30, "No", IF(J38&lt;-30, "No", "Yes"))))</f>
        <v>Yes</v>
      </c>
    </row>
    <row r="39" spans="1:11" x14ac:dyDescent="0.2">
      <c r="A39" s="112" t="s">
        <v>376</v>
      </c>
      <c r="B39" s="37" t="s">
        <v>233</v>
      </c>
      <c r="C39" s="8">
        <v>3.4578146599999998E-2</v>
      </c>
      <c r="D39" s="9" t="str">
        <f>IF($B39="N/A","N/A",IF(C39&gt;2,"No",IF(C39&lt;=0,"No","Yes")))</f>
        <v>Yes</v>
      </c>
      <c r="E39" s="8">
        <v>3.9347948299999998E-2</v>
      </c>
      <c r="F39" s="9" t="str">
        <f>IF($B39="N/A","N/A",IF(E39&gt;2,"No",IF(E39&lt;=0,"No","Yes")))</f>
        <v>Yes</v>
      </c>
      <c r="G39" s="8">
        <v>1.7370158100000001E-2</v>
      </c>
      <c r="H39" s="9" t="str">
        <f>IF($B39="N/A","N/A",IF(G39&gt;2,"No",IF(G39&lt;=0,"No","Yes")))</f>
        <v>Yes</v>
      </c>
      <c r="I39" s="10">
        <v>13.79</v>
      </c>
      <c r="J39" s="10">
        <v>-55.9</v>
      </c>
      <c r="K39" s="9" t="str">
        <f>IF(J39="Div by 0", "N/A", IF(J39="N/A","N/A", IF(J39&gt;30, "No", IF(J39&lt;-30, "No", "Yes"))))</f>
        <v>No</v>
      </c>
    </row>
    <row r="40" spans="1:11" x14ac:dyDescent="0.2">
      <c r="A40" s="112" t="s">
        <v>377</v>
      </c>
      <c r="B40" s="37" t="s">
        <v>234</v>
      </c>
      <c r="C40" s="8">
        <v>0.82411249419999999</v>
      </c>
      <c r="D40" s="9" t="str">
        <f>IF($B40="N/A","N/A",IF(C40&gt;3,"No",IF(C40&lt;=0,"No","Yes")))</f>
        <v>Yes</v>
      </c>
      <c r="E40" s="8">
        <v>0.70264193370000005</v>
      </c>
      <c r="F40" s="9" t="str">
        <f>IF($B40="N/A","N/A",IF(E40&gt;3,"No",IF(E40&lt;=0,"No","Yes")))</f>
        <v>Yes</v>
      </c>
      <c r="G40" s="8">
        <v>0.85113774539999998</v>
      </c>
      <c r="H40" s="9" t="str">
        <f>IF($B40="N/A","N/A",IF(G40&gt;3,"No",IF(G40&lt;=0,"No","Yes")))</f>
        <v>Yes</v>
      </c>
      <c r="I40" s="10">
        <v>-14.7</v>
      </c>
      <c r="J40" s="10">
        <v>21.13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4487</v>
      </c>
      <c r="D6" s="9" t="str">
        <f>IF($B6="N/A","N/A",IF(C6&gt;15,"No",IF(C6&lt;-15,"No","Yes")))</f>
        <v>N/A</v>
      </c>
      <c r="E6" s="38">
        <v>4321</v>
      </c>
      <c r="F6" s="9" t="str">
        <f>IF($B6="N/A","N/A",IF(E6&gt;15,"No",IF(E6&lt;-15,"No","Yes")))</f>
        <v>N/A</v>
      </c>
      <c r="G6" s="38">
        <v>4215</v>
      </c>
      <c r="H6" s="9" t="str">
        <f>IF($B6="N/A","N/A",IF(G6&gt;15,"No",IF(G6&lt;-15,"No","Yes")))</f>
        <v>N/A</v>
      </c>
      <c r="I6" s="10">
        <v>-3.7</v>
      </c>
      <c r="J6" s="10">
        <v>-2.4500000000000002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1090.8170270000001</v>
      </c>
      <c r="D9" s="9" t="str">
        <f>IF($B9="N/A","N/A",IF(C9&gt;15,"No",IF(C9&lt;-15,"No","Yes")))</f>
        <v>N/A</v>
      </c>
      <c r="E9" s="98">
        <v>1201.5582041</v>
      </c>
      <c r="F9" s="9" t="str">
        <f>IF($B9="N/A","N/A",IF(E9&gt;15,"No",IF(E9&lt;-15,"No","Yes")))</f>
        <v>N/A</v>
      </c>
      <c r="G9" s="98">
        <v>1174.8469751</v>
      </c>
      <c r="H9" s="9" t="str">
        <f>IF($B9="N/A","N/A",IF(G9&gt;15,"No",IF(G9&lt;-15,"No","Yes")))</f>
        <v>N/A</v>
      </c>
      <c r="I9" s="10">
        <v>10.15</v>
      </c>
      <c r="J9" s="10">
        <v>-2.2200000000000002</v>
      </c>
      <c r="K9" s="9" t="str">
        <f t="shared" si="0"/>
        <v>Yes</v>
      </c>
    </row>
    <row r="10" spans="1:11" x14ac:dyDescent="0.2">
      <c r="A10" s="112" t="s">
        <v>309</v>
      </c>
      <c r="B10" s="37" t="s">
        <v>213</v>
      </c>
      <c r="C10" s="8">
        <v>0.37887229770000003</v>
      </c>
      <c r="D10" s="9" t="str">
        <f>IF($B10="N/A","N/A",IF(C10&gt;15,"No",IF(C10&lt;-15,"No","Yes")))</f>
        <v>N/A</v>
      </c>
      <c r="E10" s="8">
        <v>0.46285582040000001</v>
      </c>
      <c r="F10" s="9" t="str">
        <f>IF($B10="N/A","N/A",IF(E10&gt;15,"No",IF(E10&lt;-15,"No","Yes")))</f>
        <v>N/A</v>
      </c>
      <c r="G10" s="8">
        <v>0.35587188609999998</v>
      </c>
      <c r="H10" s="9" t="str">
        <f>IF($B10="N/A","N/A",IF(G10&gt;15,"No",IF(G10&lt;-15,"No","Yes")))</f>
        <v>N/A</v>
      </c>
      <c r="I10" s="10">
        <v>22.17</v>
      </c>
      <c r="J10" s="10">
        <v>-23.1</v>
      </c>
      <c r="K10" s="9" t="str">
        <f t="shared" si="0"/>
        <v>Yes</v>
      </c>
    </row>
    <row r="11" spans="1:11" x14ac:dyDescent="0.2">
      <c r="A11" s="112" t="s">
        <v>826</v>
      </c>
      <c r="B11" s="37" t="s">
        <v>213</v>
      </c>
      <c r="C11" s="98">
        <v>732.23529412000005</v>
      </c>
      <c r="D11" s="9" t="str">
        <f>IF($B11="N/A","N/A",IF(C11&gt;15,"No",IF(C11&lt;-15,"No","Yes")))</f>
        <v>N/A</v>
      </c>
      <c r="E11" s="98">
        <v>745.4</v>
      </c>
      <c r="F11" s="9" t="str">
        <f>IF($B11="N/A","N/A",IF(E11&gt;15,"No",IF(E11&lt;-15,"No","Yes")))</f>
        <v>N/A</v>
      </c>
      <c r="G11" s="98">
        <v>716.93333332999998</v>
      </c>
      <c r="H11" s="9" t="str">
        <f>IF($B11="N/A","N/A",IF(G11&gt;15,"No",IF(G11&lt;-15,"No","Yes")))</f>
        <v>N/A</v>
      </c>
      <c r="I11" s="10">
        <v>1.798</v>
      </c>
      <c r="J11" s="10">
        <v>-3.82</v>
      </c>
      <c r="K11" s="9" t="str">
        <f t="shared" si="0"/>
        <v>Yes</v>
      </c>
    </row>
    <row r="12" spans="1:11" x14ac:dyDescent="0.2">
      <c r="A12" s="112" t="s">
        <v>310</v>
      </c>
      <c r="B12" s="37" t="s">
        <v>214</v>
      </c>
      <c r="C12" s="8">
        <v>98.328504569000003</v>
      </c>
      <c r="D12" s="9" t="str">
        <f>IF($B12="N/A","N/A",IF(C12&gt;100,"No",IF(C12&lt;95,"No","Yes")))</f>
        <v>Yes</v>
      </c>
      <c r="E12" s="8">
        <v>98.657718121000002</v>
      </c>
      <c r="F12" s="9" t="str">
        <f>IF($B12="N/A","N/A",IF(E12&gt;100,"No",IF(E12&lt;95,"No","Yes")))</f>
        <v>Yes</v>
      </c>
      <c r="G12" s="8">
        <v>98.837485172000001</v>
      </c>
      <c r="H12" s="9" t="str">
        <f>IF($B12="N/A","N/A",IF(G12&gt;100,"No",IF(G12&lt;95,"No","Yes")))</f>
        <v>Yes</v>
      </c>
      <c r="I12" s="10">
        <v>0.33479999999999999</v>
      </c>
      <c r="J12" s="10">
        <v>0.1822</v>
      </c>
      <c r="K12" s="9" t="str">
        <f t="shared" si="0"/>
        <v>Yes</v>
      </c>
    </row>
    <row r="13" spans="1:11" x14ac:dyDescent="0.2">
      <c r="A13" s="112" t="s">
        <v>827</v>
      </c>
      <c r="B13" s="37" t="s">
        <v>220</v>
      </c>
      <c r="C13" s="8">
        <v>1.1985494107000001</v>
      </c>
      <c r="D13" s="9" t="str">
        <f>IF($B13="N/A","N/A",IF(C13&gt;1,"Yes","No"))</f>
        <v>Yes</v>
      </c>
      <c r="E13" s="8">
        <v>1.2015012902</v>
      </c>
      <c r="F13" s="9" t="str">
        <f>IF($B13="N/A","N/A",IF(E13&gt;1,"Yes","No"))</f>
        <v>Yes</v>
      </c>
      <c r="G13" s="8">
        <v>1.2143542967000001</v>
      </c>
      <c r="H13" s="9" t="str">
        <f>IF($B13="N/A","N/A",IF(G13&gt;1,"Yes","No"))</f>
        <v>Yes</v>
      </c>
      <c r="I13" s="10">
        <v>0.24629999999999999</v>
      </c>
      <c r="J13" s="10">
        <v>1.07</v>
      </c>
      <c r="K13" s="9" t="str">
        <f t="shared" si="0"/>
        <v>Yes</v>
      </c>
    </row>
    <row r="14" spans="1:11" x14ac:dyDescent="0.2">
      <c r="A14" s="112" t="s">
        <v>311</v>
      </c>
      <c r="B14" s="37" t="s">
        <v>214</v>
      </c>
      <c r="C14" s="8">
        <v>98.306217962999995</v>
      </c>
      <c r="D14" s="9" t="str">
        <f>IF($B14="N/A","N/A",IF(C14&gt;100,"No",IF(C14&lt;95,"No","Yes")))</f>
        <v>Yes</v>
      </c>
      <c r="E14" s="8">
        <v>98.611432539000006</v>
      </c>
      <c r="F14" s="9" t="str">
        <f>IF($B14="N/A","N/A",IF(E14&gt;100,"No",IF(E14&lt;95,"No","Yes")))</f>
        <v>Yes</v>
      </c>
      <c r="G14" s="8">
        <v>98.790035587000006</v>
      </c>
      <c r="H14" s="9" t="str">
        <f>IF($B14="N/A","N/A",IF(G14&gt;100,"No",IF(G14&lt;95,"No","Yes")))</f>
        <v>Yes</v>
      </c>
      <c r="I14" s="10">
        <v>0.3105</v>
      </c>
      <c r="J14" s="10">
        <v>0.18110000000000001</v>
      </c>
      <c r="K14" s="9" t="str">
        <f t="shared" si="0"/>
        <v>Yes</v>
      </c>
    </row>
    <row r="15" spans="1:11" x14ac:dyDescent="0.2">
      <c r="A15" s="112" t="s">
        <v>828</v>
      </c>
      <c r="B15" s="37" t="s">
        <v>221</v>
      </c>
      <c r="C15" s="8">
        <v>12.524370891</v>
      </c>
      <c r="D15" s="9" t="str">
        <f>IF($B15="N/A","N/A",IF(C15&gt;3,"Yes","No"))</f>
        <v>Yes</v>
      </c>
      <c r="E15" s="8">
        <v>12.508566064</v>
      </c>
      <c r="F15" s="9" t="str">
        <f>IF($B15="N/A","N/A",IF(E15&gt;3,"Yes","No"))</f>
        <v>Yes</v>
      </c>
      <c r="G15" s="8">
        <v>12.665946205999999</v>
      </c>
      <c r="H15" s="9" t="str">
        <f>IF($B15="N/A","N/A",IF(G15&gt;3,"Yes","No"))</f>
        <v>Yes</v>
      </c>
      <c r="I15" s="10">
        <v>-0.126</v>
      </c>
      <c r="J15" s="10">
        <v>1.258</v>
      </c>
      <c r="K15" s="9" t="str">
        <f t="shared" si="0"/>
        <v>Yes</v>
      </c>
    </row>
    <row r="16" spans="1:11" x14ac:dyDescent="0.2">
      <c r="A16" s="112" t="s">
        <v>829</v>
      </c>
      <c r="B16" s="37" t="s">
        <v>222</v>
      </c>
      <c r="C16" s="8">
        <v>3.9581011812</v>
      </c>
      <c r="D16" s="9" t="str">
        <f>IF($B16="N/A","N/A",IF(C16&gt;=8,"No",IF(C16&lt;2,"No","Yes")))</f>
        <v>Yes</v>
      </c>
      <c r="E16" s="8">
        <v>4.1349224717000004</v>
      </c>
      <c r="F16" s="9" t="str">
        <f>IF($B16="N/A","N/A",IF(E16&gt;=8,"No",IF(E16&lt;2,"No","Yes")))</f>
        <v>Yes</v>
      </c>
      <c r="G16" s="8">
        <v>4.0163701068000002</v>
      </c>
      <c r="H16" s="9" t="str">
        <f>IF($B16="N/A","N/A",IF(G16&gt;=8,"No",IF(G16&lt;2,"No","Yes")))</f>
        <v>Yes</v>
      </c>
      <c r="I16" s="10">
        <v>4.4669999999999996</v>
      </c>
      <c r="J16" s="10">
        <v>-2.87</v>
      </c>
      <c r="K16" s="9" t="str">
        <f t="shared" si="0"/>
        <v>Yes</v>
      </c>
    </row>
    <row r="17" spans="1:11" x14ac:dyDescent="0.2">
      <c r="A17" s="112" t="s">
        <v>312</v>
      </c>
      <c r="B17" s="37" t="s">
        <v>223</v>
      </c>
      <c r="C17" s="8">
        <v>98.350791174999998</v>
      </c>
      <c r="D17" s="9" t="str">
        <f>IF(OR($B17="N/A",$C17="N/A"),"N/A",IF(C17&gt;100,"No",IF(C17&lt;98,"No","Yes")))</f>
        <v>Yes</v>
      </c>
      <c r="E17" s="8">
        <v>98.657718121000002</v>
      </c>
      <c r="F17" s="9" t="str">
        <f>IF(OR($B17="N/A",$E17="N/A"),"N/A",IF(E17&gt;100,"No",IF(E17&lt;98,"No","Yes")))</f>
        <v>Yes</v>
      </c>
      <c r="G17" s="8">
        <v>98.837485172000001</v>
      </c>
      <c r="H17" s="9" t="str">
        <f>IF($B17="N/A","N/A",IF(G17&gt;100,"No",IF(G17&lt;98,"No","Yes")))</f>
        <v>Yes</v>
      </c>
      <c r="I17" s="10">
        <v>0.31209999999999999</v>
      </c>
      <c r="J17" s="10">
        <v>0.1822</v>
      </c>
      <c r="K17" s="9" t="str">
        <f t="shared" si="0"/>
        <v>Yes</v>
      </c>
    </row>
    <row r="18" spans="1:11" x14ac:dyDescent="0.2">
      <c r="A18" s="112" t="s">
        <v>31</v>
      </c>
      <c r="B18" s="37" t="s">
        <v>214</v>
      </c>
      <c r="C18" s="8">
        <v>98.261644751999995</v>
      </c>
      <c r="D18" s="9" t="str">
        <f>IF($B18="N/A","N/A",IF(C18&gt;100,"No",IF(C18&lt;95,"No","Yes")))</f>
        <v>Yes</v>
      </c>
      <c r="E18" s="8">
        <v>98.518861375</v>
      </c>
      <c r="F18" s="9" t="str">
        <f>IF($B18="N/A","N/A",IF(E18&gt;100,"No",IF(E18&lt;95,"No","Yes")))</f>
        <v>Yes</v>
      </c>
      <c r="G18" s="8">
        <v>98.695136418000004</v>
      </c>
      <c r="H18" s="9" t="str">
        <f>IF($B18="N/A","N/A",IF(G18&gt;100,"No",IF(G18&lt;95,"No","Yes")))</f>
        <v>Yes</v>
      </c>
      <c r="I18" s="10">
        <v>0.26179999999999998</v>
      </c>
      <c r="J18" s="10">
        <v>0.1789</v>
      </c>
      <c r="K18" s="9" t="str">
        <f t="shared" si="0"/>
        <v>Yes</v>
      </c>
    </row>
    <row r="19" spans="1:11" x14ac:dyDescent="0.2">
      <c r="A19" s="112" t="s">
        <v>313</v>
      </c>
      <c r="B19" s="37" t="s">
        <v>214</v>
      </c>
      <c r="C19" s="8">
        <v>98.350791174999998</v>
      </c>
      <c r="D19" s="9" t="str">
        <f>IF($B19="N/A","N/A",IF(C19&gt;100,"No",IF(C19&lt;95,"No","Yes")))</f>
        <v>Yes</v>
      </c>
      <c r="E19" s="8">
        <v>98.657718121000002</v>
      </c>
      <c r="F19" s="9" t="str">
        <f>IF($B19="N/A","N/A",IF(E19&gt;100,"No",IF(E19&lt;95,"No","Yes")))</f>
        <v>Yes</v>
      </c>
      <c r="G19" s="8">
        <v>98.837485172000001</v>
      </c>
      <c r="H19" s="9" t="str">
        <f>IF($B19="N/A","N/A",IF(G19&gt;100,"No",IF(G19&lt;95,"No","Yes")))</f>
        <v>Yes</v>
      </c>
      <c r="I19" s="10">
        <v>0.31209999999999999</v>
      </c>
      <c r="J19" s="10">
        <v>0.1822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7.8237129484999999</v>
      </c>
      <c r="D21" s="9" t="str">
        <f>IF($B21="N/A","N/A",IF(C21&gt;=2,"Yes","No"))</f>
        <v>Yes</v>
      </c>
      <c r="E21" s="8">
        <v>7.9680629484000001</v>
      </c>
      <c r="F21" s="9" t="str">
        <f>IF($B21="N/A","N/A",IF(E21&gt;=2,"Yes","No"))</f>
        <v>Yes</v>
      </c>
      <c r="G21" s="8">
        <v>7.9995255042000002</v>
      </c>
      <c r="H21" s="9" t="str">
        <f>IF($B21="N/A","N/A",IF(G21&gt;=2,"Yes","No"))</f>
        <v>Yes</v>
      </c>
      <c r="I21" s="10">
        <v>1.845</v>
      </c>
      <c r="J21" s="10">
        <v>0.39489999999999997</v>
      </c>
      <c r="K21" s="9" t="str">
        <f t="shared" si="0"/>
        <v>Yes</v>
      </c>
    </row>
    <row r="22" spans="1:11" x14ac:dyDescent="0.2">
      <c r="A22" s="112" t="s">
        <v>832</v>
      </c>
      <c r="B22" s="37" t="s">
        <v>226</v>
      </c>
      <c r="C22" s="8">
        <v>8.7809226655000003</v>
      </c>
      <c r="D22" s="9" t="str">
        <f>IF($B22="N/A","N/A",IF(C22&gt;30,"No",IF(C22&lt;5,"No","Yes")))</f>
        <v>Yes</v>
      </c>
      <c r="E22" s="8">
        <v>8.956260125</v>
      </c>
      <c r="F22" s="9" t="str">
        <f>IF($B22="N/A","N/A",IF(E22&gt;30,"No",IF(E22&lt;5,"No","Yes")))</f>
        <v>Yes</v>
      </c>
      <c r="G22" s="8">
        <v>8.0664294187000003</v>
      </c>
      <c r="H22" s="9" t="str">
        <f>IF($B22="N/A","N/A",IF(G22&gt;30,"No",IF(G22&lt;5,"No","Yes")))</f>
        <v>Yes</v>
      </c>
      <c r="I22" s="10">
        <v>1.9970000000000001</v>
      </c>
      <c r="J22" s="10">
        <v>-9.94</v>
      </c>
      <c r="K22" s="9" t="str">
        <f t="shared" si="0"/>
        <v>Yes</v>
      </c>
    </row>
    <row r="23" spans="1:11" x14ac:dyDescent="0.2">
      <c r="A23" s="112" t="s">
        <v>833</v>
      </c>
      <c r="B23" s="37" t="s">
        <v>227</v>
      </c>
      <c r="C23" s="8">
        <v>36.238020949000003</v>
      </c>
      <c r="D23" s="9" t="str">
        <f>IF($B23="N/A","N/A",IF(C23&gt;75,"No",IF(C23&lt;15,"No","Yes")))</f>
        <v>Yes</v>
      </c>
      <c r="E23" s="8">
        <v>36.149039574</v>
      </c>
      <c r="F23" s="9" t="str">
        <f>IF($B23="N/A","N/A",IF(E23&gt;75,"No",IF(E23&lt;15,"No","Yes")))</f>
        <v>Yes</v>
      </c>
      <c r="G23" s="8">
        <v>34.685646501000001</v>
      </c>
      <c r="H23" s="9" t="str">
        <f>IF($B23="N/A","N/A",IF(G23&gt;75,"No",IF(G23&lt;15,"No","Yes")))</f>
        <v>Yes</v>
      </c>
      <c r="I23" s="10">
        <v>-0.246</v>
      </c>
      <c r="J23" s="10">
        <v>-4.05</v>
      </c>
      <c r="K23" s="9" t="str">
        <f t="shared" si="0"/>
        <v>Yes</v>
      </c>
    </row>
    <row r="24" spans="1:11" x14ac:dyDescent="0.2">
      <c r="A24" s="112" t="s">
        <v>834</v>
      </c>
      <c r="B24" s="37" t="s">
        <v>228</v>
      </c>
      <c r="C24" s="8">
        <v>54.981056385000002</v>
      </c>
      <c r="D24" s="9" t="str">
        <f>IF($B24="N/A","N/A",IF(C24&gt;70,"No",IF(C24&lt;25,"No","Yes")))</f>
        <v>Yes</v>
      </c>
      <c r="E24" s="8">
        <v>54.894700301</v>
      </c>
      <c r="F24" s="9" t="str">
        <f>IF($B24="N/A","N/A",IF(E24&gt;70,"No",IF(E24&lt;25,"No","Yes")))</f>
        <v>Yes</v>
      </c>
      <c r="G24" s="8">
        <v>57.247924081000001</v>
      </c>
      <c r="H24" s="9" t="str">
        <f>IF($B24="N/A","N/A",IF(G24&gt;70,"No",IF(G24&lt;25,"No","Yes")))</f>
        <v>Yes</v>
      </c>
      <c r="I24" s="10">
        <v>-0.157</v>
      </c>
      <c r="J24" s="10">
        <v>4.2869999999999999</v>
      </c>
      <c r="K24" s="9" t="str">
        <f t="shared" si="0"/>
        <v>Yes</v>
      </c>
    </row>
    <row r="25" spans="1:11" x14ac:dyDescent="0.2">
      <c r="A25" s="112" t="s">
        <v>318</v>
      </c>
      <c r="B25" s="37" t="s">
        <v>229</v>
      </c>
      <c r="C25" s="8">
        <v>51.548919099999999</v>
      </c>
      <c r="D25" s="9" t="str">
        <f>IF($B25="N/A","N/A",IF(C25&gt;70,"No",IF(C25&lt;35,"No","Yes")))</f>
        <v>Yes</v>
      </c>
      <c r="E25" s="8">
        <v>52.024994214000003</v>
      </c>
      <c r="F25" s="9" t="str">
        <f>IF($B25="N/A","N/A",IF(E25&gt;70,"No",IF(E25&lt;35,"No","Yes")))</f>
        <v>Yes</v>
      </c>
      <c r="G25" s="8">
        <v>50.486358244000002</v>
      </c>
      <c r="H25" s="9" t="str">
        <f>IF($B25="N/A","N/A",IF(G25&gt;70,"No",IF(G25&lt;35,"No","Yes")))</f>
        <v>Yes</v>
      </c>
      <c r="I25" s="10">
        <v>0.92349999999999999</v>
      </c>
      <c r="J25" s="10">
        <v>-2.96</v>
      </c>
      <c r="K25" s="9" t="str">
        <f t="shared" si="0"/>
        <v>Yes</v>
      </c>
    </row>
    <row r="26" spans="1:11" x14ac:dyDescent="0.2">
      <c r="A26" s="112" t="s">
        <v>835</v>
      </c>
      <c r="B26" s="37" t="s">
        <v>220</v>
      </c>
      <c r="C26" s="8">
        <v>2.4409857328000002</v>
      </c>
      <c r="D26" s="9" t="str">
        <f>IF($B26="N/A","N/A",IF(C26&gt;1,"Yes","No"))</f>
        <v>Yes</v>
      </c>
      <c r="E26" s="8">
        <v>2.4608540925</v>
      </c>
      <c r="F26" s="9" t="str">
        <f>IF($B26="N/A","N/A",IF(E26&gt;1,"Yes","No"))</f>
        <v>Yes</v>
      </c>
      <c r="G26" s="8">
        <v>2.3778195488999998</v>
      </c>
      <c r="H26" s="9" t="str">
        <f>IF($B26="N/A","N/A",IF(G26&gt;1,"Yes","No"))</f>
        <v>Yes</v>
      </c>
      <c r="I26" s="10">
        <v>0.81389999999999996</v>
      </c>
      <c r="J26" s="10">
        <v>-3.37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97.103329009999996</v>
      </c>
      <c r="D28" s="9" t="str">
        <f>IF($B28="N/A","N/A",IF(C28&gt;15,"No",IF(C28&lt;-15,"No","Yes")))</f>
        <v>N/A</v>
      </c>
      <c r="E28" s="8">
        <v>97.642348753999997</v>
      </c>
      <c r="F28" s="9" t="str">
        <f>IF($B28="N/A","N/A",IF(E28&gt;15,"No",IF(E28&lt;-15,"No","Yes")))</f>
        <v>N/A</v>
      </c>
      <c r="G28" s="8">
        <v>98.026315788999995</v>
      </c>
      <c r="H28" s="9" t="str">
        <f>IF($B28="N/A","N/A",IF(G28&gt;15,"No",IF(G28&lt;-15,"No","Yes")))</f>
        <v>N/A</v>
      </c>
      <c r="I28" s="10">
        <v>0.55510000000000004</v>
      </c>
      <c r="J28" s="10">
        <v>0.39319999999999999</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98.127925117000004</v>
      </c>
      <c r="D31" s="9" t="str">
        <f>IF($B31="N/A","N/A",IF(C31&gt;=90,"Yes","No"))</f>
        <v>Yes</v>
      </c>
      <c r="E31" s="8">
        <v>98.403147419999996</v>
      </c>
      <c r="F31" s="9" t="str">
        <f>IF($B31="N/A","N/A",IF(E31&gt;=90,"Yes","No"))</f>
        <v>Yes</v>
      </c>
      <c r="G31" s="8">
        <v>98.671411625000005</v>
      </c>
      <c r="H31" s="9" t="str">
        <f>IF($B31="N/A","N/A",IF(G31&gt;=90,"Yes","No"))</f>
        <v>Yes</v>
      </c>
      <c r="I31" s="10">
        <v>0.28050000000000003</v>
      </c>
      <c r="J31" s="10">
        <v>0.27260000000000001</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58815</v>
      </c>
      <c r="D7" s="34" t="str">
        <f>IF($B7="N/A","N/A",IF(C7&gt;15,"No",IF(C7&lt;-15,"No","Yes")))</f>
        <v>N/A</v>
      </c>
      <c r="E7" s="33">
        <v>58278</v>
      </c>
      <c r="F7" s="34" t="str">
        <f>IF($B7="N/A","N/A",IF(E7&gt;15,"No",IF(E7&lt;-15,"No","Yes")))</f>
        <v>N/A</v>
      </c>
      <c r="G7" s="33">
        <v>59062</v>
      </c>
      <c r="H7" s="34" t="str">
        <f>IF($B7="N/A","N/A",IF(G7&gt;15,"No",IF(G7&lt;-15,"No","Yes")))</f>
        <v>N/A</v>
      </c>
      <c r="I7" s="35">
        <v>-0.91300000000000003</v>
      </c>
      <c r="J7" s="35">
        <v>1.345</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86.646263708000006</v>
      </c>
      <c r="D13" s="9" t="str">
        <f t="shared" si="1"/>
        <v>No</v>
      </c>
      <c r="E13" s="8">
        <v>85.869453309999997</v>
      </c>
      <c r="F13" s="9" t="str">
        <f t="shared" si="2"/>
        <v>No</v>
      </c>
      <c r="G13" s="8">
        <v>87.326876841000001</v>
      </c>
      <c r="H13" s="9" t="str">
        <f t="shared" si="3"/>
        <v>No</v>
      </c>
      <c r="I13" s="10">
        <v>-0.89700000000000002</v>
      </c>
      <c r="J13" s="10">
        <v>1.6970000000000001</v>
      </c>
      <c r="K13" s="9" t="str">
        <f t="shared" si="0"/>
        <v>Yes</v>
      </c>
    </row>
    <row r="14" spans="1:11" x14ac:dyDescent="0.2">
      <c r="A14" s="109" t="s">
        <v>13</v>
      </c>
      <c r="B14" s="37" t="s">
        <v>213</v>
      </c>
      <c r="C14" s="38">
        <v>58815</v>
      </c>
      <c r="D14" s="9" t="str">
        <f>IF($B14="N/A","N/A",IF(C14&gt;15,"No",IF(C14&lt;-15,"No","Yes")))</f>
        <v>N/A</v>
      </c>
      <c r="E14" s="38">
        <v>58278</v>
      </c>
      <c r="F14" s="9" t="str">
        <f>IF($B14="N/A","N/A",IF(E14&gt;15,"No",IF(E14&lt;-15,"No","Yes")))</f>
        <v>N/A</v>
      </c>
      <c r="G14" s="38">
        <v>59062</v>
      </c>
      <c r="H14" s="9" t="str">
        <f>IF($B14="N/A","N/A",IF(G14&gt;15,"No",IF(G14&lt;-15,"No","Yes")))</f>
        <v>N/A</v>
      </c>
      <c r="I14" s="10">
        <v>-0.91300000000000003</v>
      </c>
      <c r="J14" s="10">
        <v>1.345</v>
      </c>
      <c r="K14" s="9" t="str">
        <f t="shared" si="0"/>
        <v>Yes</v>
      </c>
    </row>
    <row r="15" spans="1:11" x14ac:dyDescent="0.2">
      <c r="A15" s="109" t="s">
        <v>442</v>
      </c>
      <c r="B15" s="37"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9" t="s">
        <v>443</v>
      </c>
      <c r="B16" s="32"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
      <c r="A17" s="109" t="s">
        <v>444</v>
      </c>
      <c r="B17" s="37" t="s">
        <v>235</v>
      </c>
      <c r="C17" s="8">
        <v>6.9710107965999999</v>
      </c>
      <c r="D17" s="9" t="str">
        <f>IF($B17="N/A","N/A",IF(C17&gt;1,"Yes","No"))</f>
        <v>Yes</v>
      </c>
      <c r="E17" s="8">
        <v>5.3244792202999998</v>
      </c>
      <c r="F17" s="9" t="str">
        <f>IF($B17="N/A","N/A",IF(E17&gt;1,"Yes","No"))</f>
        <v>Yes</v>
      </c>
      <c r="G17" s="8">
        <v>3.1424604653000001</v>
      </c>
      <c r="H17" s="9" t="str">
        <f>IF($B17="N/A","N/A",IF(G17&gt;1,"Yes","No"))</f>
        <v>Yes</v>
      </c>
      <c r="I17" s="10">
        <v>-23.6</v>
      </c>
      <c r="J17" s="10">
        <v>-41</v>
      </c>
      <c r="K17" s="9" t="str">
        <f t="shared" si="0"/>
        <v>No</v>
      </c>
    </row>
    <row r="18" spans="1:11" x14ac:dyDescent="0.2">
      <c r="A18" s="109" t="s">
        <v>862</v>
      </c>
      <c r="B18" s="37" t="s">
        <v>213</v>
      </c>
      <c r="C18" s="110">
        <v>2341.9304877999998</v>
      </c>
      <c r="D18" s="9" t="str">
        <f>IF($B18="N/A","N/A",IF(C18&gt;15,"No",IF(C18&lt;-15,"No","Yes")))</f>
        <v>N/A</v>
      </c>
      <c r="E18" s="110">
        <v>2658.2455688</v>
      </c>
      <c r="F18" s="9" t="str">
        <f>IF($B18="N/A","N/A",IF(E18&gt;15,"No",IF(E18&lt;-15,"No","Yes")))</f>
        <v>N/A</v>
      </c>
      <c r="G18" s="110">
        <v>3130.8863147000002</v>
      </c>
      <c r="H18" s="9" t="str">
        <f>IF($B18="N/A","N/A",IF(G18&gt;15,"No",IF(G18&lt;-15,"No","Yes")))</f>
        <v>N/A</v>
      </c>
      <c r="I18" s="10">
        <v>13.51</v>
      </c>
      <c r="J18" s="10">
        <v>17.78</v>
      </c>
      <c r="K18" s="9" t="str">
        <f t="shared" si="0"/>
        <v>Yes</v>
      </c>
    </row>
    <row r="19" spans="1:11" x14ac:dyDescent="0.2">
      <c r="A19" s="3" t="s">
        <v>131</v>
      </c>
      <c r="B19" s="37" t="s">
        <v>213</v>
      </c>
      <c r="C19" s="38">
        <v>14</v>
      </c>
      <c r="D19" s="37" t="s">
        <v>213</v>
      </c>
      <c r="E19" s="38">
        <v>0</v>
      </c>
      <c r="F19" s="37" t="s">
        <v>213</v>
      </c>
      <c r="G19" s="38">
        <v>0</v>
      </c>
      <c r="H19" s="9" t="str">
        <f>IF($B19="N/A","N/A",IF(G19&gt;15,"No",IF(G19&lt;-15,"No","Yes")))</f>
        <v>N/A</v>
      </c>
      <c r="I19" s="10">
        <v>-100</v>
      </c>
      <c r="J19" s="10" t="s">
        <v>1747</v>
      </c>
      <c r="K19" s="9" t="str">
        <f t="shared" si="0"/>
        <v>N/A</v>
      </c>
    </row>
    <row r="20" spans="1:11" x14ac:dyDescent="0.2">
      <c r="A20" s="3" t="s">
        <v>346</v>
      </c>
      <c r="B20" s="32" t="s">
        <v>213</v>
      </c>
      <c r="C20" s="8" t="s">
        <v>213</v>
      </c>
      <c r="D20" s="37" t="s">
        <v>213</v>
      </c>
      <c r="E20" s="8">
        <v>0</v>
      </c>
      <c r="F20" s="37" t="s">
        <v>213</v>
      </c>
      <c r="G20" s="8">
        <v>0</v>
      </c>
      <c r="H20" s="9" t="str">
        <f>IF($B20="N/A","N/A",IF(G20&gt;15,"No",IF(G20&lt;-15,"No","Yes")))</f>
        <v>N/A</v>
      </c>
      <c r="I20" s="10" t="s">
        <v>213</v>
      </c>
      <c r="J20" s="10" t="s">
        <v>1747</v>
      </c>
      <c r="K20" s="9" t="str">
        <f t="shared" si="0"/>
        <v>N/A</v>
      </c>
    </row>
    <row r="21" spans="1:11" ht="25.5" x14ac:dyDescent="0.2">
      <c r="A21" s="3" t="s">
        <v>841</v>
      </c>
      <c r="B21" s="37" t="s">
        <v>213</v>
      </c>
      <c r="C21" s="110">
        <v>1850.2142856999999</v>
      </c>
      <c r="D21" s="9" t="str">
        <f>IF($B21="N/A","N/A",IF(C21&gt;60,"No",IF(C21&lt;15,"No","Yes")))</f>
        <v>N/A</v>
      </c>
      <c r="E21" s="110" t="s">
        <v>1747</v>
      </c>
      <c r="F21" s="9" t="str">
        <f>IF($B21="N/A","N/A",IF(E21&gt;60,"No",IF(E21&lt;15,"No","Yes")))</f>
        <v>N/A</v>
      </c>
      <c r="G21" s="110" t="s">
        <v>1747</v>
      </c>
      <c r="H21" s="9" t="str">
        <f>IF($B21="N/A","N/A",IF(G21&gt;60,"No",IF(G21&lt;15,"No","Yes")))</f>
        <v>N/A</v>
      </c>
      <c r="I21" s="10" t="s">
        <v>1747</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58815</v>
      </c>
      <c r="D6" s="9" t="str">
        <f>IF($B6="N/A","N/A",IF(C6&gt;15,"No",IF(C6&lt;-15,"No","Yes")))</f>
        <v>N/A</v>
      </c>
      <c r="E6" s="38">
        <v>58278</v>
      </c>
      <c r="F6" s="9" t="str">
        <f>IF($B6="N/A","N/A",IF(E6&gt;15,"No",IF(E6&lt;-15,"No","Yes")))</f>
        <v>N/A</v>
      </c>
      <c r="G6" s="38">
        <v>59062</v>
      </c>
      <c r="H6" s="9" t="str">
        <f>IF($B6="N/A","N/A",IF(G6&gt;15,"No",IF(G6&lt;-15,"No","Yes")))</f>
        <v>N/A</v>
      </c>
      <c r="I6" s="10">
        <v>-0.91300000000000003</v>
      </c>
      <c r="J6" s="10">
        <v>1.345</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130.56794489999999</v>
      </c>
      <c r="D9" s="9" t="str">
        <f>IF($B9="N/A","N/A",IF(C9&gt;100,"No",IF(C9&lt;50,"No","Yes")))</f>
        <v>No</v>
      </c>
      <c r="E9" s="39">
        <v>133.31347529999999</v>
      </c>
      <c r="F9" s="9" t="str">
        <f>IF($B9="N/A","N/A",IF(E9&gt;100,"No",IF(E9&lt;50,"No","Yes")))</f>
        <v>No</v>
      </c>
      <c r="G9" s="39">
        <v>134.0241091</v>
      </c>
      <c r="H9" s="9" t="str">
        <f>IF($B9="N/A","N/A",IF(G9&gt;100,"No",IF(G9&lt;50,"No","Yes")))</f>
        <v>No</v>
      </c>
      <c r="I9" s="10">
        <v>2.1030000000000002</v>
      </c>
      <c r="J9" s="10">
        <v>0.53310000000000002</v>
      </c>
      <c r="K9" s="9" t="str">
        <f t="shared" si="0"/>
        <v>Yes</v>
      </c>
    </row>
    <row r="10" spans="1:11" ht="25.5" x14ac:dyDescent="0.2">
      <c r="A10" s="91" t="s">
        <v>844</v>
      </c>
      <c r="B10" s="37" t="s">
        <v>213</v>
      </c>
      <c r="C10" s="39">
        <v>691.17392744999995</v>
      </c>
      <c r="D10" s="9" t="str">
        <f>IF($B10="N/A","N/A",IF(C10&gt;15,"No",IF(C10&lt;-15,"No","Yes")))</f>
        <v>N/A</v>
      </c>
      <c r="E10" s="39">
        <v>708.58267274000002</v>
      </c>
      <c r="F10" s="9" t="str">
        <f>IF($B10="N/A","N/A",IF(E10&gt;15,"No",IF(E10&lt;-15,"No","Yes")))</f>
        <v>N/A</v>
      </c>
      <c r="G10" s="39">
        <v>712.58096353999997</v>
      </c>
      <c r="H10" s="9" t="str">
        <f>IF($B10="N/A","N/A",IF(G10&gt;15,"No",IF(G10&lt;-15,"No","Yes")))</f>
        <v>N/A</v>
      </c>
      <c r="I10" s="10">
        <v>2.5190000000000001</v>
      </c>
      <c r="J10" s="10">
        <v>0.56430000000000002</v>
      </c>
      <c r="K10" s="9" t="str">
        <f t="shared" si="0"/>
        <v>Yes</v>
      </c>
    </row>
    <row r="11" spans="1:11" ht="25.5" x14ac:dyDescent="0.2">
      <c r="A11" s="91" t="s">
        <v>845</v>
      </c>
      <c r="B11" s="37" t="s">
        <v>213</v>
      </c>
      <c r="C11" s="39">
        <v>271.34369017</v>
      </c>
      <c r="D11" s="9" t="str">
        <f>IF($B11="N/A","N/A",IF(C11&gt;15,"No",IF(C11&lt;-15,"No","Yes")))</f>
        <v>N/A</v>
      </c>
      <c r="E11" s="39">
        <v>264.92064439000001</v>
      </c>
      <c r="F11" s="9" t="str">
        <f>IF($B11="N/A","N/A",IF(E11&gt;15,"No",IF(E11&lt;-15,"No","Yes")))</f>
        <v>N/A</v>
      </c>
      <c r="G11" s="39">
        <v>237.12431781999999</v>
      </c>
      <c r="H11" s="9" t="str">
        <f>IF($B11="N/A","N/A",IF(G11&gt;15,"No",IF(G11&lt;-15,"No","Yes")))</f>
        <v>N/A</v>
      </c>
      <c r="I11" s="10">
        <v>-2.37</v>
      </c>
      <c r="J11" s="10">
        <v>-10.5</v>
      </c>
      <c r="K11" s="9" t="str">
        <f t="shared" si="0"/>
        <v>Yes</v>
      </c>
    </row>
    <row r="12" spans="1:11" ht="25.5" x14ac:dyDescent="0.2">
      <c r="A12" s="91" t="s">
        <v>846</v>
      </c>
      <c r="B12" s="37" t="s">
        <v>213</v>
      </c>
      <c r="C12" s="39">
        <v>341.88990283999999</v>
      </c>
      <c r="D12" s="9" t="str">
        <f>IF($B12="N/A","N/A",IF(C12&gt;15,"No",IF(C12&lt;-15,"No","Yes")))</f>
        <v>N/A</v>
      </c>
      <c r="E12" s="39">
        <v>337.5031118</v>
      </c>
      <c r="F12" s="9" t="str">
        <f>IF($B12="N/A","N/A",IF(E12&gt;15,"No",IF(E12&lt;-15,"No","Yes")))</f>
        <v>N/A</v>
      </c>
      <c r="G12" s="39">
        <v>335.80297517000002</v>
      </c>
      <c r="H12" s="9" t="str">
        <f>IF($B12="N/A","N/A",IF(G12&gt;15,"No",IF(G12&lt;-15,"No","Yes")))</f>
        <v>N/A</v>
      </c>
      <c r="I12" s="10">
        <v>-1.28</v>
      </c>
      <c r="J12" s="10">
        <v>-0.504</v>
      </c>
      <c r="K12" s="9" t="str">
        <f t="shared" si="0"/>
        <v>Yes</v>
      </c>
    </row>
    <row r="13" spans="1:11" x14ac:dyDescent="0.2">
      <c r="A13" s="91" t="s">
        <v>655</v>
      </c>
      <c r="B13" s="37" t="s">
        <v>237</v>
      </c>
      <c r="C13" s="8">
        <v>90.788064269000003</v>
      </c>
      <c r="D13" s="9" t="str">
        <f>IF($B13="N/A","N/A",IF(C13&gt;99,"No",IF(C13&lt;75,"No","Yes")))</f>
        <v>Yes</v>
      </c>
      <c r="E13" s="8">
        <v>90.421771508999996</v>
      </c>
      <c r="F13" s="9" t="str">
        <f>IF($B13="N/A","N/A",IF(E13&gt;99,"No",IF(E13&lt;75,"No","Yes")))</f>
        <v>Yes</v>
      </c>
      <c r="G13" s="8">
        <v>90.245843351000005</v>
      </c>
      <c r="H13" s="9" t="str">
        <f>IF($B13="N/A","N/A",IF(G13&gt;99,"No",IF(G13&lt;75,"No","Yes")))</f>
        <v>Yes</v>
      </c>
      <c r="I13" s="10">
        <v>-0.40300000000000002</v>
      </c>
      <c r="J13" s="10">
        <v>-0.19500000000000001</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21.313631852</v>
      </c>
      <c r="D15" s="9" t="str">
        <f>IF($B15="N/A","N/A",IF(C15&gt;15,"No",IF(C15&lt;-15,"No","Yes")))</f>
        <v>N/A</v>
      </c>
      <c r="E15" s="10">
        <v>21.103954759000001</v>
      </c>
      <c r="F15" s="9" t="str">
        <f>IF($B15="N/A","N/A",IF(E15&gt;15,"No",IF(E15&lt;-15,"No","Yes")))</f>
        <v>N/A</v>
      </c>
      <c r="G15" s="10">
        <v>20.586142849000002</v>
      </c>
      <c r="H15" s="9" t="str">
        <f>IF($B15="N/A","N/A",IF(G15&gt;15,"No",IF(G15&lt;-15,"No","Yes")))</f>
        <v>N/A</v>
      </c>
      <c r="I15" s="10">
        <v>-0.98399999999999999</v>
      </c>
      <c r="J15" s="10">
        <v>-2.4500000000000002</v>
      </c>
      <c r="K15" s="9" t="str">
        <f t="shared" si="1"/>
        <v>Yes</v>
      </c>
    </row>
    <row r="16" spans="1:11" x14ac:dyDescent="0.2">
      <c r="A16" s="88" t="s">
        <v>656</v>
      </c>
      <c r="B16" s="62" t="s">
        <v>238</v>
      </c>
      <c r="C16" s="9">
        <v>1.1527671512</v>
      </c>
      <c r="D16" s="9" t="str">
        <f>IF($B16="N/A","N/A",IF(C16&gt;20,"No",IF(C16&lt;=0,"No","Yes")))</f>
        <v>Yes</v>
      </c>
      <c r="E16" s="9">
        <v>1.1530937917999999</v>
      </c>
      <c r="F16" s="9" t="str">
        <f>IF($B16="N/A","N/A",IF(E16&gt;20,"No",IF(E16&lt;=0,"No","Yes")))</f>
        <v>Yes</v>
      </c>
      <c r="G16" s="9">
        <v>1.0378923843000001</v>
      </c>
      <c r="H16" s="9" t="str">
        <f>IF($B16="N/A","N/A",IF(G16&gt;20,"No",IF(G16&lt;=0,"No","Yes")))</f>
        <v>Yes</v>
      </c>
      <c r="I16" s="10">
        <v>2.8299999999999999E-2</v>
      </c>
      <c r="J16" s="10">
        <v>-9.99</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26.712389381000001</v>
      </c>
      <c r="D18" s="9" t="str">
        <f>IF($B18="N/A","N/A",IF(C18&gt;15,"No",IF(C18&lt;-15,"No","Yes")))</f>
        <v>N/A</v>
      </c>
      <c r="E18" s="10">
        <v>26.46875</v>
      </c>
      <c r="F18" s="9" t="str">
        <f>IF($B18="N/A","N/A",IF(E18&gt;15,"No",IF(E18&lt;-15,"No","Yes")))</f>
        <v>N/A</v>
      </c>
      <c r="G18" s="10">
        <v>26.445350734000002</v>
      </c>
      <c r="H18" s="9" t="str">
        <f>IF($B18="N/A","N/A",IF(G18&gt;15,"No",IF(G18&lt;-15,"No","Yes")))</f>
        <v>N/A</v>
      </c>
      <c r="I18" s="10">
        <v>-0.91200000000000003</v>
      </c>
      <c r="J18" s="10">
        <v>-8.7999999999999995E-2</v>
      </c>
      <c r="K18" s="9" t="str">
        <f t="shared" si="1"/>
        <v>Yes</v>
      </c>
    </row>
    <row r="19" spans="1:11" x14ac:dyDescent="0.2">
      <c r="A19" s="91" t="s">
        <v>657</v>
      </c>
      <c r="B19" s="62" t="s">
        <v>239</v>
      </c>
      <c r="C19" s="9">
        <v>0.66479639550000003</v>
      </c>
      <c r="D19" s="9" t="str">
        <f>IF($B19="N/A","N/A",IF(C19&gt;10,"No",IF(C19&lt;=0,"No","Yes")))</f>
        <v>Yes</v>
      </c>
      <c r="E19" s="9">
        <v>0.70009265929999998</v>
      </c>
      <c r="F19" s="9" t="str">
        <f>IF($B19="N/A","N/A",IF(E19&gt;10,"No",IF(E19&lt;=0,"No","Yes")))</f>
        <v>Yes</v>
      </c>
      <c r="G19" s="9">
        <v>0.62476719380000001</v>
      </c>
      <c r="H19" s="9" t="str">
        <f>IF($B19="N/A","N/A",IF(G19&gt;10,"No",IF(G19&lt;=0,"No","Yes")))</f>
        <v>Yes</v>
      </c>
      <c r="I19" s="10">
        <v>5.3090000000000002</v>
      </c>
      <c r="J19" s="10">
        <v>-10.8</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29.386189258000002</v>
      </c>
      <c r="D21" s="9" t="str">
        <f>IF($B21="N/A","N/A",IF(C21&gt;15,"No",IF(C21&lt;-15,"No","Yes")))</f>
        <v>N/A</v>
      </c>
      <c r="E21" s="10">
        <v>28.754901961000002</v>
      </c>
      <c r="F21" s="9" t="str">
        <f>IF($B21="N/A","N/A",IF(E21&gt;15,"No",IF(E21&lt;-15,"No","Yes")))</f>
        <v>N/A</v>
      </c>
      <c r="G21" s="10">
        <v>29.298102981</v>
      </c>
      <c r="H21" s="9" t="str">
        <f>IF($B21="N/A","N/A",IF(G21&gt;15,"No",IF(G21&lt;-15,"No","Yes")))</f>
        <v>N/A</v>
      </c>
      <c r="I21" s="10">
        <v>-2.15</v>
      </c>
      <c r="J21" s="10">
        <v>1.889</v>
      </c>
      <c r="K21" s="9" t="str">
        <f t="shared" si="1"/>
        <v>Yes</v>
      </c>
    </row>
    <row r="22" spans="1:11" x14ac:dyDescent="0.2">
      <c r="A22" s="91" t="s">
        <v>1710</v>
      </c>
      <c r="B22" s="62" t="s">
        <v>224</v>
      </c>
      <c r="C22" s="9">
        <v>7.3943721839999998</v>
      </c>
      <c r="D22" s="9" t="str">
        <f>IF($B22="N/A","N/A",IF(C22&gt;5,"No",IF(C22&lt;=0,"No","Yes")))</f>
        <v>No</v>
      </c>
      <c r="E22" s="9">
        <v>7.7250420398999999</v>
      </c>
      <c r="F22" s="9" t="str">
        <f>IF($B22="N/A","N/A",IF(E22&gt;5,"No",IF(E22&lt;=0,"No","Yes")))</f>
        <v>No</v>
      </c>
      <c r="G22" s="9">
        <v>8.0914970708999991</v>
      </c>
      <c r="H22" s="9" t="str">
        <f>IF($B22="N/A","N/A",IF(G22&gt;5,"No",IF(G22&lt;=0,"No","Yes")))</f>
        <v>No</v>
      </c>
      <c r="I22" s="10">
        <v>4.4720000000000004</v>
      </c>
      <c r="J22" s="10">
        <v>4.7439999999999998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9.3481260059999993</v>
      </c>
      <c r="D24" s="9" t="str">
        <f>IF($B24="N/A","N/A",IF(C24&gt;15,"No",IF(C24&lt;-15,"No","Yes")))</f>
        <v>N/A</v>
      </c>
      <c r="E24" s="10">
        <v>7.9946690360000003</v>
      </c>
      <c r="F24" s="9" t="str">
        <f>IF($B24="N/A","N/A",IF(E24&gt;15,"No",IF(E24&lt;-15,"No","Yes")))</f>
        <v>N/A</v>
      </c>
      <c r="G24" s="10">
        <v>8.5101485665999999</v>
      </c>
      <c r="H24" s="9" t="str">
        <f>IF($B24="N/A","N/A",IF(G24&gt;15,"No",IF(G24&lt;-15,"No","Yes")))</f>
        <v>N/A</v>
      </c>
      <c r="I24" s="10">
        <v>-14.5</v>
      </c>
      <c r="J24" s="10">
        <v>6.4480000000000004</v>
      </c>
      <c r="K24" s="9" t="str">
        <f t="shared" si="1"/>
        <v>Yes</v>
      </c>
    </row>
    <row r="25" spans="1:11" x14ac:dyDescent="0.2">
      <c r="A25" s="91" t="s">
        <v>15</v>
      </c>
      <c r="B25" s="37" t="s">
        <v>240</v>
      </c>
      <c r="C25" s="9">
        <v>0.50667346769999999</v>
      </c>
      <c r="D25" s="9" t="str">
        <f>IF($B25="N/A","N/A",IF(C25&gt;20,"No",IF(C25&lt;1,"No","Yes")))</f>
        <v>No</v>
      </c>
      <c r="E25" s="9">
        <v>0.50791036069999995</v>
      </c>
      <c r="F25" s="9" t="str">
        <f>IF($B25="N/A","N/A",IF(E25&gt;20,"No",IF(E25&lt;1,"No","Yes")))</f>
        <v>No</v>
      </c>
      <c r="G25" s="9">
        <v>0.45714672719999999</v>
      </c>
      <c r="H25" s="9" t="str">
        <f>IF($B25="N/A","N/A",IF(G25&gt;20,"No",IF(G25&lt;1,"No","Yes")))</f>
        <v>No</v>
      </c>
      <c r="I25" s="10">
        <v>0.24410000000000001</v>
      </c>
      <c r="J25" s="10">
        <v>-9.99</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11.202924424000001</v>
      </c>
      <c r="D28" s="9" t="str">
        <f>IF($B28="N/A","N/A",IF(C28&gt;30,"No",IF(C28&lt;5,"No","Yes")))</f>
        <v>Yes</v>
      </c>
      <c r="E28" s="9">
        <v>10.005490923</v>
      </c>
      <c r="F28" s="9" t="str">
        <f>IF($B28="N/A","N/A",IF(E28&gt;30,"No",IF(E28&lt;5,"No","Yes")))</f>
        <v>Yes</v>
      </c>
      <c r="G28" s="9">
        <v>9.0210287493999992</v>
      </c>
      <c r="H28" s="9" t="str">
        <f>IF($B28="N/A","N/A",IF(G28&gt;30,"No",IF(G28&lt;5,"No","Yes")))</f>
        <v>Yes</v>
      </c>
      <c r="I28" s="10">
        <v>-10.7</v>
      </c>
      <c r="J28" s="10">
        <v>-9.84</v>
      </c>
      <c r="K28" s="9" t="str">
        <f t="shared" si="2"/>
        <v>Yes</v>
      </c>
    </row>
    <row r="29" spans="1:11" x14ac:dyDescent="0.2">
      <c r="A29" s="91" t="s">
        <v>852</v>
      </c>
      <c r="B29" s="37" t="s">
        <v>227</v>
      </c>
      <c r="C29" s="9">
        <v>46.593556065999998</v>
      </c>
      <c r="D29" s="9" t="str">
        <f>IF($B29="N/A","N/A",IF(C29&gt;75,"No",IF(C29&lt;15,"No","Yes")))</f>
        <v>Yes</v>
      </c>
      <c r="E29" s="9">
        <v>43.524142900999998</v>
      </c>
      <c r="F29" s="9" t="str">
        <f>IF($B29="N/A","N/A",IF(E29&gt;75,"No",IF(E29&lt;15,"No","Yes")))</f>
        <v>Yes</v>
      </c>
      <c r="G29" s="9">
        <v>43.090311876000001</v>
      </c>
      <c r="H29" s="9" t="str">
        <f>IF($B29="N/A","N/A",IF(G29&gt;75,"No",IF(G29&lt;15,"No","Yes")))</f>
        <v>Yes</v>
      </c>
      <c r="I29" s="10">
        <v>-6.59</v>
      </c>
      <c r="J29" s="10">
        <v>-0.997</v>
      </c>
      <c r="K29" s="9" t="str">
        <f t="shared" si="2"/>
        <v>Yes</v>
      </c>
    </row>
    <row r="30" spans="1:11" x14ac:dyDescent="0.2">
      <c r="A30" s="91" t="s">
        <v>853</v>
      </c>
      <c r="B30" s="37" t="s">
        <v>228</v>
      </c>
      <c r="C30" s="9">
        <v>42.20351951</v>
      </c>
      <c r="D30" s="9" t="str">
        <f>IF($B30="N/A","N/A",IF(C30&gt;70,"No",IF(C30&lt;25,"No","Yes")))</f>
        <v>Yes</v>
      </c>
      <c r="E30" s="9">
        <v>46.470366175999999</v>
      </c>
      <c r="F30" s="9" t="str">
        <f>IF($B30="N/A","N/A",IF(E30&gt;70,"No",IF(E30&lt;25,"No","Yes")))</f>
        <v>Yes</v>
      </c>
      <c r="G30" s="9">
        <v>47.888659375000003</v>
      </c>
      <c r="H30" s="9" t="str">
        <f>IF($B30="N/A","N/A",IF(G30&gt;70,"No",IF(G30&lt;25,"No","Yes")))</f>
        <v>Yes</v>
      </c>
      <c r="I30" s="10">
        <v>10.11</v>
      </c>
      <c r="J30" s="10">
        <v>3.052</v>
      </c>
      <c r="K30" s="9" t="str">
        <f t="shared" si="2"/>
        <v>Yes</v>
      </c>
    </row>
    <row r="31" spans="1:11" x14ac:dyDescent="0.2">
      <c r="A31" s="91" t="s">
        <v>160</v>
      </c>
      <c r="B31" s="37" t="s">
        <v>214</v>
      </c>
      <c r="C31" s="9">
        <v>9.7662161012999995</v>
      </c>
      <c r="D31" s="9" t="str">
        <f>IF($B31="N/A","N/A",IF(C31&gt;100,"No",IF(C31&lt;95,"No","Yes")))</f>
        <v>No</v>
      </c>
      <c r="E31" s="9">
        <v>23.403342598999998</v>
      </c>
      <c r="F31" s="9" t="str">
        <f>IF($B31="N/A","N/A",IF(E31&gt;100,"No",IF(E31&lt;95,"No","Yes")))</f>
        <v>No</v>
      </c>
      <c r="G31" s="9">
        <v>33.486844333000001</v>
      </c>
      <c r="H31" s="9" t="str">
        <f>IF($B31="N/A","N/A",IF(G31&gt;100,"No",IF(G31&lt;95,"No","Yes")))</f>
        <v>No</v>
      </c>
      <c r="I31" s="10">
        <v>139.6</v>
      </c>
      <c r="J31" s="10">
        <v>43.09</v>
      </c>
      <c r="K31" s="9" t="str">
        <f t="shared" si="2"/>
        <v>No</v>
      </c>
    </row>
    <row r="32" spans="1:11" x14ac:dyDescent="0.2">
      <c r="A32" s="31" t="s">
        <v>374</v>
      </c>
      <c r="B32" s="37" t="s">
        <v>241</v>
      </c>
      <c r="C32" s="9">
        <v>0.66309614890000002</v>
      </c>
      <c r="D32" s="9" t="str">
        <f>IF($B32="N/A","N/A",IF(C32&gt;5,"No",IF(C32&lt;1,"No","Yes")))</f>
        <v>No</v>
      </c>
      <c r="E32" s="9">
        <v>0.71210405300000001</v>
      </c>
      <c r="F32" s="9" t="str">
        <f>IF($B32="N/A","N/A",IF(E32&gt;5,"No",IF(E32&lt;1,"No","Yes")))</f>
        <v>No</v>
      </c>
      <c r="G32" s="9">
        <v>0.7212759473</v>
      </c>
      <c r="H32" s="9" t="str">
        <f>IF($B32="N/A","N/A",IF(G32&gt;5,"No",IF(G32&lt;1,"No","Yes")))</f>
        <v>No</v>
      </c>
      <c r="I32" s="10">
        <v>7.391</v>
      </c>
      <c r="J32" s="10">
        <v>1.288</v>
      </c>
      <c r="K32" s="9" t="str">
        <f t="shared" si="2"/>
        <v>Yes</v>
      </c>
    </row>
    <row r="33" spans="1:11" x14ac:dyDescent="0.2">
      <c r="A33" s="31" t="s">
        <v>376</v>
      </c>
      <c r="B33" s="37" t="s">
        <v>242</v>
      </c>
      <c r="C33" s="9">
        <v>8.9926039275999994</v>
      </c>
      <c r="D33" s="9" t="str">
        <f>IF($B33="N/A","N/A",IF(C33&gt;98,"No",IF(C33&lt;8,"No","Yes")))</f>
        <v>Yes</v>
      </c>
      <c r="E33" s="9">
        <v>22.464737979999999</v>
      </c>
      <c r="F33" s="9" t="str">
        <f>IF($B33="N/A","N/A",IF(E33&gt;98,"No",IF(E33&lt;8,"No","Yes")))</f>
        <v>Yes</v>
      </c>
      <c r="G33" s="9">
        <v>32.4184755</v>
      </c>
      <c r="H33" s="9" t="str">
        <f>IF($B33="N/A","N/A",IF(G33&gt;98,"No",IF(G33&lt;8,"No","Yes")))</f>
        <v>Yes</v>
      </c>
      <c r="I33" s="10">
        <v>149.80000000000001</v>
      </c>
      <c r="J33" s="10">
        <v>44.31</v>
      </c>
      <c r="K33" s="9" t="str">
        <f t="shared" si="2"/>
        <v>No</v>
      </c>
    </row>
    <row r="34" spans="1:11" x14ac:dyDescent="0.2">
      <c r="A34" s="31" t="s">
        <v>377</v>
      </c>
      <c r="B34" s="62" t="s">
        <v>224</v>
      </c>
      <c r="C34" s="9">
        <v>5.7808382200000001E-2</v>
      </c>
      <c r="D34" s="9" t="str">
        <f>IF($B34="N/A","N/A",IF(C34&gt;5,"No",IF(C34&lt;=0,"No","Yes")))</f>
        <v>Yes</v>
      </c>
      <c r="E34" s="9">
        <v>0.13212533030000001</v>
      </c>
      <c r="F34" s="9" t="str">
        <f>IF($B34="N/A","N/A",IF(E34&gt;5,"No",IF(E34&lt;=0,"No","Yes")))</f>
        <v>Yes</v>
      </c>
      <c r="G34" s="9">
        <v>0.16084792249999999</v>
      </c>
      <c r="H34" s="9" t="str">
        <f>IF($B34="N/A","N/A",IF(G34&gt;5,"No",IF(G34&lt;=0,"No","Yes")))</f>
        <v>Yes</v>
      </c>
      <c r="I34" s="10">
        <v>128.6</v>
      </c>
      <c r="J34" s="10">
        <v>21.74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0</v>
      </c>
      <c r="D6" s="9" t="str">
        <f>IF($B6="N/A","N/A",IF(C6&gt;15,"No",IF(C6&lt;-15,"No","Yes")))</f>
        <v>N/A</v>
      </c>
      <c r="E6" s="38">
        <v>0</v>
      </c>
      <c r="F6" s="9" t="str">
        <f>IF($B6="N/A","N/A",IF(E6&gt;15,"No",IF(E6&lt;-15,"No","Yes")))</f>
        <v>N/A</v>
      </c>
      <c r="G6" s="38">
        <v>0</v>
      </c>
      <c r="H6" s="9" t="str">
        <f>IF($B6="N/A","N/A",IF(G6&gt;15,"No",IF(G6&lt;-15,"No","Yes")))</f>
        <v>N/A</v>
      </c>
      <c r="I6" s="10" t="s">
        <v>1747</v>
      </c>
      <c r="J6" s="10" t="s">
        <v>1747</v>
      </c>
      <c r="K6" s="9" t="str">
        <f t="shared" ref="K6:K22" si="0">IF(J6="Div by 0", "N/A", IF(J6="N/A","N/A", IF(J6&gt;30, "No", IF(J6&lt;-30, "No", "Yes"))))</f>
        <v>N/A</v>
      </c>
    </row>
    <row r="7" spans="1:11" x14ac:dyDescent="0.2">
      <c r="A7" s="91" t="s">
        <v>30</v>
      </c>
      <c r="B7" s="37"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91" t="s">
        <v>29</v>
      </c>
      <c r="B8" s="37"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91" t="s">
        <v>854</v>
      </c>
      <c r="B9" s="37" t="s">
        <v>213</v>
      </c>
      <c r="C9" s="39" t="s">
        <v>1747</v>
      </c>
      <c r="D9" s="9" t="str">
        <f>IF($B9="N/A","N/A",IF(C9&gt;15,"No",IF(C9&lt;-15,"No","Yes")))</f>
        <v>N/A</v>
      </c>
      <c r="E9" s="39" t="s">
        <v>1747</v>
      </c>
      <c r="F9" s="9" t="str">
        <f>IF($B9="N/A","N/A",IF(E9&gt;15,"No",IF(E9&lt;-15,"No","Yes")))</f>
        <v>N/A</v>
      </c>
      <c r="G9" s="39" t="s">
        <v>1747</v>
      </c>
      <c r="H9" s="9" t="str">
        <f>IF($B9="N/A","N/A",IF(G9&gt;15,"No",IF(G9&lt;-15,"No","Yes")))</f>
        <v>N/A</v>
      </c>
      <c r="I9" s="10" t="s">
        <v>1747</v>
      </c>
      <c r="J9" s="10" t="s">
        <v>1747</v>
      </c>
      <c r="K9" s="9" t="str">
        <f t="shared" si="0"/>
        <v>N/A</v>
      </c>
    </row>
    <row r="10" spans="1:11" x14ac:dyDescent="0.2">
      <c r="A10" s="91" t="s">
        <v>655</v>
      </c>
      <c r="B10" s="37"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8" t="s">
        <v>656</v>
      </c>
      <c r="B11" s="62"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91" t="s">
        <v>32</v>
      </c>
      <c r="B15" s="37"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31" t="s">
        <v>374</v>
      </c>
      <c r="B20" s="37"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31" t="s">
        <v>376</v>
      </c>
      <c r="B21" s="37"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31" t="s">
        <v>377</v>
      </c>
      <c r="B22" s="62"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2017-05-15T19:33:01Z</dcterms:modified>
  <dc:language>English</dc:language>
</cp:coreProperties>
</file>