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<sst xmlns="http://schemas.openxmlformats.org/spreadsheetml/2006/main" count="8363" uniqueCount="1744">
  <si>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</si>
  <si>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</si>
  <si>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</si>
  <si>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</si>
  <si>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</si>
  <si>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</si>
  <si>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</si>
  <si>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</si>
  <si>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</si>
  <si>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</si>
  <si>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</si>
  <si>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</si>
  <si>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</si>
  <si>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</si>
  <si>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</si>
  <si>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</si>
  <si>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</si>
  <si>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</si>
  <si>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</si>
  <si>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</si>
  <si>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</si>
  <si>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</si>
  <si>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</si>
  <si>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</si>
  <si>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</si>
  <si>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</si>
  <si>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</si>
  <si>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</si>
  <si>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</si>
  <si>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</si>
  <si>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</si>
  <si>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</si>
  <si>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</si>
  <si>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</si>
  <si>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</si>
  <si>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</si>
  <si>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</si>
  <si>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</si>
  <si>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</si>
  <si>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</si>
  <si>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</si>
  <si>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</si>
  <si>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</si>
  <si>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</si>
  <si>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</si>
  <si>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</si>
  <si>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</si>
  <si>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</si>
  <si>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</si>
  <si>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</si>
  <si>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</si>
  <si>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</si>
  <si>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</si>
  <si>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</si>
  <si>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</si>
  <si>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</si>
  <si>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</si>
  <si>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</si>
  <si>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</si>
  <si>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</si>
  <si>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</si>
  <si>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</si>
  <si>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</si>
  <si>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</si>
  <si>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</si>
  <si>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</si>
  <si>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</si>
  <si>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</si>
  <si>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</si>
  <si>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</si>
  <si>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</si>
  <si>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</si>
  <si>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</si>
  <si>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</si>
  <si>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</si>
  <si>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</si>
  <si>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</si>
  <si>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</si>
  <si>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</si>
  <si>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</si>
  <si>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</si>
  <si>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</si>
  <si>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</si>
  <si>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</si>
  <si>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</si>
  <si>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</si>
  <si>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</si>
  <si>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</si>
  <si>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</si>
  <si>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</si>
  <si>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</si>
  <si>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</si>
  <si>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</si>
  <si>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</si>
  <si>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</si>
  <si>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</si>
  <si>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</si>
  <si>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</si>
  <si>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</si>
  <si>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</si>
  <si>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</si>
  <si>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</si>
  <si>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</si>
  <si>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</si>
  <si>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</si>
  <si>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</si>
  <si>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</si>
  <si>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</si>
  <si>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</si>
  <si>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</si>
  <si>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</si>
  <si>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</si>
  <si>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</si>
  <si>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</si>
  <si>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</si>
  <si>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</si>
  <si>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</si>
  <si>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</si>
  <si>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</si>
  <si>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</si>
  <si>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</si>
  <si>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</si>
  <si>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</si>
  <si>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</si>
  <si>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</si>
  <si>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</si>
  <si>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</si>
  <si>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</si>
  <si>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</si>
  <si>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</si>
  <si>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</si>
  <si>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</si>
  <si>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</si>
  <si>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</si>
  <si>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</si>
  <si>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</si>
  <si>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</si>
  <si>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</si>
  <si>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</si>
  <si>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</si>
  <si>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</si>
  <si>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</si>
  <si>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</si>
  <si>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</si>
  <si>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</si>
  <si>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</si>
  <si>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</si>
  <si>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</si>
  <si>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</si>
  <si>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</si>
  <si>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</si>
  <si>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</si>
  <si>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</si>
  <si>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</si>
  <si>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</si>
  <si>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</si>
  <si>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</si>
  <si>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</si>
  <si>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</si>
  <si>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</si>
  <si>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</si>
  <si>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</si>
  <si>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</si>
  <si>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</si>
  <si>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</si>
  <si>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</si>
  <si>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</si>
  <si>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</si>
  <si>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</si>
  <si>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</si>
  <si>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</si>
  <si>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</si>
  <si>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</si>
  <si>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</si>
  <si>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</si>
  <si>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</si>
  <si>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</si>
  <si>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</si>
  <si>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</si>
  <si>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</si>
  <si>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</si>
  <si>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</si>
  <si>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</si>
  <si>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</si>
  <si>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</si>
  <si>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</si>
  <si>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</si>
  <si>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</si>
  <si>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</si>
  <si>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</si>
  <si>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</si>
  <si>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</si>
  <si>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</si>
  <si>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</si>
  <si>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</si>
  <si>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</si>
  <si>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</si>
  <si>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</si>
  <si>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</si>
  <si>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</si>
  <si>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</si>
  <si>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</si>
  <si>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</si>
  <si>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</si>
  <si>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</si>
  <si>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</si>
  <si>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</si>
  <si>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</si>
  <si>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</si>
  <si>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</si>
  <si>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</si>
  <si>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</si>
  <si>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</si>
  <si>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</si>
  <si>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</si>
  <si>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</si>
  <si>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</si>
  <si>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</si>
  <si>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</si>
  <si>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</si>
  <si>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</si>
  <si>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</si>
  <si>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</si>
  <si>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</si>
  <si>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</si>
  <si>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</si>
  <si>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</si>
  <si>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</si>
  <si>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</si>
  <si>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</si>
  <si>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</si>
  <si>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</si>
  <si>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</si>
  <si>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</si>
  <si>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</si>
  <si>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</si>
  <si>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</si>
  <si>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</si>
  <si>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</si>
  <si>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</si>
  <si>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</si>
  <si>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</si>
  <si>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</si>
  <si>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</si>
  <si>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</si>
  <si>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</si>
  <si>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</si>
  <si>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</si>
  <si>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</si>
  <si>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</si>
  <si>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</si>
  <si>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</si>
  <si>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</si>
  <si>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</si>
  <si>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</si>
  <si>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</si>
  <si>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</si>
  <si>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</si>
  <si>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</si>
  <si>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</si>
  <si>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</si>
  <si>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</si>
  <si>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</si>
  <si>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</si>
  <si>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</si>
  <si>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</si>
  <si>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</si>
  <si>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</si>
  <si>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</si>
  <si>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</si>
  <si>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</si>
  <si>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</si>
  <si>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</si>
  <si>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</si>
  <si>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</si>
  <si>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</si>
  <si>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</si>
  <si>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</si>
  <si>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</si>
  <si>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</si>
  <si>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</si>
  <si>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</si>
  <si>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</si>
  <si>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</si>
  <si>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</si>
  <si>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</si>
  <si>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</si>
  <si>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</si>
  <si>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</si>
  <si>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</si>
  <si>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</si>
  <si>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</si>
  <si>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</si>
  <si>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</si>
  <si>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</si>
  <si>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</si>
  <si>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</si>
  <si>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</si>
  <si>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</si>
  <si>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</si>
  <si>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</si>
  <si>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</si>
  <si>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</si>
  <si>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</si>
  <si>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</si>
  <si>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</si>
  <si>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</si>
  <si>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</si>
  <si>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</si>
  <si>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</si>
  <si>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</si>
  <si>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</si>
  <si>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</si>
  <si>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</si>
  <si>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</si>
  <si>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</si>
  <si>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</si>
  <si>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</si>
  <si>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</si>
  <si>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</si>
  <si>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</si>
  <si>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</si>
  <si>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</si>
  <si>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</si>
  <si>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</si>
  <si>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</si>
  <si>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</si>
  <si>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</si>
  <si>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</si>
  <si>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</si>
  <si>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</si>
  <si>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</si>
  <si>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</si>
  <si>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</si>
  <si>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</si>
  <si>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</si>
  <si>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</si>
  <si>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</si>
  <si>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</si>
  <si>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</si>
  <si>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</si>
  <si>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</si>
  <si>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</si>
  <si>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</si>
  <si>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</si>
  <si>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</si>
  <si>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</si>
  <si>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</si>
  <si>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</si>
  <si>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</si>
  <si>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</si>
  <si>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</si>
  <si>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</si>
  <si>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</si>
  <si>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</si>
  <si>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</si>
  <si>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</si>
  <si>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</si>
  <si>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</si>
  <si>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</si>
  <si>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</si>
  <si>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</si>
  <si>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</si>
  <si>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</si>
  <si>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</si>
  <si>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</si>
  <si>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</si>
  <si>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</si>
  <si>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</si>
  <si>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</si>
  <si>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</si>
  <si>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</si>
  <si>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</si>
  <si>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</si>
  <si>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</si>
  <si>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</si>
  <si>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</si>
  <si>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</si>
  <si>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</si>
  <si>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</si>
  <si>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</si>
  <si>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</si>
  <si>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</si>
  <si>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</si>
  <si>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</si>
  <si>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</si>
  <si>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</si>
  <si>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</si>
  <si>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</si>
  <si>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</si>
  <si>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</si>
  <si>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</si>
  <si>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</si>
  <si>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</si>
  <si>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</si>
  <si>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</si>
  <si>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</si>
  <si>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</si>
  <si>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</si>
  <si>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</si>
  <si>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</si>
  <si>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</si>
  <si>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</si>
  <si>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</si>
  <si>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</si>
  <si>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</si>
  <si>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</si>
  <si>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</si>
  <si>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</si>
  <si>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</si>
  <si>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</si>
  <si>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</si>
  <si>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</si>
  <si>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</si>
  <si>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</si>
  <si>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</si>
  <si>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</si>
  <si>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</si>
  <si>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</si>
  <si>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</si>
  <si>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</si>
  <si>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</si>
  <si>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</si>
  <si>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</si>
  <si>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</si>
  <si>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</si>
  <si>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</si>
  <si>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</si>
  <si>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</si>
  <si>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</si>
  <si>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</si>
  <si>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</si>
  <si>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</si>
  <si>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</si>
  <si>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</si>
  <si>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</si>
  <si>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</si>
  <si>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</si>
  <si>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</si>
  <si>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</si>
  <si>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</si>
  <si>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</si>
  <si>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</si>
  <si>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</si>
  <si>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</si>
  <si>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</si>
  <si>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</si>
  <si>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</si>
  <si>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</si>
  <si>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</si>
  <si>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</si>
  <si>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</si>
  <si>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</si>
  <si>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</si>
  <si>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</si>
  <si>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</si>
  <si>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</si>
  <si>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</si>
  <si>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</si>
  <si>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</si>
  <si>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</si>
  <si>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</si>
  <si>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</si>
  <si>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</si>
  <si>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</si>
  <si>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</si>
  <si>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</si>
  <si>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</si>
  <si>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</si>
  <si>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</si>
  <si>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</si>
  <si>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</si>
  <si>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</si>
  <si>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</si>
  <si>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</si>
  <si>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</si>
  <si>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</si>
  <si>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</si>
  <si>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</si>
  <si>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</si>
  <si>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</si>
  <si>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</si>
  <si>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</si>
  <si>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</si>
  <si>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</si>
  <si>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</si>
  <si>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</si>
  <si>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</si>
  <si>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</si>
  <si>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</si>
  <si>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</si>
  <si>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</si>
  <si>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</si>
  <si>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</si>
  <si>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</si>
  <si>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</si>
  <si>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</si>
  <si>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</si>
  <si>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</si>
  <si>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</si>
  <si>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</si>
  <si>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</si>
  <si>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</si>
  <si>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</si>
  <si>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</si>
  <si>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</si>
  <si>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</si>
  <si>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</si>
  <si>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</si>
  <si>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</si>
  <si>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</si>
  <si>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</si>
  <si>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</si>
  <si>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</si>
  <si>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</si>
  <si>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</si>
  <si>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</si>
  <si>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</si>
  <si>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</si>
  <si>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</si>
  <si>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</si>
  <si>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</si>
  <si>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</si>
  <si>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</si>
  <si>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</si>
  <si>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</si>
  <si>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</si>
  <si>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</si>
  <si>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</si>
  <si>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</si>
  <si>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</si>
  <si>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</si>
  <si>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</si>
  <si>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</si>
  <si>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</si>
  <si>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</si>
  <si>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</si>
  <si>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</si>
  <si>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</si>
  <si>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</si>
  <si>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</si>
  <si>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</si>
  <si>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</si>
  <si>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</si>
  <si>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</si>
  <si>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</si>
  <si>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</si>
  <si>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</si>
  <si>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</si>
  <si>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</si>
  <si>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</si>
  <si>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</si>
  <si>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</si>
  <si>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</si>
  <si>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</si>
  <si>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</si>
  <si>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</si>
  <si>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</si>
  <si>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</si>
  <si>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</si>
  <si>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</si>
  <si>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</si>
  <si>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</si>
  <si>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</si>
  <si>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</si>
  <si>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</si>
  <si>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</si>
  <si>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</si>
  <si>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</si>
  <si>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</si>
  <si>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</si>
  <si>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</si>
  <si>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</si>
  <si>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</si>
  <si>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</si>
  <si>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</si>
  <si>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</si>
  <si>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</si>
  <si>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</si>
  <si>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</si>
  <si>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</si>
  <si>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</si>
  <si>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</si>
  <si>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</si>
  <si>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</si>
  <si>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</si>
  <si>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</si>
  <si>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</si>
  <si>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</si>
  <si>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</si>
  <si>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</si>
  <si>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</si>
  <si>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</si>
  <si>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</si>
  <si>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</si>
  <si>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</si>
  <si>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</si>
  <si>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</si>
  <si>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</si>
  <si>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</si>
  <si>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</si>
  <si>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</si>
  <si>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</si>
  <si>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</si>
  <si>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</si>
  <si>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</si>
  <si>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</si>
  <si>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</si>
  <si>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</si>
  <si>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</si>
  <si>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</si>
  <si>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</si>
  <si>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</si>
  <si>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</si>
  <si>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</si>
  <si>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</si>
  <si>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</si>
  <si>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</si>
  <si>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</si>
  <si>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</si>
  <si>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</si>
  <si>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</si>
  <si>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</si>
  <si>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</si>
  <si>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</si>
  <si>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</si>
  <si>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</si>
  <si>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</si>
  <si>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</si>
  <si>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</si>
  <si>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</si>
  <si>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</si>
  <si>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</si>
  <si>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</si>
  <si>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</si>
  <si>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</si>
  <si>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</si>
  <si>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</si>
  <si>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</si>
  <si>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</si>
  <si>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</si>
  <si>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</si>
  <si>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</si>
  <si>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</si>
  <si>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</si>
  <si>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</si>
  <si>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</si>
  <si>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</si>
  <si>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</si>
  <si>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</si>
  <si>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</si>
  <si>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</si>
  <si>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</si>
  <si>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</si>
  <si>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</si>
  <si>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</si>
  <si>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</si>
  <si>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</si>
  <si>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</si>
  <si>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</si>
  <si>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</si>
  <si>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</si>
  <si>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</si>
  <si>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</si>
  <si>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</si>
  <si>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</si>
  <si>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</si>
  <si>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</si>
  <si>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</si>
  <si>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</si>
  <si>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</si>
  <si>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</si>
  <si>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</si>
  <si>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</si>
  <si>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</si>
  <si>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</si>
  <si>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</si>
  <si>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</si>
  <si>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</si>
  <si>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</si>
  <si>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</si>
  <si>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</si>
  <si>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</si>
  <si>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</si>
  <si>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</si>
  <si>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</si>
  <si>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</si>
  <si>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</si>
  <si>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</si>
  <si>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</si>
  <si>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</si>
  <si>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</si>
  <si>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</si>
  <si>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</si>
  <si>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</si>
  <si>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</si>
  <si>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</si>
  <si>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</si>
  <si>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</si>
  <si>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</si>
  <si>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</si>
  <si>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</si>
  <si>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</si>
  <si>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</si>
  <si>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</si>
  <si>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</si>
  <si>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</si>
  <si>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</si>
  <si>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</si>
  <si>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</si>
  <si>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</si>
  <si>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</si>
  <si>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</si>
  <si>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</si>
  <si>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</si>
  <si>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</si>
  <si>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</si>
  <si>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</si>
  <si>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</si>
  <si>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</si>
  <si>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</si>
  <si>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</si>
  <si>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</si>
  <si>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</si>
  <si>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</si>
  <si>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</si>
  <si>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</si>
  <si>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</si>
  <si>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</si>
  <si>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</si>
  <si>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</si>
  <si>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</si>
  <si>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</si>
  <si>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</si>
  <si>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</si>
  <si>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</si>
  <si>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</si>
  <si>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</si>
  <si>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</si>
  <si>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</si>
  <si>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</si>
  <si>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</si>
  <si>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</si>
  <si>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</si>
  <si>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</si>
  <si>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</si>
  <si>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</si>
  <si>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</si>
  <si>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</si>
  <si>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</si>
  <si>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</si>
  <si>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</si>
  <si>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</si>
  <si>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</si>
  <si>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</si>
  <si>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</si>
  <si>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</si>
  <si>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</si>
  <si>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</si>
  <si>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</si>
  <si>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</si>
  <si>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</si>
  <si>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</si>
  <si>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</si>
  <si>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</si>
  <si>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</si>
  <si>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</si>
  <si>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</si>
  <si>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</si>
  <si>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</si>
  <si>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</si>
  <si>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</si>
  <si>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</si>
  <si>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</si>
  <si>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</si>
  <si>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</si>
  <si>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</si>
  <si>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</si>
  <si>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</si>
  <si>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</si>
  <si>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</si>
  <si>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</si>
  <si>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</si>
  <si>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</si>
  <si>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</si>
  <si>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</si>
  <si>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</si>
  <si>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</si>
  <si>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</si>
  <si>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</si>
  <si>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</si>
  <si>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</si>
  <si>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</si>
  <si>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</si>
  <si>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</si>
  <si>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</si>
  <si>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</si>
  <si>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</si>
  <si>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</si>
  <si>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</si>
  <si>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</si>
  <si>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</si>
  <si>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</si>
  <si>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</si>
  <si>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</si>
  <si>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</si>
  <si>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</si>
  <si>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</si>
  <si>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</si>
  <si>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</si>
  <si>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</si>
  <si>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</si>
  <si>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</si>
  <si>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</si>
  <si>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</si>
  <si>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</si>
  <si>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</si>
  <si>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</si>
  <si>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</si>
  <si>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</si>
  <si>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</si>
  <si>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</si>
  <si>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</si>
  <si>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</si>
  <si>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</si>
  <si>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</si>
  <si>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</si>
  <si>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</si>
  <si>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</si>
  <si>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</si>
  <si>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</si>
  <si>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</si>
  <si>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</si>
  <si>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</si>
  <si>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</si>
  <si>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</si>
  <si>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</si>
  <si>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</si>
  <si>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</si>
  <si>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</si>
  <si>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</si>
  <si>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</si>
  <si>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</si>
  <si>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</si>
  <si>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</si>
  <si>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</si>
  <si>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</si>
  <si>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</si>
  <si>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</si>
  <si>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</si>
  <si>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</si>
  <si>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</si>
  <si>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</si>
  <si>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</si>
  <si>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</si>
  <si>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</si>
  <si>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</si>
  <si>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</si>
  <si>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</si>
  <si>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</si>
  <si>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</si>
  <si>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</si>
  <si>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</si>
  <si>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</si>
  <si>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</si>
  <si>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</si>
  <si>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</si>
  <si>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</si>
  <si>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</si>
  <si>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</si>
  <si>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</si>
  <si>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</si>
  <si>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</si>
  <si>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</si>
  <si>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</si>
  <si>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</si>
  <si>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</si>
  <si>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</si>
  <si>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</si>
  <si>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</si>
  <si>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</si>
  <si>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</si>
  <si>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</si>
  <si>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</si>
  <si>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</si>
  <si>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</si>
  <si>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</si>
  <si>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</si>
  <si>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</si>
  <si>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</si>
  <si>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</si>
  <si>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</si>
  <si>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</si>
  <si>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</si>
  <si>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</si>
  <si>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</si>
  <si>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</si>
  <si>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</si>
  <si>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</si>
  <si>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</si>
  <si>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</si>
  <si>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</si>
  <si>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</si>
  <si>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</si>
  <si>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</si>
  <si>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</si>
  <si>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</si>
  <si>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</si>
  <si>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</si>
  <si>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</si>
  <si>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</si>
  <si>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</si>
  <si>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</si>
  <si>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</si>
  <si>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</si>
  <si>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</si>
  <si>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</si>
  <si>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</si>
  <si>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</si>
  <si>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</si>
  <si>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</si>
  <si>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</si>
  <si>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</si>
  <si>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</si>
  <si>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</si>
  <si>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</si>
  <si>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</si>
  <si>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</si>
  <si>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</si>
  <si>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</si>
  <si>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</si>
  <si>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</si>
  <si>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</si>
  <si>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</si>
  <si>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</si>
  <si>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</si>
  <si>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</si>
  <si>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</si>
  <si>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</si>
  <si>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</si>
  <si>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</si>
  <si>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</si>
  <si>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</si>
  <si>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</si>
  <si>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</si>
  <si>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</si>
  <si>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</si>
  <si>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</si>
  <si>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</si>
  <si>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</si>
  <si>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</si>
  <si>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</si>
  <si>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</si>
  <si>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</si>
  <si>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</si>
  <si>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</si>
  <si>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</si>
  <si>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</si>
  <si>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</si>
  <si>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</si>
  <si>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</si>
  <si>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</si>
  <si>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</si>
  <si>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</si>
  <si>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</si>
  <si>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</si>
  <si>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</si>
  <si>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</si>
  <si>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</si>
  <si>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</si>
  <si>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</si>
  <si>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</si>
  <si>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</si>
  <si>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</si>
  <si>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</si>
  <si>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</si>
  <si>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</si>
  <si>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</si>
  <si>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</si>
  <si>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</si>
  <si>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</si>
  <si>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</si>
  <si>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</si>
  <si>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</si>
  <si>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</si>
  <si>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</si>
  <si>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</si>
  <si>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</si>
  <si>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</si>
  <si>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</si>
  <si>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</si>
  <si>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</si>
  <si>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</si>
  <si>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</si>
  <si>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</si>
  <si>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</si>
  <si>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</si>
  <si>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</si>
  <si>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</si>
  <si>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</si>
  <si>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</si>
  <si>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</si>
  <si>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</si>
  <si>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</si>
  <si>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</si>
  <si>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</si>
  <si>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</si>
  <si>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</si>
  <si>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</si>
  <si>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</si>
  <si>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</si>
  <si>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</si>
  <si>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</si>
  <si>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</si>
  <si>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</si>
  <si>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</si>
  <si>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</si>
  <si>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</si>
  <si>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</si>
  <si>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</si>
  <si>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</si>
  <si>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</si>
  <si>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</si>
  <si>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</si>
  <si>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</si>
  <si>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</si>
  <si>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</si>
  <si>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</si>
  <si>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</si>
  <si>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</si>
  <si>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</si>
  <si>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</si>
  <si>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</si>
  <si>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</si>
  <si>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</si>
  <si>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</si>
  <si>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</si>
  <si>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</si>
  <si>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</si>
  <si>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</si>
  <si>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</si>
  <si>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</si>
  <si>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</si>
  <si>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</si>
  <si>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</si>
  <si>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</si>
  <si>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</si>
  <si>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</si>
  <si>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</si>
  <si>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</si>
  <si>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</si>
  <si>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</si>
  <si>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</si>
  <si>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</si>
  <si>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</si>
  <si>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</si>
  <si>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</si>
  <si>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</si>
  <si>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</si>
  <si>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</si>
  <si>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</si>
  <si>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</si>
  <si>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</si>
  <si>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</si>
  <si>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</si>
  <si>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</si>
  <si>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</si>
  <si>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</si>
  <si>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</si>
  <si>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</si>
  <si>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</si>
  <si>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</si>
  <si>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</si>
  <si>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</si>
  <si>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</si>
  <si>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</si>
  <si>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</si>
  <si>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</si>
  <si>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</si>
  <si>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</si>
  <si>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</si>
  <si>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</si>
  <si>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</si>
  <si>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</si>
  <si>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</si>
  <si>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</si>
  <si>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</si>
  <si>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</si>
  <si>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</si>
  <si>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</si>
  <si>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</si>
  <si>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</si>
  <si>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</si>
  <si>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</si>
  <si>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</si>
  <si>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</si>
  <si>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</si>
  <si>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</si>
  <si>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</si>
  <si>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</si>
  <si>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</si>
  <si>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</si>
  <si>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</si>
  <si>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</si>
  <si>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</si>
  <si>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</si>
  <si>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</si>
  <si>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</si>
  <si>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</si>
  <si>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</si>
  <si>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</si>
  <si>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</si>
  <si>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</si>
  <si>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</si>
  <si>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</si>
  <si>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</si>
  <si>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</si>
  <si>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</si>
  <si>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</si>
  <si>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</si>
  <si>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</si>
  <si>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</si>
  <si>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</si>
  <si>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</si>
  <si>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</si>
  <si>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</si>
  <si>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</si>
  <si>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</si>
  <si>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</si>
  <si>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</si>
  <si>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</si>
  <si>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</si>
  <si>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</si>
  <si>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</si>
  <si>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</si>
  <si>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</si>
  <si>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</si>
  <si>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</si>
  <si>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</si>
  <si>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</si>
  <si>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</si>
  <si>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</si>
  <si>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</si>
  <si>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</si>
  <si>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</si>
  <si>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</si>
  <si>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</si>
  <si>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</si>
  <si>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</si>
  <si>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</si>
  <si>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</si>
  <si>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</si>
  <si>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</si>
  <si>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</si>
  <si>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</si>
  <si>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</si>
  <si>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</si>
  <si>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</si>
  <si>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</si>
  <si>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</si>
  <si>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</si>
  <si>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</si>
  <si>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</si>
  <si>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</si>
  <si>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</si>
  <si>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</si>
  <si>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</si>
  <si>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</si>
  <si>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</si>
  <si>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</si>
  <si>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</si>
  <si>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</si>
  <si>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</si>
  <si>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</si>
  <si>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</si>
  <si>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</si>
  <si>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</si>
  <si>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</si>
  <si>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</si>
  <si>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</si>
  <si>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</si>
  <si>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</si>
  <si>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</si>
  <si>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</si>
  <si>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</si>
  <si>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</si>
  <si>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</si>
  <si>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</si>
  <si>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</si>
  <si>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</si>
  <si>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</si>
  <si>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</si>
  <si>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</si>
  <si>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</si>
  <si>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</si>
  <si>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</si>
  <si>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</si>
  <si>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</si>
  <si>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</si>
  <si>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</si>
  <si>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</si>
  <si>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</si>
  <si>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</si>
  <si>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</si>
  <si>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</si>
  <si>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</si>
  <si>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</si>
  <si>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</si>
  <si>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</si>
  <si>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</si>
  <si>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</si>
  <si>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</si>
  <si>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</si>
  <si>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</si>
  <si>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</si>
  <si>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</si>
  <si>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</si>
  <si>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</si>
  <si>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</si>
  <si>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</si>
  <si>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</si>
  <si>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</si>
  <si>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</si>
  <si>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</si>
  <si>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</si>
  <si>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</si>
  <si>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</si>
  <si>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</si>
  <si>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</si>
  <si>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</si>
  <si>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</si>
  <si>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</si>
  <si>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</si>
  <si>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</si>
  <si>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</si>
  <si>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</si>
  <si>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</si>
  <si>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</si>
  <si>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</si>
  <si>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</si>
  <si>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</si>
  <si>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</si>
  <si>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</si>
  <si>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</si>
  <si>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</si>
  <si>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</si>
  <si>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</si>
  <si>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</si>
  <si>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</si>
  <si>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</si>
  <si>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</si>
  <si>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</si>
  <si>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</si>
  <si>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</si>
  <si>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</si>
  <si>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</si>
  <si>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</si>
  <si>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</si>
  <si>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</si>
  <si>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</si>
  <si>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</si>
  <si>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</si>
  <si>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</si>
  <si>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</si>
  <si>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</si>
  <si>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</si>
  <si>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</si>
  <si>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</si>
  <si>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</si>
  <si>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</si>
  <si>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</si>
  <si>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</si>
  <si>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</si>
  <si>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</si>
  <si>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</si>
  <si>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</si>
  <si>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</si>
  <si>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</si>
  <si>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</si>
  <si>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</si>
  <si>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</si>
  <si>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</si>
  <si>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</si>
  <si>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</si>
  <si>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</si>
  <si>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</si>
  <si>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</si>
  <si>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</si>
  <si>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</si>
  <si>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</si>
  <si>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</si>
  <si>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</si>
  <si>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</si>
  <si>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</si>
  <si>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</si>
  <si>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</si>
  <si>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</si>
  <si>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</si>
  <si>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</si>
  <si>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</si>
  <si>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</si>
  <si>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</si>
  <si>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</si>
  <si>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</si>
  <si>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</si>
  <si>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</si>
  <si>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</si>
  <si>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</si>
  <si>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</si>
  <si>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</si>
  <si>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</si>
  <si>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</si>
  <si>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</si>
  <si>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</si>
  <si>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</si>
  <si>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</si>
  <si>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</si>
  <si>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</si>
  <si>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</si>
  <si>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</si>
  <si>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</si>
  <si>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</si>
  <si>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</si>
  <si>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</si>
  <si>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</si>
  <si>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</si>
  <si>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</si>
  <si>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</si>
  <si>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</si>
  <si>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</si>
  <si>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</si>
  <si>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</si>
  <si>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</si>
  <si>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</si>
  <si>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</si>
  <si>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</si>
  <si>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</si>
  <si>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</si>
  <si>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</si>
  <si>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</si>
  <si>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</si>
  <si>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</si>
  <si>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</si>
  <si>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</si>
  <si>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</si>
  <si>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</si>
  <si>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</si>
  <si>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</si>
  <si>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</si>
  <si>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</si>
  <si>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</si>
  <si>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</si>
  <si>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</si>
  <si>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</si>
  <si>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</si>
  <si>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</si>
  <si>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</si>
  <si>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</si>
  <si>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</si>
  <si>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</si>
  <si>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</si>
  <si>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</si>
  <si>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</si>
  <si>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</si>
  <si>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</si>
  <si>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</si>
  <si>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</si>
  <si>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</si>
  <si>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</si>
  <si>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</si>
  <si>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</si>
  <si>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</si>
  <si>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</si>
  <si>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</si>
  <si>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</si>
  <si>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</si>
  <si>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</si>
  <si>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</si>
  <si>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</si>
  <si>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</si>
  <si>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</si>
  <si>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</si>
  <si>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</si>
  <si>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</si>
  <si>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</si>
  <si>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</si>
  <si>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</si>
  <si>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</si>
  <si>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</si>
  <si>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</si>
  <si>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</si>
  <si>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</si>
  <si>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</si>
  <si>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</si>
  <si>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</si>
  <si>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</si>
  <si>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</si>
  <si>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</si>
  <si>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</si>
  <si>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</si>
  <si>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</si>
  <si>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</si>
  <si>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</si>
  <si>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</si>
  <si>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</si>
  <si>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</si>
  <si>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</si>
  <si>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</si>
  <si>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</si>
  <si>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</si>
  <si>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</si>
  <si>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</si>
  <si>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</si>
  <si>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</si>
  <si>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</si>
  <si>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</si>
  <si>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</si>
  <si>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</si>
  <si>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</si>
  <si>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</si>
  <si>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</si>
  <si>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</si>
  <si>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</si>
  <si>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</si>
  <si>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</si>
  <si>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</si>
  <si>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</si>
  <si>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</si>
  <si>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</si>
  <si>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</si>
  <si>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</si>
  <si>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</si>
  <si>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</si>
  <si>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</si>
  <si>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</si>
  <si>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</si>
  <si>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</si>
  <si>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</si>
  <si>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</si>
  <si>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</si>
  <si>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</si>
  <si>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</si>
  <si>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</si>
  <si>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</si>
  <si>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</si>
  <si>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</si>
  <si>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</si>
  <si>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</si>
  <si>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</si>
  <si>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</si>
  <si>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</si>
  <si>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</si>
  <si>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</si>
  <si>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</si>
  <si>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</si>
  <si>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</si>
  <si>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</si>
  <si>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</si>
  <si>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</si>
  <si>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</si>
  <si>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</si>
  <si>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</si>
  <si>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</si>
  <si>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</si>
  <si>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</si>
  <si>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</si>
  <si>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</si>
  <si>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</si>
  <si>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</si>
  <si>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</si>
  <si>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</si>
  <si>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</si>
  <si>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</si>
  <si>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</si>
  <si>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</si>
  <si>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</si>
  <si>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</si>
  <si>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</si>
  <si>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</si>
  <si>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</si>
  <si>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</si>
  <si>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</si>
  <si>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</si>
  <si>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</si>
  <si>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</si>
  <si>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</si>
  <si>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</si>
  <si>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</si>
  <si>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</si>
  <si>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</si>
  <si>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</si>
  <si>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</si>
  <si>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</si>
  <si>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</si>
  <si>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</si>
  <si>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</si>
  <si>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</si>
  <si>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</si>
  <si>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</si>
  <si>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</si>
  <si>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</si>
  <si>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</si>
  <si>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</si>
  <si>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</si>
  <si>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</si>
  <si>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</si>
  <si>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</si>
  <si>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</si>
  <si>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</si>
  <si>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</si>
  <si>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</si>
  <si>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</si>
  <si>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</si>
  <si>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</si>
  <si>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</si>
  <si>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</si>
  <si>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</si>
  <si>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</si>
  <si>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</si>
  <si>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</si>
  <si>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</si>
  <si>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</si>
  <si>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</si>
  <si>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</si>
  <si>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</si>
  <si>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</si>
  <si>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</si>
  <si>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</si>
  <si>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</si>
  <si>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</si>
  <si>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</si>
  <si>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</si>
  <si>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</si>
  <si>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</si>
  <si>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</si>
  <si>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</si>
  <si>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</si>
  <si>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</si>
  <si>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</si>
  <si>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</si>
  <si>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</si>
  <si>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</si>
  <si>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</si>
  <si>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</si>
  <si>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</si>
  <si>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</si>
  <si>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</si>
  <si>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</si>
  <si>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</si>
  <si>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</si>
  <si>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</si>
  <si>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</si>
  <si>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</si>
  <si>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</si>
  <si>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</si>
  <si>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</si>
  <si>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</si>
  <si>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</si>
  <si>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</si>
  <si>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</si>
  <si>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</si>
  <si>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</si>
  <si>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</si>
  <si>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</si>
  <si>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</si>
  <si>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</si>
  <si>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</si>
  <si>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</si>
  <si>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</si>
  <si>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</si>
  <si>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</si>
  <si>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</si>
  <si>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</si>
  <si>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</si>
  <si>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</si>
  <si>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</si>
  <si>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</si>
  <si>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</si>
  <si>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</si>
  <si>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</si>
  <si>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</si>
  <si>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</si>
  <si>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</si>
  <si>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</si>
  <si>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</si>
  <si>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</si>
  <si>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</si>
  <si>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</si>
  <si>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</si>
  <si>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</si>
  <si>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</si>
  <si>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</si>
  <si>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</si>
  <si>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</si>
  <si>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</si>
  <si>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</si>
  <si>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</si>
  <si>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</si>
  <si>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</si>
  <si>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</si>
  <si>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</si>
  <si>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</si>
  <si>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</si>
  <si>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</si>
  <si>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</si>
  <si>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</si>
  <si>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</si>
  <si>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</si>
  <si>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</si>
  <si>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</si>
  <si>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</si>
  <si>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</si>
  <si>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</si>
  <si>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</si>
  <si>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</si>
  <si>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</si>
  <si>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</si>
  <si>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</si>
  <si>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</si>
  <si>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</si>
  <si>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</si>
  <si>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</si>
  <si>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</si>
  <si>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</si>
  <si>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</si>
  <si>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</si>
  <si>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</si>
  <si>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</si>
  <si>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</si>
  <si>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</si>
  <si>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</si>
  <si>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</si>
  <si>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</si>
  <si>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</si>
  <si>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</si>
  <si>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</si>
  <si>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</si>
  <si>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</si>
  <si>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</si>
  <si>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</si>
  <si>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</si>
  <si>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</si>
  <si>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</si>
  <si>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</si>
  <si>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</si>
  <si>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</si>
  <si>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</si>
  <si>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</si>
  <si>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</si>
  <si>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</si>
  <si>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</si>
  <si>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</si>
  <si>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</si>
  <si>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</si>
  <si>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</si>
  <si>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</si>
  <si>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</si>
  <si>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</si>
  <si>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</si>
  <si>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</si>
  <si>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</si>
  <si>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</si>
  <si>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</si>
  <si>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</si>
  <si>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</si>
  <si>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</si>
  <si>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</si>
  <si>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</si>
  <si>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</si>
  <si>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</si>
  <si>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</si>
  <si>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</si>
  <si>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</si>
  <si>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</si>
  <si>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</si>
  <si>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</si>
  <si>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</si>
  <si>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</si>
  <si>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</si>
  <si>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</si>
  <si>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</si>
  <si>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</si>
  <si>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</si>
  <si>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</si>
  <si>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</si>
  <si>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</si>
  <si>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</si>
  <si>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</si>
  <si>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</si>
  <si>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</si>
  <si>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</si>
  <si>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</si>
  <si>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</si>
  <si>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</si>
  <si>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</si>
  <si>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</si>
  <si>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</si>
  <si>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</si>
  <si>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</si>
  <si>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</si>
  <si>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</si>
  <si>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</si>
  <si>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</si>
  <si>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</si>
  <si>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</si>
  <si>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</si>
  <si>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</si>
  <si>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</si>
  <si>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</si>
  <si>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</si>
  <si>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</si>
  <si>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</si>
  <si>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</si>
  <si>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</si>
  <si>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</si>
  <si>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</si>
  <si>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</si>
  <si>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</si>
  <si>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</si>
  <si>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</si>
  <si>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</si>
  <si>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</si>
  <si>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</si>
  <si>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</si>
  <si>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</si>
  <si>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</si>
  <si>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</si>
  <si>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</si>
  <si>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</si>
  <si>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</si>
  <si>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</si>
  <si>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</si>
  <si>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</si>
  <si>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</si>
  <si>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</si>
  <si>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</si>
  <si>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</si>
  <si>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</si>
  <si>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</si>
  <si>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</si>
  <si>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</si>
  <si>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</si>
  <si>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Montana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</si>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</sst>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3693916</v>
      </c>
      <c r="D7" s="31" t="str">
        <f>IF($B7="N/A","N/A",IF(C7&gt;15,"No",IF(C7&lt;-15,"No","Yes")))</f>
        <v>N/A</v>
      </c>
      <c r="E7" s="30">
        <v>4294283</v>
      </c>
      <c r="F7" s="31" t="str">
        <f>IF($B7="N/A","N/A",IF(E7&gt;15,"No",IF(E7&lt;-15,"No","Yes")))</f>
        <v>N/A</v>
      </c>
      <c r="G7" s="30">
        <v>5676755</v>
      </c>
      <c r="H7" s="31" t="str">
        <f>IF($B7="N/A","N/A",IF(G7&gt;15,"No",IF(G7&lt;-15,"No","Yes")))</f>
        <v>N/A</v>
      </c>
      <c r="I7" s="32">
        <v>16.25</v>
      </c>
      <c r="J7" s="32">
        <v>32.19</v>
      </c>
      <c r="K7" s="31" t="str">
        <f t="shared" ref="K7:K54" si="0">IF(J7="Div by 0", "N/A", IF(J7="N/A","N/A", IF(J7&gt;30, "No", IF(J7&lt;-30, "No", "Yes"))))</f>
        <v>No</v>
      </c>
    </row>
    <row r="8" spans="1:11" x14ac:dyDescent="0.2">
      <c r="A8" s="81" t="s">
        <v>366</v>
      </c>
      <c r="B8" s="29" t="s">
        <v>217</v>
      </c>
      <c r="C8" s="91" t="s">
        <v>217</v>
      </c>
      <c r="D8" s="31" t="str">
        <f>IF($B8="N/A","N/A",IF(C8&gt;15,"No",IF(C8&lt;-15,"No","Yes")))</f>
        <v>N/A</v>
      </c>
      <c r="E8" s="30" t="s">
        <v>217</v>
      </c>
      <c r="F8" s="31" t="str">
        <f>IF($B8="N/A","N/A",IF(E8&gt;15,"No",IF(E8&lt;-15,"No","Yes")))</f>
        <v>N/A</v>
      </c>
      <c r="G8" s="33">
        <v>78.817740064999995</v>
      </c>
      <c r="H8" s="31" t="str">
        <f>IF($B8="N/A","N/A",IF(G8&gt;15,"No",IF(G8&lt;-15,"No","Yes")))</f>
        <v>N/A</v>
      </c>
      <c r="I8" s="32" t="s">
        <v>217</v>
      </c>
      <c r="J8" s="32" t="s">
        <v>217</v>
      </c>
      <c r="K8" s="31" t="str">
        <f t="shared" si="0"/>
        <v>N/A</v>
      </c>
    </row>
    <row r="9" spans="1:11" x14ac:dyDescent="0.2">
      <c r="A9" s="81" t="s">
        <v>119</v>
      </c>
      <c r="B9" s="34" t="s">
        <v>217</v>
      </c>
      <c r="C9" s="90">
        <v>0.40377204030000002</v>
      </c>
      <c r="D9" s="9" t="str">
        <f>IF($B9="N/A","N/A",IF(C9&gt;15,"No",IF(C9&lt;-15,"No","Yes")))</f>
        <v>N/A</v>
      </c>
      <c r="E9" s="9">
        <v>0</v>
      </c>
      <c r="F9" s="9" t="str">
        <f>IF($B9="N/A","N/A",IF(E9&gt;15,"No",IF(E9&lt;-15,"No","Yes")))</f>
        <v>N/A</v>
      </c>
      <c r="G9" s="9">
        <v>0</v>
      </c>
      <c r="H9" s="9" t="str">
        <f>IF($B9="N/A","N/A",IF(G9&gt;15,"No",IF(G9&lt;-15,"No","Yes")))</f>
        <v>N/A</v>
      </c>
      <c r="I9" s="10">
        <v>-100</v>
      </c>
      <c r="J9" s="10" t="s">
        <v>1743</v>
      </c>
      <c r="K9" s="9" t="str">
        <f t="shared" si="0"/>
        <v>N/A</v>
      </c>
    </row>
    <row r="10" spans="1:11" x14ac:dyDescent="0.2">
      <c r="A10" s="81" t="s">
        <v>120</v>
      </c>
      <c r="B10" s="34" t="s">
        <v>217</v>
      </c>
      <c r="C10" s="90">
        <v>0</v>
      </c>
      <c r="D10" s="9" t="str">
        <f>IF($B10="N/A","N/A",IF(C10&gt;15,"No",IF(C10&lt;-15,"No","Yes")))</f>
        <v>N/A</v>
      </c>
      <c r="E10" s="9">
        <v>0</v>
      </c>
      <c r="F10" s="9" t="str">
        <f>IF($B10="N/A","N/A",IF(E10&gt;15,"No",IF(E10&lt;-15,"No","Yes")))</f>
        <v>N/A</v>
      </c>
      <c r="G10" s="9">
        <v>7.8759784419000001</v>
      </c>
      <c r="H10" s="9" t="str">
        <f>IF($B10="N/A","N/A",IF(G10&gt;15,"No",IF(G10&lt;-15,"No","Yes")))</f>
        <v>N/A</v>
      </c>
      <c r="I10" s="10" t="s">
        <v>1743</v>
      </c>
      <c r="J10" s="10" t="s">
        <v>1743</v>
      </c>
      <c r="K10" s="9" t="str">
        <f t="shared" si="0"/>
        <v>N/A</v>
      </c>
    </row>
    <row r="11" spans="1:11" x14ac:dyDescent="0.2">
      <c r="A11" s="81" t="s">
        <v>853</v>
      </c>
      <c r="B11" s="34" t="s">
        <v>217</v>
      </c>
      <c r="C11" s="90">
        <v>9.9911313629999992</v>
      </c>
      <c r="D11" s="9" t="str">
        <f>IF($B11="N/A","N/A",IF(C11&gt;15,"No",IF(C11&lt;-15,"No","Yes")))</f>
        <v>N/A</v>
      </c>
      <c r="E11" s="9">
        <v>14.250621116</v>
      </c>
      <c r="F11" s="9" t="str">
        <f>IF($B11="N/A","N/A",IF(E11&gt;15,"No",IF(E11&lt;-15,"No","Yes")))</f>
        <v>N/A</v>
      </c>
      <c r="G11" s="9">
        <v>13.306281494</v>
      </c>
      <c r="H11" s="9" t="str">
        <f>IF($B11="N/A","N/A",IF(G11&gt;15,"No",IF(G11&lt;-15,"No","Yes")))</f>
        <v>N/A</v>
      </c>
      <c r="I11" s="10">
        <v>42.63</v>
      </c>
      <c r="J11" s="10">
        <v>-6.63</v>
      </c>
      <c r="K11" s="9" t="str">
        <f t="shared" si="0"/>
        <v>Yes</v>
      </c>
    </row>
    <row r="12" spans="1:11" x14ac:dyDescent="0.2">
      <c r="A12" s="81" t="s">
        <v>854</v>
      </c>
      <c r="B12" s="92" t="s">
        <v>218</v>
      </c>
      <c r="C12" s="90" t="s">
        <v>217</v>
      </c>
      <c r="D12" s="9" t="str">
        <f>IF(OR($B12="N/A",$C12="N/A"),"N/A",IF(C12&gt;100,"No",IF(C12&lt;95,"No","Yes")))</f>
        <v>N/A</v>
      </c>
      <c r="E12" s="90">
        <v>86.952413980000003</v>
      </c>
      <c r="F12" s="9" t="str">
        <f>IF(OR($B12="N/A",$E12="N/A"),"N/A",IF(E12&gt;100,"No",IF(E12&lt;95,"No","Yes")))</f>
        <v>No</v>
      </c>
      <c r="G12" s="90">
        <v>71.393650980999993</v>
      </c>
      <c r="H12" s="9" t="str">
        <f>IF($B12="N/A","N/A",IF(G12&gt;100,"No",IF(G12&lt;95,"No","Yes")))</f>
        <v>No</v>
      </c>
      <c r="I12" s="93" t="s">
        <v>217</v>
      </c>
      <c r="J12" s="93">
        <v>-17.899999999999999</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77.314443797999999</v>
      </c>
      <c r="F15" s="9" t="str">
        <f>IF(OR($B15="N/A",$E15="N/A"),"N/A",IF(E15&gt;100,"No",IF(E15&lt;95,"No","Yes")))</f>
        <v>No</v>
      </c>
      <c r="G15" s="90">
        <v>63.230875830000002</v>
      </c>
      <c r="H15" s="9" t="str">
        <f>IF($B15="N/A","N/A",IF(G15&gt;100,"No",IF(G15&lt;95,"No","Yes")))</f>
        <v>No</v>
      </c>
      <c r="I15" s="93" t="s">
        <v>217</v>
      </c>
      <c r="J15" s="93">
        <v>-18.2</v>
      </c>
      <c r="K15" s="9" t="str">
        <f t="shared" si="0"/>
        <v>Yes</v>
      </c>
    </row>
    <row r="16" spans="1:11" x14ac:dyDescent="0.2">
      <c r="A16" s="81" t="s">
        <v>335</v>
      </c>
      <c r="B16" s="34" t="s">
        <v>217</v>
      </c>
      <c r="C16" s="79">
        <v>3309937</v>
      </c>
      <c r="D16" s="9" t="str">
        <f>IF($B16="N/A","N/A",IF(C16&gt;15,"No",IF(C16&lt;-15,"No","Yes")))</f>
        <v>N/A</v>
      </c>
      <c r="E16" s="35">
        <v>3682321</v>
      </c>
      <c r="F16" s="9" t="str">
        <f>IF($B16="N/A","N/A",IF(E16&gt;15,"No",IF(E16&lt;-15,"No","Yes")))</f>
        <v>N/A</v>
      </c>
      <c r="G16" s="35">
        <v>4474290</v>
      </c>
      <c r="H16" s="9" t="str">
        <f>IF($B16="N/A","N/A",IF(G16&gt;15,"No",IF(G16&lt;-15,"No","Yes")))</f>
        <v>N/A</v>
      </c>
      <c r="I16" s="10">
        <v>11.25</v>
      </c>
      <c r="J16" s="10">
        <v>21.51</v>
      </c>
      <c r="K16" s="9" t="str">
        <f t="shared" si="0"/>
        <v>Yes</v>
      </c>
    </row>
    <row r="17" spans="1:11" x14ac:dyDescent="0.2">
      <c r="A17" s="81" t="s">
        <v>442</v>
      </c>
      <c r="B17" s="34" t="s">
        <v>219</v>
      </c>
      <c r="C17" s="90">
        <v>9.2235894520000006</v>
      </c>
      <c r="D17" s="9" t="str">
        <f>IF($B17="N/A","N/A",IF(C17&gt;20,"No",IF(C17&lt;5,"No","Yes")))</f>
        <v>Yes</v>
      </c>
      <c r="E17" s="9">
        <v>9.2221998028000005</v>
      </c>
      <c r="F17" s="9" t="str">
        <f>IF($B17="N/A","N/A",IF(E17&gt;20,"No",IF(E17&lt;5,"No","Yes")))</f>
        <v>Yes</v>
      </c>
      <c r="G17" s="9">
        <v>7.6982493312000004</v>
      </c>
      <c r="H17" s="9" t="str">
        <f>IF($B17="N/A","N/A",IF(G17&gt;20,"No",IF(G17&lt;5,"No","Yes")))</f>
        <v>Yes</v>
      </c>
      <c r="I17" s="10">
        <v>-1.4999999999999999E-2</v>
      </c>
      <c r="J17" s="10">
        <v>-16.5</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92.301750669</v>
      </c>
      <c r="H18" s="9" t="str">
        <f>IF($B18="N/A","N/A",IF(G18&gt;15,"No",IF(G18&lt;-15,"No","Yes")))</f>
        <v>N/A</v>
      </c>
      <c r="I18" s="10" t="s">
        <v>217</v>
      </c>
      <c r="J18" s="10" t="s">
        <v>217</v>
      </c>
      <c r="K18" s="9" t="str">
        <f t="shared" si="0"/>
        <v>N/A</v>
      </c>
    </row>
    <row r="19" spans="1:11" x14ac:dyDescent="0.2">
      <c r="A19" s="81" t="s">
        <v>444</v>
      </c>
      <c r="B19" s="34" t="s">
        <v>220</v>
      </c>
      <c r="C19" s="90">
        <v>6.0289062904000001</v>
      </c>
      <c r="D19" s="9" t="str">
        <f>IF($B19="N/A","N/A",IF(C19&gt;1,"Yes","No"))</f>
        <v>Yes</v>
      </c>
      <c r="E19" s="9">
        <v>10.104007770999999</v>
      </c>
      <c r="F19" s="9" t="str">
        <f>IF($B19="N/A","N/A",IF(E19&gt;1,"Yes","No"))</f>
        <v>Yes</v>
      </c>
      <c r="G19" s="9">
        <v>4.0964264721000001</v>
      </c>
      <c r="H19" s="9" t="str">
        <f>IF($B19="N/A","N/A",IF(G19&gt;1,"Yes","No"))</f>
        <v>Yes</v>
      </c>
      <c r="I19" s="10">
        <v>67.59</v>
      </c>
      <c r="J19" s="10">
        <v>-59.5</v>
      </c>
      <c r="K19" s="9" t="str">
        <f t="shared" si="0"/>
        <v>No</v>
      </c>
    </row>
    <row r="20" spans="1:11" x14ac:dyDescent="0.2">
      <c r="A20" s="81" t="s">
        <v>856</v>
      </c>
      <c r="B20" s="34" t="s">
        <v>217</v>
      </c>
      <c r="C20" s="83">
        <v>115.67611612</v>
      </c>
      <c r="D20" s="9" t="str">
        <f>IF($B20="N/A","N/A",IF(C20&gt;15,"No",IF(C20&lt;-15,"No","Yes")))</f>
        <v>N/A</v>
      </c>
      <c r="E20" s="36">
        <v>115.04416467999999</v>
      </c>
      <c r="F20" s="9" t="str">
        <f>IF($B20="N/A","N/A",IF(E20&gt;15,"No",IF(E20&lt;-15,"No","Yes")))</f>
        <v>N/A</v>
      </c>
      <c r="G20" s="36">
        <v>211.94194318999999</v>
      </c>
      <c r="H20" s="9" t="str">
        <f>IF($B20="N/A","N/A",IF(G20&gt;15,"No",IF(G20&lt;-15,"No","Yes")))</f>
        <v>N/A</v>
      </c>
      <c r="I20" s="10">
        <v>-0.54600000000000004</v>
      </c>
      <c r="J20" s="10">
        <v>84.23</v>
      </c>
      <c r="K20" s="9" t="str">
        <f t="shared" si="0"/>
        <v>No</v>
      </c>
    </row>
    <row r="21" spans="1:11" x14ac:dyDescent="0.2">
      <c r="A21" s="81" t="s">
        <v>34</v>
      </c>
      <c r="B21" s="34" t="s">
        <v>217</v>
      </c>
      <c r="C21" s="94">
        <v>0</v>
      </c>
      <c r="D21" s="9" t="str">
        <f>IF($B21="N/A","N/A",IF(C21&gt;15,"No",IF(C21&lt;-15,"No","Yes")))</f>
        <v>N/A</v>
      </c>
      <c r="E21" s="95">
        <v>0</v>
      </c>
      <c r="F21" s="9" t="str">
        <f>IF($B21="N/A","N/A",IF(E21&gt;15,"No",IF(E21&lt;-15,"No","Yes")))</f>
        <v>N/A</v>
      </c>
      <c r="G21" s="95">
        <v>0</v>
      </c>
      <c r="H21" s="9" t="str">
        <f>IF($B21="N/A","N/A",IF(G21&gt;15,"No",IF(G21&lt;-15,"No","Yes")))</f>
        <v>N/A</v>
      </c>
      <c r="I21" s="10" t="s">
        <v>1743</v>
      </c>
      <c r="J21" s="10" t="s">
        <v>1743</v>
      </c>
      <c r="K21" s="9" t="str">
        <f t="shared" si="0"/>
        <v>N/A</v>
      </c>
    </row>
    <row r="22" spans="1:11" x14ac:dyDescent="0.2">
      <c r="A22" s="81" t="s">
        <v>1722</v>
      </c>
      <c r="B22" s="34" t="s">
        <v>217</v>
      </c>
      <c r="C22" s="94">
        <v>0</v>
      </c>
      <c r="D22" s="9" t="str">
        <f>IF($B22="N/A","N/A",IF(C22&gt;15,"No",IF(C22&lt;-15,"No","Yes")))</f>
        <v>N/A</v>
      </c>
      <c r="E22" s="95">
        <v>0</v>
      </c>
      <c r="F22" s="9" t="str">
        <f>IF($B22="N/A","N/A",IF(E22&gt;15,"No",IF(E22&lt;-15,"No","Yes")))</f>
        <v>N/A</v>
      </c>
      <c r="G22" s="95">
        <v>0</v>
      </c>
      <c r="H22" s="9" t="str">
        <f>IF($B22="N/A","N/A",IF(G22&gt;15,"No",IF(G22&lt;-15,"No","Yes")))</f>
        <v>N/A</v>
      </c>
      <c r="I22" s="10" t="s">
        <v>1743</v>
      </c>
      <c r="J22" s="10" t="s">
        <v>1743</v>
      </c>
      <c r="K22" s="9" t="str">
        <f t="shared" si="0"/>
        <v>N/A</v>
      </c>
    </row>
    <row r="23" spans="1:11" x14ac:dyDescent="0.2">
      <c r="A23" s="81" t="s">
        <v>35</v>
      </c>
      <c r="B23" s="34" t="s">
        <v>217</v>
      </c>
      <c r="C23" s="94">
        <v>10.031636305999999</v>
      </c>
      <c r="D23" s="9" t="str">
        <f>IF($B23="N/A","N/A",IF(C23&gt;15,"No",IF(C23&lt;-15,"No","Yes")))</f>
        <v>N/A</v>
      </c>
      <c r="E23" s="95">
        <v>14.250621116</v>
      </c>
      <c r="F23" s="9" t="str">
        <f>IF($B23="N/A","N/A",IF(E23&gt;15,"No",IF(E23&lt;-15,"No","Yes")))</f>
        <v>N/A</v>
      </c>
      <c r="G23" s="95">
        <v>14.443878228999999</v>
      </c>
      <c r="H23" s="9" t="str">
        <f>IF($B23="N/A","N/A",IF(G23&gt;15,"No",IF(G23&lt;-15,"No","Yes")))</f>
        <v>N/A</v>
      </c>
      <c r="I23" s="10">
        <v>42.06</v>
      </c>
      <c r="J23" s="10">
        <v>1.3560000000000001</v>
      </c>
      <c r="K23" s="9" t="str">
        <f t="shared" si="0"/>
        <v>Yes</v>
      </c>
    </row>
    <row r="24" spans="1:11" x14ac:dyDescent="0.2">
      <c r="A24" s="81" t="s">
        <v>857</v>
      </c>
      <c r="B24" s="34" t="s">
        <v>247</v>
      </c>
      <c r="C24" s="83" t="s">
        <v>1743</v>
      </c>
      <c r="D24" s="9" t="str">
        <f>IF($B24="N/A","N/A",IF(C24&gt;300,"No",IF(C24&lt;75,"No","Yes")))</f>
        <v>No</v>
      </c>
      <c r="E24" s="36" t="s">
        <v>1743</v>
      </c>
      <c r="F24" s="9" t="str">
        <f>IF($B24="N/A","N/A",IF(E24&gt;300,"No",IF(E24&lt;75,"No","Yes")))</f>
        <v>No</v>
      </c>
      <c r="G24" s="36" t="s">
        <v>1743</v>
      </c>
      <c r="H24" s="9" t="str">
        <f>IF($B24="N/A","N/A",IF(G24&gt;300,"No",IF(G24&lt;75,"No","Yes")))</f>
        <v>No</v>
      </c>
      <c r="I24" s="10" t="s">
        <v>1743</v>
      </c>
      <c r="J24" s="10" t="s">
        <v>1743</v>
      </c>
      <c r="K24" s="9" t="str">
        <f t="shared" si="0"/>
        <v>N/A</v>
      </c>
    </row>
    <row r="25" spans="1:11" x14ac:dyDescent="0.2">
      <c r="A25" s="81" t="s">
        <v>858</v>
      </c>
      <c r="B25" s="34" t="s">
        <v>248</v>
      </c>
      <c r="C25" s="83" t="s">
        <v>1743</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v>3</v>
      </c>
      <c r="D26" s="9" t="str">
        <f>IF($B26="N/A","N/A",IF(C26&gt;5,"No",IF(C26&lt;3,"No","Yes")))</f>
        <v>Yes</v>
      </c>
      <c r="E26" s="36">
        <v>3</v>
      </c>
      <c r="F26" s="9" t="str">
        <f>IF($B26="N/A","N/A",IF(E26&gt;5,"No",IF(E26&lt;3,"No","Yes")))</f>
        <v>Yes</v>
      </c>
      <c r="G26" s="36">
        <v>3</v>
      </c>
      <c r="H26" s="9" t="str">
        <f>IF($B26="N/A","N/A",IF(G26&gt;5,"No",IF(G26&lt;3,"No","Yes")))</f>
        <v>Yes</v>
      </c>
      <c r="I26" s="10">
        <v>0</v>
      </c>
      <c r="J26" s="10">
        <v>0</v>
      </c>
      <c r="K26" s="9" t="str">
        <f t="shared" si="0"/>
        <v>Yes</v>
      </c>
    </row>
    <row r="27" spans="1:11" x14ac:dyDescent="0.2">
      <c r="A27" s="81" t="s">
        <v>131</v>
      </c>
      <c r="B27" s="34" t="s">
        <v>217</v>
      </c>
      <c r="C27" s="79">
        <v>47569</v>
      </c>
      <c r="D27" s="34" t="s">
        <v>217</v>
      </c>
      <c r="E27" s="35">
        <v>4122</v>
      </c>
      <c r="F27" s="34" t="s">
        <v>217</v>
      </c>
      <c r="G27" s="35">
        <v>11</v>
      </c>
      <c r="H27" s="9" t="str">
        <f>IF($B27="N/A","N/A",IF(G27&gt;15,"No",IF(G27&lt;-15,"No","Yes")))</f>
        <v>N/A</v>
      </c>
      <c r="I27" s="10">
        <v>-91.3</v>
      </c>
      <c r="J27" s="10">
        <v>-99.8</v>
      </c>
      <c r="K27" s="9" t="str">
        <f t="shared" si="0"/>
        <v>No</v>
      </c>
    </row>
    <row r="28" spans="1:11" x14ac:dyDescent="0.2">
      <c r="A28" s="81" t="s">
        <v>350</v>
      </c>
      <c r="B28" s="34" t="s">
        <v>217</v>
      </c>
      <c r="C28" s="79" t="s">
        <v>217</v>
      </c>
      <c r="D28" s="34" t="s">
        <v>217</v>
      </c>
      <c r="E28" s="35" t="s">
        <v>217</v>
      </c>
      <c r="F28" s="34" t="s">
        <v>217</v>
      </c>
      <c r="G28" s="8">
        <v>1.76157E-4</v>
      </c>
      <c r="H28" s="9" t="str">
        <f>IF($B28="N/A","N/A",IF(G28&gt;15,"No",IF(G28&lt;-15,"No","Yes")))</f>
        <v>N/A</v>
      </c>
      <c r="I28" s="10" t="s">
        <v>217</v>
      </c>
      <c r="J28" s="10" t="s">
        <v>217</v>
      </c>
      <c r="K28" s="9" t="str">
        <f t="shared" si="0"/>
        <v>N/A</v>
      </c>
    </row>
    <row r="29" spans="1:11" ht="25.5" x14ac:dyDescent="0.2">
      <c r="A29" s="81" t="s">
        <v>835</v>
      </c>
      <c r="B29" s="34" t="s">
        <v>217</v>
      </c>
      <c r="C29" s="36">
        <v>46.714772226000001</v>
      </c>
      <c r="D29" s="34" t="s">
        <v>217</v>
      </c>
      <c r="E29" s="36">
        <v>48.280688986000001</v>
      </c>
      <c r="F29" s="34" t="s">
        <v>217</v>
      </c>
      <c r="G29" s="36">
        <v>63.6</v>
      </c>
      <c r="H29" s="34" t="s">
        <v>217</v>
      </c>
      <c r="I29" s="10">
        <v>3.3519999999999999</v>
      </c>
      <c r="J29" s="10">
        <v>31.73</v>
      </c>
      <c r="K29" s="9" t="str">
        <f t="shared" si="0"/>
        <v>No</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0</v>
      </c>
      <c r="F31" s="9" t="str">
        <f t="shared" si="4"/>
        <v>N/A</v>
      </c>
      <c r="G31" s="79">
        <v>0</v>
      </c>
      <c r="H31" s="9" t="str">
        <f t="shared" ref="H31:H50" si="5">IF($B31="N/A","N/A",IF(G31&lt;0,"No","Yes"))</f>
        <v>N/A</v>
      </c>
      <c r="I31" s="10" t="s">
        <v>217</v>
      </c>
      <c r="J31" s="10" t="s">
        <v>1743</v>
      </c>
      <c r="K31" s="9" t="str">
        <f t="shared" si="0"/>
        <v>N/A</v>
      </c>
    </row>
    <row r="32" spans="1:11" ht="25.5" x14ac:dyDescent="0.2">
      <c r="A32" s="2" t="s">
        <v>659</v>
      </c>
      <c r="B32" s="96" t="s">
        <v>217</v>
      </c>
      <c r="C32" s="80" t="s">
        <v>217</v>
      </c>
      <c r="D32" s="9" t="str">
        <f t="shared" si="4"/>
        <v>N/A</v>
      </c>
      <c r="E32" s="80" t="s">
        <v>1743</v>
      </c>
      <c r="F32" s="9" t="str">
        <f t="shared" si="4"/>
        <v>N/A</v>
      </c>
      <c r="G32" s="80" t="s">
        <v>1743</v>
      </c>
      <c r="H32" s="9" t="str">
        <f t="shared" si="5"/>
        <v>N/A</v>
      </c>
      <c r="I32" s="10" t="s">
        <v>217</v>
      </c>
      <c r="J32" s="10" t="s">
        <v>1743</v>
      </c>
      <c r="K32" s="9" t="str">
        <f t="shared" si="0"/>
        <v>N/A</v>
      </c>
    </row>
    <row r="33" spans="1:11" x14ac:dyDescent="0.2">
      <c r="A33" s="2" t="s">
        <v>660</v>
      </c>
      <c r="B33" s="96" t="s">
        <v>217</v>
      </c>
      <c r="C33" s="80" t="s">
        <v>217</v>
      </c>
      <c r="D33" s="9" t="str">
        <f t="shared" si="4"/>
        <v>N/A</v>
      </c>
      <c r="E33" s="80" t="s">
        <v>1743</v>
      </c>
      <c r="F33" s="9" t="str">
        <f t="shared" si="4"/>
        <v>N/A</v>
      </c>
      <c r="G33" s="80" t="s">
        <v>1743</v>
      </c>
      <c r="H33" s="9" t="str">
        <f t="shared" si="5"/>
        <v>N/A</v>
      </c>
      <c r="I33" s="10" t="s">
        <v>217</v>
      </c>
      <c r="J33" s="10" t="s">
        <v>1743</v>
      </c>
      <c r="K33" s="9" t="str">
        <f t="shared" si="0"/>
        <v>N/A</v>
      </c>
    </row>
    <row r="34" spans="1:11" x14ac:dyDescent="0.2">
      <c r="A34" s="2" t="s">
        <v>661</v>
      </c>
      <c r="B34" s="96" t="s">
        <v>217</v>
      </c>
      <c r="C34" s="80" t="s">
        <v>217</v>
      </c>
      <c r="D34" s="9" t="str">
        <f t="shared" si="4"/>
        <v>N/A</v>
      </c>
      <c r="E34" s="80" t="s">
        <v>1743</v>
      </c>
      <c r="F34" s="9" t="str">
        <f t="shared" si="4"/>
        <v>N/A</v>
      </c>
      <c r="G34" s="80" t="s">
        <v>1743</v>
      </c>
      <c r="H34" s="9" t="str">
        <f t="shared" si="5"/>
        <v>N/A</v>
      </c>
      <c r="I34" s="10" t="s">
        <v>217</v>
      </c>
      <c r="J34" s="10" t="s">
        <v>1743</v>
      </c>
      <c r="K34" s="9" t="str">
        <f t="shared" si="0"/>
        <v>N/A</v>
      </c>
    </row>
    <row r="35" spans="1:11" x14ac:dyDescent="0.2">
      <c r="A35" s="2" t="s">
        <v>662</v>
      </c>
      <c r="B35" s="96" t="s">
        <v>217</v>
      </c>
      <c r="C35" s="80" t="s">
        <v>217</v>
      </c>
      <c r="D35" s="9" t="str">
        <f t="shared" si="4"/>
        <v>N/A</v>
      </c>
      <c r="E35" s="80" t="s">
        <v>1743</v>
      </c>
      <c r="F35" s="9" t="str">
        <f t="shared" si="4"/>
        <v>N/A</v>
      </c>
      <c r="G35" s="80" t="s">
        <v>1743</v>
      </c>
      <c r="H35" s="9" t="str">
        <f t="shared" si="5"/>
        <v>N/A</v>
      </c>
      <c r="I35" s="10" t="s">
        <v>217</v>
      </c>
      <c r="J35" s="10" t="s">
        <v>1743</v>
      </c>
      <c r="K35" s="9" t="str">
        <f t="shared" si="0"/>
        <v>N/A</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611962</v>
      </c>
      <c r="F46" s="9" t="str">
        <f t="shared" si="4"/>
        <v>N/A</v>
      </c>
      <c r="G46" s="79">
        <v>755365</v>
      </c>
      <c r="H46" s="9" t="str">
        <f t="shared" si="5"/>
        <v>N/A</v>
      </c>
      <c r="I46" s="10" t="s">
        <v>217</v>
      </c>
      <c r="J46" s="10">
        <v>23.43</v>
      </c>
      <c r="K46" s="9" t="str">
        <f t="shared" si="0"/>
        <v>Yes</v>
      </c>
    </row>
    <row r="47" spans="1:11" x14ac:dyDescent="0.2">
      <c r="A47" s="2" t="s">
        <v>672</v>
      </c>
      <c r="B47" s="96" t="s">
        <v>217</v>
      </c>
      <c r="C47" s="80" t="s">
        <v>217</v>
      </c>
      <c r="D47" s="9" t="str">
        <f t="shared" si="4"/>
        <v>N/A</v>
      </c>
      <c r="E47" s="80">
        <v>0</v>
      </c>
      <c r="F47" s="9" t="str">
        <f t="shared" si="4"/>
        <v>N/A</v>
      </c>
      <c r="G47" s="80">
        <v>0</v>
      </c>
      <c r="H47" s="9" t="str">
        <f t="shared" si="5"/>
        <v>N/A</v>
      </c>
      <c r="I47" s="10" t="s">
        <v>217</v>
      </c>
      <c r="J47" s="10" t="s">
        <v>1743</v>
      </c>
      <c r="K47" s="9" t="str">
        <f t="shared" si="0"/>
        <v>N/A</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100</v>
      </c>
      <c r="F50" s="9" t="str">
        <f t="shared" si="4"/>
        <v>N/A</v>
      </c>
      <c r="G50" s="80">
        <v>100</v>
      </c>
      <c r="H50" s="9" t="str">
        <f t="shared" si="5"/>
        <v>N/A</v>
      </c>
      <c r="I50" s="10" t="s">
        <v>217</v>
      </c>
      <c r="J50" s="10">
        <v>0</v>
      </c>
      <c r="K50" s="9" t="str">
        <f t="shared" si="0"/>
        <v>Yes</v>
      </c>
    </row>
    <row r="51" spans="1:11" x14ac:dyDescent="0.2">
      <c r="A51" s="2" t="s">
        <v>355</v>
      </c>
      <c r="B51" s="34" t="s">
        <v>217</v>
      </c>
      <c r="C51" s="79">
        <v>14915</v>
      </c>
      <c r="D51" s="34" t="s">
        <v>217</v>
      </c>
      <c r="E51" s="35">
        <v>0</v>
      </c>
      <c r="F51" s="34" t="s">
        <v>217</v>
      </c>
      <c r="G51" s="35">
        <v>0</v>
      </c>
      <c r="H51" s="34" t="s">
        <v>217</v>
      </c>
      <c r="I51" s="10">
        <v>-100</v>
      </c>
      <c r="J51" s="10" t="s">
        <v>1743</v>
      </c>
      <c r="K51" s="9" t="str">
        <f t="shared" si="0"/>
        <v>N/A</v>
      </c>
    </row>
    <row r="52" spans="1:11" x14ac:dyDescent="0.2">
      <c r="A52" s="2" t="s">
        <v>356</v>
      </c>
      <c r="B52" s="34" t="s">
        <v>217</v>
      </c>
      <c r="C52" s="80">
        <v>0</v>
      </c>
      <c r="D52" s="9" t="str">
        <f t="shared" ref="D52:D54" si="6">IF($B52="N/A","N/A",IF(C52&gt;15,"No",IF(C52&lt;-15,"No","Yes")))</f>
        <v>N/A</v>
      </c>
      <c r="E52" s="8" t="s">
        <v>1743</v>
      </c>
      <c r="F52" s="9" t="str">
        <f t="shared" ref="F52:F54" si="7">IF($B52="N/A","N/A",IF(E52&gt;15,"No",IF(E52&lt;-15,"No","Yes")))</f>
        <v>N/A</v>
      </c>
      <c r="G52" s="8" t="s">
        <v>1743</v>
      </c>
      <c r="H52" s="9" t="str">
        <f t="shared" ref="H52:H54" si="8">IF($B52="N/A","N/A",IF(G52&gt;15,"No",IF(G52&lt;-15,"No","Yes")))</f>
        <v>N/A</v>
      </c>
      <c r="I52" s="10" t="s">
        <v>1743</v>
      </c>
      <c r="J52" s="10" t="s">
        <v>1743</v>
      </c>
      <c r="K52" s="9" t="str">
        <f t="shared" si="0"/>
        <v>N/A</v>
      </c>
    </row>
    <row r="53" spans="1:11" x14ac:dyDescent="0.2">
      <c r="A53" s="2" t="s">
        <v>357</v>
      </c>
      <c r="B53" s="34" t="s">
        <v>217</v>
      </c>
      <c r="C53" s="80">
        <v>0</v>
      </c>
      <c r="D53" s="9" t="str">
        <f t="shared" si="6"/>
        <v>N/A</v>
      </c>
      <c r="E53" s="8" t="s">
        <v>1743</v>
      </c>
      <c r="F53" s="9" t="str">
        <f t="shared" si="7"/>
        <v>N/A</v>
      </c>
      <c r="G53" s="8" t="s">
        <v>1743</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t="s">
        <v>1743</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3004642</v>
      </c>
      <c r="D6" s="9" t="str">
        <f>IF($B6="N/A","N/A",IF(C6&gt;15,"No",IF(C6&lt;-15,"No","Yes")))</f>
        <v>N/A</v>
      </c>
      <c r="E6" s="35">
        <v>3342730</v>
      </c>
      <c r="F6" s="9" t="str">
        <f>IF($B6="N/A","N/A",IF(E6&gt;15,"No",IF(E6&lt;-15,"No","Yes")))</f>
        <v>N/A</v>
      </c>
      <c r="G6" s="35">
        <v>4129848</v>
      </c>
      <c r="H6" s="9" t="str">
        <f>IF($B6="N/A","N/A",IF(G6&gt;15,"No",IF(G6&lt;-15,"No","Yes")))</f>
        <v>N/A</v>
      </c>
      <c r="I6" s="10">
        <v>11.25</v>
      </c>
      <c r="J6" s="10">
        <v>23.55</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7.0716577881999996</v>
      </c>
      <c r="D9" s="9" t="str">
        <f t="shared" ref="D9:D15" si="1">IF($B9="N/A","N/A",IF(C9&gt;15,"No",IF(C9&lt;-15,"No","Yes")))</f>
        <v>N/A</v>
      </c>
      <c r="E9" s="8">
        <v>6.4375824551000003</v>
      </c>
      <c r="F9" s="9" t="str">
        <f t="shared" ref="F9:F15" si="2">IF($B9="N/A","N/A",IF(E9&gt;15,"No",IF(E9&lt;-15,"No","Yes")))</f>
        <v>N/A</v>
      </c>
      <c r="G9" s="8">
        <v>5.4210711870999999</v>
      </c>
      <c r="H9" s="9" t="str">
        <f t="shared" ref="H9:H15" si="3">IF($B9="N/A","N/A",IF(G9&gt;15,"No",IF(G9&lt;-15,"No","Yes")))</f>
        <v>N/A</v>
      </c>
      <c r="I9" s="10">
        <v>-8.9700000000000006</v>
      </c>
      <c r="J9" s="10">
        <v>-15.8</v>
      </c>
      <c r="K9" s="9" t="str">
        <f t="shared" si="0"/>
        <v>Yes</v>
      </c>
    </row>
    <row r="10" spans="1:11" x14ac:dyDescent="0.2">
      <c r="A10" s="81" t="s">
        <v>36</v>
      </c>
      <c r="B10" s="34" t="s">
        <v>217</v>
      </c>
      <c r="C10" s="80">
        <v>8.0408462234000009</v>
      </c>
      <c r="D10" s="9" t="str">
        <f t="shared" si="1"/>
        <v>N/A</v>
      </c>
      <c r="E10" s="8">
        <v>7.77849492</v>
      </c>
      <c r="F10" s="9" t="str">
        <f t="shared" si="2"/>
        <v>N/A</v>
      </c>
      <c r="G10" s="8">
        <v>8.3333333333000006</v>
      </c>
      <c r="H10" s="9" t="str">
        <f t="shared" si="3"/>
        <v>N/A</v>
      </c>
      <c r="I10" s="10">
        <v>-3.26</v>
      </c>
      <c r="J10" s="10">
        <v>7.133</v>
      </c>
      <c r="K10" s="9" t="str">
        <f t="shared" si="0"/>
        <v>Yes</v>
      </c>
    </row>
    <row r="11" spans="1:11" x14ac:dyDescent="0.2">
      <c r="A11" s="81" t="s">
        <v>37</v>
      </c>
      <c r="B11" s="34" t="s">
        <v>217</v>
      </c>
      <c r="C11" s="80">
        <v>76.420454544999998</v>
      </c>
      <c r="D11" s="9" t="str">
        <f t="shared" si="1"/>
        <v>N/A</v>
      </c>
      <c r="E11" s="8">
        <v>82.621722845999997</v>
      </c>
      <c r="F11" s="9" t="str">
        <f t="shared" si="2"/>
        <v>N/A</v>
      </c>
      <c r="G11" s="8">
        <v>83.397386625999999</v>
      </c>
      <c r="H11" s="9" t="str">
        <f t="shared" si="3"/>
        <v>N/A</v>
      </c>
      <c r="I11" s="10">
        <v>8.1150000000000002</v>
      </c>
      <c r="J11" s="10">
        <v>0.93879999999999997</v>
      </c>
      <c r="K11" s="9" t="str">
        <f t="shared" si="0"/>
        <v>Yes</v>
      </c>
    </row>
    <row r="12" spans="1:11" x14ac:dyDescent="0.2">
      <c r="A12" s="81" t="s">
        <v>38</v>
      </c>
      <c r="B12" s="34" t="s">
        <v>217</v>
      </c>
      <c r="C12" s="80">
        <v>6.9988836893000004</v>
      </c>
      <c r="D12" s="9" t="str">
        <f t="shared" si="1"/>
        <v>N/A</v>
      </c>
      <c r="E12" s="8">
        <v>6.3481152813000001</v>
      </c>
      <c r="F12" s="9" t="str">
        <f t="shared" si="2"/>
        <v>N/A</v>
      </c>
      <c r="G12" s="8">
        <v>5.2851855269000003</v>
      </c>
      <c r="H12" s="9" t="str">
        <f t="shared" si="3"/>
        <v>N/A</v>
      </c>
      <c r="I12" s="10">
        <v>-9.3000000000000007</v>
      </c>
      <c r="J12" s="10">
        <v>-16.7</v>
      </c>
      <c r="K12" s="9" t="str">
        <f t="shared" si="0"/>
        <v>Yes</v>
      </c>
    </row>
    <row r="13" spans="1:11" x14ac:dyDescent="0.2">
      <c r="A13" s="81" t="s">
        <v>860</v>
      </c>
      <c r="B13" s="34" t="s">
        <v>217</v>
      </c>
      <c r="C13" s="80">
        <v>37.709964073000002</v>
      </c>
      <c r="D13" s="9" t="str">
        <f t="shared" si="1"/>
        <v>N/A</v>
      </c>
      <c r="E13" s="8">
        <v>36.245365393</v>
      </c>
      <c r="F13" s="9" t="str">
        <f t="shared" si="2"/>
        <v>N/A</v>
      </c>
      <c r="G13" s="8">
        <v>34.417866857</v>
      </c>
      <c r="H13" s="9" t="str">
        <f t="shared" si="3"/>
        <v>N/A</v>
      </c>
      <c r="I13" s="10">
        <v>-3.88</v>
      </c>
      <c r="J13" s="10">
        <v>-5.04</v>
      </c>
      <c r="K13" s="9" t="str">
        <f t="shared" si="0"/>
        <v>Yes</v>
      </c>
    </row>
    <row r="14" spans="1:11" x14ac:dyDescent="0.2">
      <c r="A14" s="81" t="s">
        <v>861</v>
      </c>
      <c r="B14" s="34" t="s">
        <v>217</v>
      </c>
      <c r="C14" s="80">
        <v>25.889188040000001</v>
      </c>
      <c r="D14" s="9" t="str">
        <f t="shared" si="1"/>
        <v>N/A</v>
      </c>
      <c r="E14" s="8">
        <v>23.533353537</v>
      </c>
      <c r="F14" s="9" t="str">
        <f t="shared" si="2"/>
        <v>N/A</v>
      </c>
      <c r="G14" s="8">
        <v>22.684003107999999</v>
      </c>
      <c r="H14" s="9" t="str">
        <f t="shared" si="3"/>
        <v>N/A</v>
      </c>
      <c r="I14" s="10">
        <v>-9.1</v>
      </c>
      <c r="J14" s="10">
        <v>-3.61</v>
      </c>
      <c r="K14" s="9" t="str">
        <f t="shared" si="0"/>
        <v>Yes</v>
      </c>
    </row>
    <row r="15" spans="1:11" x14ac:dyDescent="0.2">
      <c r="A15" s="81" t="s">
        <v>165</v>
      </c>
      <c r="B15" s="34" t="s">
        <v>217</v>
      </c>
      <c r="C15" s="80">
        <v>67.997285534</v>
      </c>
      <c r="D15" s="9" t="str">
        <f t="shared" si="1"/>
        <v>N/A</v>
      </c>
      <c r="E15" s="8">
        <v>63.371017103</v>
      </c>
      <c r="F15" s="9" t="str">
        <f t="shared" si="2"/>
        <v>N/A</v>
      </c>
      <c r="G15" s="8">
        <v>67.124116916999995</v>
      </c>
      <c r="H15" s="9" t="str">
        <f t="shared" si="3"/>
        <v>N/A</v>
      </c>
      <c r="I15" s="10">
        <v>-6.8</v>
      </c>
      <c r="J15" s="10">
        <v>5.9219999999999997</v>
      </c>
      <c r="K15" s="9" t="str">
        <f t="shared" si="0"/>
        <v>Yes</v>
      </c>
    </row>
    <row r="16" spans="1:11" x14ac:dyDescent="0.2">
      <c r="A16" s="81" t="s">
        <v>166</v>
      </c>
      <c r="B16" s="34" t="s">
        <v>250</v>
      </c>
      <c r="C16" s="80">
        <v>97.577648186000005</v>
      </c>
      <c r="D16" s="9" t="str">
        <f>IF($B16="N/A","N/A",IF(C16&gt;95,"Yes","No"))</f>
        <v>Yes</v>
      </c>
      <c r="E16" s="8">
        <v>97.999539299000006</v>
      </c>
      <c r="F16" s="9" t="str">
        <f>IF($B16="N/A","N/A",IF(E16&gt;95,"Yes","No"))</f>
        <v>Yes</v>
      </c>
      <c r="G16" s="8">
        <v>98.743367794999997</v>
      </c>
      <c r="H16" s="9" t="str">
        <f>IF($B16="N/A","N/A",IF(G16&gt;95,"Yes","No"))</f>
        <v>Yes</v>
      </c>
      <c r="I16" s="10">
        <v>0.43240000000000001</v>
      </c>
      <c r="J16" s="10">
        <v>0.75900000000000001</v>
      </c>
      <c r="K16" s="9" t="str">
        <f t="shared" ref="K16:K26" si="4">IF(J16="Div by 0", "N/A", IF(J16="N/A","N/A", IF(J16&gt;30, "No", IF(J16&lt;-30, "No", "Yes"))))</f>
        <v>Yes</v>
      </c>
    </row>
    <row r="17" spans="1:11" x14ac:dyDescent="0.2">
      <c r="A17" s="81" t="s">
        <v>862</v>
      </c>
      <c r="B17" s="59" t="s">
        <v>251</v>
      </c>
      <c r="C17" s="80">
        <v>32.786435122999997</v>
      </c>
      <c r="D17" s="9" t="str">
        <f>IF($B17="N/A","N/A",IF(C17&gt;90,"No",IF(C17&lt;50,"No","Yes")))</f>
        <v>No</v>
      </c>
      <c r="E17" s="8">
        <v>33.419001833999999</v>
      </c>
      <c r="F17" s="9" t="str">
        <f>IF($B17="N/A","N/A",IF(E17&gt;90,"No",IF(E17&lt;50,"No","Yes")))</f>
        <v>No</v>
      </c>
      <c r="G17" s="8">
        <v>41.283335366999999</v>
      </c>
      <c r="H17" s="9" t="str">
        <f>IF($B17="N/A","N/A",IF(G17&gt;90,"No",IF(G17&lt;50,"No","Yes")))</f>
        <v>No</v>
      </c>
      <c r="I17" s="10">
        <v>1.929</v>
      </c>
      <c r="J17" s="10">
        <v>23.53</v>
      </c>
      <c r="K17" s="9" t="str">
        <f t="shared" si="4"/>
        <v>Yes</v>
      </c>
    </row>
    <row r="18" spans="1:11" x14ac:dyDescent="0.2">
      <c r="A18" s="81" t="s">
        <v>863</v>
      </c>
      <c r="B18" s="59" t="s">
        <v>228</v>
      </c>
      <c r="C18" s="80">
        <v>20.777616768000001</v>
      </c>
      <c r="D18" s="9" t="str">
        <f t="shared" ref="D18:D23" si="5">IF($B18="N/A","N/A",IF(C18&gt;5,"No",IF(C18&lt;=0,"No","Yes")))</f>
        <v>No</v>
      </c>
      <c r="E18" s="8">
        <v>20.942971762999999</v>
      </c>
      <c r="F18" s="9" t="str">
        <f t="shared" ref="F18:F23" si="6">IF($B18="N/A","N/A",IF(E18&gt;5,"No",IF(E18&lt;=0,"No","Yes")))</f>
        <v>No</v>
      </c>
      <c r="G18" s="8">
        <v>18.767034525</v>
      </c>
      <c r="H18" s="9" t="str">
        <f t="shared" ref="H18:H23" si="7">IF($B18="N/A","N/A",IF(G18&gt;5,"No",IF(G18&lt;=0,"No","Yes")))</f>
        <v>No</v>
      </c>
      <c r="I18" s="10">
        <v>0.79579999999999995</v>
      </c>
      <c r="J18" s="10">
        <v>-10.4</v>
      </c>
      <c r="K18" s="9" t="str">
        <f t="shared" si="4"/>
        <v>Yes</v>
      </c>
    </row>
    <row r="19" spans="1:11" x14ac:dyDescent="0.2">
      <c r="A19" s="81" t="s">
        <v>864</v>
      </c>
      <c r="B19" s="59" t="s">
        <v>228</v>
      </c>
      <c r="C19" s="80">
        <v>3.3577377937000001</v>
      </c>
      <c r="D19" s="9" t="str">
        <f t="shared" si="5"/>
        <v>Yes</v>
      </c>
      <c r="E19" s="8">
        <v>3.0162172835000001</v>
      </c>
      <c r="F19" s="9" t="str">
        <f t="shared" si="6"/>
        <v>Yes</v>
      </c>
      <c r="G19" s="8">
        <v>2.4549087521000001</v>
      </c>
      <c r="H19" s="9" t="str">
        <f t="shared" si="7"/>
        <v>Yes</v>
      </c>
      <c r="I19" s="10">
        <v>-10.199999999999999</v>
      </c>
      <c r="J19" s="10">
        <v>-18.600000000000001</v>
      </c>
      <c r="K19" s="9" t="str">
        <f t="shared" si="4"/>
        <v>Yes</v>
      </c>
    </row>
    <row r="20" spans="1:11" x14ac:dyDescent="0.2">
      <c r="A20" s="81" t="s">
        <v>865</v>
      </c>
      <c r="B20" s="59" t="s">
        <v>228</v>
      </c>
      <c r="C20" s="80">
        <v>0.30146686360000002</v>
      </c>
      <c r="D20" s="9" t="str">
        <f t="shared" si="5"/>
        <v>Yes</v>
      </c>
      <c r="E20" s="8">
        <v>0.26424509309999999</v>
      </c>
      <c r="F20" s="9" t="str">
        <f t="shared" si="6"/>
        <v>Yes</v>
      </c>
      <c r="G20" s="8">
        <v>0.22380968979999999</v>
      </c>
      <c r="H20" s="9" t="str">
        <f t="shared" si="7"/>
        <v>Yes</v>
      </c>
      <c r="I20" s="10">
        <v>-12.3</v>
      </c>
      <c r="J20" s="10">
        <v>-15.3</v>
      </c>
      <c r="K20" s="9" t="str">
        <f t="shared" si="4"/>
        <v>Yes</v>
      </c>
    </row>
    <row r="21" spans="1:11" x14ac:dyDescent="0.2">
      <c r="A21" s="81" t="s">
        <v>866</v>
      </c>
      <c r="B21" s="34" t="s">
        <v>217</v>
      </c>
      <c r="C21" s="80">
        <v>0.23080952739999999</v>
      </c>
      <c r="D21" s="9" t="str">
        <f t="shared" si="5"/>
        <v>N/A</v>
      </c>
      <c r="E21" s="8">
        <v>0.24204766759999999</v>
      </c>
      <c r="F21" s="9" t="str">
        <f t="shared" si="6"/>
        <v>N/A</v>
      </c>
      <c r="G21" s="8">
        <v>0.22373704790000001</v>
      </c>
      <c r="H21" s="9" t="str">
        <f t="shared" si="7"/>
        <v>N/A</v>
      </c>
      <c r="I21" s="10">
        <v>4.8689999999999998</v>
      </c>
      <c r="J21" s="10">
        <v>-7.56</v>
      </c>
      <c r="K21" s="9" t="str">
        <f t="shared" si="4"/>
        <v>Yes</v>
      </c>
    </row>
    <row r="22" spans="1:11" x14ac:dyDescent="0.2">
      <c r="A22" s="78" t="s">
        <v>1729</v>
      </c>
      <c r="B22" s="34" t="s">
        <v>217</v>
      </c>
      <c r="C22" s="80">
        <v>1.3712116099999999E-2</v>
      </c>
      <c r="D22" s="9" t="str">
        <f t="shared" si="5"/>
        <v>N/A</v>
      </c>
      <c r="E22" s="8">
        <v>1.0290989699999999E-2</v>
      </c>
      <c r="F22" s="9" t="str">
        <f t="shared" si="6"/>
        <v>N/A</v>
      </c>
      <c r="G22" s="8">
        <v>7.1189061E-3</v>
      </c>
      <c r="H22" s="9" t="str">
        <f t="shared" si="7"/>
        <v>N/A</v>
      </c>
      <c r="I22" s="10">
        <v>-24.9</v>
      </c>
      <c r="J22" s="10">
        <v>-30.8</v>
      </c>
      <c r="K22" s="9" t="str">
        <f t="shared" si="4"/>
        <v>No</v>
      </c>
    </row>
    <row r="23" spans="1:11" x14ac:dyDescent="0.2">
      <c r="A23" s="81" t="s">
        <v>867</v>
      </c>
      <c r="B23" s="34" t="s">
        <v>217</v>
      </c>
      <c r="C23" s="80">
        <v>0.1517318869</v>
      </c>
      <c r="D23" s="9" t="str">
        <f t="shared" si="5"/>
        <v>N/A</v>
      </c>
      <c r="E23" s="8">
        <v>7.7092675700000002E-2</v>
      </c>
      <c r="F23" s="9" t="str">
        <f t="shared" si="6"/>
        <v>N/A</v>
      </c>
      <c r="G23" s="8">
        <v>9.8139205100000002E-2</v>
      </c>
      <c r="H23" s="9" t="str">
        <f t="shared" si="7"/>
        <v>N/A</v>
      </c>
      <c r="I23" s="10">
        <v>-49.2</v>
      </c>
      <c r="J23" s="10">
        <v>27.3</v>
      </c>
      <c r="K23" s="9" t="str">
        <f t="shared" si="4"/>
        <v>Yes</v>
      </c>
    </row>
    <row r="24" spans="1:11" x14ac:dyDescent="0.2">
      <c r="A24" s="81" t="s">
        <v>868</v>
      </c>
      <c r="B24" s="34" t="s">
        <v>236</v>
      </c>
      <c r="C24" s="80">
        <v>2.5926549651999999</v>
      </c>
      <c r="D24" s="9" t="str">
        <f>IF($B24="N/A","N/A",IF(C24&gt;10,"No",IF(C24&lt;1,"No","Yes")))</f>
        <v>Yes</v>
      </c>
      <c r="E24" s="8">
        <v>2.4639441414999999</v>
      </c>
      <c r="F24" s="9" t="str">
        <f>IF($B24="N/A","N/A",IF(E24&gt;10,"No",IF(E24&lt;1,"No","Yes")))</f>
        <v>Yes</v>
      </c>
      <c r="G24" s="8">
        <v>2.102934539</v>
      </c>
      <c r="H24" s="9" t="str">
        <f>IF($B24="N/A","N/A",IF(G24&gt;10,"No",IF(G24&lt;1,"No","Yes")))</f>
        <v>Yes</v>
      </c>
      <c r="I24" s="10">
        <v>-4.96</v>
      </c>
      <c r="J24" s="10">
        <v>-14.7</v>
      </c>
      <c r="K24" s="9" t="str">
        <f t="shared" si="4"/>
        <v>Yes</v>
      </c>
    </row>
    <row r="25" spans="1:11" x14ac:dyDescent="0.2">
      <c r="A25" s="81" t="s">
        <v>869</v>
      </c>
      <c r="B25" s="84" t="s">
        <v>243</v>
      </c>
      <c r="C25" s="80">
        <v>13.885880581</v>
      </c>
      <c r="D25" s="9" t="str">
        <f>IF($B25="N/A","N/A",IF(C25&gt;10,"No",IF(C25&lt;=0,"No","Yes")))</f>
        <v>No</v>
      </c>
      <c r="E25" s="8">
        <v>14.386983095</v>
      </c>
      <c r="F25" s="9" t="str">
        <f>IF($B25="N/A","N/A",IF(E25&gt;10,"No",IF(E25&lt;=0,"No","Yes")))</f>
        <v>No</v>
      </c>
      <c r="G25" s="8">
        <v>13.005079122</v>
      </c>
      <c r="H25" s="9" t="str">
        <f>IF($B25="N/A","N/A",IF(G25&gt;10,"No",IF(G25&lt;=0,"No","Yes")))</f>
        <v>No</v>
      </c>
      <c r="I25" s="10">
        <v>3.609</v>
      </c>
      <c r="J25" s="10">
        <v>-9.61</v>
      </c>
      <c r="K25" s="9" t="str">
        <f t="shared" si="4"/>
        <v>Yes</v>
      </c>
    </row>
    <row r="26" spans="1:11" x14ac:dyDescent="0.2">
      <c r="A26" s="81" t="s">
        <v>870</v>
      </c>
      <c r="B26" s="59" t="s">
        <v>252</v>
      </c>
      <c r="C26" s="80">
        <v>2.4223518142999998</v>
      </c>
      <c r="D26" s="9" t="str">
        <f>IF($B26="N/A","N/A",IF(C26&gt;=5,"No",IF(C26&lt;0,"No","Yes")))</f>
        <v>Yes</v>
      </c>
      <c r="E26" s="8">
        <v>2.0004607013000002</v>
      </c>
      <c r="F26" s="9" t="str">
        <f>IF($B26="N/A","N/A",IF(E26&gt;=5,"No",IF(E26&lt;0,"No","Yes")))</f>
        <v>Yes</v>
      </c>
      <c r="G26" s="8">
        <v>1.2566322053000001</v>
      </c>
      <c r="H26" s="9" t="str">
        <f>IF($B26="N/A","N/A",IF(G26&gt;=5,"No",IF(G26&lt;0,"No","Yes")))</f>
        <v>Yes</v>
      </c>
      <c r="I26" s="10">
        <v>-17.399999999999999</v>
      </c>
      <c r="J26" s="10">
        <v>-37.200000000000003</v>
      </c>
      <c r="K26" s="9" t="str">
        <f t="shared" si="4"/>
        <v>No</v>
      </c>
    </row>
    <row r="27" spans="1:11" x14ac:dyDescent="0.2">
      <c r="A27" s="81" t="s">
        <v>14</v>
      </c>
      <c r="B27" s="59" t="s">
        <v>253</v>
      </c>
      <c r="C27" s="80">
        <v>9.0559873700000001E-2</v>
      </c>
      <c r="D27" s="9" t="str">
        <f>IF($B27="N/A","N/A",IF(C27&gt;15,"No",IF(C27&lt;=0,"No","Yes")))</f>
        <v>Yes</v>
      </c>
      <c r="E27" s="8">
        <v>0.1065895241</v>
      </c>
      <c r="F27" s="9" t="str">
        <f>IF($B27="N/A","N/A",IF(E27&gt;15,"No",IF(E27&lt;=0,"No","Yes")))</f>
        <v>Yes</v>
      </c>
      <c r="G27" s="8">
        <v>0.1016018023</v>
      </c>
      <c r="H27" s="9" t="str">
        <f>IF($B27="N/A","N/A",IF(G27&gt;15,"No",IF(G27&lt;=0,"No","Yes")))</f>
        <v>Yes</v>
      </c>
      <c r="I27" s="10">
        <v>17.7</v>
      </c>
      <c r="J27" s="10">
        <v>-4.68</v>
      </c>
      <c r="K27" s="9" t="str">
        <f>IF(J27="Div by 0", "N/A", IF(J27="N/A","N/A", IF(J27&gt;30, "No", IF(J27&lt;-30, "No", "Yes"))))</f>
        <v>Yes</v>
      </c>
    </row>
    <row r="28" spans="1:11" x14ac:dyDescent="0.2">
      <c r="A28" s="81" t="s">
        <v>871</v>
      </c>
      <c r="B28" s="34" t="s">
        <v>217</v>
      </c>
      <c r="C28" s="83">
        <v>143.62036015999999</v>
      </c>
      <c r="D28" s="9" t="str">
        <f>IF($B28="N/A","N/A",IF(C28&gt;15,"No",IF(C28&lt;-15,"No","Yes")))</f>
        <v>N/A</v>
      </c>
      <c r="E28" s="36">
        <v>155.90204883999999</v>
      </c>
      <c r="F28" s="9" t="str">
        <f>IF($B28="N/A","N/A",IF(E28&gt;15,"No",IF(E28&lt;-15,"No","Yes")))</f>
        <v>N/A</v>
      </c>
      <c r="G28" s="36">
        <v>156.34723546000001</v>
      </c>
      <c r="H28" s="9" t="str">
        <f>IF($B28="N/A","N/A",IF(G28&gt;15,"No",IF(G28&lt;-15,"No","Yes")))</f>
        <v>N/A</v>
      </c>
      <c r="I28" s="10">
        <v>8.5510000000000002</v>
      </c>
      <c r="J28" s="10">
        <v>0.28560000000000002</v>
      </c>
      <c r="K28" s="9" t="str">
        <f>IF(J28="Div by 0", "N/A", IF(J28="N/A","N/A", IF(J28&gt;30, "No", IF(J28&lt;-30, "No", "Yes"))))</f>
        <v>Yes</v>
      </c>
    </row>
    <row r="29" spans="1:11" x14ac:dyDescent="0.2">
      <c r="A29" s="81" t="s">
        <v>377</v>
      </c>
      <c r="B29" s="34" t="s">
        <v>254</v>
      </c>
      <c r="C29" s="80">
        <v>13.801278156</v>
      </c>
      <c r="D29" s="9" t="str">
        <f>IF($B29="N/A","N/A",IF(C29&gt;35,"No",IF(C29&lt;10,"No","Yes")))</f>
        <v>Yes</v>
      </c>
      <c r="E29" s="8">
        <v>13.238640273</v>
      </c>
      <c r="F29" s="9" t="str">
        <f>IF($B29="N/A","N/A",IF(E29&gt;35,"No",IF(E29&lt;10,"No","Yes")))</f>
        <v>Yes</v>
      </c>
      <c r="G29" s="8">
        <v>11.507808519999999</v>
      </c>
      <c r="H29" s="9" t="str">
        <f>IF($B29="N/A","N/A",IF(G29&gt;35,"No",IF(G29&lt;10,"No","Yes")))</f>
        <v>Yes</v>
      </c>
      <c r="I29" s="10">
        <v>-4.08</v>
      </c>
      <c r="J29" s="10">
        <v>-13.1</v>
      </c>
      <c r="K29" s="9" t="str">
        <f t="shared" ref="K29:K54" si="8">IF(J29="Div by 0", "N/A", IF(J29="N/A","N/A", IF(J29&gt;30, "No", IF(J29&lt;-30, "No", "Yes"))))</f>
        <v>Yes</v>
      </c>
    </row>
    <row r="30" spans="1:11" x14ac:dyDescent="0.2">
      <c r="A30" s="81" t="s">
        <v>378</v>
      </c>
      <c r="B30" s="34" t="s">
        <v>255</v>
      </c>
      <c r="C30" s="80">
        <v>6.0052745052000001</v>
      </c>
      <c r="D30" s="9" t="str">
        <f>IF($B30="N/A","N/A",IF(C30&gt;20,"No",IF(C30&lt;2,"No","Yes")))</f>
        <v>Yes</v>
      </c>
      <c r="E30" s="8">
        <v>7.0305109894999998</v>
      </c>
      <c r="F30" s="9" t="str">
        <f>IF($B30="N/A","N/A",IF(E30&gt;20,"No",IF(E30&lt;2,"No","Yes")))</f>
        <v>Yes</v>
      </c>
      <c r="G30" s="8">
        <v>7.7014456706000001</v>
      </c>
      <c r="H30" s="9" t="str">
        <f>IF($B30="N/A","N/A",IF(G30&gt;20,"No",IF(G30&lt;2,"No","Yes")))</f>
        <v>Yes</v>
      </c>
      <c r="I30" s="10">
        <v>17.07</v>
      </c>
      <c r="J30" s="10">
        <v>9.5429999999999993</v>
      </c>
      <c r="K30" s="9" t="str">
        <f t="shared" si="8"/>
        <v>Yes</v>
      </c>
    </row>
    <row r="31" spans="1:11" x14ac:dyDescent="0.2">
      <c r="A31" s="81" t="s">
        <v>379</v>
      </c>
      <c r="B31" s="34" t="s">
        <v>256</v>
      </c>
      <c r="C31" s="80">
        <v>3.6583060478</v>
      </c>
      <c r="D31" s="9" t="str">
        <f>IF($B31="N/A","N/A",IF(C31&gt;8,"No",IF(C31&lt;0.5,"No","Yes")))</f>
        <v>Yes</v>
      </c>
      <c r="E31" s="8">
        <v>3.7749982798000001</v>
      </c>
      <c r="F31" s="9" t="str">
        <f>IF($B31="N/A","N/A",IF(E31&gt;8,"No",IF(E31&lt;0.5,"No","Yes")))</f>
        <v>Yes</v>
      </c>
      <c r="G31" s="8">
        <v>3.5018480098999998</v>
      </c>
      <c r="H31" s="9" t="str">
        <f>IF($B31="N/A","N/A",IF(G31&gt;8,"No",IF(G31&lt;0.5,"No","Yes")))</f>
        <v>Yes</v>
      </c>
      <c r="I31" s="10">
        <v>3.19</v>
      </c>
      <c r="J31" s="10">
        <v>-7.24</v>
      </c>
      <c r="K31" s="9" t="str">
        <f t="shared" si="8"/>
        <v>Yes</v>
      </c>
    </row>
    <row r="32" spans="1:11" x14ac:dyDescent="0.2">
      <c r="A32" s="81" t="s">
        <v>380</v>
      </c>
      <c r="B32" s="34" t="s">
        <v>257</v>
      </c>
      <c r="C32" s="80">
        <v>3.8621905705000001</v>
      </c>
      <c r="D32" s="9" t="str">
        <f>IF($B32="N/A","N/A",IF(C32&gt;25,"No",IF(C32&lt;3,"No","Yes")))</f>
        <v>Yes</v>
      </c>
      <c r="E32" s="8">
        <v>4.1251611707000002</v>
      </c>
      <c r="F32" s="9" t="str">
        <f>IF($B32="N/A","N/A",IF(E32&gt;25,"No",IF(E32&lt;3,"No","Yes")))</f>
        <v>Yes</v>
      </c>
      <c r="G32" s="8">
        <v>3.6506912602999999</v>
      </c>
      <c r="H32" s="9" t="str">
        <f>IF($B32="N/A","N/A",IF(G32&gt;25,"No",IF(G32&lt;3,"No","Yes")))</f>
        <v>Yes</v>
      </c>
      <c r="I32" s="10">
        <v>6.8090000000000002</v>
      </c>
      <c r="J32" s="10">
        <v>-11.5</v>
      </c>
      <c r="K32" s="9" t="str">
        <f t="shared" si="8"/>
        <v>Yes</v>
      </c>
    </row>
    <row r="33" spans="1:11" x14ac:dyDescent="0.2">
      <c r="A33" s="81" t="s">
        <v>381</v>
      </c>
      <c r="B33" s="34" t="s">
        <v>258</v>
      </c>
      <c r="C33" s="80">
        <v>2.1228818608000002</v>
      </c>
      <c r="D33" s="9" t="str">
        <f>IF($B33="N/A","N/A",IF(C33&gt;25,"No",IF(C33&lt;2,"No","Yes")))</f>
        <v>Yes</v>
      </c>
      <c r="E33" s="8">
        <v>2.0817116547999999</v>
      </c>
      <c r="F33" s="9" t="str">
        <f>IF($B33="N/A","N/A",IF(E33&gt;25,"No",IF(E33&lt;2,"No","Yes")))</f>
        <v>Yes</v>
      </c>
      <c r="G33" s="8">
        <v>2.0857668369</v>
      </c>
      <c r="H33" s="9" t="str">
        <f>IF($B33="N/A","N/A",IF(G33&gt;25,"No",IF(G33&lt;2,"No","Yes")))</f>
        <v>Yes</v>
      </c>
      <c r="I33" s="10">
        <v>-1.94</v>
      </c>
      <c r="J33" s="10">
        <v>0.1948</v>
      </c>
      <c r="K33" s="9" t="str">
        <f t="shared" si="8"/>
        <v>Yes</v>
      </c>
    </row>
    <row r="34" spans="1:11" x14ac:dyDescent="0.2">
      <c r="A34" s="81" t="s">
        <v>382</v>
      </c>
      <c r="B34" s="34" t="s">
        <v>259</v>
      </c>
      <c r="C34" s="80">
        <v>4.6860824000000002E-2</v>
      </c>
      <c r="D34" s="9" t="str">
        <f>IF($B34="N/A","N/A",IF(C34&gt;25,"No",IF(C34&lt;=0,"No","Yes")))</f>
        <v>Yes</v>
      </c>
      <c r="E34" s="8">
        <v>3.9937416400000002E-2</v>
      </c>
      <c r="F34" s="9" t="str">
        <f>IF($B34="N/A","N/A",IF(E34&gt;25,"No",IF(E34&lt;=0,"No","Yes")))</f>
        <v>Yes</v>
      </c>
      <c r="G34" s="8">
        <v>3.1502370100000003E-2</v>
      </c>
      <c r="H34" s="9" t="str">
        <f>IF($B34="N/A","N/A",IF(G34&gt;25,"No",IF(G34&lt;=0,"No","Yes")))</f>
        <v>Yes</v>
      </c>
      <c r="I34" s="10">
        <v>-14.8</v>
      </c>
      <c r="J34" s="10">
        <v>-21.1</v>
      </c>
      <c r="K34" s="9" t="str">
        <f t="shared" si="8"/>
        <v>Yes</v>
      </c>
    </row>
    <row r="35" spans="1:11" x14ac:dyDescent="0.2">
      <c r="A35" s="81" t="s">
        <v>383</v>
      </c>
      <c r="B35" s="34" t="s">
        <v>260</v>
      </c>
      <c r="C35" s="80">
        <v>8.5355593112000001</v>
      </c>
      <c r="D35" s="9" t="str">
        <f>IF($B35="N/A","N/A",IF(C35&gt;20,"No",IF(C35&lt;4,"No","Yes")))</f>
        <v>Yes</v>
      </c>
      <c r="E35" s="8">
        <v>8.2584594028999998</v>
      </c>
      <c r="F35" s="9" t="str">
        <f>IF($B35="N/A","N/A",IF(E35&gt;20,"No",IF(E35&lt;4,"No","Yes")))</f>
        <v>Yes</v>
      </c>
      <c r="G35" s="8">
        <v>7.0636498002000003</v>
      </c>
      <c r="H35" s="9" t="str">
        <f>IF($B35="N/A","N/A",IF(G35&gt;20,"No",IF(G35&lt;4,"No","Yes")))</f>
        <v>Yes</v>
      </c>
      <c r="I35" s="10">
        <v>-3.25</v>
      </c>
      <c r="J35" s="10">
        <v>-14.5</v>
      </c>
      <c r="K35" s="9" t="str">
        <f t="shared" si="8"/>
        <v>Yes</v>
      </c>
    </row>
    <row r="36" spans="1:11" x14ac:dyDescent="0.2">
      <c r="A36" s="81" t="s">
        <v>384</v>
      </c>
      <c r="B36" s="34" t="s">
        <v>261</v>
      </c>
      <c r="C36" s="80">
        <v>8.0209222900000002E-2</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14.110333278000001</v>
      </c>
      <c r="D37" s="9" t="str">
        <f>IF($B37="N/A","N/A",IF(C37&gt;=25,"No",IF(C37&lt;0,"No","Yes")))</f>
        <v>Yes</v>
      </c>
      <c r="E37" s="8">
        <v>13.628082436</v>
      </c>
      <c r="F37" s="9" t="str">
        <f>IF($B37="N/A","N/A",IF(E37&gt;=25,"No",IF(E37&lt;0,"No","Yes")))</f>
        <v>Yes</v>
      </c>
      <c r="G37" s="8">
        <v>22.301692459000002</v>
      </c>
      <c r="H37" s="9" t="str">
        <f>IF($B37="N/A","N/A",IF(G37&gt;=25,"No",IF(G37&lt;0,"No","Yes")))</f>
        <v>Yes</v>
      </c>
      <c r="I37" s="10">
        <v>-3.42</v>
      </c>
      <c r="J37" s="10">
        <v>63.65</v>
      </c>
      <c r="K37" s="9" t="str">
        <f t="shared" si="8"/>
        <v>No</v>
      </c>
    </row>
    <row r="38" spans="1:11" x14ac:dyDescent="0.2">
      <c r="A38" s="81" t="s">
        <v>386</v>
      </c>
      <c r="B38" s="34" t="s">
        <v>225</v>
      </c>
      <c r="C38" s="80">
        <v>4.7917189468999997</v>
      </c>
      <c r="D38" s="9" t="str">
        <f>IF($B38="N/A","N/A",IF(C38&gt;3,"Yes","No"))</f>
        <v>Yes</v>
      </c>
      <c r="E38" s="8">
        <v>4.6661860215999997</v>
      </c>
      <c r="F38" s="9" t="str">
        <f>IF($B38="N/A","N/A",IF(E38&gt;3,"Yes","No"))</f>
        <v>Yes</v>
      </c>
      <c r="G38" s="8">
        <v>4.1591119092</v>
      </c>
      <c r="H38" s="9" t="str">
        <f>IF($B38="N/A","N/A",IF(G38&gt;3,"Yes","No"))</f>
        <v>Yes</v>
      </c>
      <c r="I38" s="10">
        <v>-2.62</v>
      </c>
      <c r="J38" s="10">
        <v>-10.9</v>
      </c>
      <c r="K38" s="9" t="str">
        <f t="shared" si="8"/>
        <v>Yes</v>
      </c>
    </row>
    <row r="39" spans="1:11" x14ac:dyDescent="0.2">
      <c r="A39" s="81" t="s">
        <v>387</v>
      </c>
      <c r="B39" s="34" t="s">
        <v>224</v>
      </c>
      <c r="C39" s="80">
        <v>0.95522195320000003</v>
      </c>
      <c r="D39" s="9" t="str">
        <f>IF($B39="N/A","N/A",IF(C39&gt;1,"Yes","No"))</f>
        <v>No</v>
      </c>
      <c r="E39" s="8">
        <v>0.81442413840000005</v>
      </c>
      <c r="F39" s="9" t="str">
        <f>IF($B39="N/A","N/A",IF(E39&gt;1,"Yes","No"))</f>
        <v>No</v>
      </c>
      <c r="G39" s="8">
        <v>0.67958917620000003</v>
      </c>
      <c r="H39" s="9" t="str">
        <f>IF($B39="N/A","N/A",IF(G39&gt;1,"Yes","No"))</f>
        <v>No</v>
      </c>
      <c r="I39" s="10">
        <v>-14.7</v>
      </c>
      <c r="J39" s="10">
        <v>-16.600000000000001</v>
      </c>
      <c r="K39" s="9" t="str">
        <f t="shared" si="8"/>
        <v>Yes</v>
      </c>
    </row>
    <row r="40" spans="1:11" x14ac:dyDescent="0.2">
      <c r="A40" s="81" t="s">
        <v>388</v>
      </c>
      <c r="B40" s="34" t="s">
        <v>217</v>
      </c>
      <c r="C40" s="80">
        <v>9.9845499999999998E-5</v>
      </c>
      <c r="D40" s="9" t="str">
        <f>IF($B40="N/A","N/A",IF(C40&gt;15,"No",IF(C40&lt;-15,"No","Yes")))</f>
        <v>N/A</v>
      </c>
      <c r="E40" s="8">
        <v>9.2738569999999999E-4</v>
      </c>
      <c r="F40" s="9" t="str">
        <f>IF($B40="N/A","N/A",IF(E40&gt;15,"No",IF(E40&lt;-15,"No","Yes")))</f>
        <v>N/A</v>
      </c>
      <c r="G40" s="8">
        <v>6.5377709999999995E-4</v>
      </c>
      <c r="H40" s="9" t="str">
        <f>IF($B40="N/A","N/A",IF(G40&gt;15,"No",IF(G40&lt;-15,"No","Yes")))</f>
        <v>N/A</v>
      </c>
      <c r="I40" s="10">
        <v>828.8</v>
      </c>
      <c r="J40" s="10">
        <v>-29.5</v>
      </c>
      <c r="K40" s="9" t="str">
        <f t="shared" si="8"/>
        <v>Yes</v>
      </c>
    </row>
    <row r="41" spans="1:11" x14ac:dyDescent="0.2">
      <c r="A41" s="81" t="s">
        <v>389</v>
      </c>
      <c r="B41" s="34" t="s">
        <v>217</v>
      </c>
      <c r="C41" s="80">
        <v>9.9845499999999998E-5</v>
      </c>
      <c r="D41" s="9" t="str">
        <f>IF($B41="N/A","N/A",IF(C41&gt;15,"No",IF(C41&lt;-15,"No","Yes")))</f>
        <v>N/A</v>
      </c>
      <c r="E41" s="8">
        <v>1.495783E-4</v>
      </c>
      <c r="F41" s="9" t="str">
        <f>IF($B41="N/A","N/A",IF(E41&gt;15,"No",IF(E41&lt;-15,"No","Yes")))</f>
        <v>N/A</v>
      </c>
      <c r="G41" s="8">
        <v>7.2641900000000007E-5</v>
      </c>
      <c r="H41" s="9" t="str">
        <f>IF($B41="N/A","N/A",IF(G41&gt;15,"No",IF(G41&lt;-15,"No","Yes")))</f>
        <v>N/A</v>
      </c>
      <c r="I41" s="10">
        <v>49.81</v>
      </c>
      <c r="J41" s="10">
        <v>-51.4</v>
      </c>
      <c r="K41" s="9" t="str">
        <f t="shared" si="8"/>
        <v>No</v>
      </c>
    </row>
    <row r="42" spans="1:11" x14ac:dyDescent="0.2">
      <c r="A42" s="81" t="s">
        <v>390</v>
      </c>
      <c r="B42" s="34" t="s">
        <v>263</v>
      </c>
      <c r="C42" s="80">
        <v>10.282489561</v>
      </c>
      <c r="D42" s="9" t="str">
        <f>IF($B42="N/A","N/A",IF(C42&gt;0,"Yes","No"))</f>
        <v>Yes</v>
      </c>
      <c r="E42" s="8">
        <v>10.419028758</v>
      </c>
      <c r="F42" s="9" t="str">
        <f>IF($B42="N/A","N/A",IF(E42&gt;0,"Yes","No"))</f>
        <v>Yes</v>
      </c>
      <c r="G42" s="8">
        <v>9.0980830286999996</v>
      </c>
      <c r="H42" s="9" t="str">
        <f>IF($B42="N/A","N/A",IF(G42&gt;0,"Yes","No"))</f>
        <v>Yes</v>
      </c>
      <c r="I42" s="10">
        <v>1.3280000000000001</v>
      </c>
      <c r="J42" s="10">
        <v>-12.7</v>
      </c>
      <c r="K42" s="9" t="str">
        <f t="shared" si="8"/>
        <v>Yes</v>
      </c>
    </row>
    <row r="43" spans="1:11" x14ac:dyDescent="0.2">
      <c r="A43" s="81" t="s">
        <v>391</v>
      </c>
      <c r="B43" s="34" t="s">
        <v>263</v>
      </c>
      <c r="C43" s="80">
        <v>9.5971832917000004</v>
      </c>
      <c r="D43" s="9" t="str">
        <f>IF($B43="N/A","N/A",IF(C43&gt;0,"Yes","No"))</f>
        <v>Yes</v>
      </c>
      <c r="E43" s="8">
        <v>8.9357202047000008</v>
      </c>
      <c r="F43" s="9" t="str">
        <f>IF($B43="N/A","N/A",IF(E43&gt;0,"Yes","No"))</f>
        <v>Yes</v>
      </c>
      <c r="G43" s="8">
        <v>7.3523287055999997</v>
      </c>
      <c r="H43" s="9" t="str">
        <f>IF($B43="N/A","N/A",IF(G43&gt;0,"Yes","No"))</f>
        <v>Yes</v>
      </c>
      <c r="I43" s="10">
        <v>-6.89</v>
      </c>
      <c r="J43" s="10">
        <v>-17.7</v>
      </c>
      <c r="K43" s="9" t="str">
        <f t="shared" si="8"/>
        <v>Yes</v>
      </c>
    </row>
    <row r="44" spans="1:11" x14ac:dyDescent="0.2">
      <c r="A44" s="81" t="s">
        <v>392</v>
      </c>
      <c r="B44" s="34" t="s">
        <v>263</v>
      </c>
      <c r="C44" s="80">
        <v>0.15892076329999999</v>
      </c>
      <c r="D44" s="9" t="str">
        <f>IF($B44="N/A","N/A",IF(C44&gt;0,"Yes","No"))</f>
        <v>Yes</v>
      </c>
      <c r="E44" s="8">
        <v>0.14933901329999999</v>
      </c>
      <c r="F44" s="9" t="str">
        <f>IF($B44="N/A","N/A",IF(E44&gt;0,"Yes","No"))</f>
        <v>Yes</v>
      </c>
      <c r="G44" s="8">
        <v>0.1103430441</v>
      </c>
      <c r="H44" s="9" t="str">
        <f>IF($B44="N/A","N/A",IF(G44&gt;0,"Yes","No"))</f>
        <v>Yes</v>
      </c>
      <c r="I44" s="10">
        <v>-6.03</v>
      </c>
      <c r="J44" s="10">
        <v>-26.1</v>
      </c>
      <c r="K44" s="9" t="str">
        <f t="shared" si="8"/>
        <v>Yes</v>
      </c>
    </row>
    <row r="45" spans="1:11" x14ac:dyDescent="0.2">
      <c r="A45" s="81" t="s">
        <v>393</v>
      </c>
      <c r="B45" s="34" t="s">
        <v>224</v>
      </c>
      <c r="C45" s="80">
        <v>0</v>
      </c>
      <c r="D45" s="9" t="str">
        <f>IF($B45="N/A","N/A",IF(C45&gt;1,"Yes","No"))</f>
        <v>No</v>
      </c>
      <c r="E45" s="8">
        <v>0</v>
      </c>
      <c r="F45" s="9" t="str">
        <f>IF($B45="N/A","N/A",IF(E45&gt;1,"Yes","No"))</f>
        <v>No</v>
      </c>
      <c r="G45" s="8">
        <v>0</v>
      </c>
      <c r="H45" s="9" t="str">
        <f>IF($B45="N/A","N/A",IF(G45&gt;1,"Yes","No"))</f>
        <v>No</v>
      </c>
      <c r="I45" s="10" t="s">
        <v>1743</v>
      </c>
      <c r="J45" s="10" t="s">
        <v>1743</v>
      </c>
      <c r="K45" s="9" t="str">
        <f t="shared" si="8"/>
        <v>N/A</v>
      </c>
    </row>
    <row r="46" spans="1:11" x14ac:dyDescent="0.2">
      <c r="A46" s="81" t="s">
        <v>394</v>
      </c>
      <c r="B46" s="34" t="s">
        <v>263</v>
      </c>
      <c r="C46" s="80">
        <v>2.6958286500000001E-2</v>
      </c>
      <c r="D46" s="9" t="str">
        <f>IF($B46="N/A","N/A",IF(C46&gt;0,"Yes","No"))</f>
        <v>Yes</v>
      </c>
      <c r="E46" s="8">
        <v>3.0932800399999998E-2</v>
      </c>
      <c r="F46" s="9" t="str">
        <f>IF($B46="N/A","N/A",IF(E46&gt;0,"Yes","No"))</f>
        <v>Yes</v>
      </c>
      <c r="G46" s="8">
        <v>2.5448878500000001E-2</v>
      </c>
      <c r="H46" s="9" t="str">
        <f>IF($B46="N/A","N/A",IF(G46&gt;0,"Yes","No"))</f>
        <v>Yes</v>
      </c>
      <c r="I46" s="10">
        <v>14.74</v>
      </c>
      <c r="J46" s="10">
        <v>-17.7</v>
      </c>
      <c r="K46" s="9" t="str">
        <f t="shared" si="8"/>
        <v>Yes</v>
      </c>
    </row>
    <row r="47" spans="1:11" x14ac:dyDescent="0.2">
      <c r="A47" s="81" t="s">
        <v>395</v>
      </c>
      <c r="B47" s="34" t="s">
        <v>217</v>
      </c>
      <c r="C47" s="80">
        <v>0</v>
      </c>
      <c r="D47" s="9" t="str">
        <f>IF($B47="N/A","N/A",IF(C47&gt;15,"No",IF(C47&lt;-15,"No","Yes")))</f>
        <v>N/A</v>
      </c>
      <c r="E47" s="8">
        <v>0</v>
      </c>
      <c r="F47" s="9" t="str">
        <f>IF($B47="N/A","N/A",IF(E47&gt;15,"No",IF(E47&lt;-15,"No","Yes")))</f>
        <v>N/A</v>
      </c>
      <c r="G47" s="8">
        <v>0</v>
      </c>
      <c r="H47" s="9" t="str">
        <f>IF($B47="N/A","N/A",IF(G47&gt;15,"No",IF(G47&lt;-15,"No","Yes")))</f>
        <v>N/A</v>
      </c>
      <c r="I47" s="10" t="s">
        <v>1743</v>
      </c>
      <c r="J47" s="10" t="s">
        <v>1743</v>
      </c>
      <c r="K47" s="9" t="str">
        <f t="shared" si="8"/>
        <v>N/A</v>
      </c>
    </row>
    <row r="48" spans="1:11" x14ac:dyDescent="0.2">
      <c r="A48" s="81" t="s">
        <v>396</v>
      </c>
      <c r="B48" s="34" t="s">
        <v>217</v>
      </c>
      <c r="C48" s="80">
        <v>2.4472799089000001</v>
      </c>
      <c r="D48" s="9" t="str">
        <f>IF($B48="N/A","N/A",IF(C48&gt;15,"No",IF(C48&lt;-15,"No","Yes")))</f>
        <v>N/A</v>
      </c>
      <c r="E48" s="8">
        <v>2.6012271406999998</v>
      </c>
      <c r="F48" s="9" t="str">
        <f>IF($B48="N/A","N/A",IF(E48&gt;15,"No",IF(E48&lt;-15,"No","Yes")))</f>
        <v>N/A</v>
      </c>
      <c r="G48" s="8">
        <v>2.3870854327000002</v>
      </c>
      <c r="H48" s="9" t="str">
        <f>IF($B48="N/A","N/A",IF(G48&gt;15,"No",IF(G48&lt;-15,"No","Yes")))</f>
        <v>N/A</v>
      </c>
      <c r="I48" s="10">
        <v>6.2910000000000004</v>
      </c>
      <c r="J48" s="10">
        <v>-8.23</v>
      </c>
      <c r="K48" s="9" t="str">
        <f t="shared" si="8"/>
        <v>Yes</v>
      </c>
    </row>
    <row r="49" spans="1:11" x14ac:dyDescent="0.2">
      <c r="A49" s="81" t="s">
        <v>397</v>
      </c>
      <c r="B49" s="34" t="s">
        <v>217</v>
      </c>
      <c r="C49" s="80">
        <v>0</v>
      </c>
      <c r="D49" s="9" t="str">
        <f>IF($B49="N/A","N/A",IF(C49&gt;15,"No",IF(C49&lt;-15,"No","Yes")))</f>
        <v>N/A</v>
      </c>
      <c r="E49" s="8">
        <v>0</v>
      </c>
      <c r="F49" s="9" t="str">
        <f>IF($B49="N/A","N/A",IF(E49&gt;15,"No",IF(E49&lt;-15,"No","Yes")))</f>
        <v>N/A</v>
      </c>
      <c r="G49" s="8">
        <v>0</v>
      </c>
      <c r="H49" s="9" t="str">
        <f>IF($B49="N/A","N/A",IF(G49&gt;15,"No",IF(G49&lt;-15,"No","Yes")))</f>
        <v>N/A</v>
      </c>
      <c r="I49" s="10" t="s">
        <v>1743</v>
      </c>
      <c r="J49" s="10" t="s">
        <v>1743</v>
      </c>
      <c r="K49" s="9" t="str">
        <f t="shared" si="8"/>
        <v>N/A</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7.0624054399999997E-2</v>
      </c>
      <c r="D51" s="9" t="str">
        <f>IF($B51="N/A","N/A",IF(C51&gt;15,"No",IF(C51&lt;-15,"No","Yes")))</f>
        <v>N/A</v>
      </c>
      <c r="E51" s="8">
        <v>7.5237904300000005E-2</v>
      </c>
      <c r="F51" s="9" t="str">
        <f>IF($B51="N/A","N/A",IF(E51&gt;15,"No",IF(E51&lt;-15,"No","Yes")))</f>
        <v>N/A</v>
      </c>
      <c r="G51" s="8">
        <v>7.0874279200000001E-2</v>
      </c>
      <c r="H51" s="9" t="str">
        <f>IF($B51="N/A","N/A",IF(G51&gt;15,"No",IF(G51&lt;-15,"No","Yes")))</f>
        <v>N/A</v>
      </c>
      <c r="I51" s="10">
        <v>6.5330000000000004</v>
      </c>
      <c r="J51" s="10">
        <v>-5.8</v>
      </c>
      <c r="K51" s="9" t="str">
        <f t="shared" si="8"/>
        <v>Yes</v>
      </c>
    </row>
    <row r="52" spans="1:11" x14ac:dyDescent="0.2">
      <c r="A52" s="81" t="s">
        <v>400</v>
      </c>
      <c r="B52" s="34" t="s">
        <v>224</v>
      </c>
      <c r="C52" s="80">
        <v>18.941824017999998</v>
      </c>
      <c r="D52" s="9" t="str">
        <f>IF($B52="N/A","N/A",IF(C52&gt;1,"Yes","No"))</f>
        <v>Yes</v>
      </c>
      <c r="E52" s="8">
        <v>19.631079986</v>
      </c>
      <c r="F52" s="9" t="str">
        <f>IF($B52="N/A","N/A",IF(E52&gt;1,"Yes","No"))</f>
        <v>Yes</v>
      </c>
      <c r="G52" s="8">
        <v>17.842012586999999</v>
      </c>
      <c r="H52" s="9" t="str">
        <f>IF($B52="N/A","N/A",IF(G52&gt;1,"Yes","No"))</f>
        <v>Yes</v>
      </c>
      <c r="I52" s="10">
        <v>3.6389999999999998</v>
      </c>
      <c r="J52" s="10">
        <v>-9.11</v>
      </c>
      <c r="K52" s="9" t="str">
        <f t="shared" si="8"/>
        <v>Yes</v>
      </c>
    </row>
    <row r="53" spans="1:11" x14ac:dyDescent="0.2">
      <c r="A53" s="81" t="s">
        <v>401</v>
      </c>
      <c r="B53" s="34" t="s">
        <v>263</v>
      </c>
      <c r="C53" s="80">
        <v>0.50465246770000005</v>
      </c>
      <c r="D53" s="9" t="str">
        <f>IF($B53="N/A","N/A",IF(C53&gt;0,"Yes","No"))</f>
        <v>Yes</v>
      </c>
      <c r="E53" s="8">
        <v>0.49812578340000002</v>
      </c>
      <c r="F53" s="9" t="str">
        <f>IF($B53="N/A","N/A",IF(E53&gt;0,"Yes","No"))</f>
        <v>Yes</v>
      </c>
      <c r="G53" s="8">
        <v>0.42926519330000001</v>
      </c>
      <c r="H53" s="9" t="str">
        <f>IF($B53="N/A","N/A",IF(G53&gt;0,"Yes","No"))</f>
        <v>Yes</v>
      </c>
      <c r="I53" s="10">
        <v>-1.29</v>
      </c>
      <c r="J53" s="10">
        <v>-13.8</v>
      </c>
      <c r="K53" s="9" t="str">
        <f t="shared" si="8"/>
        <v>Yes</v>
      </c>
    </row>
    <row r="54" spans="1:11" x14ac:dyDescent="0.2">
      <c r="A54" s="81" t="s">
        <v>402</v>
      </c>
      <c r="B54" s="34" t="s">
        <v>264</v>
      </c>
      <c r="C54" s="80">
        <v>3.3281799999999997E-5</v>
      </c>
      <c r="D54" s="9" t="str">
        <f>IF($B54="N/A","N/A",IF(C54&gt;=1,"No",IF(C54&lt;0,"No","Yes")))</f>
        <v>Yes</v>
      </c>
      <c r="E54" s="8">
        <v>1.196627E-4</v>
      </c>
      <c r="F54" s="9" t="str">
        <f>IF($B54="N/A","N/A",IF(E54&gt;=1,"No",IF(E54&lt;0,"No","Yes")))</f>
        <v>Yes</v>
      </c>
      <c r="G54" s="8">
        <v>7.2641899999999996E-4</v>
      </c>
      <c r="H54" s="9" t="str">
        <f>IF($B54="N/A","N/A",IF(G54&gt;=1,"No",IF(G54&lt;0,"No","Yes")))</f>
        <v>Yes</v>
      </c>
      <c r="I54" s="10">
        <v>259.5</v>
      </c>
      <c r="J54" s="10">
        <v>507.1</v>
      </c>
      <c r="K54" s="9" t="str">
        <f t="shared" si="8"/>
        <v>No</v>
      </c>
    </row>
    <row r="55" spans="1:11" x14ac:dyDescent="0.2">
      <c r="A55" s="81" t="s">
        <v>872</v>
      </c>
      <c r="B55" s="34" t="s">
        <v>217</v>
      </c>
      <c r="C55" s="83">
        <v>105.03056703999999</v>
      </c>
      <c r="D55" s="9" t="str">
        <f>IF($B55="N/A","N/A",IF(C55&gt;15,"No",IF(C55&lt;-15,"No","Yes")))</f>
        <v>N/A</v>
      </c>
      <c r="E55" s="36">
        <v>107.95992826</v>
      </c>
      <c r="F55" s="9" t="str">
        <f>IF($B55="N/A","N/A",IF(E55&gt;15,"No",IF(E55&lt;-15,"No","Yes")))</f>
        <v>N/A</v>
      </c>
      <c r="G55" s="36">
        <v>99.372041538000005</v>
      </c>
      <c r="H55" s="9" t="str">
        <f>IF($B55="N/A","N/A",IF(G55&gt;15,"No",IF(G55&lt;-15,"No","Yes")))</f>
        <v>N/A</v>
      </c>
      <c r="I55" s="10">
        <v>2.7890000000000001</v>
      </c>
      <c r="J55" s="10">
        <v>-7.95</v>
      </c>
      <c r="K55" s="9" t="str">
        <f t="shared" ref="K55:K74" si="9">IF(J55="Div by 0", "N/A", IF(J55="N/A","N/A", IF(J55&gt;30, "No", IF(J55&lt;-30, "No", "Yes"))))</f>
        <v>Yes</v>
      </c>
    </row>
    <row r="56" spans="1:11" x14ac:dyDescent="0.2">
      <c r="A56" s="81" t="s">
        <v>873</v>
      </c>
      <c r="B56" s="34" t="s">
        <v>265</v>
      </c>
      <c r="C56" s="83">
        <v>90.135528926999996</v>
      </c>
      <c r="D56" s="9" t="str">
        <f>IF($B56="N/A","N/A",IF(C56&gt;90,"No",IF(C56&lt;20,"No","Yes")))</f>
        <v>No</v>
      </c>
      <c r="E56" s="36">
        <v>98.427966791000003</v>
      </c>
      <c r="F56" s="9" t="str">
        <f>IF($B56="N/A","N/A",IF(E56&gt;90,"No",IF(E56&lt;20,"No","Yes")))</f>
        <v>No</v>
      </c>
      <c r="G56" s="36">
        <v>103.26512293</v>
      </c>
      <c r="H56" s="9" t="str">
        <f>IF($B56="N/A","N/A",IF(G56&gt;90,"No",IF(G56&lt;20,"No","Yes")))</f>
        <v>No</v>
      </c>
      <c r="I56" s="10">
        <v>9.1999999999999993</v>
      </c>
      <c r="J56" s="10">
        <v>4.9139999999999997</v>
      </c>
      <c r="K56" s="9" t="str">
        <f t="shared" si="9"/>
        <v>Yes</v>
      </c>
    </row>
    <row r="57" spans="1:11" x14ac:dyDescent="0.2">
      <c r="A57" s="81" t="s">
        <v>874</v>
      </c>
      <c r="B57" s="34" t="s">
        <v>266</v>
      </c>
      <c r="C57" s="83">
        <v>69.842371576000005</v>
      </c>
      <c r="D57" s="9" t="str">
        <f>IF($B57="N/A","N/A",IF(C57&gt;60,"No",IF(C57&lt;10,"No","Yes")))</f>
        <v>No</v>
      </c>
      <c r="E57" s="36">
        <v>72.891141266000005</v>
      </c>
      <c r="F57" s="9" t="str">
        <f>IF($B57="N/A","N/A",IF(E57&gt;60,"No",IF(E57&lt;10,"No","Yes")))</f>
        <v>No</v>
      </c>
      <c r="G57" s="36">
        <v>75.329518515000004</v>
      </c>
      <c r="H57" s="9" t="str">
        <f>IF($B57="N/A","N/A",IF(G57&gt;60,"No",IF(G57&lt;10,"No","Yes")))</f>
        <v>No</v>
      </c>
      <c r="I57" s="10">
        <v>4.3650000000000002</v>
      </c>
      <c r="J57" s="10">
        <v>3.3450000000000002</v>
      </c>
      <c r="K57" s="9" t="str">
        <f t="shared" si="9"/>
        <v>Yes</v>
      </c>
    </row>
    <row r="58" spans="1:11" ht="25.5" x14ac:dyDescent="0.2">
      <c r="A58" s="81" t="s">
        <v>875</v>
      </c>
      <c r="B58" s="34" t="s">
        <v>267</v>
      </c>
      <c r="C58" s="83">
        <v>77.966939292000006</v>
      </c>
      <c r="D58" s="9" t="str">
        <f>IF($B58="N/A","N/A",IF(C58&gt;100,"No",IF(C58&lt;10,"No","Yes")))</f>
        <v>Yes</v>
      </c>
      <c r="E58" s="36">
        <v>78.036033536999994</v>
      </c>
      <c r="F58" s="9" t="str">
        <f>IF($B58="N/A","N/A",IF(E58&gt;100,"No",IF(E58&lt;10,"No","Yes")))</f>
        <v>Yes</v>
      </c>
      <c r="G58" s="36">
        <v>79.342854771999995</v>
      </c>
      <c r="H58" s="9" t="str">
        <f>IF($B58="N/A","N/A",IF(G58&gt;100,"No",IF(G58&lt;10,"No","Yes")))</f>
        <v>Yes</v>
      </c>
      <c r="I58" s="10">
        <v>8.8599999999999998E-2</v>
      </c>
      <c r="J58" s="10">
        <v>1.675</v>
      </c>
      <c r="K58" s="9" t="str">
        <f t="shared" si="9"/>
        <v>Yes</v>
      </c>
    </row>
    <row r="59" spans="1:11" x14ac:dyDescent="0.2">
      <c r="A59" s="81" t="s">
        <v>876</v>
      </c>
      <c r="B59" s="34" t="s">
        <v>268</v>
      </c>
      <c r="C59" s="83">
        <v>181.09112844000001</v>
      </c>
      <c r="D59" s="9" t="str">
        <f>IF($B59="N/A","N/A",IF(C59&gt;100,"No",IF(C59&lt;20,"No","Yes")))</f>
        <v>No</v>
      </c>
      <c r="E59" s="36">
        <v>194.1140522</v>
      </c>
      <c r="F59" s="9" t="str">
        <f>IF($B59="N/A","N/A",IF(E59&gt;100,"No",IF(E59&lt;20,"No","Yes")))</f>
        <v>No</v>
      </c>
      <c r="G59" s="36">
        <v>217.6857158</v>
      </c>
      <c r="H59" s="9" t="str">
        <f>IF($B59="N/A","N/A",IF(G59&gt;100,"No",IF(G59&lt;20,"No","Yes")))</f>
        <v>No</v>
      </c>
      <c r="I59" s="10">
        <v>7.1909999999999998</v>
      </c>
      <c r="J59" s="10">
        <v>12.14</v>
      </c>
      <c r="K59" s="9" t="str">
        <f t="shared" si="9"/>
        <v>Yes</v>
      </c>
    </row>
    <row r="60" spans="1:11" x14ac:dyDescent="0.2">
      <c r="A60" s="81" t="s">
        <v>877</v>
      </c>
      <c r="B60" s="34" t="s">
        <v>268</v>
      </c>
      <c r="C60" s="83">
        <v>125.93901387</v>
      </c>
      <c r="D60" s="9" t="str">
        <f>IF($B60="N/A","N/A",IF(C60&gt;100,"No",IF(C60&lt;20,"No","Yes")))</f>
        <v>No</v>
      </c>
      <c r="E60" s="36">
        <v>128.80438594</v>
      </c>
      <c r="F60" s="9" t="str">
        <f>IF($B60="N/A","N/A",IF(E60&gt;100,"No",IF(E60&lt;20,"No","Yes")))</f>
        <v>No</v>
      </c>
      <c r="G60" s="36">
        <v>132.56527241000001</v>
      </c>
      <c r="H60" s="9" t="str">
        <f>IF($B60="N/A","N/A",IF(G60&gt;100,"No",IF(G60&lt;20,"No","Yes")))</f>
        <v>No</v>
      </c>
      <c r="I60" s="10">
        <v>2.2749999999999999</v>
      </c>
      <c r="J60" s="10">
        <v>2.92</v>
      </c>
      <c r="K60" s="9" t="str">
        <f t="shared" si="9"/>
        <v>Yes</v>
      </c>
    </row>
    <row r="61" spans="1:11" ht="25.5" x14ac:dyDescent="0.2">
      <c r="A61" s="81" t="s">
        <v>878</v>
      </c>
      <c r="B61" s="34" t="s">
        <v>217</v>
      </c>
      <c r="C61" s="83">
        <v>299.49857954999999</v>
      </c>
      <c r="D61" s="9" t="str">
        <f>IF($B61="N/A","N/A",IF(C61&gt;15,"No",IF(C61&lt;-15,"No","Yes")))</f>
        <v>N/A</v>
      </c>
      <c r="E61" s="36">
        <v>379.39475655000001</v>
      </c>
      <c r="F61" s="9" t="str">
        <f>IF($B61="N/A","N/A",IF(E61&gt;15,"No",IF(E61&lt;-15,"No","Yes")))</f>
        <v>N/A</v>
      </c>
      <c r="G61" s="36">
        <v>384.13143736000001</v>
      </c>
      <c r="H61" s="9" t="str">
        <f>IF($B61="N/A","N/A",IF(G61&gt;15,"No",IF(G61&lt;-15,"No","Yes")))</f>
        <v>N/A</v>
      </c>
      <c r="I61" s="10">
        <v>26.68</v>
      </c>
      <c r="J61" s="10">
        <v>1.248</v>
      </c>
      <c r="K61" s="9" t="str">
        <f t="shared" si="9"/>
        <v>Yes</v>
      </c>
    </row>
    <row r="62" spans="1:11" x14ac:dyDescent="0.2">
      <c r="A62" s="81" t="s">
        <v>879</v>
      </c>
      <c r="B62" s="34" t="s">
        <v>269</v>
      </c>
      <c r="C62" s="83">
        <v>64.057934282999994</v>
      </c>
      <c r="D62" s="9" t="str">
        <f>IF($B62="N/A","N/A",IF(C62&gt;60,"No",IF(C62&lt;10,"No","Yes")))</f>
        <v>No</v>
      </c>
      <c r="E62" s="36">
        <v>70.282907940000001</v>
      </c>
      <c r="F62" s="9" t="str">
        <f>IF($B62="N/A","N/A",IF(E62&gt;60,"No",IF(E62&lt;10,"No","Yes")))</f>
        <v>No</v>
      </c>
      <c r="G62" s="36">
        <v>77.707611459999995</v>
      </c>
      <c r="H62" s="9" t="str">
        <f>IF($B62="N/A","N/A",IF(G62&gt;60,"No",IF(G62&lt;10,"No","Yes")))</f>
        <v>No</v>
      </c>
      <c r="I62" s="10">
        <v>9.718</v>
      </c>
      <c r="J62" s="10">
        <v>10.56</v>
      </c>
      <c r="K62" s="9" t="str">
        <f t="shared" si="9"/>
        <v>Yes</v>
      </c>
    </row>
    <row r="63" spans="1:11" x14ac:dyDescent="0.2">
      <c r="A63" s="81" t="s">
        <v>880</v>
      </c>
      <c r="B63" s="34" t="s">
        <v>269</v>
      </c>
      <c r="C63" s="83">
        <v>104.30788382</v>
      </c>
      <c r="D63" s="9" t="str">
        <f>IF($B63="N/A","N/A",IF(C63&gt;60,"No",IF(C63&lt;10,"No","Yes")))</f>
        <v>No</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144.24554620999999</v>
      </c>
      <c r="D64" s="9" t="str">
        <f t="shared" ref="D64:D74" si="10">IF($B64="N/A","N/A",IF(C64&gt;15,"No",IF(C64&lt;-15,"No","Yes")))</f>
        <v>N/A</v>
      </c>
      <c r="E64" s="36">
        <v>150.2915816</v>
      </c>
      <c r="F64" s="9" t="str">
        <f>IF($B64="N/A","N/A",IF(E64&gt;15,"No",IF(E64&lt;-15,"No","Yes")))</f>
        <v>N/A</v>
      </c>
      <c r="G64" s="36">
        <v>85.268369187999994</v>
      </c>
      <c r="H64" s="9" t="str">
        <f>IF($B64="N/A","N/A",IF(G64&gt;15,"No",IF(G64&lt;-15,"No","Yes")))</f>
        <v>N/A</v>
      </c>
      <c r="I64" s="10">
        <v>4.1909999999999998</v>
      </c>
      <c r="J64" s="10">
        <v>-43.3</v>
      </c>
      <c r="K64" s="9" t="str">
        <f t="shared" si="9"/>
        <v>No</v>
      </c>
    </row>
    <row r="65" spans="1:11" ht="15.75" customHeight="1" x14ac:dyDescent="0.2">
      <c r="A65" s="81" t="s">
        <v>882</v>
      </c>
      <c r="B65" s="34" t="s">
        <v>217</v>
      </c>
      <c r="C65" s="83">
        <v>149.86485060000001</v>
      </c>
      <c r="D65" s="9" t="str">
        <f t="shared" si="10"/>
        <v>N/A</v>
      </c>
      <c r="E65" s="36">
        <v>138.51469438000001</v>
      </c>
      <c r="F65" s="9" t="str">
        <f t="shared" ref="F65:F73" si="11">IF($B65="N/A","N/A",IF(E65&gt;15,"No",IF(E65&lt;-15,"No","Yes")))</f>
        <v>N/A</v>
      </c>
      <c r="G65" s="36">
        <v>133.32870492000001</v>
      </c>
      <c r="H65" s="9" t="str">
        <f t="shared" ref="H65:H86" si="12">IF($B65="N/A","N/A",IF(G65&gt;15,"No",IF(G65&lt;-15,"No","Yes")))</f>
        <v>N/A</v>
      </c>
      <c r="I65" s="10">
        <v>-7.57</v>
      </c>
      <c r="J65" s="10">
        <v>-3.74</v>
      </c>
      <c r="K65" s="9" t="str">
        <f t="shared" si="9"/>
        <v>Yes</v>
      </c>
    </row>
    <row r="66" spans="1:11" ht="25.5" x14ac:dyDescent="0.2">
      <c r="A66" s="81" t="s">
        <v>883</v>
      </c>
      <c r="B66" s="34" t="s">
        <v>217</v>
      </c>
      <c r="C66" s="83">
        <v>119.46294554000001</v>
      </c>
      <c r="D66" s="9" t="str">
        <f t="shared" si="10"/>
        <v>N/A</v>
      </c>
      <c r="E66" s="36">
        <v>132.35042609000001</v>
      </c>
      <c r="F66" s="9" t="str">
        <f t="shared" si="11"/>
        <v>N/A</v>
      </c>
      <c r="G66" s="36">
        <v>130.12516923999999</v>
      </c>
      <c r="H66" s="9" t="str">
        <f t="shared" si="12"/>
        <v>N/A</v>
      </c>
      <c r="I66" s="10">
        <v>10.79</v>
      </c>
      <c r="J66" s="10">
        <v>-1.68</v>
      </c>
      <c r="K66" s="9" t="str">
        <f t="shared" si="9"/>
        <v>Yes</v>
      </c>
    </row>
    <row r="67" spans="1:11" ht="25.5" x14ac:dyDescent="0.2">
      <c r="A67" s="81" t="s">
        <v>884</v>
      </c>
      <c r="B67" s="34" t="s">
        <v>217</v>
      </c>
      <c r="C67" s="83">
        <v>97.842661643</v>
      </c>
      <c r="D67" s="9" t="str">
        <f t="shared" si="10"/>
        <v>N/A</v>
      </c>
      <c r="E67" s="36">
        <v>95.898125071999999</v>
      </c>
      <c r="F67" s="9" t="str">
        <f t="shared" si="11"/>
        <v>N/A</v>
      </c>
      <c r="G67" s="36">
        <v>97.573909409999999</v>
      </c>
      <c r="H67" s="9" t="str">
        <f t="shared" si="12"/>
        <v>N/A</v>
      </c>
      <c r="I67" s="10">
        <v>-1.99</v>
      </c>
      <c r="J67" s="10">
        <v>1.7470000000000001</v>
      </c>
      <c r="K67" s="9" t="str">
        <f t="shared" si="9"/>
        <v>Yes</v>
      </c>
    </row>
    <row r="68" spans="1:11" ht="25.5" x14ac:dyDescent="0.2">
      <c r="A68" s="81" t="s">
        <v>885</v>
      </c>
      <c r="B68" s="34" t="s">
        <v>217</v>
      </c>
      <c r="C68" s="83">
        <v>52.068615381000001</v>
      </c>
      <c r="D68" s="9" t="str">
        <f t="shared" si="10"/>
        <v>N/A</v>
      </c>
      <c r="E68" s="36">
        <v>51.479947907000003</v>
      </c>
      <c r="F68" s="9" t="str">
        <f t="shared" si="11"/>
        <v>N/A</v>
      </c>
      <c r="G68" s="36">
        <v>49.611582794999997</v>
      </c>
      <c r="H68" s="9" t="str">
        <f t="shared" si="12"/>
        <v>N/A</v>
      </c>
      <c r="I68" s="10">
        <v>-1.1299999999999999</v>
      </c>
      <c r="J68" s="10">
        <v>-3.63</v>
      </c>
      <c r="K68" s="9" t="str">
        <f t="shared" si="9"/>
        <v>Yes</v>
      </c>
    </row>
    <row r="69" spans="1:11" ht="25.5" x14ac:dyDescent="0.2">
      <c r="A69" s="81" t="s">
        <v>886</v>
      </c>
      <c r="B69" s="34" t="s">
        <v>217</v>
      </c>
      <c r="C69" s="83">
        <v>35.580732984000001</v>
      </c>
      <c r="D69" s="9" t="str">
        <f t="shared" si="10"/>
        <v>N/A</v>
      </c>
      <c r="E69" s="36">
        <v>44.830128205000001</v>
      </c>
      <c r="F69" s="9" t="str">
        <f t="shared" si="11"/>
        <v>N/A</v>
      </c>
      <c r="G69" s="36">
        <v>43.365371955000001</v>
      </c>
      <c r="H69" s="9" t="str">
        <f t="shared" si="12"/>
        <v>N/A</v>
      </c>
      <c r="I69" s="10">
        <v>26</v>
      </c>
      <c r="J69" s="10">
        <v>-3.27</v>
      </c>
      <c r="K69" s="9" t="str">
        <f t="shared" si="9"/>
        <v>Yes</v>
      </c>
    </row>
    <row r="70" spans="1:11" ht="25.5" x14ac:dyDescent="0.2">
      <c r="A70" s="81" t="s">
        <v>887</v>
      </c>
      <c r="B70" s="34" t="s">
        <v>217</v>
      </c>
      <c r="C70" s="83" t="s">
        <v>1743</v>
      </c>
      <c r="D70" s="9" t="str">
        <f t="shared" si="10"/>
        <v>N/A</v>
      </c>
      <c r="E70" s="36" t="s">
        <v>1743</v>
      </c>
      <c r="F70" s="9" t="str">
        <f t="shared" si="11"/>
        <v>N/A</v>
      </c>
      <c r="G70" s="36" t="s">
        <v>1743</v>
      </c>
      <c r="H70" s="9" t="str">
        <f t="shared" si="12"/>
        <v>N/A</v>
      </c>
      <c r="I70" s="10" t="s">
        <v>1743</v>
      </c>
      <c r="J70" s="10" t="s">
        <v>1743</v>
      </c>
      <c r="K70" s="9" t="str">
        <f t="shared" si="9"/>
        <v>N/A</v>
      </c>
    </row>
    <row r="71" spans="1:11" x14ac:dyDescent="0.2">
      <c r="A71" s="81" t="s">
        <v>888</v>
      </c>
      <c r="B71" s="34" t="s">
        <v>217</v>
      </c>
      <c r="C71" s="83">
        <v>3122.0765431999998</v>
      </c>
      <c r="D71" s="9" t="str">
        <f t="shared" si="10"/>
        <v>N/A</v>
      </c>
      <c r="E71" s="36">
        <v>3115.6547389000002</v>
      </c>
      <c r="F71" s="9" t="str">
        <f t="shared" si="11"/>
        <v>N/A</v>
      </c>
      <c r="G71" s="36">
        <v>3261.5261655999998</v>
      </c>
      <c r="H71" s="9" t="str">
        <f t="shared" si="12"/>
        <v>N/A</v>
      </c>
      <c r="I71" s="10">
        <v>-0.20599999999999999</v>
      </c>
      <c r="J71" s="10">
        <v>4.6820000000000004</v>
      </c>
      <c r="K71" s="9" t="str">
        <f t="shared" si="9"/>
        <v>Yes</v>
      </c>
    </row>
    <row r="72" spans="1:11" ht="25.5" x14ac:dyDescent="0.2">
      <c r="A72" s="81" t="s">
        <v>889</v>
      </c>
      <c r="B72" s="34" t="s">
        <v>217</v>
      </c>
      <c r="C72" s="83">
        <v>1492.5607917</v>
      </c>
      <c r="D72" s="9" t="str">
        <f t="shared" si="10"/>
        <v>N/A</v>
      </c>
      <c r="E72" s="36">
        <v>1382.3005963999999</v>
      </c>
      <c r="F72" s="9" t="str">
        <f t="shared" si="11"/>
        <v>N/A</v>
      </c>
      <c r="G72" s="36">
        <v>1189.0368977999999</v>
      </c>
      <c r="H72" s="9" t="str">
        <f t="shared" si="12"/>
        <v>N/A</v>
      </c>
      <c r="I72" s="10">
        <v>-7.39</v>
      </c>
      <c r="J72" s="10">
        <v>-14</v>
      </c>
      <c r="K72" s="9" t="str">
        <f t="shared" si="9"/>
        <v>Yes</v>
      </c>
    </row>
    <row r="73" spans="1:11" x14ac:dyDescent="0.2">
      <c r="A73" s="81" t="s">
        <v>890</v>
      </c>
      <c r="B73" s="34" t="s">
        <v>217</v>
      </c>
      <c r="C73" s="83">
        <v>111.79340542</v>
      </c>
      <c r="D73" s="9" t="str">
        <f t="shared" si="10"/>
        <v>N/A</v>
      </c>
      <c r="E73" s="36">
        <v>112.08143532</v>
      </c>
      <c r="F73" s="9" t="str">
        <f t="shared" si="11"/>
        <v>N/A</v>
      </c>
      <c r="G73" s="36">
        <v>110.49976522</v>
      </c>
      <c r="H73" s="9" t="str">
        <f t="shared" si="12"/>
        <v>N/A</v>
      </c>
      <c r="I73" s="10">
        <v>0.2576</v>
      </c>
      <c r="J73" s="10">
        <v>-1.41</v>
      </c>
      <c r="K73" s="9" t="str">
        <f t="shared" si="9"/>
        <v>Yes</v>
      </c>
    </row>
    <row r="74" spans="1:11" x14ac:dyDescent="0.2">
      <c r="A74" s="81" t="s">
        <v>891</v>
      </c>
      <c r="B74" s="34" t="s">
        <v>217</v>
      </c>
      <c r="C74" s="83">
        <v>312.33219020000001</v>
      </c>
      <c r="D74" s="9" t="str">
        <f t="shared" si="10"/>
        <v>N/A</v>
      </c>
      <c r="E74" s="36">
        <v>317.12996215999999</v>
      </c>
      <c r="F74" s="9" t="str">
        <f>IF($B74="N/A","N/A",IF(E74&gt;15,"No",IF(E74&lt;-15,"No","Yes")))</f>
        <v>N/A</v>
      </c>
      <c r="G74" s="36">
        <v>317.61450811999998</v>
      </c>
      <c r="H74" s="9" t="str">
        <f t="shared" si="12"/>
        <v>N/A</v>
      </c>
      <c r="I74" s="10">
        <v>1.536</v>
      </c>
      <c r="J74" s="10">
        <v>0.15279999999999999</v>
      </c>
      <c r="K74" s="9" t="str">
        <f t="shared" si="9"/>
        <v>Yes</v>
      </c>
    </row>
    <row r="75" spans="1:11" x14ac:dyDescent="0.2">
      <c r="A75" s="81" t="s">
        <v>892</v>
      </c>
      <c r="B75" s="34" t="s">
        <v>217</v>
      </c>
      <c r="C75" s="80">
        <v>0.41688826820000002</v>
      </c>
      <c r="D75" s="9" t="str">
        <f t="shared" ref="D75:D80" si="13">IF($B75="N/A","N/A",IF(C75&gt;15,"No",IF(C75&lt;-15,"No","Yes")))</f>
        <v>N/A</v>
      </c>
      <c r="E75" s="8">
        <v>0.4594747407</v>
      </c>
      <c r="F75" s="9" t="str">
        <f>IF($B75="N/A","N/A",IF(E75&gt;15,"No",IF(E75&lt;-15,"No","Yes")))</f>
        <v>N/A</v>
      </c>
      <c r="G75" s="8">
        <v>0.42083873300000002</v>
      </c>
      <c r="H75" s="9" t="str">
        <f t="shared" si="12"/>
        <v>N/A</v>
      </c>
      <c r="I75" s="10">
        <v>10.220000000000001</v>
      </c>
      <c r="J75" s="10">
        <v>-8.41</v>
      </c>
      <c r="K75" s="9" t="str">
        <f t="shared" ref="K75:K80" si="14">IF(J75="Div by 0", "N/A", IF(J75="N/A","N/A", IF(J75&gt;30, "No", IF(J75&lt;-30, "No", "Yes"))))</f>
        <v>Yes</v>
      </c>
    </row>
    <row r="76" spans="1:11" x14ac:dyDescent="0.2">
      <c r="A76" s="81" t="s">
        <v>893</v>
      </c>
      <c r="B76" s="34" t="s">
        <v>217</v>
      </c>
      <c r="C76" s="80">
        <v>1.0804947811000001</v>
      </c>
      <c r="D76" s="9" t="str">
        <f t="shared" si="13"/>
        <v>N/A</v>
      </c>
      <c r="E76" s="8">
        <v>1.0545572031999999</v>
      </c>
      <c r="F76" s="9" t="str">
        <f t="shared" ref="F76:F86" si="15">IF($B76="N/A","N/A",IF(E76&gt;15,"No",IF(E76&lt;-15,"No","Yes")))</f>
        <v>N/A</v>
      </c>
      <c r="G76" s="8">
        <v>1.0990961411</v>
      </c>
      <c r="H76" s="9" t="str">
        <f t="shared" si="12"/>
        <v>N/A</v>
      </c>
      <c r="I76" s="10">
        <v>-2.4</v>
      </c>
      <c r="J76" s="10">
        <v>4.2229999999999999</v>
      </c>
      <c r="K76" s="9" t="str">
        <f t="shared" si="14"/>
        <v>Yes</v>
      </c>
    </row>
    <row r="77" spans="1:11" x14ac:dyDescent="0.2">
      <c r="A77" s="81" t="s">
        <v>894</v>
      </c>
      <c r="B77" s="34" t="s">
        <v>217</v>
      </c>
      <c r="C77" s="80">
        <v>1.6935129043999999</v>
      </c>
      <c r="D77" s="9" t="str">
        <f t="shared" si="13"/>
        <v>N/A</v>
      </c>
      <c r="E77" s="8">
        <v>1.7318479206999999</v>
      </c>
      <c r="F77" s="9" t="str">
        <f t="shared" si="15"/>
        <v>N/A</v>
      </c>
      <c r="G77" s="8">
        <v>1.6225778769999999</v>
      </c>
      <c r="H77" s="9" t="str">
        <f t="shared" si="12"/>
        <v>N/A</v>
      </c>
      <c r="I77" s="10">
        <v>2.2639999999999998</v>
      </c>
      <c r="J77" s="10">
        <v>-6.31</v>
      </c>
      <c r="K77" s="9" t="str">
        <f t="shared" si="14"/>
        <v>Yes</v>
      </c>
    </row>
    <row r="78" spans="1:11" x14ac:dyDescent="0.2">
      <c r="A78" s="81" t="s">
        <v>895</v>
      </c>
      <c r="B78" s="34" t="s">
        <v>217</v>
      </c>
      <c r="C78" s="80">
        <v>3.2886114219000002</v>
      </c>
      <c r="D78" s="9" t="str">
        <f t="shared" si="13"/>
        <v>N/A</v>
      </c>
      <c r="E78" s="8">
        <v>3.0326709006999999</v>
      </c>
      <c r="F78" s="9" t="str">
        <f t="shared" si="15"/>
        <v>N/A</v>
      </c>
      <c r="G78" s="8">
        <v>2.4216387625000002</v>
      </c>
      <c r="H78" s="9" t="str">
        <f t="shared" si="12"/>
        <v>N/A</v>
      </c>
      <c r="I78" s="10">
        <v>-7.78</v>
      </c>
      <c r="J78" s="10">
        <v>-20.100000000000001</v>
      </c>
      <c r="K78" s="9" t="str">
        <f t="shared" si="14"/>
        <v>Yes</v>
      </c>
    </row>
    <row r="79" spans="1:11" ht="25.5" x14ac:dyDescent="0.2">
      <c r="A79" s="81" t="s">
        <v>896</v>
      </c>
      <c r="B79" s="34" t="s">
        <v>217</v>
      </c>
      <c r="C79" s="80">
        <v>6.7902598712</v>
      </c>
      <c r="D79" s="9" t="str">
        <f t="shared" si="13"/>
        <v>N/A</v>
      </c>
      <c r="E79" s="8">
        <v>6.8179302546000002</v>
      </c>
      <c r="F79" s="9" t="str">
        <f t="shared" si="15"/>
        <v>N/A</v>
      </c>
      <c r="G79" s="8">
        <v>6.1517276180999998</v>
      </c>
      <c r="H79" s="9" t="str">
        <f t="shared" si="12"/>
        <v>N/A</v>
      </c>
      <c r="I79" s="10">
        <v>0.40749999999999997</v>
      </c>
      <c r="J79" s="10">
        <v>-9.77</v>
      </c>
      <c r="K79" s="9" t="str">
        <f t="shared" si="14"/>
        <v>Yes</v>
      </c>
    </row>
    <row r="80" spans="1:11" ht="25.5" x14ac:dyDescent="0.2">
      <c r="A80" s="81" t="s">
        <v>897</v>
      </c>
      <c r="B80" s="34" t="s">
        <v>217</v>
      </c>
      <c r="C80" s="85" t="s">
        <v>217</v>
      </c>
      <c r="D80" s="9" t="str">
        <f t="shared" si="13"/>
        <v>N/A</v>
      </c>
      <c r="E80" s="85" t="s">
        <v>217</v>
      </c>
      <c r="F80" s="9" t="str">
        <f t="shared" si="15"/>
        <v>N/A</v>
      </c>
      <c r="G80" s="85">
        <v>6.0974156918000002</v>
      </c>
      <c r="H80" s="9" t="str">
        <f t="shared" si="12"/>
        <v>N/A</v>
      </c>
      <c r="I80" s="10" t="s">
        <v>217</v>
      </c>
      <c r="J80" s="86" t="s">
        <v>217</v>
      </c>
      <c r="K80" s="9" t="str">
        <f t="shared" si="14"/>
        <v>N/A</v>
      </c>
    </row>
    <row r="81" spans="1:11" x14ac:dyDescent="0.2">
      <c r="A81" s="81" t="s">
        <v>898</v>
      </c>
      <c r="B81" s="34" t="s">
        <v>217</v>
      </c>
      <c r="C81" s="87">
        <v>203.45609132999999</v>
      </c>
      <c r="D81" s="9" t="str">
        <f t="shared" ref="D81:D86" si="16">IF($B81="N/A","N/A",IF(C81&gt;15,"No",IF(C81&lt;-15,"No","Yes")))</f>
        <v>N/A</v>
      </c>
      <c r="E81" s="88">
        <v>191.87362458000001</v>
      </c>
      <c r="F81" s="9" t="str">
        <f t="shared" si="15"/>
        <v>N/A</v>
      </c>
      <c r="G81" s="88">
        <v>212.59384349999999</v>
      </c>
      <c r="H81" s="9" t="str">
        <f>IF($B81="N/A","N/A",IF(G81&gt;15,"No",IF(G81&lt;-15,"No","Yes")))</f>
        <v>N/A</v>
      </c>
      <c r="I81" s="10">
        <v>-5.69</v>
      </c>
      <c r="J81" s="10">
        <v>10.8</v>
      </c>
      <c r="K81" s="9" t="str">
        <f t="shared" ref="K81:K86" si="17">IF(J81="Div by 0", "N/A", IF(J81="N/A","N/A", IF(J81&gt;30, "No", IF(J81&lt;-30, "No", "Yes"))))</f>
        <v>Yes</v>
      </c>
    </row>
    <row r="82" spans="1:11" x14ac:dyDescent="0.2">
      <c r="A82" s="81" t="s">
        <v>899</v>
      </c>
      <c r="B82" s="34" t="s">
        <v>217</v>
      </c>
      <c r="C82" s="87">
        <v>113.79886030999999</v>
      </c>
      <c r="D82" s="9" t="str">
        <f t="shared" si="16"/>
        <v>N/A</v>
      </c>
      <c r="E82" s="88">
        <v>114.57706164</v>
      </c>
      <c r="F82" s="9" t="str">
        <f t="shared" si="15"/>
        <v>N/A</v>
      </c>
      <c r="G82" s="88">
        <v>123.49357802</v>
      </c>
      <c r="H82" s="9" t="str">
        <f t="shared" si="12"/>
        <v>N/A</v>
      </c>
      <c r="I82" s="10">
        <v>0.68379999999999996</v>
      </c>
      <c r="J82" s="10">
        <v>7.782</v>
      </c>
      <c r="K82" s="9" t="str">
        <f t="shared" si="17"/>
        <v>Yes</v>
      </c>
    </row>
    <row r="83" spans="1:11" x14ac:dyDescent="0.2">
      <c r="A83" s="81" t="s">
        <v>900</v>
      </c>
      <c r="B83" s="34" t="s">
        <v>217</v>
      </c>
      <c r="C83" s="87">
        <v>107.82017922999999</v>
      </c>
      <c r="D83" s="9" t="str">
        <f t="shared" si="16"/>
        <v>N/A</v>
      </c>
      <c r="E83" s="88">
        <v>112.09747629</v>
      </c>
      <c r="F83" s="9" t="str">
        <f t="shared" si="15"/>
        <v>N/A</v>
      </c>
      <c r="G83" s="88">
        <v>117.0915535</v>
      </c>
      <c r="H83" s="9" t="str">
        <f t="shared" si="12"/>
        <v>N/A</v>
      </c>
      <c r="I83" s="10">
        <v>3.9670000000000001</v>
      </c>
      <c r="J83" s="10">
        <v>4.4550000000000001</v>
      </c>
      <c r="K83" s="9" t="str">
        <f t="shared" si="17"/>
        <v>Yes</v>
      </c>
    </row>
    <row r="84" spans="1:11" x14ac:dyDescent="0.2">
      <c r="A84" s="81" t="s">
        <v>901</v>
      </c>
      <c r="B84" s="34" t="s">
        <v>217</v>
      </c>
      <c r="C84" s="87">
        <v>260.97669287999997</v>
      </c>
      <c r="D84" s="9" t="str">
        <f t="shared" si="16"/>
        <v>N/A</v>
      </c>
      <c r="E84" s="88">
        <v>278.39574249999998</v>
      </c>
      <c r="F84" s="9" t="str">
        <f t="shared" si="15"/>
        <v>N/A</v>
      </c>
      <c r="G84" s="88">
        <v>316.24883512000002</v>
      </c>
      <c r="H84" s="9" t="str">
        <f t="shared" si="12"/>
        <v>N/A</v>
      </c>
      <c r="I84" s="10">
        <v>6.6749999999999998</v>
      </c>
      <c r="J84" s="10">
        <v>13.6</v>
      </c>
      <c r="K84" s="9" t="str">
        <f t="shared" si="17"/>
        <v>Yes</v>
      </c>
    </row>
    <row r="85" spans="1:11" x14ac:dyDescent="0.2">
      <c r="A85" s="81" t="s">
        <v>902</v>
      </c>
      <c r="B85" s="34" t="s">
        <v>217</v>
      </c>
      <c r="C85" s="87">
        <v>163.65117658</v>
      </c>
      <c r="D85" s="9" t="str">
        <f t="shared" si="16"/>
        <v>N/A</v>
      </c>
      <c r="E85" s="88">
        <v>160.77051842</v>
      </c>
      <c r="F85" s="9" t="str">
        <f t="shared" si="15"/>
        <v>N/A</v>
      </c>
      <c r="G85" s="88">
        <v>154.71027368</v>
      </c>
      <c r="H85" s="9" t="str">
        <f t="shared" si="12"/>
        <v>N/A</v>
      </c>
      <c r="I85" s="10">
        <v>-1.76</v>
      </c>
      <c r="J85" s="10">
        <v>-3.77</v>
      </c>
      <c r="K85" s="9" t="str">
        <f t="shared" si="17"/>
        <v>Yes</v>
      </c>
    </row>
    <row r="86" spans="1:11" ht="25.5" x14ac:dyDescent="0.2">
      <c r="A86" s="81" t="s">
        <v>903</v>
      </c>
      <c r="B86" s="34" t="s">
        <v>217</v>
      </c>
      <c r="C86" s="89" t="s">
        <v>217</v>
      </c>
      <c r="D86" s="9" t="str">
        <f t="shared" si="16"/>
        <v>N/A</v>
      </c>
      <c r="E86" s="89" t="s">
        <v>217</v>
      </c>
      <c r="F86" s="9" t="str">
        <f t="shared" si="15"/>
        <v>N/A</v>
      </c>
      <c r="G86" s="89">
        <v>154.20920203</v>
      </c>
      <c r="H86" s="9" t="str">
        <f t="shared" si="12"/>
        <v>N/A</v>
      </c>
      <c r="I86" s="10" t="s">
        <v>217</v>
      </c>
      <c r="J86" s="10" t="s">
        <v>217</v>
      </c>
      <c r="K86" s="9" t="str">
        <f t="shared" si="17"/>
        <v>N/A</v>
      </c>
    </row>
    <row r="87" spans="1:11" x14ac:dyDescent="0.2">
      <c r="A87" s="81" t="s">
        <v>32</v>
      </c>
      <c r="B87" s="34" t="s">
        <v>270</v>
      </c>
      <c r="C87" s="80">
        <v>93.997421322999998</v>
      </c>
      <c r="D87" s="9" t="str">
        <f>IF($B87="N/A","N/A",IF(C87&gt;60,"Yes","No"))</f>
        <v>Yes</v>
      </c>
      <c r="E87" s="8">
        <v>92.970565975</v>
      </c>
      <c r="F87" s="9" t="str">
        <f>IF($B87="N/A","N/A",IF(E87&gt;60,"Yes","No"))</f>
        <v>Yes</v>
      </c>
      <c r="G87" s="8">
        <v>92.301314722000001</v>
      </c>
      <c r="H87" s="9" t="str">
        <f>IF($B87="N/A","N/A",IF(G87&gt;60,"Yes","No"))</f>
        <v>Yes</v>
      </c>
      <c r="I87" s="10">
        <v>-1.0900000000000001</v>
      </c>
      <c r="J87" s="10">
        <v>-0.72</v>
      </c>
      <c r="K87" s="9" t="str">
        <f t="shared" ref="K87:K105" si="18">IF(J87="Div by 0", "N/A", IF(J87="N/A","N/A", IF(J87&gt;30, "No", IF(J87&lt;-30, "No", "Yes"))))</f>
        <v>Yes</v>
      </c>
    </row>
    <row r="88" spans="1:11" x14ac:dyDescent="0.2">
      <c r="A88" s="81" t="s">
        <v>39</v>
      </c>
      <c r="B88" s="34" t="s">
        <v>271</v>
      </c>
      <c r="C88" s="80">
        <v>99.999663588000004</v>
      </c>
      <c r="D88" s="9" t="str">
        <f>IF($B88="N/A","N/A",IF(C88&gt;100,"No",IF(C88&lt;85,"No","Yes")))</f>
        <v>Yes</v>
      </c>
      <c r="E88" s="8">
        <v>99.998923094999995</v>
      </c>
      <c r="F88" s="9" t="str">
        <f>IF($B88="N/A","N/A",IF(E88&gt;100,"No",IF(E88&lt;85,"No","Yes")))</f>
        <v>Yes</v>
      </c>
      <c r="G88" s="8">
        <v>99.999719165000002</v>
      </c>
      <c r="H88" s="9" t="str">
        <f>IF($B88="N/A","N/A",IF(G88&gt;100,"No",IF(G88&lt;85,"No","Yes")))</f>
        <v>Yes</v>
      </c>
      <c r="I88" s="10">
        <v>-1E-3</v>
      </c>
      <c r="J88" s="10">
        <v>8.0000000000000004E-4</v>
      </c>
      <c r="K88" s="9" t="str">
        <f t="shared" si="18"/>
        <v>Yes</v>
      </c>
    </row>
    <row r="89" spans="1:11" x14ac:dyDescent="0.2">
      <c r="A89" s="81" t="s">
        <v>904</v>
      </c>
      <c r="B89" s="34" t="s">
        <v>217</v>
      </c>
      <c r="C89" s="80">
        <v>27.413441840000001</v>
      </c>
      <c r="D89" s="9" t="str">
        <f>IF($B89="N/A","N/A",IF(C89&gt;15,"No",IF(C89&lt;-15,"No","Yes")))</f>
        <v>N/A</v>
      </c>
      <c r="E89" s="8">
        <v>29.082054409000001</v>
      </c>
      <c r="F89" s="9" t="str">
        <f>IF($B89="N/A","N/A",IF(E89&gt;15,"No",IF(E89&lt;-15,"No","Yes")))</f>
        <v>N/A</v>
      </c>
      <c r="G89" s="8">
        <v>24.922453450999999</v>
      </c>
      <c r="H89" s="9" t="str">
        <f>IF($B89="N/A","N/A",IF(G89&gt;15,"No",IF(G89&lt;-15,"No","Yes")))</f>
        <v>N/A</v>
      </c>
      <c r="I89" s="10">
        <v>6.0869999999999997</v>
      </c>
      <c r="J89" s="10">
        <v>-14.3</v>
      </c>
      <c r="K89" s="9" t="str">
        <f t="shared" si="18"/>
        <v>Yes</v>
      </c>
    </row>
    <row r="90" spans="1:11" x14ac:dyDescent="0.2">
      <c r="A90" s="81" t="s">
        <v>845</v>
      </c>
      <c r="B90" s="34" t="s">
        <v>272</v>
      </c>
      <c r="C90" s="80">
        <v>5.8876119486</v>
      </c>
      <c r="D90" s="9" t="str">
        <f>IF($B90="N/A","N/A",IF(C90&gt;25,"No",IF(C90&lt;5,"No","Yes")))</f>
        <v>Yes</v>
      </c>
      <c r="E90" s="8">
        <v>5.4524890154000003</v>
      </c>
      <c r="F90" s="9" t="str">
        <f>IF($B90="N/A","N/A",IF(E90&gt;25,"No",IF(E90&lt;5,"No","Yes")))</f>
        <v>Yes</v>
      </c>
      <c r="G90" s="8">
        <v>4.7119234902000002</v>
      </c>
      <c r="H90" s="9" t="str">
        <f>IF($B90="N/A","N/A",IF(G90&gt;25,"No",IF(G90&lt;5,"No","Yes")))</f>
        <v>No</v>
      </c>
      <c r="I90" s="10">
        <v>-7.39</v>
      </c>
      <c r="J90" s="10">
        <v>-13.6</v>
      </c>
      <c r="K90" s="9" t="str">
        <f t="shared" si="18"/>
        <v>Yes</v>
      </c>
    </row>
    <row r="91" spans="1:11" x14ac:dyDescent="0.2">
      <c r="A91" s="81" t="s">
        <v>846</v>
      </c>
      <c r="B91" s="34" t="s">
        <v>273</v>
      </c>
      <c r="C91" s="80">
        <v>37.828853027000001</v>
      </c>
      <c r="D91" s="9" t="str">
        <f>IF($B91="N/A","N/A",IF(C91&gt;70,"No",IF(C91&lt;40,"No","Yes")))</f>
        <v>No</v>
      </c>
      <c r="E91" s="8">
        <v>37.334635452000001</v>
      </c>
      <c r="F91" s="9" t="str">
        <f>IF($B91="N/A","N/A",IF(E91&gt;70,"No",IF(E91&lt;40,"No","Yes")))</f>
        <v>No</v>
      </c>
      <c r="G91" s="8">
        <v>43.560094903</v>
      </c>
      <c r="H91" s="9" t="str">
        <f>IF($B91="N/A","N/A",IF(G91&gt;70,"No",IF(G91&lt;40,"No","Yes")))</f>
        <v>Yes</v>
      </c>
      <c r="I91" s="10">
        <v>-1.31</v>
      </c>
      <c r="J91" s="10">
        <v>16.670000000000002</v>
      </c>
      <c r="K91" s="9" t="str">
        <f t="shared" si="18"/>
        <v>Yes</v>
      </c>
    </row>
    <row r="92" spans="1:11" x14ac:dyDescent="0.2">
      <c r="A92" s="81" t="s">
        <v>847</v>
      </c>
      <c r="B92" s="34" t="s">
        <v>274</v>
      </c>
      <c r="C92" s="80">
        <v>56.283535024000003</v>
      </c>
      <c r="D92" s="9" t="str">
        <f>IF($B92="N/A","N/A",IF(C92&gt;55,"No",IF(C92&lt;20,"No","Yes")))</f>
        <v>No</v>
      </c>
      <c r="E92" s="8">
        <v>57.212875531999998</v>
      </c>
      <c r="F92" s="9" t="str">
        <f>IF($B92="N/A","N/A",IF(E92&gt;55,"No",IF(E92&lt;20,"No","Yes")))</f>
        <v>No</v>
      </c>
      <c r="G92" s="8">
        <v>51.727981606999997</v>
      </c>
      <c r="H92" s="9" t="str">
        <f>IF($B92="N/A","N/A",IF(G92&gt;55,"No",IF(G92&lt;20,"No","Yes")))</f>
        <v>Yes</v>
      </c>
      <c r="I92" s="10">
        <v>1.651</v>
      </c>
      <c r="J92" s="10">
        <v>-9.59</v>
      </c>
      <c r="K92" s="9" t="str">
        <f t="shared" si="18"/>
        <v>Yes</v>
      </c>
    </row>
    <row r="93" spans="1:11" x14ac:dyDescent="0.2">
      <c r="A93" s="81" t="s">
        <v>167</v>
      </c>
      <c r="B93" s="34" t="s">
        <v>250</v>
      </c>
      <c r="C93" s="80">
        <v>92.278214841999997</v>
      </c>
      <c r="D93" s="9" t="str">
        <f>IF($B93="N/A","N/A",IF(C93&gt;95,"Yes","No"))</f>
        <v>No</v>
      </c>
      <c r="E93" s="8">
        <v>92.782725497000001</v>
      </c>
      <c r="F93" s="9" t="str">
        <f>IF($B93="N/A","N/A",IF(E93&gt;95,"Yes","No"))</f>
        <v>No</v>
      </c>
      <c r="G93" s="8">
        <v>93.472011561000002</v>
      </c>
      <c r="H93" s="9" t="str">
        <f>IF($B93="N/A","N/A",IF(G93&gt;95,"Yes","No"))</f>
        <v>No</v>
      </c>
      <c r="I93" s="10">
        <v>0.54669999999999996</v>
      </c>
      <c r="J93" s="10">
        <v>0.7429</v>
      </c>
      <c r="K93" s="9" t="str">
        <f t="shared" si="18"/>
        <v>Yes</v>
      </c>
    </row>
    <row r="94" spans="1:11" x14ac:dyDescent="0.2">
      <c r="A94" s="81" t="s">
        <v>41</v>
      </c>
      <c r="B94" s="34" t="s">
        <v>217</v>
      </c>
      <c r="C94" s="80">
        <v>99.999138264999999</v>
      </c>
      <c r="D94" s="9" t="str">
        <f>IF($B94="N/A","N/A",IF(C94&gt;15,"No",IF(C94&lt;-15,"No","Yes")))</f>
        <v>N/A</v>
      </c>
      <c r="E94" s="8">
        <v>99.999274799999995</v>
      </c>
      <c r="F94" s="9" t="str">
        <f>IF($B94="N/A","N/A",IF(E94&gt;15,"No",IF(E94&lt;-15,"No","Yes")))</f>
        <v>N/A</v>
      </c>
      <c r="G94" s="8">
        <v>100</v>
      </c>
      <c r="H94" s="9" t="str">
        <f>IF($B94="N/A","N/A",IF(G94&gt;15,"No",IF(G94&lt;-15,"No","Yes")))</f>
        <v>N/A</v>
      </c>
      <c r="I94" s="10">
        <v>1E-4</v>
      </c>
      <c r="J94" s="10">
        <v>6.9999999999999999E-4</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99.739454914999996</v>
      </c>
      <c r="D97" s="9" t="str">
        <f>IF($B97="N/A","N/A",IF(C97&gt;15,"No",IF(C97&lt;-15,"No","Yes")))</f>
        <v>N/A</v>
      </c>
      <c r="E97" s="8">
        <v>99.777586962000001</v>
      </c>
      <c r="F97" s="9" t="str">
        <f>IF($B97="N/A","N/A",IF(E97&gt;15,"No",IF(E97&lt;-15,"No","Yes")))</f>
        <v>N/A</v>
      </c>
      <c r="G97" s="8">
        <v>99.802490379000005</v>
      </c>
      <c r="H97" s="9" t="str">
        <f>IF($B97="N/A","N/A",IF(G97&gt;15,"No",IF(G97&lt;-15,"No","Yes")))</f>
        <v>N/A</v>
      </c>
      <c r="I97" s="10">
        <v>3.8199999999999998E-2</v>
      </c>
      <c r="J97" s="10">
        <v>2.5000000000000001E-2</v>
      </c>
      <c r="K97" s="9" t="str">
        <f t="shared" si="18"/>
        <v>Yes</v>
      </c>
    </row>
    <row r="98" spans="1:11" x14ac:dyDescent="0.2">
      <c r="A98" s="81" t="s">
        <v>43</v>
      </c>
      <c r="B98" s="34" t="s">
        <v>227</v>
      </c>
      <c r="C98" s="80">
        <v>93.906806931999995</v>
      </c>
      <c r="D98" s="9" t="str">
        <f>IF($B98="N/A","N/A",IF(C98&gt;100,"No",IF(C98&lt;98,"No","Yes")))</f>
        <v>No</v>
      </c>
      <c r="E98" s="8">
        <v>94.379525905999998</v>
      </c>
      <c r="F98" s="9" t="str">
        <f>IF($B98="N/A","N/A",IF(E98&gt;100,"No",IF(E98&lt;98,"No","Yes")))</f>
        <v>No</v>
      </c>
      <c r="G98" s="8">
        <v>94.931317199999995</v>
      </c>
      <c r="H98" s="9" t="str">
        <f>IF($B98="N/A","N/A",IF(G98&gt;100,"No",IF(G98&lt;98,"No","Yes")))</f>
        <v>No</v>
      </c>
      <c r="I98" s="10">
        <v>0.50339999999999996</v>
      </c>
      <c r="J98" s="10">
        <v>0.5847</v>
      </c>
      <c r="K98" s="9" t="str">
        <f t="shared" si="18"/>
        <v>Yes</v>
      </c>
    </row>
    <row r="99" spans="1:11" x14ac:dyDescent="0.2">
      <c r="A99" s="81" t="s">
        <v>44</v>
      </c>
      <c r="B99" s="34" t="s">
        <v>217</v>
      </c>
      <c r="C99" s="80">
        <v>39.950444163</v>
      </c>
      <c r="D99" s="9" t="str">
        <f>IF($B99="N/A","N/A",IF(C99&gt;15,"No",IF(C99&lt;-15,"No","Yes")))</f>
        <v>N/A</v>
      </c>
      <c r="E99" s="8">
        <v>39.502417559000001</v>
      </c>
      <c r="F99" s="9" t="str">
        <f>IF($B99="N/A","N/A",IF(E99&gt;15,"No",IF(E99&lt;-15,"No","Yes")))</f>
        <v>N/A</v>
      </c>
      <c r="G99" s="8">
        <v>34.590099299000002</v>
      </c>
      <c r="H99" s="9" t="str">
        <f>IF($B99="N/A","N/A",IF(G99&gt;15,"No",IF(G99&lt;-15,"No","Yes")))</f>
        <v>N/A</v>
      </c>
      <c r="I99" s="10">
        <v>-1.1200000000000001</v>
      </c>
      <c r="J99" s="10">
        <v>-12.4</v>
      </c>
      <c r="K99" s="9" t="str">
        <f t="shared" si="18"/>
        <v>Yes</v>
      </c>
    </row>
    <row r="100" spans="1:11" x14ac:dyDescent="0.2">
      <c r="A100" s="81" t="s">
        <v>45</v>
      </c>
      <c r="B100" s="34" t="s">
        <v>217</v>
      </c>
      <c r="C100" s="80">
        <v>60.026004190999998</v>
      </c>
      <c r="D100" s="9" t="str">
        <f>IF($B100="N/A","N/A",IF(C100&gt;15,"No",IF(C100&lt;-15,"No","Yes")))</f>
        <v>N/A</v>
      </c>
      <c r="E100" s="8">
        <v>60.474013018000001</v>
      </c>
      <c r="F100" s="9" t="str">
        <f>IF($B100="N/A","N/A",IF(E100&gt;15,"No",IF(E100&lt;-15,"No","Yes")))</f>
        <v>N/A</v>
      </c>
      <c r="G100" s="8">
        <v>65.391870789999999</v>
      </c>
      <c r="H100" s="9" t="str">
        <f>IF($B100="N/A","N/A",IF(G100&gt;15,"No",IF(G100&lt;-15,"No","Yes")))</f>
        <v>N/A</v>
      </c>
      <c r="I100" s="10">
        <v>0.74639999999999995</v>
      </c>
      <c r="J100" s="10">
        <v>8.1319999999999997</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99.981970089000001</v>
      </c>
      <c r="H101" s="9" t="str">
        <f>IF($B101="N/A","N/A",IF(G101&gt;15,"No",IF(G101&lt;-15,"No","Yes")))</f>
        <v>N/A</v>
      </c>
      <c r="I101" s="10" t="s">
        <v>217</v>
      </c>
      <c r="J101" s="10" t="s">
        <v>217</v>
      </c>
      <c r="K101" s="9" t="str">
        <f t="shared" si="18"/>
        <v>N/A</v>
      </c>
    </row>
    <row r="102" spans="1:11" x14ac:dyDescent="0.2">
      <c r="A102" s="81" t="s">
        <v>46</v>
      </c>
      <c r="B102" s="34" t="s">
        <v>217</v>
      </c>
      <c r="C102" s="80">
        <v>2.3551645900000001E-2</v>
      </c>
      <c r="D102" s="9" t="str">
        <f>IF($B102="N/A","N/A",IF(C102&gt;15,"No",IF(C102&lt;-15,"No","Yes")))</f>
        <v>N/A</v>
      </c>
      <c r="E102" s="8">
        <v>2.35694231E-2</v>
      </c>
      <c r="F102" s="9" t="str">
        <f>IF($B102="N/A","N/A",IF(E102&gt;15,"No",IF(E102&lt;-15,"No","Yes")))</f>
        <v>N/A</v>
      </c>
      <c r="G102" s="8">
        <v>1.8029910999999999E-2</v>
      </c>
      <c r="H102" s="9" t="str">
        <f>IF($B102="N/A","N/A",IF(G102&gt;15,"No",IF(G102&lt;-15,"No","Yes")))</f>
        <v>N/A</v>
      </c>
      <c r="I102" s="10">
        <v>7.5499999999999998E-2</v>
      </c>
      <c r="J102" s="10">
        <v>-23.5</v>
      </c>
      <c r="K102" s="9" t="str">
        <f t="shared" si="18"/>
        <v>Yes</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99.998377695000002</v>
      </c>
      <c r="D105" s="9" t="str">
        <f>IF($B105="N/A","N/A",IF(C105&gt;100,"No",IF(C105&lt;98,"No","Yes")))</f>
        <v>Yes</v>
      </c>
      <c r="E105" s="8">
        <v>99.998880350999997</v>
      </c>
      <c r="F105" s="9" t="str">
        <f>IF($B105="N/A","N/A",IF(E105&gt;100,"No",IF(E105&lt;98,"No","Yes")))</f>
        <v>Yes</v>
      </c>
      <c r="G105" s="8">
        <v>99.999326543999999</v>
      </c>
      <c r="H105" s="9" t="str">
        <f>IF($B105="N/A","N/A",IF(G105&gt;100,"No",IF(G105&lt;98,"No","Yes")))</f>
        <v>Yes</v>
      </c>
      <c r="I105" s="10">
        <v>5.0000000000000001E-4</v>
      </c>
      <c r="J105" s="10">
        <v>4.0000000000000002E-4</v>
      </c>
      <c r="K105" s="9" t="str">
        <f t="shared" si="18"/>
        <v>Yes</v>
      </c>
    </row>
    <row r="106" spans="1:11" x14ac:dyDescent="0.2">
      <c r="A106" s="81" t="s">
        <v>49</v>
      </c>
      <c r="B106" s="59" t="s">
        <v>217</v>
      </c>
      <c r="C106" s="80">
        <v>98.766515787000003</v>
      </c>
      <c r="D106" s="9" t="str">
        <f>IF($B106="N/A","N/A",IF(C106&gt;15,"No",IF(C106&lt;-15,"No","Yes")))</f>
        <v>N/A</v>
      </c>
      <c r="E106" s="8">
        <v>99.543761806999996</v>
      </c>
      <c r="F106" s="9" t="str">
        <f>IF($B106="N/A","N/A",IF(E106&gt;15,"No",IF(E106&lt;-15,"No","Yes")))</f>
        <v>N/A</v>
      </c>
      <c r="G106" s="8">
        <v>99.706473367000001</v>
      </c>
      <c r="H106" s="9" t="str">
        <f>IF($B106="N/A","N/A",IF(G106&gt;15,"No",IF(G106&lt;-15,"No","Yes")))</f>
        <v>N/A</v>
      </c>
      <c r="I106" s="10">
        <v>0.78700000000000003</v>
      </c>
      <c r="J106" s="10">
        <v>0.16350000000000001</v>
      </c>
      <c r="K106" s="9" t="str">
        <f>IF(J106="Div by 0", "N/A", IF(J106="N/A","N/A", IF(J106&gt;30, "No", IF(J106&lt;-30, "No", "Yes"))))</f>
        <v>Yes</v>
      </c>
    </row>
    <row r="107" spans="1:11" x14ac:dyDescent="0.2">
      <c r="A107" s="81" t="s">
        <v>907</v>
      </c>
      <c r="B107" s="34" t="s">
        <v>217</v>
      </c>
      <c r="C107" s="90">
        <v>73.411641054</v>
      </c>
      <c r="D107" s="9" t="str">
        <f t="shared" ref="D107:D130" si="19">IF($B107="N/A","N/A",IF(C107&gt;15,"No",IF(C107&lt;-15,"No","Yes")))</f>
        <v>N/A</v>
      </c>
      <c r="E107" s="9">
        <v>73.900644084000007</v>
      </c>
      <c r="F107" s="9" t="str">
        <f t="shared" ref="F107:F130" si="20">IF($B107="N/A","N/A",IF(E107&gt;15,"No",IF(E107&lt;-15,"No","Yes")))</f>
        <v>N/A</v>
      </c>
      <c r="G107" s="8">
        <v>77.625810926</v>
      </c>
      <c r="H107" s="9" t="str">
        <f t="shared" ref="H107:H130" si="21">IF($B107="N/A","N/A",IF(G107&gt;15,"No",IF(G107&lt;-15,"No","Yes")))</f>
        <v>N/A</v>
      </c>
      <c r="I107" s="10">
        <v>0.66610000000000003</v>
      </c>
      <c r="J107" s="10">
        <v>5.0410000000000004</v>
      </c>
      <c r="K107" s="9" t="str">
        <f t="shared" ref="K107:K130" si="22">IF(J107="Div by 0", "N/A", IF(J107="N/A","N/A", IF(J107&gt;30, "No", IF(J107&lt;-30, "No", "Yes"))))</f>
        <v>Yes</v>
      </c>
    </row>
    <row r="108" spans="1:11" x14ac:dyDescent="0.2">
      <c r="A108" s="81" t="s">
        <v>908</v>
      </c>
      <c r="B108" s="34" t="s">
        <v>217</v>
      </c>
      <c r="C108" s="90">
        <v>19.798099075</v>
      </c>
      <c r="D108" s="34" t="s">
        <v>217</v>
      </c>
      <c r="E108" s="9">
        <v>19.281425661</v>
      </c>
      <c r="F108" s="34" t="s">
        <v>217</v>
      </c>
      <c r="G108" s="8">
        <v>16.222461456000001</v>
      </c>
      <c r="H108" s="34" t="s">
        <v>217</v>
      </c>
      <c r="I108" s="10">
        <v>-2.61</v>
      </c>
      <c r="J108" s="10">
        <v>-15.9</v>
      </c>
      <c r="K108" s="9" t="str">
        <f t="shared" si="22"/>
        <v>Yes</v>
      </c>
    </row>
    <row r="109" spans="1:11" x14ac:dyDescent="0.2">
      <c r="A109" s="81" t="s">
        <v>909</v>
      </c>
      <c r="B109" s="34" t="s">
        <v>217</v>
      </c>
      <c r="C109" s="90">
        <v>10.282489561</v>
      </c>
      <c r="D109" s="9" t="str">
        <f t="shared" si="19"/>
        <v>N/A</v>
      </c>
      <c r="E109" s="9">
        <v>10.419028758</v>
      </c>
      <c r="F109" s="9" t="str">
        <f t="shared" si="20"/>
        <v>N/A</v>
      </c>
      <c r="G109" s="8">
        <v>9.0980830286999996</v>
      </c>
      <c r="H109" s="9" t="str">
        <f t="shared" si="21"/>
        <v>N/A</v>
      </c>
      <c r="I109" s="10">
        <v>1.3280000000000001</v>
      </c>
      <c r="J109" s="10">
        <v>-12.7</v>
      </c>
      <c r="K109" s="9" t="str">
        <f t="shared" si="22"/>
        <v>Yes</v>
      </c>
    </row>
    <row r="110" spans="1:11" x14ac:dyDescent="0.2">
      <c r="A110" s="81" t="s">
        <v>910</v>
      </c>
      <c r="B110" s="34" t="s">
        <v>217</v>
      </c>
      <c r="C110" s="90">
        <v>0</v>
      </c>
      <c r="D110" s="9" t="str">
        <f t="shared" si="19"/>
        <v>N/A</v>
      </c>
      <c r="E110" s="9">
        <v>0</v>
      </c>
      <c r="F110" s="9" t="str">
        <f t="shared" si="20"/>
        <v>N/A</v>
      </c>
      <c r="G110" s="8">
        <v>0</v>
      </c>
      <c r="H110" s="9" t="str">
        <f t="shared" si="21"/>
        <v>N/A</v>
      </c>
      <c r="I110" s="10" t="s">
        <v>1743</v>
      </c>
      <c r="J110" s="10" t="s">
        <v>1743</v>
      </c>
      <c r="K110" s="9" t="str">
        <f t="shared" si="22"/>
        <v>N/A</v>
      </c>
    </row>
    <row r="111" spans="1:11" x14ac:dyDescent="0.2">
      <c r="A111" s="81" t="s">
        <v>911</v>
      </c>
      <c r="B111" s="34" t="s">
        <v>217</v>
      </c>
      <c r="C111" s="90">
        <v>0.49563309039999998</v>
      </c>
      <c r="D111" s="9" t="str">
        <f t="shared" si="19"/>
        <v>N/A</v>
      </c>
      <c r="E111" s="9">
        <v>0.4912152642</v>
      </c>
      <c r="F111" s="9" t="str">
        <f t="shared" si="20"/>
        <v>N/A</v>
      </c>
      <c r="G111" s="8">
        <v>0.4232843436</v>
      </c>
      <c r="H111" s="9" t="str">
        <f t="shared" si="21"/>
        <v>N/A</v>
      </c>
      <c r="I111" s="10">
        <v>-0.89100000000000001</v>
      </c>
      <c r="J111" s="10">
        <v>-13.8</v>
      </c>
      <c r="K111" s="9" t="str">
        <f t="shared" si="22"/>
        <v>Yes</v>
      </c>
    </row>
    <row r="112" spans="1:11" x14ac:dyDescent="0.2">
      <c r="A112" s="81" t="s">
        <v>912</v>
      </c>
      <c r="B112" s="34" t="s">
        <v>217</v>
      </c>
      <c r="C112" s="90">
        <v>4.6860824000000002E-2</v>
      </c>
      <c r="D112" s="9" t="str">
        <f t="shared" si="19"/>
        <v>N/A</v>
      </c>
      <c r="E112" s="9">
        <v>3.9937416400000002E-2</v>
      </c>
      <c r="F112" s="9" t="str">
        <f t="shared" si="20"/>
        <v>N/A</v>
      </c>
      <c r="G112" s="8">
        <v>3.1502370100000003E-2</v>
      </c>
      <c r="H112" s="9" t="str">
        <f t="shared" si="21"/>
        <v>N/A</v>
      </c>
      <c r="I112" s="10">
        <v>-14.8</v>
      </c>
      <c r="J112" s="10">
        <v>-21.1</v>
      </c>
      <c r="K112" s="9" t="str">
        <f t="shared" si="22"/>
        <v>Yes</v>
      </c>
    </row>
    <row r="113" spans="1:11" x14ac:dyDescent="0.2">
      <c r="A113" s="81" t="s">
        <v>913</v>
      </c>
      <c r="B113" s="34" t="s">
        <v>217</v>
      </c>
      <c r="C113" s="90">
        <v>0</v>
      </c>
      <c r="D113" s="9" t="str">
        <f t="shared" si="19"/>
        <v>N/A</v>
      </c>
      <c r="E113" s="9">
        <v>0</v>
      </c>
      <c r="F113" s="9" t="str">
        <f t="shared" si="20"/>
        <v>N/A</v>
      </c>
      <c r="G113" s="8">
        <v>0</v>
      </c>
      <c r="H113" s="9" t="str">
        <f t="shared" si="21"/>
        <v>N/A</v>
      </c>
      <c r="I113" s="10" t="s">
        <v>1743</v>
      </c>
      <c r="J113" s="10" t="s">
        <v>1743</v>
      </c>
      <c r="K113" s="9" t="str">
        <f t="shared" si="22"/>
        <v>N/A</v>
      </c>
    </row>
    <row r="114" spans="1:11" x14ac:dyDescent="0.2">
      <c r="A114" s="81" t="s">
        <v>914</v>
      </c>
      <c r="B114" s="34" t="s">
        <v>217</v>
      </c>
      <c r="C114" s="90">
        <v>1.2114588000000001E-2</v>
      </c>
      <c r="D114" s="9" t="str">
        <f t="shared" si="19"/>
        <v>N/A</v>
      </c>
      <c r="E114" s="9">
        <v>2.0791389100000002E-2</v>
      </c>
      <c r="F114" s="9" t="str">
        <f t="shared" si="20"/>
        <v>N/A</v>
      </c>
      <c r="G114" s="8">
        <v>1.7700409300000001E-2</v>
      </c>
      <c r="H114" s="9" t="str">
        <f t="shared" si="21"/>
        <v>N/A</v>
      </c>
      <c r="I114" s="10">
        <v>71.62</v>
      </c>
      <c r="J114" s="10">
        <v>-14.9</v>
      </c>
      <c r="K114" s="9" t="str">
        <f t="shared" si="22"/>
        <v>Yes</v>
      </c>
    </row>
    <row r="115" spans="1:11" x14ac:dyDescent="0.2">
      <c r="A115" s="81" t="s">
        <v>915</v>
      </c>
      <c r="B115" s="34" t="s">
        <v>217</v>
      </c>
      <c r="C115" s="90">
        <v>5.6407718456999998</v>
      </c>
      <c r="D115" s="9" t="str">
        <f t="shared" si="19"/>
        <v>N/A</v>
      </c>
      <c r="E115" s="9">
        <v>5.1743933850000001</v>
      </c>
      <c r="F115" s="9" t="str">
        <f t="shared" si="20"/>
        <v>N/A</v>
      </c>
      <c r="G115" s="8">
        <v>3.9979437500000001</v>
      </c>
      <c r="H115" s="9" t="str">
        <f t="shared" si="21"/>
        <v>N/A</v>
      </c>
      <c r="I115" s="10">
        <v>-8.27</v>
      </c>
      <c r="J115" s="10">
        <v>-22.7</v>
      </c>
      <c r="K115" s="9" t="str">
        <f t="shared" si="22"/>
        <v>Yes</v>
      </c>
    </row>
    <row r="116" spans="1:11" x14ac:dyDescent="0.2">
      <c r="A116" s="81" t="s">
        <v>916</v>
      </c>
      <c r="B116" s="34" t="s">
        <v>217</v>
      </c>
      <c r="C116" s="90">
        <v>0.67848349320000001</v>
      </c>
      <c r="D116" s="9" t="str">
        <f t="shared" si="19"/>
        <v>N/A</v>
      </c>
      <c r="E116" s="9">
        <v>0.55685023919999999</v>
      </c>
      <c r="F116" s="9" t="str">
        <f t="shared" si="20"/>
        <v>N/A</v>
      </c>
      <c r="G116" s="8">
        <v>0.4643754443</v>
      </c>
      <c r="H116" s="9" t="str">
        <f t="shared" si="21"/>
        <v>N/A</v>
      </c>
      <c r="I116" s="10">
        <v>-17.899999999999999</v>
      </c>
      <c r="J116" s="10">
        <v>-16.600000000000001</v>
      </c>
      <c r="K116" s="9" t="str">
        <f t="shared" si="22"/>
        <v>Yes</v>
      </c>
    </row>
    <row r="117" spans="1:11" x14ac:dyDescent="0.2">
      <c r="A117" s="81" t="s">
        <v>917</v>
      </c>
      <c r="B117" s="34" t="s">
        <v>217</v>
      </c>
      <c r="C117" s="90">
        <v>2.6459059E-2</v>
      </c>
      <c r="D117" s="9" t="str">
        <f t="shared" si="19"/>
        <v>N/A</v>
      </c>
      <c r="E117" s="9">
        <v>3.0065246100000002E-2</v>
      </c>
      <c r="F117" s="9" t="str">
        <f t="shared" si="20"/>
        <v>N/A</v>
      </c>
      <c r="G117" s="8">
        <v>2.4649817599999999E-2</v>
      </c>
      <c r="H117" s="9" t="str">
        <f t="shared" si="21"/>
        <v>N/A</v>
      </c>
      <c r="I117" s="10">
        <v>13.63</v>
      </c>
      <c r="J117" s="10">
        <v>-18</v>
      </c>
      <c r="K117" s="9" t="str">
        <f t="shared" si="22"/>
        <v>Yes</v>
      </c>
    </row>
    <row r="118" spans="1:11" x14ac:dyDescent="0.2">
      <c r="A118" s="81" t="s">
        <v>918</v>
      </c>
      <c r="B118" s="34" t="s">
        <v>217</v>
      </c>
      <c r="C118" s="90">
        <v>2.6152866131999999</v>
      </c>
      <c r="D118" s="9" t="str">
        <f t="shared" si="19"/>
        <v>N/A</v>
      </c>
      <c r="E118" s="9">
        <v>2.5491439632000001</v>
      </c>
      <c r="F118" s="9" t="str">
        <f t="shared" si="20"/>
        <v>N/A</v>
      </c>
      <c r="G118" s="8">
        <v>2.1649222925</v>
      </c>
      <c r="H118" s="9" t="str">
        <f t="shared" si="21"/>
        <v>N/A</v>
      </c>
      <c r="I118" s="10">
        <v>-2.5299999999999998</v>
      </c>
      <c r="J118" s="10">
        <v>-15.1</v>
      </c>
      <c r="K118" s="9" t="str">
        <f t="shared" si="22"/>
        <v>Yes</v>
      </c>
    </row>
    <row r="119" spans="1:11" x14ac:dyDescent="0.2">
      <c r="A119" s="81" t="s">
        <v>919</v>
      </c>
      <c r="B119" s="34" t="s">
        <v>217</v>
      </c>
      <c r="C119" s="90">
        <v>6.7902598712</v>
      </c>
      <c r="D119" s="9" t="str">
        <f t="shared" si="19"/>
        <v>N/A</v>
      </c>
      <c r="E119" s="9">
        <v>6.8179302546000002</v>
      </c>
      <c r="F119" s="9" t="str">
        <f t="shared" si="20"/>
        <v>N/A</v>
      </c>
      <c r="G119" s="8">
        <v>6.1517276180999998</v>
      </c>
      <c r="H119" s="9" t="str">
        <f t="shared" si="21"/>
        <v>N/A</v>
      </c>
      <c r="I119" s="10">
        <v>0.40749999999999997</v>
      </c>
      <c r="J119" s="10">
        <v>-9.77</v>
      </c>
      <c r="K119" s="9" t="str">
        <f t="shared" si="22"/>
        <v>Yes</v>
      </c>
    </row>
    <row r="120" spans="1:11" x14ac:dyDescent="0.2">
      <c r="A120" s="81" t="s">
        <v>920</v>
      </c>
      <c r="B120" s="34" t="s">
        <v>217</v>
      </c>
      <c r="C120" s="90">
        <v>6.1686550344000004</v>
      </c>
      <c r="D120" s="9" t="str">
        <f t="shared" si="19"/>
        <v>N/A</v>
      </c>
      <c r="E120" s="9">
        <v>6.2119584889999997</v>
      </c>
      <c r="F120" s="9" t="str">
        <f t="shared" si="20"/>
        <v>N/A</v>
      </c>
      <c r="G120" s="8">
        <v>5.5817308529999998</v>
      </c>
      <c r="H120" s="9" t="str">
        <f t="shared" si="21"/>
        <v>N/A</v>
      </c>
      <c r="I120" s="10">
        <v>0.70199999999999996</v>
      </c>
      <c r="J120" s="10">
        <v>-10.1</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8.8196863000000007E-3</v>
      </c>
      <c r="D123" s="9" t="str">
        <f t="shared" si="19"/>
        <v>N/A</v>
      </c>
      <c r="E123" s="9">
        <v>6.9105191999999996E-3</v>
      </c>
      <c r="F123" s="9" t="str">
        <f t="shared" si="20"/>
        <v>N/A</v>
      </c>
      <c r="G123" s="8">
        <v>5.9808496999999997E-3</v>
      </c>
      <c r="H123" s="9" t="str">
        <f t="shared" si="21"/>
        <v>N/A</v>
      </c>
      <c r="I123" s="10">
        <v>-21.6</v>
      </c>
      <c r="J123" s="10">
        <v>-13.5</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7.0624054399999997E-2</v>
      </c>
      <c r="D125" s="9" t="str">
        <f t="shared" si="19"/>
        <v>N/A</v>
      </c>
      <c r="E125" s="9">
        <v>7.5237904300000005E-2</v>
      </c>
      <c r="F125" s="9" t="str">
        <f t="shared" si="20"/>
        <v>N/A</v>
      </c>
      <c r="G125" s="8">
        <v>7.0874279200000001E-2</v>
      </c>
      <c r="H125" s="9" t="str">
        <f t="shared" si="21"/>
        <v>N/A</v>
      </c>
      <c r="I125" s="10">
        <v>6.5330000000000004</v>
      </c>
      <c r="J125" s="10">
        <v>-5.8</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0.256137004</v>
      </c>
      <c r="D127" s="9" t="str">
        <f t="shared" si="19"/>
        <v>N/A</v>
      </c>
      <c r="E127" s="9">
        <v>0.24575721040000001</v>
      </c>
      <c r="F127" s="9" t="str">
        <f t="shared" si="20"/>
        <v>N/A</v>
      </c>
      <c r="G127" s="8">
        <v>0.25240638399999998</v>
      </c>
      <c r="H127" s="9" t="str">
        <f t="shared" si="21"/>
        <v>N/A</v>
      </c>
      <c r="I127" s="10">
        <v>-4.05</v>
      </c>
      <c r="J127" s="10">
        <v>2.706</v>
      </c>
      <c r="K127" s="9" t="str">
        <f t="shared" si="22"/>
        <v>Yes</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0.28602409210000002</v>
      </c>
      <c r="D130" s="9" t="str">
        <f t="shared" si="19"/>
        <v>N/A</v>
      </c>
      <c r="E130" s="9">
        <v>0.27806613159999999</v>
      </c>
      <c r="F130" s="9" t="str">
        <f t="shared" si="20"/>
        <v>N/A</v>
      </c>
      <c r="G130" s="8">
        <v>0.2407352522</v>
      </c>
      <c r="H130" s="9" t="str">
        <f t="shared" si="21"/>
        <v>N/A</v>
      </c>
      <c r="I130" s="10">
        <v>-2.78</v>
      </c>
      <c r="J130" s="10">
        <v>-13.4</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305295</v>
      </c>
      <c r="D6" s="9" t="str">
        <f>IF($B6="N/A","N/A",IF(C6&gt;15,"No",IF(C6&lt;-15,"No","Yes")))</f>
        <v>N/A</v>
      </c>
      <c r="E6" s="35">
        <v>339591</v>
      </c>
      <c r="F6" s="9" t="str">
        <f>IF($B6="N/A","N/A",IF(E6&gt;15,"No",IF(E6&lt;-15,"No","Yes")))</f>
        <v>N/A</v>
      </c>
      <c r="G6" s="35">
        <v>344442</v>
      </c>
      <c r="H6" s="9" t="str">
        <f>IF($B6="N/A","N/A",IF(G6&gt;15,"No",IF(G6&lt;-15,"No","Yes")))</f>
        <v>N/A</v>
      </c>
      <c r="I6" s="10">
        <v>11.23</v>
      </c>
      <c r="J6" s="10">
        <v>1.4279999999999999</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42.192544916000003</v>
      </c>
      <c r="D9" s="9" t="str">
        <f t="shared" ref="D9:D17" si="1">IF($B9="N/A","N/A",IF(C9&gt;15,"No",IF(C9&lt;-15,"No","Yes")))</f>
        <v>N/A</v>
      </c>
      <c r="E9" s="36">
        <v>43.778080101999997</v>
      </c>
      <c r="F9" s="9" t="str">
        <f>IF($B9="N/A","N/A",IF(E9&gt;15,"No",IF(E9&lt;-15,"No","Yes")))</f>
        <v>N/A</v>
      </c>
      <c r="G9" s="36">
        <v>47.951623204999997</v>
      </c>
      <c r="H9" s="9" t="str">
        <f>IF($B9="N/A","N/A",IF(G9&gt;15,"No",IF(G9&lt;-15,"No","Yes")))</f>
        <v>N/A</v>
      </c>
      <c r="I9" s="10">
        <v>3.758</v>
      </c>
      <c r="J9" s="10">
        <v>9.5329999999999995</v>
      </c>
      <c r="K9" s="9" t="str">
        <f t="shared" si="0"/>
        <v>Yes</v>
      </c>
    </row>
    <row r="10" spans="1:11" x14ac:dyDescent="0.2">
      <c r="A10" s="81" t="s">
        <v>16</v>
      </c>
      <c r="B10" s="34" t="s">
        <v>217</v>
      </c>
      <c r="C10" s="80">
        <v>9.1747326355999999</v>
      </c>
      <c r="D10" s="9" t="str">
        <f t="shared" si="1"/>
        <v>N/A</v>
      </c>
      <c r="E10" s="8">
        <v>8.4310243793000001</v>
      </c>
      <c r="F10" s="9" t="str">
        <f>IF($B10="N/A","N/A",IF(E10&gt;15,"No",IF(E10&lt;-15,"No","Yes")))</f>
        <v>N/A</v>
      </c>
      <c r="G10" s="8">
        <v>8.3999628384000005</v>
      </c>
      <c r="H10" s="9" t="str">
        <f>IF($B10="N/A","N/A",IF(G10&gt;15,"No",IF(G10&lt;-15,"No","Yes")))</f>
        <v>N/A</v>
      </c>
      <c r="I10" s="10">
        <v>-8.11</v>
      </c>
      <c r="J10" s="10">
        <v>-0.36799999999999999</v>
      </c>
      <c r="K10" s="9" t="str">
        <f t="shared" si="0"/>
        <v>Yes</v>
      </c>
    </row>
    <row r="11" spans="1:11" x14ac:dyDescent="0.2">
      <c r="A11" s="81" t="s">
        <v>36</v>
      </c>
      <c r="B11" s="34" t="s">
        <v>217</v>
      </c>
      <c r="C11" s="80">
        <v>10.889682182</v>
      </c>
      <c r="D11" s="9" t="str">
        <f t="shared" si="1"/>
        <v>N/A</v>
      </c>
      <c r="E11" s="8">
        <v>10.958358849</v>
      </c>
      <c r="F11" s="9" t="str">
        <f>IF($B11="N/A","N/A",IF(E11&gt;15,"No",IF(E11&lt;-15,"No","Yes")))</f>
        <v>N/A</v>
      </c>
      <c r="G11" s="8">
        <v>11.556660278000001</v>
      </c>
      <c r="H11" s="9" t="str">
        <f>IF($B11="N/A","N/A",IF(G11&gt;15,"No",IF(G11&lt;-15,"No","Yes")))</f>
        <v>N/A</v>
      </c>
      <c r="I11" s="10">
        <v>0.63070000000000004</v>
      </c>
      <c r="J11" s="10">
        <v>5.46</v>
      </c>
      <c r="K11" s="9" t="str">
        <f t="shared" si="0"/>
        <v>Yes</v>
      </c>
    </row>
    <row r="12" spans="1:11" x14ac:dyDescent="0.2">
      <c r="A12" s="81" t="s">
        <v>37</v>
      </c>
      <c r="B12" s="34" t="s">
        <v>217</v>
      </c>
      <c r="C12" s="80">
        <v>37.5</v>
      </c>
      <c r="D12" s="9" t="str">
        <f t="shared" si="1"/>
        <v>N/A</v>
      </c>
      <c r="E12" s="8">
        <v>43.75</v>
      </c>
      <c r="F12" s="9" t="str">
        <f>IF($B12="N/A","N/A",IF(E12&gt;15,"No",IF(E12&lt;-15,"No","Yes")))</f>
        <v>N/A</v>
      </c>
      <c r="G12" s="8">
        <v>50</v>
      </c>
      <c r="H12" s="9" t="str">
        <f>IF($B12="N/A","N/A",IF(G12&gt;15,"No",IF(G12&lt;-15,"No","Yes")))</f>
        <v>N/A</v>
      </c>
      <c r="I12" s="10">
        <v>16.670000000000002</v>
      </c>
      <c r="J12" s="10">
        <v>14.29</v>
      </c>
      <c r="K12" s="9" t="str">
        <f t="shared" si="0"/>
        <v>Yes</v>
      </c>
    </row>
    <row r="13" spans="1:11" x14ac:dyDescent="0.2">
      <c r="A13" s="81" t="s">
        <v>38</v>
      </c>
      <c r="B13" s="34" t="s">
        <v>217</v>
      </c>
      <c r="C13" s="80">
        <v>8.9940888338999994</v>
      </c>
      <c r="D13" s="9" t="str">
        <f t="shared" si="1"/>
        <v>N/A</v>
      </c>
      <c r="E13" s="8">
        <v>8.1602398057999999</v>
      </c>
      <c r="F13" s="9" t="str">
        <f>IF($B13="N/A","N/A",IF(E13&gt;15,"No",IF(E13&lt;-15,"No","Yes")))</f>
        <v>N/A</v>
      </c>
      <c r="G13" s="8">
        <v>8.0600047581999998</v>
      </c>
      <c r="H13" s="9" t="str">
        <f>IF($B13="N/A","N/A",IF(G13&gt;15,"No",IF(G13&lt;-15,"No","Yes")))</f>
        <v>N/A</v>
      </c>
      <c r="I13" s="10">
        <v>-9.27</v>
      </c>
      <c r="J13" s="10">
        <v>-1.23</v>
      </c>
      <c r="K13" s="9" t="str">
        <f t="shared" si="0"/>
        <v>Yes</v>
      </c>
    </row>
    <row r="14" spans="1:11" x14ac:dyDescent="0.2">
      <c r="A14" s="81" t="s">
        <v>676</v>
      </c>
      <c r="B14" s="34" t="s">
        <v>217</v>
      </c>
      <c r="C14" s="80">
        <v>51.069948738000001</v>
      </c>
      <c r="D14" s="9" t="str">
        <f t="shared" si="1"/>
        <v>N/A</v>
      </c>
      <c r="E14" s="8">
        <v>50.239847345999998</v>
      </c>
      <c r="F14" s="9" t="str">
        <f t="shared" ref="F14:F33" si="2">IF($B14="N/A","N/A",IF(E14&gt;15,"No",IF(E14&lt;-15,"No","Yes")))</f>
        <v>N/A</v>
      </c>
      <c r="G14" s="8">
        <v>49.217865416999999</v>
      </c>
      <c r="H14" s="9" t="str">
        <f t="shared" ref="H14:H33" si="3">IF($B14="N/A","N/A",IF(G14&gt;15,"No",IF(G14&lt;-15,"No","Yes")))</f>
        <v>N/A</v>
      </c>
      <c r="I14" s="10">
        <v>-1.63</v>
      </c>
      <c r="J14" s="10">
        <v>-2.0299999999999998</v>
      </c>
      <c r="K14" s="9" t="str">
        <f t="shared" ref="K14:K30" si="4">IF(J14="Div by 0", "N/A", IF(J14="N/A","N/A", IF(J14&gt;30, "No", IF(J14&lt;-30, "No", "Yes"))))</f>
        <v>Yes</v>
      </c>
    </row>
    <row r="15" spans="1:11" x14ac:dyDescent="0.2">
      <c r="A15" s="81" t="s">
        <v>677</v>
      </c>
      <c r="B15" s="34" t="s">
        <v>217</v>
      </c>
      <c r="C15" s="80">
        <v>6.1386527785</v>
      </c>
      <c r="D15" s="9" t="str">
        <f t="shared" si="1"/>
        <v>N/A</v>
      </c>
      <c r="E15" s="8">
        <v>7.6109201952000003</v>
      </c>
      <c r="F15" s="9" t="str">
        <f t="shared" si="2"/>
        <v>N/A</v>
      </c>
      <c r="G15" s="8">
        <v>7.3632135453999998</v>
      </c>
      <c r="H15" s="9" t="str">
        <f t="shared" si="3"/>
        <v>N/A</v>
      </c>
      <c r="I15" s="10">
        <v>23.98</v>
      </c>
      <c r="J15" s="10">
        <v>-3.25</v>
      </c>
      <c r="K15" s="9" t="str">
        <f t="shared" si="4"/>
        <v>Yes</v>
      </c>
    </row>
    <row r="16" spans="1:11" x14ac:dyDescent="0.2">
      <c r="A16" s="81" t="s">
        <v>380</v>
      </c>
      <c r="B16" s="34" t="s">
        <v>217</v>
      </c>
      <c r="C16" s="80">
        <v>9.4508590051999999</v>
      </c>
      <c r="D16" s="9" t="str">
        <f t="shared" si="1"/>
        <v>N/A</v>
      </c>
      <c r="E16" s="8">
        <v>9.6174515814999992</v>
      </c>
      <c r="F16" s="9" t="str">
        <f t="shared" si="2"/>
        <v>N/A</v>
      </c>
      <c r="G16" s="8">
        <v>9.6945204126999993</v>
      </c>
      <c r="H16" s="9" t="str">
        <f t="shared" si="3"/>
        <v>N/A</v>
      </c>
      <c r="I16" s="10">
        <v>1.7629999999999999</v>
      </c>
      <c r="J16" s="10">
        <v>0.80130000000000001</v>
      </c>
      <c r="K16" s="9" t="str">
        <f t="shared" si="4"/>
        <v>Yes</v>
      </c>
    </row>
    <row r="17" spans="1:11" x14ac:dyDescent="0.2">
      <c r="A17" s="81" t="s">
        <v>381</v>
      </c>
      <c r="B17" s="34" t="s">
        <v>217</v>
      </c>
      <c r="C17" s="80">
        <v>5.2241274833000002</v>
      </c>
      <c r="D17" s="9" t="str">
        <f t="shared" si="1"/>
        <v>N/A</v>
      </c>
      <c r="E17" s="8">
        <v>4.7168505643999996</v>
      </c>
      <c r="F17" s="9" t="str">
        <f t="shared" si="2"/>
        <v>N/A</v>
      </c>
      <c r="G17" s="8">
        <v>5.3953931286000003</v>
      </c>
      <c r="H17" s="9" t="str">
        <f t="shared" si="3"/>
        <v>N/A</v>
      </c>
      <c r="I17" s="10">
        <v>-9.7100000000000009</v>
      </c>
      <c r="J17" s="10">
        <v>14.39</v>
      </c>
      <c r="K17" s="9" t="str">
        <f t="shared" si="4"/>
        <v>Yes</v>
      </c>
    </row>
    <row r="18" spans="1:11" x14ac:dyDescent="0.2">
      <c r="A18" s="81" t="s">
        <v>382</v>
      </c>
      <c r="B18" s="34" t="s">
        <v>217</v>
      </c>
      <c r="C18" s="80">
        <v>5.2408326000000002E-3</v>
      </c>
      <c r="D18" s="9" t="str">
        <f t="shared" ref="D18:D33" si="5">IF($B18="N/A","N/A",IF(C18&gt;15,"No",IF(C18&lt;-15,"No","Yes")))</f>
        <v>N/A</v>
      </c>
      <c r="E18" s="8">
        <v>4.7115500999999997E-3</v>
      </c>
      <c r="F18" s="9" t="str">
        <f t="shared" si="2"/>
        <v>N/A</v>
      </c>
      <c r="G18" s="8">
        <v>2.3225971000000001E-3</v>
      </c>
      <c r="H18" s="9" t="str">
        <f t="shared" si="3"/>
        <v>N/A</v>
      </c>
      <c r="I18" s="10">
        <v>-10.1</v>
      </c>
      <c r="J18" s="10">
        <v>-50.7</v>
      </c>
      <c r="K18" s="9" t="str">
        <f t="shared" si="4"/>
        <v>No</v>
      </c>
    </row>
    <row r="19" spans="1:11" x14ac:dyDescent="0.2">
      <c r="A19" s="81" t="s">
        <v>383</v>
      </c>
      <c r="B19" s="34" t="s">
        <v>217</v>
      </c>
      <c r="C19" s="80">
        <v>7.4455854174000002</v>
      </c>
      <c r="D19" s="9" t="str">
        <f t="shared" si="5"/>
        <v>N/A</v>
      </c>
      <c r="E19" s="8">
        <v>7.2669770400000004</v>
      </c>
      <c r="F19" s="9" t="str">
        <f t="shared" si="2"/>
        <v>N/A</v>
      </c>
      <c r="G19" s="8">
        <v>7.2819226458999999</v>
      </c>
      <c r="H19" s="9" t="str">
        <f t="shared" si="3"/>
        <v>N/A</v>
      </c>
      <c r="I19" s="10">
        <v>-2.4</v>
      </c>
      <c r="J19" s="10">
        <v>0.20569999999999999</v>
      </c>
      <c r="K19" s="9" t="str">
        <f t="shared" si="4"/>
        <v>Yes</v>
      </c>
    </row>
    <row r="20" spans="1:11" x14ac:dyDescent="0.2">
      <c r="A20" s="81" t="s">
        <v>385</v>
      </c>
      <c r="B20" s="34" t="s">
        <v>217</v>
      </c>
      <c r="C20" s="80">
        <v>11.66118017</v>
      </c>
      <c r="D20" s="9" t="str">
        <f t="shared" si="5"/>
        <v>N/A</v>
      </c>
      <c r="E20" s="8">
        <v>11.042989950000001</v>
      </c>
      <c r="F20" s="9" t="str">
        <f t="shared" si="2"/>
        <v>N/A</v>
      </c>
      <c r="G20" s="8">
        <v>11.404242224000001</v>
      </c>
      <c r="H20" s="9" t="str">
        <f t="shared" si="3"/>
        <v>N/A</v>
      </c>
      <c r="I20" s="10">
        <v>-5.3</v>
      </c>
      <c r="J20" s="10">
        <v>3.2709999999999999</v>
      </c>
      <c r="K20" s="9" t="str">
        <f t="shared" si="4"/>
        <v>Yes</v>
      </c>
    </row>
    <row r="21" spans="1:11" x14ac:dyDescent="0.2">
      <c r="A21" s="81" t="s">
        <v>386</v>
      </c>
      <c r="B21" s="34" t="s">
        <v>217</v>
      </c>
      <c r="C21" s="80">
        <v>2.4733454527999998</v>
      </c>
      <c r="D21" s="9" t="str">
        <f t="shared" si="5"/>
        <v>N/A</v>
      </c>
      <c r="E21" s="8">
        <v>1.987685186</v>
      </c>
      <c r="F21" s="9" t="str">
        <f t="shared" si="2"/>
        <v>N/A</v>
      </c>
      <c r="G21" s="8">
        <v>1.9361750309000001</v>
      </c>
      <c r="H21" s="9" t="str">
        <f t="shared" si="3"/>
        <v>N/A</v>
      </c>
      <c r="I21" s="10">
        <v>-19.600000000000001</v>
      </c>
      <c r="J21" s="10">
        <v>-2.59</v>
      </c>
      <c r="K21" s="9" t="str">
        <f t="shared" si="4"/>
        <v>Yes</v>
      </c>
    </row>
    <row r="22" spans="1:11" x14ac:dyDescent="0.2">
      <c r="A22" s="81" t="s">
        <v>387</v>
      </c>
      <c r="B22" s="34" t="s">
        <v>217</v>
      </c>
      <c r="C22" s="80">
        <v>8.3525770200000002E-2</v>
      </c>
      <c r="D22" s="9" t="str">
        <f t="shared" si="5"/>
        <v>N/A</v>
      </c>
      <c r="E22" s="8">
        <v>0.114844033</v>
      </c>
      <c r="F22" s="9" t="str">
        <f t="shared" si="2"/>
        <v>N/A</v>
      </c>
      <c r="G22" s="8">
        <v>0.1053878447</v>
      </c>
      <c r="H22" s="9" t="str">
        <f t="shared" si="3"/>
        <v>N/A</v>
      </c>
      <c r="I22" s="10">
        <v>37.5</v>
      </c>
      <c r="J22" s="10">
        <v>-8.23</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3.27552E-4</v>
      </c>
      <c r="D24" s="9" t="str">
        <f t="shared" si="5"/>
        <v>N/A</v>
      </c>
      <c r="E24" s="8">
        <v>0</v>
      </c>
      <c r="F24" s="9" t="str">
        <f t="shared" si="2"/>
        <v>N/A</v>
      </c>
      <c r="G24" s="8">
        <v>0</v>
      </c>
      <c r="H24" s="9" t="str">
        <f t="shared" si="3"/>
        <v>N/A</v>
      </c>
      <c r="I24" s="10">
        <v>-100</v>
      </c>
      <c r="J24" s="10" t="s">
        <v>1743</v>
      </c>
      <c r="K24" s="9" t="str">
        <f t="shared" si="4"/>
        <v>N/A</v>
      </c>
    </row>
    <row r="25" spans="1:11" x14ac:dyDescent="0.2">
      <c r="A25" s="81" t="s">
        <v>392</v>
      </c>
      <c r="B25" s="34" t="s">
        <v>217</v>
      </c>
      <c r="C25" s="80">
        <v>1.605005E-2</v>
      </c>
      <c r="D25" s="9" t="str">
        <f t="shared" si="5"/>
        <v>N/A</v>
      </c>
      <c r="E25" s="8">
        <v>1.5018065800000001E-2</v>
      </c>
      <c r="F25" s="9" t="str">
        <f t="shared" si="2"/>
        <v>N/A</v>
      </c>
      <c r="G25" s="8">
        <v>3.6290580099999997E-2</v>
      </c>
      <c r="H25" s="9" t="str">
        <f t="shared" si="3"/>
        <v>N/A</v>
      </c>
      <c r="I25" s="10">
        <v>-6.43</v>
      </c>
      <c r="J25" s="10">
        <v>141.6</v>
      </c>
      <c r="K25" s="9" t="str">
        <f t="shared" si="4"/>
        <v>No</v>
      </c>
    </row>
    <row r="26" spans="1:11" x14ac:dyDescent="0.2">
      <c r="A26" s="81" t="s">
        <v>393</v>
      </c>
      <c r="B26" s="34" t="s">
        <v>217</v>
      </c>
      <c r="C26" s="80">
        <v>2.2928643E-3</v>
      </c>
      <c r="D26" s="9" t="str">
        <f t="shared" si="5"/>
        <v>N/A</v>
      </c>
      <c r="E26" s="8">
        <v>3.2391907000000001E-3</v>
      </c>
      <c r="F26" s="9" t="str">
        <f t="shared" si="2"/>
        <v>N/A</v>
      </c>
      <c r="G26" s="8">
        <v>2.9032464000000001E-3</v>
      </c>
      <c r="H26" s="9" t="str">
        <f t="shared" si="3"/>
        <v>N/A</v>
      </c>
      <c r="I26" s="10">
        <v>41.27</v>
      </c>
      <c r="J26" s="10">
        <v>-10.4</v>
      </c>
      <c r="K26" s="9" t="str">
        <f t="shared" si="4"/>
        <v>Yes</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0.32787959189999999</v>
      </c>
      <c r="D29" s="9" t="str">
        <f t="shared" si="5"/>
        <v>N/A</v>
      </c>
      <c r="E29" s="8">
        <v>0.3474768177</v>
      </c>
      <c r="F29" s="9" t="str">
        <f t="shared" si="2"/>
        <v>N/A</v>
      </c>
      <c r="G29" s="8">
        <v>0.31848613120000002</v>
      </c>
      <c r="H29" s="9" t="str">
        <f t="shared" si="3"/>
        <v>N/A</v>
      </c>
      <c r="I29" s="10">
        <v>5.9770000000000003</v>
      </c>
      <c r="J29" s="10">
        <v>-8.34</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81" t="s">
        <v>39</v>
      </c>
      <c r="B32" s="34" t="s">
        <v>271</v>
      </c>
      <c r="C32" s="8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1" t="s">
        <v>904</v>
      </c>
      <c r="B33" s="34" t="s">
        <v>217</v>
      </c>
      <c r="C33" s="80">
        <v>53.481714406999998</v>
      </c>
      <c r="D33" s="9" t="str">
        <f t="shared" si="5"/>
        <v>N/A</v>
      </c>
      <c r="E33" s="8">
        <v>54.533836291</v>
      </c>
      <c r="F33" s="9" t="str">
        <f t="shared" si="2"/>
        <v>N/A</v>
      </c>
      <c r="G33" s="8">
        <v>55.491200259999999</v>
      </c>
      <c r="H33" s="9" t="str">
        <f t="shared" si="3"/>
        <v>N/A</v>
      </c>
      <c r="I33" s="10">
        <v>1.9670000000000001</v>
      </c>
      <c r="J33" s="10">
        <v>1.756</v>
      </c>
      <c r="K33" s="9" t="str">
        <f t="shared" si="6"/>
        <v>Yes</v>
      </c>
    </row>
    <row r="34" spans="1:11" x14ac:dyDescent="0.2">
      <c r="A34" s="81" t="s">
        <v>845</v>
      </c>
      <c r="B34" s="34" t="s">
        <v>272</v>
      </c>
      <c r="C34" s="80">
        <v>8.1157568909000002</v>
      </c>
      <c r="D34" s="9" t="str">
        <f>IF($B34="N/A","N/A",IF(C34&gt;25,"No",IF(C34&lt;5,"No","Yes")))</f>
        <v>Yes</v>
      </c>
      <c r="E34" s="8">
        <v>7.8376635422999996</v>
      </c>
      <c r="F34" s="9" t="str">
        <f>IF($B34="N/A","N/A",IF(E34&gt;25,"No",IF(E34&lt;5,"No","Yes")))</f>
        <v>Yes</v>
      </c>
      <c r="G34" s="8">
        <v>7.8016037533000002</v>
      </c>
      <c r="H34" s="9" t="str">
        <f>IF($B34="N/A","N/A",IF(G34&gt;25,"No",IF(G34&lt;5,"No","Yes")))</f>
        <v>Yes</v>
      </c>
      <c r="I34" s="10">
        <v>-3.43</v>
      </c>
      <c r="J34" s="10">
        <v>-0.46</v>
      </c>
      <c r="K34" s="9" t="str">
        <f t="shared" si="6"/>
        <v>Yes</v>
      </c>
    </row>
    <row r="35" spans="1:11" x14ac:dyDescent="0.2">
      <c r="A35" s="81" t="s">
        <v>846</v>
      </c>
      <c r="B35" s="34" t="s">
        <v>273</v>
      </c>
      <c r="C35" s="80">
        <v>41.751420756999998</v>
      </c>
      <c r="D35" s="9" t="str">
        <f>IF($B35="N/A","N/A",IF(C35&gt;70,"No",IF(C35&lt;40,"No","Yes")))</f>
        <v>Yes</v>
      </c>
      <c r="E35" s="8">
        <v>41.187192828999997</v>
      </c>
      <c r="F35" s="9" t="str">
        <f>IF($B35="N/A","N/A",IF(E35&gt;70,"No",IF(E35&lt;40,"No","Yes")))</f>
        <v>Yes</v>
      </c>
      <c r="G35" s="8">
        <v>40.248575958000004</v>
      </c>
      <c r="H35" s="9" t="str">
        <f>IF($B35="N/A","N/A",IF(G35&gt;70,"No",IF(G35&lt;40,"No","Yes")))</f>
        <v>Yes</v>
      </c>
      <c r="I35" s="10">
        <v>-1.35</v>
      </c>
      <c r="J35" s="10">
        <v>-2.2799999999999998</v>
      </c>
      <c r="K35" s="9" t="str">
        <f t="shared" si="6"/>
        <v>Yes</v>
      </c>
    </row>
    <row r="36" spans="1:11" x14ac:dyDescent="0.2">
      <c r="A36" s="81" t="s">
        <v>847</v>
      </c>
      <c r="B36" s="34" t="s">
        <v>274</v>
      </c>
      <c r="C36" s="80">
        <v>50.132822351999998</v>
      </c>
      <c r="D36" s="9" t="str">
        <f>IF($B36="N/A","N/A",IF(C36&gt;55,"No",IF(C36&lt;20,"No","Yes")))</f>
        <v>Yes</v>
      </c>
      <c r="E36" s="8">
        <v>50.975143629000002</v>
      </c>
      <c r="F36" s="9" t="str">
        <f>IF($B36="N/A","N/A",IF(E36&gt;55,"No",IF(E36&lt;20,"No","Yes")))</f>
        <v>Yes</v>
      </c>
      <c r="G36" s="8">
        <v>51.949820289000002</v>
      </c>
      <c r="H36" s="9" t="str">
        <f>IF($B36="N/A","N/A",IF(G36&gt;55,"No",IF(G36&lt;20,"No","Yes")))</f>
        <v>Yes</v>
      </c>
      <c r="I36" s="10">
        <v>1.68</v>
      </c>
      <c r="J36" s="10">
        <v>1.9119999999999999</v>
      </c>
      <c r="K36" s="9" t="str">
        <f t="shared" si="6"/>
        <v>Yes</v>
      </c>
    </row>
    <row r="37" spans="1:11" x14ac:dyDescent="0.2">
      <c r="A37" s="81" t="s">
        <v>167</v>
      </c>
      <c r="B37" s="34" t="s">
        <v>250</v>
      </c>
      <c r="C37" s="80">
        <v>75.648143598999994</v>
      </c>
      <c r="D37" s="9" t="str">
        <f>IF($B37="N/A","N/A",IF(C37&gt;95,"Yes","No"))</f>
        <v>No</v>
      </c>
      <c r="E37" s="8">
        <v>76.557682623999995</v>
      </c>
      <c r="F37" s="9" t="str">
        <f>IF($B37="N/A","N/A",IF(E37&gt;95,"Yes","No"))</f>
        <v>No</v>
      </c>
      <c r="G37" s="8">
        <v>76.094088409999998</v>
      </c>
      <c r="H37" s="9" t="str">
        <f>IF($B37="N/A","N/A",IF(G37&gt;95,"Yes","No"))</f>
        <v>No</v>
      </c>
      <c r="I37" s="10">
        <v>1.202</v>
      </c>
      <c r="J37" s="10">
        <v>-0.60599999999999998</v>
      </c>
      <c r="K37" s="9" t="str">
        <f t="shared" si="6"/>
        <v>Yes</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1" t="s">
        <v>43</v>
      </c>
      <c r="B40" s="34" t="s">
        <v>227</v>
      </c>
      <c r="C40" s="80">
        <v>83.359380087000005</v>
      </c>
      <c r="D40" s="9" t="str">
        <f>IF($B40="N/A","N/A",IF(C40&gt;100,"No",IF(C40&lt;98,"No","Yes")))</f>
        <v>No</v>
      </c>
      <c r="E40" s="8">
        <v>84.582702050999998</v>
      </c>
      <c r="F40" s="9" t="str">
        <f>IF($B40="N/A","N/A",IF(E40&gt;100,"No",IF(E40&lt;98,"No","Yes")))</f>
        <v>No</v>
      </c>
      <c r="G40" s="8">
        <v>83.975797481000001</v>
      </c>
      <c r="H40" s="9" t="str">
        <f>IF($B40="N/A","N/A",IF(G40&gt;100,"No",IF(G40&lt;98,"No","Yes")))</f>
        <v>No</v>
      </c>
      <c r="I40" s="10">
        <v>1.468</v>
      </c>
      <c r="J40" s="10">
        <v>-0.71799999999999997</v>
      </c>
      <c r="K40" s="9" t="str">
        <f t="shared" si="6"/>
        <v>Yes</v>
      </c>
    </row>
    <row r="41" spans="1:11" x14ac:dyDescent="0.2">
      <c r="A41" s="81" t="s">
        <v>44</v>
      </c>
      <c r="B41" s="34" t="s">
        <v>217</v>
      </c>
      <c r="C41" s="80">
        <v>0</v>
      </c>
      <c r="D41" s="9" t="str">
        <f t="shared" si="7"/>
        <v>N/A</v>
      </c>
      <c r="E41" s="8">
        <v>0</v>
      </c>
      <c r="F41" s="9" t="str">
        <f t="shared" ref="F41:F47" si="8">IF($B41="N/A","N/A",IF(E41&gt;15,"No",IF(E41&lt;-15,"No","Yes")))</f>
        <v>N/A</v>
      </c>
      <c r="G41" s="8">
        <v>0</v>
      </c>
      <c r="H41" s="9" t="str">
        <f t="shared" ref="H41:H47" si="9">IF($B41="N/A","N/A",IF(G41&gt;15,"No",IF(G41&lt;-15,"No","Yes")))</f>
        <v>N/A</v>
      </c>
      <c r="I41" s="10" t="s">
        <v>1743</v>
      </c>
      <c r="J41" s="10" t="s">
        <v>1743</v>
      </c>
      <c r="K41" s="9" t="str">
        <f t="shared" si="6"/>
        <v>N/A</v>
      </c>
    </row>
    <row r="42" spans="1:11" x14ac:dyDescent="0.2">
      <c r="A42" s="81" t="s">
        <v>45</v>
      </c>
      <c r="B42" s="34" t="s">
        <v>217</v>
      </c>
      <c r="C42" s="80">
        <v>0</v>
      </c>
      <c r="D42" s="9" t="str">
        <f t="shared" si="7"/>
        <v>N/A</v>
      </c>
      <c r="E42" s="8">
        <v>0</v>
      </c>
      <c r="F42" s="9" t="str">
        <f t="shared" si="8"/>
        <v>N/A</v>
      </c>
      <c r="G42" s="8">
        <v>0</v>
      </c>
      <c r="H42" s="9" t="str">
        <f t="shared" si="9"/>
        <v>N/A</v>
      </c>
      <c r="I42" s="10" t="s">
        <v>1743</v>
      </c>
      <c r="J42" s="10" t="s">
        <v>1743</v>
      </c>
      <c r="K42" s="9" t="str">
        <f t="shared" si="6"/>
        <v>N/A</v>
      </c>
    </row>
    <row r="43" spans="1:11" x14ac:dyDescent="0.2">
      <c r="A43" s="81" t="s">
        <v>50</v>
      </c>
      <c r="B43" s="34" t="s">
        <v>217</v>
      </c>
      <c r="C43" s="80">
        <v>0.27538428230000001</v>
      </c>
      <c r="D43" s="9" t="str">
        <f t="shared" si="7"/>
        <v>N/A</v>
      </c>
      <c r="E43" s="8">
        <v>0.17770392679999999</v>
      </c>
      <c r="F43" s="9" t="str">
        <f t="shared" si="8"/>
        <v>N/A</v>
      </c>
      <c r="G43" s="8">
        <v>0.41816100719999999</v>
      </c>
      <c r="H43" s="9" t="str">
        <f t="shared" si="9"/>
        <v>N/A</v>
      </c>
      <c r="I43" s="10">
        <v>-35.5</v>
      </c>
      <c r="J43" s="10">
        <v>135.30000000000001</v>
      </c>
      <c r="K43" s="9" t="str">
        <f t="shared" si="6"/>
        <v>No</v>
      </c>
    </row>
    <row r="44" spans="1:11" x14ac:dyDescent="0.2">
      <c r="A44" s="81" t="s">
        <v>907</v>
      </c>
      <c r="B44" s="34" t="s">
        <v>217</v>
      </c>
      <c r="C44" s="80">
        <v>97.815555446000005</v>
      </c>
      <c r="D44" s="9" t="str">
        <f t="shared" si="7"/>
        <v>N/A</v>
      </c>
      <c r="E44" s="8">
        <v>97.985517873000006</v>
      </c>
      <c r="F44" s="9" t="str">
        <f t="shared" si="8"/>
        <v>N/A</v>
      </c>
      <c r="G44" s="8">
        <v>98.033921531000004</v>
      </c>
      <c r="H44" s="9" t="str">
        <f t="shared" si="9"/>
        <v>N/A</v>
      </c>
      <c r="I44" s="10">
        <v>0.17380000000000001</v>
      </c>
      <c r="J44" s="10">
        <v>4.9399999999999999E-2</v>
      </c>
      <c r="K44" s="9" t="str">
        <f>IF(J44="Div by 0", "N/A", IF(J44="N/A","N/A", IF(J44&gt;30, "No", IF(J44&lt;-30, "No", "Yes"))))</f>
        <v>Yes</v>
      </c>
    </row>
    <row r="45" spans="1:11" x14ac:dyDescent="0.2">
      <c r="A45" s="81" t="s">
        <v>908</v>
      </c>
      <c r="B45" s="34" t="s">
        <v>217</v>
      </c>
      <c r="C45" s="80">
        <v>2.1831343455000001</v>
      </c>
      <c r="D45" s="9" t="str">
        <f t="shared" si="7"/>
        <v>N/A</v>
      </c>
      <c r="E45" s="8">
        <v>2.0130097675999998</v>
      </c>
      <c r="F45" s="9" t="str">
        <f t="shared" si="8"/>
        <v>N/A</v>
      </c>
      <c r="G45" s="8">
        <v>1.9660784688999999</v>
      </c>
      <c r="H45" s="9" t="str">
        <f t="shared" si="9"/>
        <v>N/A</v>
      </c>
      <c r="I45" s="10">
        <v>-7.79</v>
      </c>
      <c r="J45" s="10">
        <v>-2.33</v>
      </c>
      <c r="K45" s="9" t="str">
        <f>IF(J45="Div by 0", "N/A", IF(J45="N/A","N/A", IF(J45&gt;30, "No", IF(J45&lt;-30, "No", "Yes"))))</f>
        <v>Yes</v>
      </c>
    </row>
    <row r="46" spans="1:11" x14ac:dyDescent="0.2">
      <c r="A46" s="81" t="s">
        <v>931</v>
      </c>
      <c r="B46" s="34" t="s">
        <v>217</v>
      </c>
      <c r="C46" s="80">
        <v>5.2408326000000002E-3</v>
      </c>
      <c r="D46" s="9" t="str">
        <f t="shared" si="7"/>
        <v>N/A</v>
      </c>
      <c r="E46" s="8">
        <v>4.7115500999999997E-3</v>
      </c>
      <c r="F46" s="9" t="str">
        <f t="shared" si="8"/>
        <v>N/A</v>
      </c>
      <c r="G46" s="8">
        <v>2.3225971000000001E-3</v>
      </c>
      <c r="H46" s="9" t="str">
        <f t="shared" si="9"/>
        <v>N/A</v>
      </c>
      <c r="I46" s="10">
        <v>-10.1</v>
      </c>
      <c r="J46" s="10">
        <v>-50.7</v>
      </c>
      <c r="K46" s="9" t="str">
        <f>IF(J46="Div by 0", "N/A", IF(J46="N/A","N/A", IF(J46&gt;30, "No", IF(J46&lt;-30, "No", "Yes"))))</f>
        <v>No</v>
      </c>
    </row>
    <row r="47" spans="1:11" x14ac:dyDescent="0.2">
      <c r="A47" s="81" t="s">
        <v>919</v>
      </c>
      <c r="B47" s="34" t="s">
        <v>217</v>
      </c>
      <c r="C47" s="80">
        <v>1.3102082000000001E-3</v>
      </c>
      <c r="D47" s="9" t="str">
        <f t="shared" si="7"/>
        <v>N/A</v>
      </c>
      <c r="E47" s="8">
        <v>1.4723594E-3</v>
      </c>
      <c r="F47" s="9" t="str">
        <f t="shared" si="8"/>
        <v>N/A</v>
      </c>
      <c r="G47" s="8">
        <v>0</v>
      </c>
      <c r="H47" s="9" t="str">
        <f t="shared" si="9"/>
        <v>N/A</v>
      </c>
      <c r="I47" s="10">
        <v>12.38</v>
      </c>
      <c r="J47" s="10">
        <v>-100</v>
      </c>
      <c r="K47" s="9" t="str">
        <f>IF(J47="Div by 0", "N/A", IF(J47="N/A","N/A", IF(J47&gt;30, "No", IF(J47&lt;-30, "No", "Yes"))))</f>
        <v>No</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0</v>
      </c>
      <c r="F6" s="9" t="str">
        <f t="shared" ref="F6:F15" si="1">IF($B6="N/A","N/A",IF(E6&lt;0,"No","Yes"))</f>
        <v>N/A</v>
      </c>
      <c r="G6" s="79">
        <v>0</v>
      </c>
      <c r="H6" s="9" t="str">
        <f t="shared" ref="H6:H15" si="2">IF($B6="N/A","N/A",IF(G6&lt;0,"No","Yes"))</f>
        <v>N/A</v>
      </c>
      <c r="I6" s="10" t="s">
        <v>217</v>
      </c>
      <c r="J6" s="10" t="s">
        <v>1743</v>
      </c>
      <c r="K6" s="9" t="str">
        <f t="shared" ref="K6:K15" si="3">IF(J6="Div by 0", "N/A", IF(J6="N/A","N/A", IF(J6&gt;30, "No", IF(J6&lt;-30, "No", "Yes"))))</f>
        <v>N/A</v>
      </c>
    </row>
    <row r="7" spans="1:11" x14ac:dyDescent="0.2">
      <c r="A7" s="78" t="s">
        <v>445</v>
      </c>
      <c r="B7" s="5" t="s">
        <v>217</v>
      </c>
      <c r="C7" s="80" t="s">
        <v>217</v>
      </c>
      <c r="D7" s="9" t="str">
        <f t="shared" si="0"/>
        <v>N/A</v>
      </c>
      <c r="E7" s="80" t="s">
        <v>1743</v>
      </c>
      <c r="F7" s="9" t="str">
        <f t="shared" si="1"/>
        <v>N/A</v>
      </c>
      <c r="G7" s="80" t="s">
        <v>1743</v>
      </c>
      <c r="H7" s="9" t="str">
        <f t="shared" si="2"/>
        <v>N/A</v>
      </c>
      <c r="I7" s="10" t="s">
        <v>217</v>
      </c>
      <c r="J7" s="10" t="s">
        <v>1743</v>
      </c>
      <c r="K7" s="9" t="str">
        <f t="shared" si="3"/>
        <v>N/A</v>
      </c>
    </row>
    <row r="8" spans="1:11" x14ac:dyDescent="0.2">
      <c r="A8" s="78" t="s">
        <v>446</v>
      </c>
      <c r="B8" s="5" t="s">
        <v>217</v>
      </c>
      <c r="C8" s="80" t="s">
        <v>217</v>
      </c>
      <c r="D8" s="9" t="str">
        <f t="shared" si="0"/>
        <v>N/A</v>
      </c>
      <c r="E8" s="80" t="s">
        <v>1743</v>
      </c>
      <c r="F8" s="9" t="str">
        <f t="shared" si="1"/>
        <v>N/A</v>
      </c>
      <c r="G8" s="80" t="s">
        <v>1743</v>
      </c>
      <c r="H8" s="9" t="str">
        <f t="shared" si="2"/>
        <v>N/A</v>
      </c>
      <c r="I8" s="10" t="s">
        <v>217</v>
      </c>
      <c r="J8" s="10" t="s">
        <v>1743</v>
      </c>
      <c r="K8" s="9" t="str">
        <f t="shared" si="3"/>
        <v>N/A</v>
      </c>
    </row>
    <row r="9" spans="1:11" x14ac:dyDescent="0.2">
      <c r="A9" s="78" t="s">
        <v>447</v>
      </c>
      <c r="B9" s="5" t="s">
        <v>217</v>
      </c>
      <c r="C9" s="80" t="s">
        <v>217</v>
      </c>
      <c r="D9" s="9" t="str">
        <f t="shared" si="0"/>
        <v>N/A</v>
      </c>
      <c r="E9" s="80" t="s">
        <v>1743</v>
      </c>
      <c r="F9" s="9" t="str">
        <f t="shared" si="1"/>
        <v>N/A</v>
      </c>
      <c r="G9" s="80" t="s">
        <v>1743</v>
      </c>
      <c r="H9" s="9" t="str">
        <f t="shared" si="2"/>
        <v>N/A</v>
      </c>
      <c r="I9" s="10" t="s">
        <v>217</v>
      </c>
      <c r="J9" s="10" t="s">
        <v>1743</v>
      </c>
      <c r="K9" s="9" t="str">
        <f t="shared" si="3"/>
        <v>N/A</v>
      </c>
    </row>
    <row r="10" spans="1:11" x14ac:dyDescent="0.2">
      <c r="A10" s="78" t="s">
        <v>448</v>
      </c>
      <c r="B10" s="5" t="s">
        <v>217</v>
      </c>
      <c r="C10" s="80" t="s">
        <v>217</v>
      </c>
      <c r="D10" s="9" t="str">
        <f t="shared" si="0"/>
        <v>N/A</v>
      </c>
      <c r="E10" s="80" t="s">
        <v>1743</v>
      </c>
      <c r="F10" s="9" t="str">
        <f t="shared" si="1"/>
        <v>N/A</v>
      </c>
      <c r="G10" s="80" t="s">
        <v>1743</v>
      </c>
      <c r="H10" s="9" t="str">
        <f t="shared" si="2"/>
        <v>N/A</v>
      </c>
      <c r="I10" s="10" t="s">
        <v>217</v>
      </c>
      <c r="J10" s="10" t="s">
        <v>1743</v>
      </c>
      <c r="K10" s="9" t="str">
        <f t="shared" si="3"/>
        <v>N/A</v>
      </c>
    </row>
    <row r="11" spans="1:11" x14ac:dyDescent="0.2">
      <c r="A11" s="78" t="s">
        <v>1644</v>
      </c>
      <c r="B11" s="5" t="s">
        <v>217</v>
      </c>
      <c r="C11" s="80" t="s">
        <v>217</v>
      </c>
      <c r="D11" s="9" t="str">
        <f t="shared" si="0"/>
        <v>N/A</v>
      </c>
      <c r="E11" s="80" t="s">
        <v>1743</v>
      </c>
      <c r="F11" s="9" t="str">
        <f t="shared" si="1"/>
        <v>N/A</v>
      </c>
      <c r="G11" s="80" t="s">
        <v>1743</v>
      </c>
      <c r="H11" s="9" t="str">
        <f t="shared" si="2"/>
        <v>N/A</v>
      </c>
      <c r="I11" s="10" t="s">
        <v>217</v>
      </c>
      <c r="J11" s="10" t="s">
        <v>1743</v>
      </c>
      <c r="K11" s="9" t="str">
        <f t="shared" si="3"/>
        <v>N/A</v>
      </c>
    </row>
    <row r="12" spans="1:11" x14ac:dyDescent="0.2">
      <c r="A12" s="78" t="s">
        <v>16</v>
      </c>
      <c r="B12" s="5" t="s">
        <v>217</v>
      </c>
      <c r="C12" s="80" t="s">
        <v>217</v>
      </c>
      <c r="D12" s="9" t="str">
        <f t="shared" si="0"/>
        <v>N/A</v>
      </c>
      <c r="E12" s="80" t="s">
        <v>1743</v>
      </c>
      <c r="F12" s="9" t="str">
        <f t="shared" si="1"/>
        <v>N/A</v>
      </c>
      <c r="G12" s="80" t="s">
        <v>1743</v>
      </c>
      <c r="H12" s="9" t="str">
        <f t="shared" si="2"/>
        <v>N/A</v>
      </c>
      <c r="I12" s="10" t="s">
        <v>217</v>
      </c>
      <c r="J12" s="10" t="s">
        <v>1743</v>
      </c>
      <c r="K12" s="9" t="str">
        <f t="shared" si="3"/>
        <v>N/A</v>
      </c>
    </row>
    <row r="13" spans="1:11" x14ac:dyDescent="0.2">
      <c r="A13" s="78" t="s">
        <v>36</v>
      </c>
      <c r="B13" s="5" t="s">
        <v>217</v>
      </c>
      <c r="C13" s="80" t="s">
        <v>217</v>
      </c>
      <c r="D13" s="9" t="str">
        <f t="shared" si="0"/>
        <v>N/A</v>
      </c>
      <c r="E13" s="80" t="s">
        <v>1743</v>
      </c>
      <c r="F13" s="9" t="str">
        <f t="shared" si="1"/>
        <v>N/A</v>
      </c>
      <c r="G13" s="80" t="s">
        <v>1743</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t="s">
        <v>1743</v>
      </c>
      <c r="F15" s="9" t="str">
        <f t="shared" si="1"/>
        <v>N/A</v>
      </c>
      <c r="G15" s="80" t="s">
        <v>1743</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t="s">
        <v>1743</v>
      </c>
      <c r="F16" s="9" t="str">
        <f t="shared" ref="F16:F41" si="5">IF($B16="N/A","N/A",IF(E16&lt;0,"No","Yes"))</f>
        <v>N/A</v>
      </c>
      <c r="G16" s="8" t="s">
        <v>1743</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t="s">
        <v>1743</v>
      </c>
      <c r="F17" s="9" t="str">
        <f t="shared" si="5"/>
        <v>N/A</v>
      </c>
      <c r="G17" s="8" t="s">
        <v>1743</v>
      </c>
      <c r="H17" s="9" t="str">
        <f t="shared" si="6"/>
        <v>N/A</v>
      </c>
      <c r="I17" s="10" t="s">
        <v>217</v>
      </c>
      <c r="J17" s="10" t="s">
        <v>1743</v>
      </c>
      <c r="K17" s="9" t="str">
        <f t="shared" si="7"/>
        <v>N/A</v>
      </c>
    </row>
    <row r="18" spans="1:11" x14ac:dyDescent="0.2">
      <c r="A18" s="78" t="s">
        <v>379</v>
      </c>
      <c r="B18" s="5" t="s">
        <v>217</v>
      </c>
      <c r="C18" s="8" t="s">
        <v>217</v>
      </c>
      <c r="D18" s="9" t="str">
        <f t="shared" si="4"/>
        <v>N/A</v>
      </c>
      <c r="E18" s="8" t="s">
        <v>1743</v>
      </c>
      <c r="F18" s="9" t="str">
        <f t="shared" si="5"/>
        <v>N/A</v>
      </c>
      <c r="G18" s="8" t="s">
        <v>1743</v>
      </c>
      <c r="H18" s="9" t="str">
        <f t="shared" si="6"/>
        <v>N/A</v>
      </c>
      <c r="I18" s="10" t="s">
        <v>217</v>
      </c>
      <c r="J18" s="10" t="s">
        <v>1743</v>
      </c>
      <c r="K18" s="9" t="str">
        <f t="shared" si="7"/>
        <v>N/A</v>
      </c>
    </row>
    <row r="19" spans="1:11" x14ac:dyDescent="0.2">
      <c r="A19" s="78" t="s">
        <v>380</v>
      </c>
      <c r="B19" s="5" t="s">
        <v>217</v>
      </c>
      <c r="C19" s="8" t="s">
        <v>217</v>
      </c>
      <c r="D19" s="9" t="str">
        <f t="shared" si="4"/>
        <v>N/A</v>
      </c>
      <c r="E19" s="8" t="s">
        <v>1743</v>
      </c>
      <c r="F19" s="9" t="str">
        <f t="shared" si="5"/>
        <v>N/A</v>
      </c>
      <c r="G19" s="8" t="s">
        <v>1743</v>
      </c>
      <c r="H19" s="9" t="str">
        <f t="shared" si="6"/>
        <v>N/A</v>
      </c>
      <c r="I19" s="10" t="s">
        <v>217</v>
      </c>
      <c r="J19" s="10" t="s">
        <v>1743</v>
      </c>
      <c r="K19" s="9" t="str">
        <f t="shared" si="7"/>
        <v>N/A</v>
      </c>
    </row>
    <row r="20" spans="1:11" x14ac:dyDescent="0.2">
      <c r="A20" s="78" t="s">
        <v>381</v>
      </c>
      <c r="B20" s="5" t="s">
        <v>217</v>
      </c>
      <c r="C20" s="8" t="s">
        <v>217</v>
      </c>
      <c r="D20" s="9" t="str">
        <f t="shared" si="4"/>
        <v>N/A</v>
      </c>
      <c r="E20" s="8" t="s">
        <v>1743</v>
      </c>
      <c r="F20" s="9" t="str">
        <f t="shared" si="5"/>
        <v>N/A</v>
      </c>
      <c r="G20" s="8" t="s">
        <v>1743</v>
      </c>
      <c r="H20" s="9" t="str">
        <f t="shared" si="6"/>
        <v>N/A</v>
      </c>
      <c r="I20" s="10" t="s">
        <v>217</v>
      </c>
      <c r="J20" s="10" t="s">
        <v>1743</v>
      </c>
      <c r="K20" s="9" t="str">
        <f t="shared" si="7"/>
        <v>N/A</v>
      </c>
    </row>
    <row r="21" spans="1:11" x14ac:dyDescent="0.2">
      <c r="A21" s="78" t="s">
        <v>382</v>
      </c>
      <c r="B21" s="5" t="s">
        <v>217</v>
      </c>
      <c r="C21" s="8" t="s">
        <v>217</v>
      </c>
      <c r="D21" s="9" t="str">
        <f t="shared" si="4"/>
        <v>N/A</v>
      </c>
      <c r="E21" s="8" t="s">
        <v>1743</v>
      </c>
      <c r="F21" s="9" t="str">
        <f t="shared" si="5"/>
        <v>N/A</v>
      </c>
      <c r="G21" s="8" t="s">
        <v>1743</v>
      </c>
      <c r="H21" s="9" t="str">
        <f t="shared" si="6"/>
        <v>N/A</v>
      </c>
      <c r="I21" s="10" t="s">
        <v>217</v>
      </c>
      <c r="J21" s="10" t="s">
        <v>1743</v>
      </c>
      <c r="K21" s="9" t="str">
        <f t="shared" si="7"/>
        <v>N/A</v>
      </c>
    </row>
    <row r="22" spans="1:11" x14ac:dyDescent="0.2">
      <c r="A22" s="78" t="s">
        <v>383</v>
      </c>
      <c r="B22" s="5" t="s">
        <v>217</v>
      </c>
      <c r="C22" s="8" t="s">
        <v>217</v>
      </c>
      <c r="D22" s="9" t="str">
        <f t="shared" si="4"/>
        <v>N/A</v>
      </c>
      <c r="E22" s="8" t="s">
        <v>1743</v>
      </c>
      <c r="F22" s="9" t="str">
        <f t="shared" si="5"/>
        <v>N/A</v>
      </c>
      <c r="G22" s="8" t="s">
        <v>1743</v>
      </c>
      <c r="H22" s="9" t="str">
        <f t="shared" si="6"/>
        <v>N/A</v>
      </c>
      <c r="I22" s="10" t="s">
        <v>217</v>
      </c>
      <c r="J22" s="10" t="s">
        <v>1743</v>
      </c>
      <c r="K22" s="9" t="str">
        <f t="shared" si="7"/>
        <v>N/A</v>
      </c>
    </row>
    <row r="23" spans="1:11" x14ac:dyDescent="0.2">
      <c r="A23" s="78" t="s">
        <v>384</v>
      </c>
      <c r="B23" s="5" t="s">
        <v>217</v>
      </c>
      <c r="C23" s="8" t="s">
        <v>217</v>
      </c>
      <c r="D23" s="9" t="str">
        <f t="shared" si="4"/>
        <v>N/A</v>
      </c>
      <c r="E23" s="8" t="s">
        <v>1743</v>
      </c>
      <c r="F23" s="9" t="str">
        <f t="shared" si="5"/>
        <v>N/A</v>
      </c>
      <c r="G23" s="8" t="s">
        <v>1743</v>
      </c>
      <c r="H23" s="9" t="str">
        <f t="shared" si="6"/>
        <v>N/A</v>
      </c>
      <c r="I23" s="10" t="s">
        <v>217</v>
      </c>
      <c r="J23" s="10" t="s">
        <v>1743</v>
      </c>
      <c r="K23" s="9" t="str">
        <f t="shared" si="7"/>
        <v>N/A</v>
      </c>
    </row>
    <row r="24" spans="1:11" x14ac:dyDescent="0.2">
      <c r="A24" s="78" t="s">
        <v>385</v>
      </c>
      <c r="B24" s="5" t="s">
        <v>217</v>
      </c>
      <c r="C24" s="8" t="s">
        <v>217</v>
      </c>
      <c r="D24" s="9" t="str">
        <f t="shared" si="4"/>
        <v>N/A</v>
      </c>
      <c r="E24" s="8" t="s">
        <v>1743</v>
      </c>
      <c r="F24" s="9" t="str">
        <f t="shared" si="5"/>
        <v>N/A</v>
      </c>
      <c r="G24" s="8" t="s">
        <v>1743</v>
      </c>
      <c r="H24" s="9" t="str">
        <f t="shared" si="6"/>
        <v>N/A</v>
      </c>
      <c r="I24" s="10" t="s">
        <v>217</v>
      </c>
      <c r="J24" s="10" t="s">
        <v>1743</v>
      </c>
      <c r="K24" s="9" t="str">
        <f t="shared" si="7"/>
        <v>N/A</v>
      </c>
    </row>
    <row r="25" spans="1:11" x14ac:dyDescent="0.2">
      <c r="A25" s="78" t="s">
        <v>386</v>
      </c>
      <c r="B25" s="5" t="s">
        <v>217</v>
      </c>
      <c r="C25" s="8" t="s">
        <v>217</v>
      </c>
      <c r="D25" s="9" t="str">
        <f t="shared" si="4"/>
        <v>N/A</v>
      </c>
      <c r="E25" s="8" t="s">
        <v>1743</v>
      </c>
      <c r="F25" s="9" t="str">
        <f t="shared" si="5"/>
        <v>N/A</v>
      </c>
      <c r="G25" s="8" t="s">
        <v>1743</v>
      </c>
      <c r="H25" s="9" t="str">
        <f t="shared" si="6"/>
        <v>N/A</v>
      </c>
      <c r="I25" s="10" t="s">
        <v>217</v>
      </c>
      <c r="J25" s="10" t="s">
        <v>1743</v>
      </c>
      <c r="K25" s="9" t="str">
        <f t="shared" si="7"/>
        <v>N/A</v>
      </c>
    </row>
    <row r="26" spans="1:11" x14ac:dyDescent="0.2">
      <c r="A26" s="78" t="s">
        <v>387</v>
      </c>
      <c r="B26" s="5" t="s">
        <v>217</v>
      </c>
      <c r="C26" s="8" t="s">
        <v>217</v>
      </c>
      <c r="D26" s="9" t="str">
        <f t="shared" si="4"/>
        <v>N/A</v>
      </c>
      <c r="E26" s="8" t="s">
        <v>1743</v>
      </c>
      <c r="F26" s="9" t="str">
        <f t="shared" si="5"/>
        <v>N/A</v>
      </c>
      <c r="G26" s="8" t="s">
        <v>1743</v>
      </c>
      <c r="H26" s="9" t="str">
        <f t="shared" si="6"/>
        <v>N/A</v>
      </c>
      <c r="I26" s="10" t="s">
        <v>217</v>
      </c>
      <c r="J26" s="10" t="s">
        <v>1743</v>
      </c>
      <c r="K26" s="9" t="str">
        <f t="shared" si="7"/>
        <v>N/A</v>
      </c>
    </row>
    <row r="27" spans="1:11" x14ac:dyDescent="0.2">
      <c r="A27" s="78" t="s">
        <v>388</v>
      </c>
      <c r="B27" s="5" t="s">
        <v>217</v>
      </c>
      <c r="C27" s="8" t="s">
        <v>217</v>
      </c>
      <c r="D27" s="9" t="str">
        <f t="shared" si="4"/>
        <v>N/A</v>
      </c>
      <c r="E27" s="8" t="s">
        <v>1743</v>
      </c>
      <c r="F27" s="9" t="str">
        <f t="shared" si="5"/>
        <v>N/A</v>
      </c>
      <c r="G27" s="8" t="s">
        <v>1743</v>
      </c>
      <c r="H27" s="9" t="str">
        <f t="shared" si="6"/>
        <v>N/A</v>
      </c>
      <c r="I27" s="10" t="s">
        <v>217</v>
      </c>
      <c r="J27" s="10" t="s">
        <v>1743</v>
      </c>
      <c r="K27" s="9" t="str">
        <f t="shared" si="7"/>
        <v>N/A</v>
      </c>
    </row>
    <row r="28" spans="1:11" x14ac:dyDescent="0.2">
      <c r="A28" s="78" t="s">
        <v>389</v>
      </c>
      <c r="B28" s="5" t="s">
        <v>217</v>
      </c>
      <c r="C28" s="8" t="s">
        <v>217</v>
      </c>
      <c r="D28" s="9" t="str">
        <f t="shared" si="4"/>
        <v>N/A</v>
      </c>
      <c r="E28" s="8" t="s">
        <v>1743</v>
      </c>
      <c r="F28" s="9" t="str">
        <f t="shared" si="5"/>
        <v>N/A</v>
      </c>
      <c r="G28" s="8" t="s">
        <v>1743</v>
      </c>
      <c r="H28" s="9" t="str">
        <f t="shared" si="6"/>
        <v>N/A</v>
      </c>
      <c r="I28" s="10" t="s">
        <v>217</v>
      </c>
      <c r="J28" s="10" t="s">
        <v>1743</v>
      </c>
      <c r="K28" s="9" t="str">
        <f t="shared" si="7"/>
        <v>N/A</v>
      </c>
    </row>
    <row r="29" spans="1:11" x14ac:dyDescent="0.2">
      <c r="A29" s="78" t="s">
        <v>390</v>
      </c>
      <c r="B29" s="5" t="s">
        <v>217</v>
      </c>
      <c r="C29" s="8" t="s">
        <v>217</v>
      </c>
      <c r="D29" s="9" t="str">
        <f t="shared" si="4"/>
        <v>N/A</v>
      </c>
      <c r="E29" s="8" t="s">
        <v>1743</v>
      </c>
      <c r="F29" s="9" t="str">
        <f t="shared" si="5"/>
        <v>N/A</v>
      </c>
      <c r="G29" s="8" t="s">
        <v>1743</v>
      </c>
      <c r="H29" s="9" t="str">
        <f t="shared" si="6"/>
        <v>N/A</v>
      </c>
      <c r="I29" s="10" t="s">
        <v>217</v>
      </c>
      <c r="J29" s="10" t="s">
        <v>1743</v>
      </c>
      <c r="K29" s="9" t="str">
        <f t="shared" si="7"/>
        <v>N/A</v>
      </c>
    </row>
    <row r="30" spans="1:11" x14ac:dyDescent="0.2">
      <c r="A30" s="78" t="s">
        <v>391</v>
      </c>
      <c r="B30" s="5" t="s">
        <v>217</v>
      </c>
      <c r="C30" s="8" t="s">
        <v>217</v>
      </c>
      <c r="D30" s="9" t="str">
        <f t="shared" si="4"/>
        <v>N/A</v>
      </c>
      <c r="E30" s="8" t="s">
        <v>1743</v>
      </c>
      <c r="F30" s="9" t="str">
        <f t="shared" si="5"/>
        <v>N/A</v>
      </c>
      <c r="G30" s="8" t="s">
        <v>1743</v>
      </c>
      <c r="H30" s="9" t="str">
        <f t="shared" si="6"/>
        <v>N/A</v>
      </c>
      <c r="I30" s="10" t="s">
        <v>217</v>
      </c>
      <c r="J30" s="10" t="s">
        <v>1743</v>
      </c>
      <c r="K30" s="9" t="str">
        <f t="shared" si="7"/>
        <v>N/A</v>
      </c>
    </row>
    <row r="31" spans="1:11" x14ac:dyDescent="0.2">
      <c r="A31" s="78" t="s">
        <v>392</v>
      </c>
      <c r="B31" s="5" t="s">
        <v>217</v>
      </c>
      <c r="C31" s="8" t="s">
        <v>217</v>
      </c>
      <c r="D31" s="9" t="str">
        <f t="shared" si="4"/>
        <v>N/A</v>
      </c>
      <c r="E31" s="8" t="s">
        <v>1743</v>
      </c>
      <c r="F31" s="9" t="str">
        <f t="shared" si="5"/>
        <v>N/A</v>
      </c>
      <c r="G31" s="8" t="s">
        <v>1743</v>
      </c>
      <c r="H31" s="9" t="str">
        <f t="shared" si="6"/>
        <v>N/A</v>
      </c>
      <c r="I31" s="10" t="s">
        <v>217</v>
      </c>
      <c r="J31" s="10" t="s">
        <v>1743</v>
      </c>
      <c r="K31" s="9" t="str">
        <f t="shared" si="7"/>
        <v>N/A</v>
      </c>
    </row>
    <row r="32" spans="1:11" x14ac:dyDescent="0.2">
      <c r="A32" s="78" t="s">
        <v>393</v>
      </c>
      <c r="B32" s="5" t="s">
        <v>217</v>
      </c>
      <c r="C32" s="8" t="s">
        <v>217</v>
      </c>
      <c r="D32" s="9" t="str">
        <f t="shared" si="4"/>
        <v>N/A</v>
      </c>
      <c r="E32" s="8" t="s">
        <v>1743</v>
      </c>
      <c r="F32" s="9" t="str">
        <f t="shared" si="5"/>
        <v>N/A</v>
      </c>
      <c r="G32" s="8" t="s">
        <v>1743</v>
      </c>
      <c r="H32" s="9" t="str">
        <f t="shared" si="6"/>
        <v>N/A</v>
      </c>
      <c r="I32" s="10" t="s">
        <v>217</v>
      </c>
      <c r="J32" s="10" t="s">
        <v>1743</v>
      </c>
      <c r="K32" s="9" t="str">
        <f t="shared" si="7"/>
        <v>N/A</v>
      </c>
    </row>
    <row r="33" spans="1:11" x14ac:dyDescent="0.2">
      <c r="A33" s="78" t="s">
        <v>394</v>
      </c>
      <c r="B33" s="5" t="s">
        <v>217</v>
      </c>
      <c r="C33" s="8" t="s">
        <v>217</v>
      </c>
      <c r="D33" s="9" t="str">
        <f t="shared" si="4"/>
        <v>N/A</v>
      </c>
      <c r="E33" s="8" t="s">
        <v>1743</v>
      </c>
      <c r="F33" s="9" t="str">
        <f t="shared" si="5"/>
        <v>N/A</v>
      </c>
      <c r="G33" s="8" t="s">
        <v>1743</v>
      </c>
      <c r="H33" s="9" t="str">
        <f t="shared" si="6"/>
        <v>N/A</v>
      </c>
      <c r="I33" s="10" t="s">
        <v>217</v>
      </c>
      <c r="J33" s="10" t="s">
        <v>1743</v>
      </c>
      <c r="K33" s="9" t="str">
        <f t="shared" si="7"/>
        <v>N/A</v>
      </c>
    </row>
    <row r="34" spans="1:11" x14ac:dyDescent="0.2">
      <c r="A34" s="78" t="s">
        <v>395</v>
      </c>
      <c r="B34" s="5" t="s">
        <v>217</v>
      </c>
      <c r="C34" s="8" t="s">
        <v>217</v>
      </c>
      <c r="D34" s="9" t="str">
        <f t="shared" si="4"/>
        <v>N/A</v>
      </c>
      <c r="E34" s="8" t="s">
        <v>1743</v>
      </c>
      <c r="F34" s="9" t="str">
        <f t="shared" si="5"/>
        <v>N/A</v>
      </c>
      <c r="G34" s="8" t="s">
        <v>1743</v>
      </c>
      <c r="H34" s="9" t="str">
        <f t="shared" si="6"/>
        <v>N/A</v>
      </c>
      <c r="I34" s="10" t="s">
        <v>217</v>
      </c>
      <c r="J34" s="10" t="s">
        <v>1743</v>
      </c>
      <c r="K34" s="9" t="str">
        <f t="shared" si="7"/>
        <v>N/A</v>
      </c>
    </row>
    <row r="35" spans="1:11" x14ac:dyDescent="0.2">
      <c r="A35" s="78" t="s">
        <v>396</v>
      </c>
      <c r="B35" s="5" t="s">
        <v>217</v>
      </c>
      <c r="C35" s="8" t="s">
        <v>217</v>
      </c>
      <c r="D35" s="9" t="str">
        <f t="shared" si="4"/>
        <v>N/A</v>
      </c>
      <c r="E35" s="8" t="s">
        <v>1743</v>
      </c>
      <c r="F35" s="9" t="str">
        <f t="shared" si="5"/>
        <v>N/A</v>
      </c>
      <c r="G35" s="8" t="s">
        <v>1743</v>
      </c>
      <c r="H35" s="9" t="str">
        <f t="shared" si="6"/>
        <v>N/A</v>
      </c>
      <c r="I35" s="10" t="s">
        <v>217</v>
      </c>
      <c r="J35" s="10" t="s">
        <v>1743</v>
      </c>
      <c r="K35" s="9" t="str">
        <f t="shared" si="7"/>
        <v>N/A</v>
      </c>
    </row>
    <row r="36" spans="1:11" x14ac:dyDescent="0.2">
      <c r="A36" s="78" t="s">
        <v>397</v>
      </c>
      <c r="B36" s="5" t="s">
        <v>217</v>
      </c>
      <c r="C36" s="8" t="s">
        <v>217</v>
      </c>
      <c r="D36" s="9" t="str">
        <f t="shared" si="4"/>
        <v>N/A</v>
      </c>
      <c r="E36" s="8" t="s">
        <v>1743</v>
      </c>
      <c r="F36" s="9" t="str">
        <f t="shared" si="5"/>
        <v>N/A</v>
      </c>
      <c r="G36" s="8" t="s">
        <v>1743</v>
      </c>
      <c r="H36" s="9" t="str">
        <f t="shared" si="6"/>
        <v>N/A</v>
      </c>
      <c r="I36" s="10" t="s">
        <v>217</v>
      </c>
      <c r="J36" s="10" t="s">
        <v>1743</v>
      </c>
      <c r="K36" s="9" t="str">
        <f t="shared" si="7"/>
        <v>N/A</v>
      </c>
    </row>
    <row r="37" spans="1:11" x14ac:dyDescent="0.2">
      <c r="A37" s="78" t="s">
        <v>398</v>
      </c>
      <c r="B37" s="5" t="s">
        <v>217</v>
      </c>
      <c r="C37" s="8" t="s">
        <v>217</v>
      </c>
      <c r="D37" s="9" t="str">
        <f t="shared" si="4"/>
        <v>N/A</v>
      </c>
      <c r="E37" s="8" t="s">
        <v>1743</v>
      </c>
      <c r="F37" s="9" t="str">
        <f t="shared" si="5"/>
        <v>N/A</v>
      </c>
      <c r="G37" s="8" t="s">
        <v>1743</v>
      </c>
      <c r="H37" s="9" t="str">
        <f t="shared" si="6"/>
        <v>N/A</v>
      </c>
      <c r="I37" s="10" t="s">
        <v>217</v>
      </c>
      <c r="J37" s="10" t="s">
        <v>1743</v>
      </c>
      <c r="K37" s="9" t="str">
        <f t="shared" si="7"/>
        <v>N/A</v>
      </c>
    </row>
    <row r="38" spans="1:11" x14ac:dyDescent="0.2">
      <c r="A38" s="78" t="s">
        <v>399</v>
      </c>
      <c r="B38" s="5" t="s">
        <v>217</v>
      </c>
      <c r="C38" s="8" t="s">
        <v>217</v>
      </c>
      <c r="D38" s="9" t="str">
        <f t="shared" si="4"/>
        <v>N/A</v>
      </c>
      <c r="E38" s="8" t="s">
        <v>1743</v>
      </c>
      <c r="F38" s="9" t="str">
        <f t="shared" si="5"/>
        <v>N/A</v>
      </c>
      <c r="G38" s="8" t="s">
        <v>1743</v>
      </c>
      <c r="H38" s="9" t="str">
        <f t="shared" si="6"/>
        <v>N/A</v>
      </c>
      <c r="I38" s="10" t="s">
        <v>217</v>
      </c>
      <c r="J38" s="10" t="s">
        <v>1743</v>
      </c>
      <c r="K38" s="9" t="str">
        <f t="shared" si="7"/>
        <v>N/A</v>
      </c>
    </row>
    <row r="39" spans="1:11" x14ac:dyDescent="0.2">
      <c r="A39" s="78" t="s">
        <v>400</v>
      </c>
      <c r="B39" s="5" t="s">
        <v>217</v>
      </c>
      <c r="C39" s="8" t="s">
        <v>217</v>
      </c>
      <c r="D39" s="9" t="str">
        <f t="shared" si="4"/>
        <v>N/A</v>
      </c>
      <c r="E39" s="8" t="s">
        <v>1743</v>
      </c>
      <c r="F39" s="9" t="str">
        <f t="shared" si="5"/>
        <v>N/A</v>
      </c>
      <c r="G39" s="8" t="s">
        <v>1743</v>
      </c>
      <c r="H39" s="9" t="str">
        <f t="shared" si="6"/>
        <v>N/A</v>
      </c>
      <c r="I39" s="10" t="s">
        <v>217</v>
      </c>
      <c r="J39" s="10" t="s">
        <v>1743</v>
      </c>
      <c r="K39" s="9" t="str">
        <f t="shared" si="7"/>
        <v>N/A</v>
      </c>
    </row>
    <row r="40" spans="1:11" x14ac:dyDescent="0.2">
      <c r="A40" s="78" t="s">
        <v>401</v>
      </c>
      <c r="B40" s="5" t="s">
        <v>217</v>
      </c>
      <c r="C40" s="8" t="s">
        <v>217</v>
      </c>
      <c r="D40" s="9" t="str">
        <f t="shared" si="4"/>
        <v>N/A</v>
      </c>
      <c r="E40" s="8" t="s">
        <v>1743</v>
      </c>
      <c r="F40" s="9" t="str">
        <f t="shared" si="5"/>
        <v>N/A</v>
      </c>
      <c r="G40" s="8" t="s">
        <v>1743</v>
      </c>
      <c r="H40" s="9" t="str">
        <f t="shared" si="6"/>
        <v>N/A</v>
      </c>
      <c r="I40" s="10" t="s">
        <v>217</v>
      </c>
      <c r="J40" s="10" t="s">
        <v>1743</v>
      </c>
      <c r="K40" s="9" t="str">
        <f t="shared" si="7"/>
        <v>N/A</v>
      </c>
    </row>
    <row r="41" spans="1:11" x14ac:dyDescent="0.2">
      <c r="A41" s="78" t="s">
        <v>402</v>
      </c>
      <c r="B41" s="5" t="s">
        <v>217</v>
      </c>
      <c r="C41" s="8" t="s">
        <v>217</v>
      </c>
      <c r="D41" s="9" t="str">
        <f t="shared" si="4"/>
        <v>N/A</v>
      </c>
      <c r="E41" s="8" t="s">
        <v>1743</v>
      </c>
      <c r="F41" s="9" t="str">
        <f t="shared" si="5"/>
        <v>N/A</v>
      </c>
      <c r="G41" s="8" t="s">
        <v>1743</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t="s">
        <v>1743</v>
      </c>
      <c r="F42" s="9" t="str">
        <f t="shared" ref="F42:F51" si="9">IF($B42="N/A","N/A",IF(E42&lt;0,"No","Yes"))</f>
        <v>N/A</v>
      </c>
      <c r="G42" s="8" t="s">
        <v>1743</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t="s">
        <v>1743</v>
      </c>
      <c r="F43" s="9" t="str">
        <f t="shared" si="9"/>
        <v>N/A</v>
      </c>
      <c r="G43" s="8" t="s">
        <v>1743</v>
      </c>
      <c r="H43" s="9" t="str">
        <f t="shared" si="10"/>
        <v>N/A</v>
      </c>
      <c r="I43" s="10" t="s">
        <v>217</v>
      </c>
      <c r="J43" s="10" t="s">
        <v>1743</v>
      </c>
      <c r="K43" s="9" t="str">
        <f t="shared" si="11"/>
        <v>N/A</v>
      </c>
    </row>
    <row r="44" spans="1:11" x14ac:dyDescent="0.2">
      <c r="A44" s="78" t="s">
        <v>40</v>
      </c>
      <c r="B44" s="5" t="s">
        <v>217</v>
      </c>
      <c r="C44" s="8" t="s">
        <v>217</v>
      </c>
      <c r="D44" s="9" t="str">
        <f t="shared" si="8"/>
        <v>N/A</v>
      </c>
      <c r="E44" s="8" t="s">
        <v>1743</v>
      </c>
      <c r="F44" s="9" t="str">
        <f t="shared" si="9"/>
        <v>N/A</v>
      </c>
      <c r="G44" s="8" t="s">
        <v>1743</v>
      </c>
      <c r="H44" s="9" t="str">
        <f t="shared" si="10"/>
        <v>N/A</v>
      </c>
      <c r="I44" s="10" t="s">
        <v>217</v>
      </c>
      <c r="J44" s="10" t="s">
        <v>1743</v>
      </c>
      <c r="K44" s="9" t="str">
        <f t="shared" si="11"/>
        <v>N/A</v>
      </c>
    </row>
    <row r="45" spans="1:11" x14ac:dyDescent="0.2">
      <c r="A45" s="78" t="s">
        <v>167</v>
      </c>
      <c r="B45" s="5" t="s">
        <v>217</v>
      </c>
      <c r="C45" s="8" t="s">
        <v>217</v>
      </c>
      <c r="D45" s="9" t="str">
        <f t="shared" si="8"/>
        <v>N/A</v>
      </c>
      <c r="E45" s="8" t="s">
        <v>1743</v>
      </c>
      <c r="F45" s="9" t="str">
        <f t="shared" si="9"/>
        <v>N/A</v>
      </c>
      <c r="G45" s="8" t="s">
        <v>1743</v>
      </c>
      <c r="H45" s="9" t="str">
        <f t="shared" si="10"/>
        <v>N/A</v>
      </c>
      <c r="I45" s="10" t="s">
        <v>217</v>
      </c>
      <c r="J45" s="10" t="s">
        <v>1743</v>
      </c>
      <c r="K45" s="9" t="str">
        <f t="shared" si="11"/>
        <v>N/A</v>
      </c>
    </row>
    <row r="46" spans="1:11" x14ac:dyDescent="0.2">
      <c r="A46" s="78" t="s">
        <v>41</v>
      </c>
      <c r="B46" s="5" t="s">
        <v>217</v>
      </c>
      <c r="C46" s="8" t="s">
        <v>217</v>
      </c>
      <c r="D46" s="9" t="str">
        <f t="shared" si="8"/>
        <v>N/A</v>
      </c>
      <c r="E46" s="8" t="s">
        <v>1743</v>
      </c>
      <c r="F46" s="9" t="str">
        <f t="shared" si="9"/>
        <v>N/A</v>
      </c>
      <c r="G46" s="8" t="s">
        <v>1743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t="s">
        <v>1743</v>
      </c>
      <c r="F48" s="9" t="str">
        <f t="shared" si="9"/>
        <v>N/A</v>
      </c>
      <c r="G48" s="8" t="s">
        <v>1743</v>
      </c>
      <c r="H48" s="9" t="str">
        <f t="shared" si="10"/>
        <v>N/A</v>
      </c>
      <c r="I48" s="10" t="s">
        <v>217</v>
      </c>
      <c r="J48" s="10" t="s">
        <v>1743</v>
      </c>
      <c r="K48" s="9" t="str">
        <f t="shared" si="11"/>
        <v>N/A</v>
      </c>
    </row>
    <row r="49" spans="1:12" x14ac:dyDescent="0.2">
      <c r="A49" s="78" t="s">
        <v>44</v>
      </c>
      <c r="B49" s="5" t="s">
        <v>217</v>
      </c>
      <c r="C49" s="8" t="s">
        <v>217</v>
      </c>
      <c r="D49" s="9" t="str">
        <f t="shared" si="8"/>
        <v>N/A</v>
      </c>
      <c r="E49" s="8" t="s">
        <v>1743</v>
      </c>
      <c r="F49" s="9" t="str">
        <f t="shared" si="9"/>
        <v>N/A</v>
      </c>
      <c r="G49" s="8" t="s">
        <v>1743</v>
      </c>
      <c r="H49" s="9" t="str">
        <f t="shared" si="10"/>
        <v>N/A</v>
      </c>
      <c r="I49" s="10" t="s">
        <v>217</v>
      </c>
      <c r="J49" s="10" t="s">
        <v>1743</v>
      </c>
      <c r="K49" s="9" t="str">
        <f t="shared" si="11"/>
        <v>N/A</v>
      </c>
    </row>
    <row r="50" spans="1:12" x14ac:dyDescent="0.2">
      <c r="A50" s="78" t="s">
        <v>45</v>
      </c>
      <c r="B50" s="5" t="s">
        <v>217</v>
      </c>
      <c r="C50" s="8" t="s">
        <v>217</v>
      </c>
      <c r="D50" s="9" t="str">
        <f t="shared" si="8"/>
        <v>N/A</v>
      </c>
      <c r="E50" s="8" t="s">
        <v>1743</v>
      </c>
      <c r="F50" s="9" t="str">
        <f t="shared" si="9"/>
        <v>N/A</v>
      </c>
      <c r="G50" s="8" t="s">
        <v>1743</v>
      </c>
      <c r="H50" s="9" t="str">
        <f t="shared" si="10"/>
        <v>N/A</v>
      </c>
      <c r="I50" s="10" t="s">
        <v>217</v>
      </c>
      <c r="J50" s="10" t="s">
        <v>1743</v>
      </c>
      <c r="K50" s="9" t="str">
        <f t="shared" si="11"/>
        <v>N/A</v>
      </c>
    </row>
    <row r="51" spans="1:12" x14ac:dyDescent="0.2">
      <c r="A51" s="78" t="s">
        <v>50</v>
      </c>
      <c r="B51" s="5" t="s">
        <v>217</v>
      </c>
      <c r="C51" s="8" t="s">
        <v>217</v>
      </c>
      <c r="D51" s="9" t="str">
        <f t="shared" si="8"/>
        <v>N/A</v>
      </c>
      <c r="E51" s="8" t="s">
        <v>1743</v>
      </c>
      <c r="F51" s="9" t="str">
        <f t="shared" si="9"/>
        <v>N/A</v>
      </c>
      <c r="G51" s="8" t="s">
        <v>1743</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818625</v>
      </c>
      <c r="D7" s="31" t="str">
        <f>IF($B7="N/A","N/A",IF(C7&gt;15,"No",IF(C7&lt;-15,"No","Yes")))</f>
        <v>N/A</v>
      </c>
      <c r="E7" s="30">
        <v>868009</v>
      </c>
      <c r="F7" s="31" t="str">
        <f>IF($B7="N/A","N/A",IF(E7&gt;15,"No",IF(E7&lt;-15,"No","Yes")))</f>
        <v>N/A</v>
      </c>
      <c r="G7" s="30">
        <v>927703</v>
      </c>
      <c r="H7" s="31" t="str">
        <f>IF($B7="N/A","N/A",IF(G7&gt;15,"No",IF(G7&lt;-15,"No","Yes")))</f>
        <v>N/A</v>
      </c>
      <c r="I7" s="32">
        <v>6.0330000000000004</v>
      </c>
      <c r="J7" s="32">
        <v>6.8769999999999998</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99.996313401999998</v>
      </c>
      <c r="F11" s="9" t="str">
        <f>IF(OR($B11="N/A",$E11="N/A"),"N/A",IF(E11&gt;100,"No",IF(E11&lt;95,"No","Yes")))</f>
        <v>Yes</v>
      </c>
      <c r="G11" s="9">
        <v>100</v>
      </c>
      <c r="H11" s="9" t="str">
        <f>IF($B11="N/A","N/A",IF(G11&gt;100,"No",IF(G11&lt;95,"No","Yes")))</f>
        <v>Yes</v>
      </c>
      <c r="I11" s="10" t="s">
        <v>217</v>
      </c>
      <c r="J11" s="10">
        <v>3.7000000000000002E-3</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0</v>
      </c>
      <c r="F13" s="9" t="str">
        <f t="shared" si="2"/>
        <v>No</v>
      </c>
      <c r="G13" s="9">
        <v>0</v>
      </c>
      <c r="H13" s="9" t="str">
        <f t="shared" si="3"/>
        <v>No</v>
      </c>
      <c r="I13" s="10" t="s">
        <v>217</v>
      </c>
      <c r="J13" s="10" t="s">
        <v>1743</v>
      </c>
      <c r="K13" s="9" t="str">
        <f t="shared" si="0"/>
        <v>N/A</v>
      </c>
    </row>
    <row r="14" spans="1:11" x14ac:dyDescent="0.2">
      <c r="A14" s="3" t="s">
        <v>13</v>
      </c>
      <c r="B14" s="34" t="s">
        <v>217</v>
      </c>
      <c r="C14" s="35">
        <v>818625</v>
      </c>
      <c r="D14" s="9" t="str">
        <f>IF($B14="N/A","N/A",IF(C14&gt;15,"No",IF(C14&lt;-15,"No","Yes")))</f>
        <v>N/A</v>
      </c>
      <c r="E14" s="35">
        <v>868009</v>
      </c>
      <c r="F14" s="9" t="str">
        <f>IF($B14="N/A","N/A",IF(E14&gt;15,"No",IF(E14&lt;-15,"No","Yes")))</f>
        <v>N/A</v>
      </c>
      <c r="G14" s="35">
        <v>927703</v>
      </c>
      <c r="H14" s="9" t="str">
        <f>IF($B14="N/A","N/A",IF(G14&gt;15,"No",IF(G14&lt;-15,"No","Yes")))</f>
        <v>N/A</v>
      </c>
      <c r="I14" s="10">
        <v>6.0330000000000004</v>
      </c>
      <c r="J14" s="10">
        <v>6.8769999999999998</v>
      </c>
      <c r="K14" s="9" t="str">
        <f t="shared" si="0"/>
        <v>Yes</v>
      </c>
    </row>
    <row r="15" spans="1:11" ht="14.25" customHeight="1" x14ac:dyDescent="0.2">
      <c r="A15" s="3" t="s">
        <v>444</v>
      </c>
      <c r="B15" s="34" t="s">
        <v>217</v>
      </c>
      <c r="C15" s="9">
        <v>4.0784241869000004</v>
      </c>
      <c r="D15" s="9" t="str">
        <f>IF($B15="N/A","N/A",IF(C15&gt;15,"No",IF(C15&lt;-15,"No","Yes")))</f>
        <v>N/A</v>
      </c>
      <c r="E15" s="9">
        <v>4.6114729225</v>
      </c>
      <c r="F15" s="9" t="str">
        <f>IF($B15="N/A","N/A",IF(E15&gt;15,"No",IF(E15&lt;-15,"No","Yes")))</f>
        <v>N/A</v>
      </c>
      <c r="G15" s="9">
        <v>4.6688433691000002</v>
      </c>
      <c r="H15" s="9" t="str">
        <f>IF($B15="N/A","N/A",IF(G15&gt;15,"No",IF(G15&lt;-15,"No","Yes")))</f>
        <v>N/A</v>
      </c>
      <c r="I15" s="10">
        <v>13.07</v>
      </c>
      <c r="J15" s="10">
        <v>1.244</v>
      </c>
      <c r="K15" s="9" t="str">
        <f t="shared" si="0"/>
        <v>Yes</v>
      </c>
    </row>
    <row r="16" spans="1:11" ht="12.75" customHeight="1" x14ac:dyDescent="0.2">
      <c r="A16" s="3" t="s">
        <v>856</v>
      </c>
      <c r="B16" s="34" t="s">
        <v>217</v>
      </c>
      <c r="C16" s="36">
        <v>92.716266809999993</v>
      </c>
      <c r="D16" s="9" t="str">
        <f>IF($B16="N/A","N/A",IF(C16&gt;15,"No",IF(C16&lt;-15,"No","Yes")))</f>
        <v>N/A</v>
      </c>
      <c r="E16" s="36">
        <v>96.332117518000004</v>
      </c>
      <c r="F16" s="9" t="str">
        <f>IF($B16="N/A","N/A",IF(E16&gt;15,"No",IF(E16&lt;-15,"No","Yes")))</f>
        <v>N/A</v>
      </c>
      <c r="G16" s="36">
        <v>102.33541893</v>
      </c>
      <c r="H16" s="9" t="str">
        <f>IF($B16="N/A","N/A",IF(G16&gt;15,"No",IF(G16&lt;-15,"No","Yes")))</f>
        <v>N/A</v>
      </c>
      <c r="I16" s="10">
        <v>3.9</v>
      </c>
      <c r="J16" s="10">
        <v>6.2320000000000002</v>
      </c>
      <c r="K16" s="9" t="str">
        <f t="shared" si="0"/>
        <v>Yes</v>
      </c>
    </row>
    <row r="17" spans="1:11" x14ac:dyDescent="0.2">
      <c r="A17" s="3" t="s">
        <v>131</v>
      </c>
      <c r="B17" s="34" t="s">
        <v>217</v>
      </c>
      <c r="C17" s="35">
        <v>12</v>
      </c>
      <c r="D17" s="9" t="str">
        <f>IF($B17="N/A","N/A",IF(C17&gt;15,"No",IF(C17&lt;-15,"No","Yes")))</f>
        <v>N/A</v>
      </c>
      <c r="E17" s="35">
        <v>11</v>
      </c>
      <c r="F17" s="9" t="str">
        <f>IF($B17="N/A","N/A",IF(E17&gt;15,"No",IF(E17&lt;-15,"No","Yes")))</f>
        <v>N/A</v>
      </c>
      <c r="G17" s="35">
        <v>96</v>
      </c>
      <c r="H17" s="9" t="str">
        <f>IF($B17="N/A","N/A",IF(G17&gt;15,"No",IF(G17&lt;-15,"No","Yes")))</f>
        <v>N/A</v>
      </c>
      <c r="I17" s="10">
        <v>-41.7</v>
      </c>
      <c r="J17" s="10">
        <v>1271</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1.0348139399999999E-2</v>
      </c>
      <c r="H18" s="9" t="str">
        <f>IF($B18="N/A","N/A",IF(G18&gt;15,"No",IF(G18&lt;-15,"No","Yes")))</f>
        <v>N/A</v>
      </c>
      <c r="I18" s="10" t="s">
        <v>217</v>
      </c>
      <c r="J18" s="10" t="s">
        <v>217</v>
      </c>
      <c r="K18" s="9" t="str">
        <f t="shared" si="0"/>
        <v>N/A</v>
      </c>
    </row>
    <row r="19" spans="1:11" ht="27.75" customHeight="1" x14ac:dyDescent="0.2">
      <c r="A19" s="3" t="s">
        <v>835</v>
      </c>
      <c r="B19" s="34" t="s">
        <v>217</v>
      </c>
      <c r="C19" s="36">
        <v>61.583333332999999</v>
      </c>
      <c r="D19" s="9" t="str">
        <f>IF($B19="N/A","N/A",IF(C19&gt;60,"No",IF(C19&lt;15,"No","Yes")))</f>
        <v>N/A</v>
      </c>
      <c r="E19" s="36">
        <v>40.285714286000001</v>
      </c>
      <c r="F19" s="9" t="str">
        <f>IF($B19="N/A","N/A",IF(E19&gt;60,"No",IF(E19&lt;15,"No","Yes")))</f>
        <v>N/A</v>
      </c>
      <c r="G19" s="36">
        <v>62.4375</v>
      </c>
      <c r="H19" s="9" t="str">
        <f>IF($B19="N/A","N/A",IF(G19&gt;60,"No",IF(G19&lt;15,"No","Yes")))</f>
        <v>N/A</v>
      </c>
      <c r="I19" s="10">
        <v>-34.6</v>
      </c>
      <c r="J19" s="10">
        <v>54.99</v>
      </c>
      <c r="K19" s="9" t="str">
        <f t="shared" si="0"/>
        <v>No</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818625</v>
      </c>
      <c r="D6" s="9" t="str">
        <f>IF($B6="N/A","N/A",IF(C6&gt;15,"No",IF(C6&lt;-15,"No","Yes")))</f>
        <v>N/A</v>
      </c>
      <c r="E6" s="35">
        <v>868009</v>
      </c>
      <c r="F6" s="9" t="str">
        <f>IF($B6="N/A","N/A",IF(E6&gt;15,"No",IF(E6&lt;-15,"No","Yes")))</f>
        <v>N/A</v>
      </c>
      <c r="G6" s="35">
        <v>927703</v>
      </c>
      <c r="H6" s="9" t="str">
        <f>IF($B6="N/A","N/A",IF(G6&gt;15,"No",IF(G6&lt;-15,"No","Yes")))</f>
        <v>N/A</v>
      </c>
      <c r="I6" s="10">
        <v>6.0330000000000004</v>
      </c>
      <c r="J6" s="10">
        <v>6.8769999999999998</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80.040294395999993</v>
      </c>
      <c r="D9" s="9" t="str">
        <f>IF($B9="N/A","N/A",IF(C9&gt;60,"No",IF(C9&lt;15,"No","Yes")))</f>
        <v>No</v>
      </c>
      <c r="E9" s="36">
        <v>75.992524270999994</v>
      </c>
      <c r="F9" s="9" t="str">
        <f>IF($B9="N/A","N/A",IF(E9&gt;60,"No",IF(E9&lt;15,"No","Yes")))</f>
        <v>No</v>
      </c>
      <c r="G9" s="36">
        <v>71.741580010000007</v>
      </c>
      <c r="H9" s="9" t="str">
        <f>IF($B9="N/A","N/A",IF(G9&gt;60,"No",IF(G9&lt;15,"No","Yes")))</f>
        <v>No</v>
      </c>
      <c r="I9" s="10">
        <v>-5.0599999999999996</v>
      </c>
      <c r="J9" s="10">
        <v>-5.59</v>
      </c>
      <c r="K9" s="9" t="str">
        <f t="shared" si="0"/>
        <v>Yes</v>
      </c>
    </row>
    <row r="10" spans="1:11" x14ac:dyDescent="0.2">
      <c r="A10" s="3" t="s">
        <v>14</v>
      </c>
      <c r="B10" s="34" t="s">
        <v>276</v>
      </c>
      <c r="C10" s="9">
        <v>2.7757520231999999</v>
      </c>
      <c r="D10" s="9" t="str">
        <f>IF($B10="N/A","N/A",IF(C10&gt;15,"No",IF(C10&lt;=0,"No","Yes")))</f>
        <v>Yes</v>
      </c>
      <c r="E10" s="9">
        <v>2.6610323165000001</v>
      </c>
      <c r="F10" s="9" t="str">
        <f>IF($B10="N/A","N/A",IF(E10&gt;15,"No",IF(E10&lt;=0,"No","Yes")))</f>
        <v>Yes</v>
      </c>
      <c r="G10" s="9">
        <v>2.5479059570000002</v>
      </c>
      <c r="H10" s="9" t="str">
        <f>IF($B10="N/A","N/A",IF(G10&gt;15,"No",IF(G10&lt;=0,"No","Yes")))</f>
        <v>Yes</v>
      </c>
      <c r="I10" s="10">
        <v>-4.13</v>
      </c>
      <c r="J10" s="10">
        <v>-4.25</v>
      </c>
      <c r="K10" s="9" t="str">
        <f t="shared" si="0"/>
        <v>Yes</v>
      </c>
    </row>
    <row r="11" spans="1:11" x14ac:dyDescent="0.2">
      <c r="A11" s="3" t="s">
        <v>871</v>
      </c>
      <c r="B11" s="34" t="s">
        <v>217</v>
      </c>
      <c r="C11" s="36">
        <v>99.826783434999996</v>
      </c>
      <c r="D11" s="9" t="str">
        <f>IF($B11="N/A","N/A",IF(C11&gt;15,"No",IF(C11&lt;-15,"No","Yes")))</f>
        <v>N/A</v>
      </c>
      <c r="E11" s="36">
        <v>94.775478395999997</v>
      </c>
      <c r="F11" s="9" t="str">
        <f>IF($B11="N/A","N/A",IF(E11&gt;15,"No",IF(E11&lt;-15,"No","Yes")))</f>
        <v>N/A</v>
      </c>
      <c r="G11" s="36">
        <v>85.155984262000004</v>
      </c>
      <c r="H11" s="9" t="str">
        <f>IF($B11="N/A","N/A",IF(G11&gt;15,"No",IF(G11&lt;-15,"No","Yes")))</f>
        <v>N/A</v>
      </c>
      <c r="I11" s="10">
        <v>-5.0599999999999996</v>
      </c>
      <c r="J11" s="10">
        <v>-10.1</v>
      </c>
      <c r="K11" s="9" t="str">
        <f t="shared" si="0"/>
        <v>Yes</v>
      </c>
    </row>
    <row r="12" spans="1:11" x14ac:dyDescent="0.2">
      <c r="A12" s="3" t="s">
        <v>932</v>
      </c>
      <c r="B12" s="34" t="s">
        <v>217</v>
      </c>
      <c r="C12" s="9">
        <v>4.4586959799999999E-2</v>
      </c>
      <c r="D12" s="9" t="str">
        <f>IF($B12="N/A","N/A",IF(C12&gt;15,"No",IF(C12&lt;-15,"No","Yes")))</f>
        <v>N/A</v>
      </c>
      <c r="E12" s="9">
        <v>3.0299224999999999E-2</v>
      </c>
      <c r="F12" s="9" t="str">
        <f>IF($B12="N/A","N/A",IF(E12&gt;15,"No",IF(E12&lt;-15,"No","Yes")))</f>
        <v>N/A</v>
      </c>
      <c r="G12" s="9">
        <v>2.8565176599999999E-2</v>
      </c>
      <c r="H12" s="9" t="str">
        <f>IF($B12="N/A","N/A",IF(G12&gt;15,"No",IF(G12&lt;-15,"No","Yes")))</f>
        <v>N/A</v>
      </c>
      <c r="I12" s="10">
        <v>-32</v>
      </c>
      <c r="J12" s="10">
        <v>-5.72</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43.136845319999999</v>
      </c>
      <c r="D15" s="9" t="str">
        <f>IF($B15="N/A","N/A",IF(C15&gt;15,"No",IF(C15&lt;-15,"No","Yes")))</f>
        <v>N/A</v>
      </c>
      <c r="E15" s="9">
        <v>89.588472009</v>
      </c>
      <c r="F15" s="9" t="str">
        <f>IF($B15="N/A","N/A",IF(E15&gt;15,"No",IF(E15&lt;-15,"No","Yes")))</f>
        <v>N/A</v>
      </c>
      <c r="G15" s="9">
        <v>91.200739892000001</v>
      </c>
      <c r="H15" s="9" t="str">
        <f>IF($B15="N/A","N/A",IF(G15&gt;15,"No",IF(G15&lt;-15,"No","Yes")))</f>
        <v>N/A</v>
      </c>
      <c r="I15" s="10">
        <v>107.7</v>
      </c>
      <c r="J15" s="10">
        <v>1.8</v>
      </c>
      <c r="K15" s="9" t="str">
        <f t="shared" si="0"/>
        <v>Yes</v>
      </c>
    </row>
    <row r="16" spans="1:11" x14ac:dyDescent="0.2">
      <c r="A16" s="3" t="s">
        <v>169</v>
      </c>
      <c r="B16" s="34" t="s">
        <v>279</v>
      </c>
      <c r="C16" s="9">
        <v>99.980088562999995</v>
      </c>
      <c r="D16" s="9" t="str">
        <f>IF($B16="N/A","N/A",IF(C16&gt;98,"Yes","No"))</f>
        <v>Yes</v>
      </c>
      <c r="E16" s="9">
        <v>99.977189177</v>
      </c>
      <c r="F16" s="9" t="str">
        <f>IF($B16="N/A","N/A",IF(E16&gt;98,"Yes","No"))</f>
        <v>Yes</v>
      </c>
      <c r="G16" s="9">
        <v>99.981890755999999</v>
      </c>
      <c r="H16" s="9" t="str">
        <f>IF($B16="N/A","N/A",IF(G16&gt;98,"Yes","No"))</f>
        <v>Yes</v>
      </c>
      <c r="I16" s="10">
        <v>-3.0000000000000001E-3</v>
      </c>
      <c r="J16" s="10">
        <v>4.7000000000000002E-3</v>
      </c>
      <c r="K16" s="9" t="str">
        <f t="shared" si="0"/>
        <v>Yes</v>
      </c>
    </row>
    <row r="17" spans="1:11" x14ac:dyDescent="0.2">
      <c r="A17" s="3" t="s">
        <v>21</v>
      </c>
      <c r="B17" s="34" t="s">
        <v>279</v>
      </c>
      <c r="C17" s="9">
        <v>99.950404641999995</v>
      </c>
      <c r="D17" s="9" t="str">
        <f>IF($B17="N/A","N/A",IF(C17&gt;98,"Yes","No"))</f>
        <v>Yes</v>
      </c>
      <c r="E17" s="9">
        <v>99.920853355000006</v>
      </c>
      <c r="F17" s="9" t="str">
        <f>IF($B17="N/A","N/A",IF(E17&gt;98,"Yes","No"))</f>
        <v>Yes</v>
      </c>
      <c r="G17" s="9">
        <v>99.908160261999996</v>
      </c>
      <c r="H17" s="9" t="str">
        <f>IF($B17="N/A","N/A",IF(G17&gt;98,"Yes","No"))</f>
        <v>Yes</v>
      </c>
      <c r="I17" s="10">
        <v>-0.03</v>
      </c>
      <c r="J17" s="10">
        <v>-1.2999999999999999E-2</v>
      </c>
      <c r="K17" s="9" t="str">
        <f t="shared" si="0"/>
        <v>Yes</v>
      </c>
    </row>
    <row r="18" spans="1:11" x14ac:dyDescent="0.2">
      <c r="A18" s="3" t="s">
        <v>53</v>
      </c>
      <c r="B18" s="34"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4" t="s">
        <v>227</v>
      </c>
      <c r="C19" s="9">
        <v>99.769980149999995</v>
      </c>
      <c r="D19" s="9" t="str">
        <f>IF($B19="N/A","N/A",IF(C19&gt;100,"No",IF(C19&lt;98,"No","Yes")))</f>
        <v>Yes</v>
      </c>
      <c r="E19" s="9">
        <v>99.824540990000003</v>
      </c>
      <c r="F19" s="9" t="str">
        <f>IF($B19="N/A","N/A",IF(E19&gt;100,"No",IF(E19&lt;98,"No","Yes")))</f>
        <v>Yes</v>
      </c>
      <c r="G19" s="9">
        <v>99.773742243000001</v>
      </c>
      <c r="H19" s="9" t="str">
        <f>IF($B19="N/A","N/A",IF(G19&gt;100,"No",IF(G19&lt;98,"No","Yes")))</f>
        <v>Yes</v>
      </c>
      <c r="I19" s="10">
        <v>5.4699999999999999E-2</v>
      </c>
      <c r="J19" s="10">
        <v>-5.0999999999999997E-2</v>
      </c>
      <c r="K19" s="9" t="str">
        <f>IF(J19="Div by 0", "N/A", IF(J19="N/A","N/A", IF(J19&gt;30, "No", IF(J19&lt;-30, "No", "Yes"))))</f>
        <v>Yes</v>
      </c>
    </row>
    <row r="20" spans="1:11" x14ac:dyDescent="0.2">
      <c r="A20" s="3" t="s">
        <v>679</v>
      </c>
      <c r="B20" s="34" t="s">
        <v>227</v>
      </c>
      <c r="C20" s="9">
        <v>99.973736447999997</v>
      </c>
      <c r="D20" s="9" t="str">
        <f>IF($B20="N/A","N/A",IF(C20&gt;100,"No",IF(C20&lt;98,"No","Yes")))</f>
        <v>Yes</v>
      </c>
      <c r="E20" s="9">
        <v>99.989055413000003</v>
      </c>
      <c r="F20" s="9" t="str">
        <f>IF($B20="N/A","N/A",IF(E20&gt;100,"No",IF(E20&lt;98,"No","Yes")))</f>
        <v>Yes</v>
      </c>
      <c r="G20" s="9">
        <v>99.991699929999996</v>
      </c>
      <c r="H20" s="9" t="str">
        <f>IF($B20="N/A","N/A",IF(G20&gt;100,"No",IF(G20&lt;98,"No","Yes")))</f>
        <v>Yes</v>
      </c>
      <c r="I20" s="10">
        <v>1.5299999999999999E-2</v>
      </c>
      <c r="J20" s="10">
        <v>2.5999999999999999E-3</v>
      </c>
      <c r="K20" s="9" t="str">
        <f>IF(J20="Div by 0", "N/A", IF(J20="N/A","N/A", IF(J20&gt;30, "No", IF(J20&lt;-30, "No", "Yes"))))</f>
        <v>Yes</v>
      </c>
    </row>
    <row r="21" spans="1:11" x14ac:dyDescent="0.2">
      <c r="A21" s="3" t="s">
        <v>680</v>
      </c>
      <c r="B21" s="34" t="s">
        <v>227</v>
      </c>
      <c r="C21" s="9">
        <v>99.973736447999997</v>
      </c>
      <c r="D21" s="9" t="str">
        <f>IF($B21="N/A","N/A",IF(C21&gt;100,"No",IF(C21&lt;98,"No","Yes")))</f>
        <v>Yes</v>
      </c>
      <c r="E21" s="9">
        <v>99.989055413000003</v>
      </c>
      <c r="F21" s="9" t="str">
        <f>IF($B21="N/A","N/A",IF(E21&gt;100,"No",IF(E21&lt;98,"No","Yes")))</f>
        <v>Yes</v>
      </c>
      <c r="G21" s="9">
        <v>99.991699929999996</v>
      </c>
      <c r="H21" s="9" t="str">
        <f>IF($B21="N/A","N/A",IF(G21&gt;100,"No",IF(G21&lt;98,"No","Yes")))</f>
        <v>Yes</v>
      </c>
      <c r="I21" s="10">
        <v>1.5299999999999999E-2</v>
      </c>
      <c r="J21" s="10">
        <v>2.5999999999999999E-3</v>
      </c>
      <c r="K21" s="9" t="str">
        <f>IF(J21="Div by 0", "N/A", IF(J21="N/A","N/A", IF(J21&gt;30, "No", IF(J21&lt;-30, "No", "Yes"))))</f>
        <v>Yes</v>
      </c>
    </row>
    <row r="22" spans="1:11" ht="13.5" customHeight="1" x14ac:dyDescent="0.2">
      <c r="A22" s="3" t="s">
        <v>1724</v>
      </c>
      <c r="B22" s="34" t="s">
        <v>217</v>
      </c>
      <c r="C22" s="9">
        <v>70.706978164999995</v>
      </c>
      <c r="D22" s="9" t="str">
        <f>IF($B22="N/A","N/A",IF(C22&gt;15,"No",IF(C22&lt;-15,"No","Yes")))</f>
        <v>N/A</v>
      </c>
      <c r="E22" s="9">
        <v>68.274522499</v>
      </c>
      <c r="F22" s="9" t="str">
        <f>IF($B22="N/A","N/A",IF(E22&gt;15,"No",IF(E22&lt;-15,"No","Yes")))</f>
        <v>N/A</v>
      </c>
      <c r="G22" s="9">
        <v>69.467275626000003</v>
      </c>
      <c r="H22" s="9" t="str">
        <f>IF($B22="N/A","N/A",IF(G22&gt;15,"No",IF(G22&lt;-15,"No","Yes")))</f>
        <v>N/A</v>
      </c>
      <c r="I22" s="10">
        <v>-3.44</v>
      </c>
      <c r="J22" s="10">
        <v>1.7470000000000001</v>
      </c>
      <c r="K22" s="9" t="str">
        <f t="shared" ref="K22:K31" si="1">IF(J22="Div by 0", "N/A", IF(J22="N/A","N/A", IF(J22&gt;30, "No", IF(J22&lt;-30, "No", "Yes"))))</f>
        <v>Yes</v>
      </c>
    </row>
    <row r="23" spans="1:11" x14ac:dyDescent="0.2">
      <c r="A23" s="3" t="s">
        <v>933</v>
      </c>
      <c r="B23" s="34" t="s">
        <v>217</v>
      </c>
      <c r="C23" s="9">
        <v>29.274820583</v>
      </c>
      <c r="D23" s="9" t="str">
        <f>IF($B23="N/A","N/A",IF(C23&gt;15,"No",IF(C23&lt;-15,"No","Yes")))</f>
        <v>N/A</v>
      </c>
      <c r="E23" s="9">
        <v>31.722136522</v>
      </c>
      <c r="F23" s="9" t="str">
        <f>IF($B23="N/A","N/A",IF(E23&gt;15,"No",IF(E23&lt;-15,"No","Yes")))</f>
        <v>N/A</v>
      </c>
      <c r="G23" s="9">
        <v>30.528843821999999</v>
      </c>
      <c r="H23" s="9" t="str">
        <f>IF($B23="N/A","N/A",IF(G23&gt;15,"No",IF(G23&lt;-15,"No","Yes")))</f>
        <v>N/A</v>
      </c>
      <c r="I23" s="10">
        <v>8.36</v>
      </c>
      <c r="J23" s="10">
        <v>-3.76</v>
      </c>
      <c r="K23" s="9" t="str">
        <f t="shared" si="1"/>
        <v>Yes</v>
      </c>
    </row>
    <row r="24" spans="1:11" ht="25.5" x14ac:dyDescent="0.2">
      <c r="A24" s="3" t="s">
        <v>934</v>
      </c>
      <c r="B24" s="34" t="s">
        <v>217</v>
      </c>
      <c r="C24" s="9">
        <v>6.107803E-4</v>
      </c>
      <c r="D24" s="9" t="str">
        <f>IF($B24="N/A","N/A",IF(C24&gt;15,"No",IF(C24&lt;-15,"No","Yes")))</f>
        <v>N/A</v>
      </c>
      <c r="E24" s="9">
        <v>1.0368555999999999E-3</v>
      </c>
      <c r="F24" s="9" t="str">
        <f>IF($B24="N/A","N/A",IF(E24&gt;15,"No",IF(E24&lt;-15,"No","Yes")))</f>
        <v>N/A</v>
      </c>
      <c r="G24" s="9">
        <v>9.7013809999999998E-4</v>
      </c>
      <c r="H24" s="9" t="str">
        <f>IF($B24="N/A","N/A",IF(G24&gt;15,"No",IF(G24&lt;-15,"No","Yes")))</f>
        <v>N/A</v>
      </c>
      <c r="I24" s="10">
        <v>69.760000000000005</v>
      </c>
      <c r="J24" s="10">
        <v>-6.43</v>
      </c>
      <c r="K24" s="9" t="str">
        <f t="shared" si="1"/>
        <v>Yes</v>
      </c>
    </row>
    <row r="25" spans="1:11" x14ac:dyDescent="0.2">
      <c r="A25" s="3" t="s">
        <v>170</v>
      </c>
      <c r="B25" s="34" t="s">
        <v>217</v>
      </c>
      <c r="C25" s="9">
        <v>99.973736447999997</v>
      </c>
      <c r="D25" s="9" t="str">
        <f t="shared" ref="D25:D27" si="2">IF($B25="N/A","N/A",IF(C25&gt;15,"No",IF(C25&lt;-15,"No","Yes")))</f>
        <v>N/A</v>
      </c>
      <c r="E25" s="9">
        <v>99.989055413000003</v>
      </c>
      <c r="F25" s="9" t="str">
        <f t="shared" ref="F25:F27" si="3">IF($B25="N/A","N/A",IF(E25&gt;15,"No",IF(E25&lt;-15,"No","Yes")))</f>
        <v>N/A</v>
      </c>
      <c r="G25" s="9">
        <v>99.991699929999996</v>
      </c>
      <c r="H25" s="9" t="str">
        <f t="shared" ref="H25:H27" si="4">IF($B25="N/A","N/A",IF(G25&gt;15,"No",IF(G25&lt;-15,"No","Yes")))</f>
        <v>N/A</v>
      </c>
      <c r="I25" s="10">
        <v>1.5299999999999999E-2</v>
      </c>
      <c r="J25" s="10">
        <v>2.5999999999999999E-3</v>
      </c>
      <c r="K25" s="9" t="str">
        <f t="shared" si="1"/>
        <v>Yes</v>
      </c>
    </row>
    <row r="26" spans="1:11" x14ac:dyDescent="0.2">
      <c r="A26" s="3" t="s">
        <v>171</v>
      </c>
      <c r="B26" s="34" t="s">
        <v>217</v>
      </c>
      <c r="C26" s="9">
        <v>99.973736447999997</v>
      </c>
      <c r="D26" s="9" t="str">
        <f t="shared" si="2"/>
        <v>N/A</v>
      </c>
      <c r="E26" s="9">
        <v>99.989055413000003</v>
      </c>
      <c r="F26" s="9" t="str">
        <f t="shared" si="3"/>
        <v>N/A</v>
      </c>
      <c r="G26" s="9">
        <v>99.991699929999996</v>
      </c>
      <c r="H26" s="9" t="str">
        <f t="shared" si="4"/>
        <v>N/A</v>
      </c>
      <c r="I26" s="10">
        <v>1.5299999999999999E-2</v>
      </c>
      <c r="J26" s="10">
        <v>2.5999999999999999E-3</v>
      </c>
      <c r="K26" s="9" t="str">
        <f t="shared" si="1"/>
        <v>Yes</v>
      </c>
    </row>
    <row r="27" spans="1:11" x14ac:dyDescent="0.2">
      <c r="A27" s="3" t="s">
        <v>172</v>
      </c>
      <c r="B27" s="34" t="s">
        <v>217</v>
      </c>
      <c r="C27" s="9">
        <v>99.973736447999997</v>
      </c>
      <c r="D27" s="9" t="str">
        <f t="shared" si="2"/>
        <v>N/A</v>
      </c>
      <c r="E27" s="9">
        <v>99.989055413000003</v>
      </c>
      <c r="F27" s="9" t="str">
        <f t="shared" si="3"/>
        <v>N/A</v>
      </c>
      <c r="G27" s="9">
        <v>99.991699929999996</v>
      </c>
      <c r="H27" s="9" t="str">
        <f t="shared" si="4"/>
        <v>N/A</v>
      </c>
      <c r="I27" s="10">
        <v>1.5299999999999999E-2</v>
      </c>
      <c r="J27" s="10">
        <v>2.5999999999999999E-3</v>
      </c>
      <c r="K27" s="9" t="str">
        <f t="shared" si="1"/>
        <v>Yes</v>
      </c>
    </row>
    <row r="28" spans="1:11" x14ac:dyDescent="0.2">
      <c r="A28" s="3" t="s">
        <v>54</v>
      </c>
      <c r="B28" s="34" t="s">
        <v>217</v>
      </c>
      <c r="C28" s="9">
        <v>6.1880592456999999</v>
      </c>
      <c r="D28" s="9" t="str">
        <f>IF($B28="N/A","N/A",IF(C28&gt;15,"No",IF(C28&lt;-15,"No","Yes")))</f>
        <v>N/A</v>
      </c>
      <c r="E28" s="9">
        <v>5.4808187472999998</v>
      </c>
      <c r="F28" s="9" t="str">
        <f>IF($B28="N/A","N/A",IF(E28&gt;15,"No",IF(E28&lt;-15,"No","Yes")))</f>
        <v>N/A</v>
      </c>
      <c r="G28" s="9">
        <v>4.8853997454</v>
      </c>
      <c r="H28" s="9" t="str">
        <f>IF($B28="N/A","N/A",IF(G28&gt;15,"No",IF(G28&lt;-15,"No","Yes")))</f>
        <v>N/A</v>
      </c>
      <c r="I28" s="10">
        <v>-11.4</v>
      </c>
      <c r="J28" s="10">
        <v>-10.9</v>
      </c>
      <c r="K28" s="9" t="str">
        <f t="shared" si="1"/>
        <v>Yes</v>
      </c>
    </row>
    <row r="29" spans="1:11" x14ac:dyDescent="0.2">
      <c r="A29" s="3" t="s">
        <v>55</v>
      </c>
      <c r="B29" s="34" t="s">
        <v>217</v>
      </c>
      <c r="C29" s="9">
        <v>93.785677203000006</v>
      </c>
      <c r="D29" s="9" t="str">
        <f>IF($B29="N/A","N/A",IF(C29&gt;15,"No",IF(C29&lt;-15,"No","Yes")))</f>
        <v>N/A</v>
      </c>
      <c r="E29" s="9">
        <v>94.508236666000002</v>
      </c>
      <c r="F29" s="9" t="str">
        <f>IF($B29="N/A","N/A",IF(E29&gt;15,"No",IF(E29&lt;-15,"No","Yes")))</f>
        <v>N/A</v>
      </c>
      <c r="G29" s="9">
        <v>95.106300184000006</v>
      </c>
      <c r="H29" s="9" t="str">
        <f>IF($B29="N/A","N/A",IF(G29&gt;15,"No",IF(G29&lt;-15,"No","Yes")))</f>
        <v>N/A</v>
      </c>
      <c r="I29" s="10">
        <v>0.77039999999999997</v>
      </c>
      <c r="J29" s="10">
        <v>0.63280000000000003</v>
      </c>
      <c r="K29" s="9" t="str">
        <f t="shared" si="1"/>
        <v>Yes</v>
      </c>
    </row>
    <row r="30" spans="1:11" x14ac:dyDescent="0.2">
      <c r="A30" s="3" t="s">
        <v>56</v>
      </c>
      <c r="B30" s="34" t="s">
        <v>217</v>
      </c>
      <c r="C30" s="9">
        <v>67.848648648999998</v>
      </c>
      <c r="D30" s="9" t="str">
        <f>IF($B30="N/A","N/A",IF(C30&gt;15,"No",IF(C30&lt;-15,"No","Yes")))</f>
        <v>N/A</v>
      </c>
      <c r="E30" s="9">
        <v>71.797642651000004</v>
      </c>
      <c r="F30" s="9" t="str">
        <f>IF($B30="N/A","N/A",IF(E30&gt;15,"No",IF(E30&lt;-15,"No","Yes")))</f>
        <v>N/A</v>
      </c>
      <c r="G30" s="9">
        <v>73.919993790999996</v>
      </c>
      <c r="H30" s="9" t="str">
        <f>IF($B30="N/A","N/A",IF(G30&gt;15,"No",IF(G30&lt;-15,"No","Yes")))</f>
        <v>N/A</v>
      </c>
      <c r="I30" s="10">
        <v>5.82</v>
      </c>
      <c r="J30" s="10">
        <v>2.956</v>
      </c>
      <c r="K30" s="9" t="str">
        <f t="shared" si="1"/>
        <v>Yes</v>
      </c>
    </row>
    <row r="31" spans="1:11" x14ac:dyDescent="0.2">
      <c r="A31" s="3" t="s">
        <v>57</v>
      </c>
      <c r="B31" s="34" t="s">
        <v>217</v>
      </c>
      <c r="C31" s="9">
        <v>27.522369826999999</v>
      </c>
      <c r="D31" s="9" t="str">
        <f>IF($B31="N/A","N/A",IF(C31&gt;15,"No",IF(C31&lt;-15,"No","Yes")))</f>
        <v>N/A</v>
      </c>
      <c r="E31" s="9">
        <v>24.578316584</v>
      </c>
      <c r="F31" s="9" t="str">
        <f>IF($B31="N/A","N/A",IF(E31&gt;15,"No",IF(E31&lt;-15,"No","Yes")))</f>
        <v>N/A</v>
      </c>
      <c r="G31" s="9">
        <v>21.306926894</v>
      </c>
      <c r="H31" s="9" t="str">
        <f>IF($B31="N/A","N/A",IF(G31&gt;15,"No",IF(G31&lt;-15,"No","Yes")))</f>
        <v>N/A</v>
      </c>
      <c r="I31" s="10">
        <v>-10.7</v>
      </c>
      <c r="J31" s="10">
        <v>-13.3</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131160</v>
      </c>
      <c r="D7" s="74" t="str">
        <f>IF($B7="N/A","N/A",IF(C7&gt;10,"No",IF(C7&lt;-10,"No","Yes")))</f>
        <v>N/A</v>
      </c>
      <c r="E7" s="30">
        <v>142182</v>
      </c>
      <c r="F7" s="74" t="str">
        <f>IF($B7="N/A","N/A",IF(E7&gt;10,"No",IF(E7&lt;-10,"No","Yes")))</f>
        <v>N/A</v>
      </c>
      <c r="G7" s="30">
        <v>155092</v>
      </c>
      <c r="H7" s="74" t="str">
        <f>IF($B7="N/A","N/A",IF(G7&gt;10,"No",IF(G7&lt;-10,"No","Yes")))</f>
        <v>N/A</v>
      </c>
      <c r="I7" s="75">
        <v>8.4030000000000005</v>
      </c>
      <c r="J7" s="75">
        <v>9.08</v>
      </c>
      <c r="K7" s="76" t="s">
        <v>732</v>
      </c>
      <c r="L7" s="31" t="str">
        <f>IF(J7="Div by 0", "N/A", IF(K7="N/A","N/A", IF(J7&gt;VALUE(MID(K7,1,2)), "No", IF(J7&lt;-1*VALUE(MID(K7,1,2)), "No", "Yes"))))</f>
        <v>Yes</v>
      </c>
    </row>
    <row r="8" spans="1:12" x14ac:dyDescent="0.2">
      <c r="A8" s="3" t="s">
        <v>58</v>
      </c>
      <c r="B8" s="34" t="s">
        <v>217</v>
      </c>
      <c r="C8" s="46">
        <v>658595636</v>
      </c>
      <c r="D8" s="43" t="str">
        <f>IF($B8="N/A","N/A",IF(C8&gt;10,"No",IF(C8&lt;-10,"No","Yes")))</f>
        <v>N/A</v>
      </c>
      <c r="E8" s="46">
        <v>717397074</v>
      </c>
      <c r="F8" s="43" t="str">
        <f>IF($B8="N/A","N/A",IF(E8&gt;10,"No",IF(E8&lt;-10,"No","Yes")))</f>
        <v>N/A</v>
      </c>
      <c r="G8" s="46">
        <v>773515525</v>
      </c>
      <c r="H8" s="43" t="str">
        <f>IF($B8="N/A","N/A",IF(G8&gt;10,"No",IF(G8&lt;-10,"No","Yes")))</f>
        <v>N/A</v>
      </c>
      <c r="I8" s="12">
        <v>8.9280000000000008</v>
      </c>
      <c r="J8" s="12">
        <v>7.8230000000000004</v>
      </c>
      <c r="K8" s="44" t="s">
        <v>732</v>
      </c>
      <c r="L8" s="9" t="str">
        <f>IF(J8="Div by 0", "N/A", IF(K8="N/A","N/A", IF(J8&gt;VALUE(MID(K8,1,2)), "No", IF(J8&lt;-1*VALUE(MID(K8,1,2)), "No", "Yes"))))</f>
        <v>Yes</v>
      </c>
    </row>
    <row r="9" spans="1:12" x14ac:dyDescent="0.2">
      <c r="A9" s="58" t="s">
        <v>937</v>
      </c>
      <c r="B9" s="9" t="s">
        <v>217</v>
      </c>
      <c r="C9" s="8">
        <v>21.184812442999998</v>
      </c>
      <c r="D9" s="43" t="str">
        <f>IF($B9="N/A","N/A",IF(C9&gt;10,"No",IF(C9&lt;-10,"No","Yes")))</f>
        <v>N/A</v>
      </c>
      <c r="E9" s="8">
        <v>21.940892658999999</v>
      </c>
      <c r="F9" s="43" t="str">
        <f>IF($B9="N/A","N/A",IF(E9&gt;10,"No",IF(E9&lt;-10,"No","Yes")))</f>
        <v>N/A</v>
      </c>
      <c r="G9" s="8">
        <v>17.419338198999998</v>
      </c>
      <c r="H9" s="43" t="str">
        <f>IF($B9="N/A","N/A",IF(G9&gt;10,"No",IF(G9&lt;-10,"No","Yes")))</f>
        <v>N/A</v>
      </c>
      <c r="I9" s="12">
        <v>3.569</v>
      </c>
      <c r="J9" s="12">
        <v>-20.6</v>
      </c>
      <c r="K9" s="9" t="s">
        <v>217</v>
      </c>
      <c r="L9" s="9" t="str">
        <f>IF(J9="Div by 0", "N/A", IF(K9="N/A","N/A", IF(J9&gt;VALUE(MID(K9,1,2)), "No", IF(J9&lt;-1*VALUE(MID(K9,1,2)), "No", "Yes"))))</f>
        <v>N/A</v>
      </c>
    </row>
    <row r="10" spans="1:12" x14ac:dyDescent="0.2">
      <c r="A10" s="58" t="s">
        <v>938</v>
      </c>
      <c r="B10" s="9" t="s">
        <v>217</v>
      </c>
      <c r="C10" s="8">
        <v>29.791094846</v>
      </c>
      <c r="D10" s="43" t="str">
        <f t="shared" ref="D10:D19" si="0">IF($B10="N/A","N/A",IF(C10&gt;10,"No",IF(C10&lt;-10,"No","Yes")))</f>
        <v>N/A</v>
      </c>
      <c r="E10" s="8">
        <v>24.100097058999999</v>
      </c>
      <c r="F10" s="43" t="str">
        <f t="shared" ref="F10:F19" si="1">IF($B10="N/A","N/A",IF(E10&gt;10,"No",IF(E10&lt;-10,"No","Yes")))</f>
        <v>N/A</v>
      </c>
      <c r="G10" s="8">
        <v>18.332989451</v>
      </c>
      <c r="H10" s="43" t="str">
        <f t="shared" ref="H10:H19" si="2">IF($B10="N/A","N/A",IF(G10&gt;10,"No",IF(G10&lt;-10,"No","Yes")))</f>
        <v>N/A</v>
      </c>
      <c r="I10" s="12">
        <v>-19.100000000000001</v>
      </c>
      <c r="J10" s="12">
        <v>-23.9</v>
      </c>
      <c r="K10" s="9" t="s">
        <v>217</v>
      </c>
      <c r="L10" s="9" t="str">
        <f t="shared" ref="L10:L26" si="3">IF(J10="Div by 0", "N/A", IF(K10="N/A","N/A", IF(J10&gt;VALUE(MID(K10,1,2)), "No", IF(J10&lt;-1*VALUE(MID(K10,1,2)), "No", "Yes"))))</f>
        <v>N/A</v>
      </c>
    </row>
    <row r="11" spans="1:12" x14ac:dyDescent="0.2">
      <c r="A11" s="58" t="s">
        <v>939</v>
      </c>
      <c r="B11" s="9" t="s">
        <v>217</v>
      </c>
      <c r="C11" s="8">
        <v>4.3847209515000003</v>
      </c>
      <c r="D11" s="43" t="str">
        <f t="shared" si="0"/>
        <v>N/A</v>
      </c>
      <c r="E11" s="8">
        <v>5.1785739403999997</v>
      </c>
      <c r="F11" s="43" t="str">
        <f t="shared" si="1"/>
        <v>N/A</v>
      </c>
      <c r="G11" s="8">
        <v>3.9254120134999999</v>
      </c>
      <c r="H11" s="43" t="str">
        <f t="shared" si="2"/>
        <v>N/A</v>
      </c>
      <c r="I11" s="12">
        <v>18.100000000000001</v>
      </c>
      <c r="J11" s="12">
        <v>-24.2</v>
      </c>
      <c r="K11" s="9" t="s">
        <v>217</v>
      </c>
      <c r="L11" s="9" t="str">
        <f t="shared" si="3"/>
        <v>N/A</v>
      </c>
    </row>
    <row r="12" spans="1:12" x14ac:dyDescent="0.2">
      <c r="A12" s="58" t="s">
        <v>940</v>
      </c>
      <c r="B12" s="9" t="s">
        <v>217</v>
      </c>
      <c r="C12" s="8">
        <v>2.0585544399999999E-2</v>
      </c>
      <c r="D12" s="43" t="str">
        <f t="shared" si="0"/>
        <v>N/A</v>
      </c>
      <c r="E12" s="8">
        <v>0</v>
      </c>
      <c r="F12" s="43" t="str">
        <f t="shared" si="1"/>
        <v>N/A</v>
      </c>
      <c r="G12" s="8">
        <v>0</v>
      </c>
      <c r="H12" s="43" t="str">
        <f t="shared" si="2"/>
        <v>N/A</v>
      </c>
      <c r="I12" s="12">
        <v>-100</v>
      </c>
      <c r="J12" s="12" t="s">
        <v>1743</v>
      </c>
      <c r="K12" s="9" t="s">
        <v>217</v>
      </c>
      <c r="L12" s="9" t="str">
        <f t="shared" si="3"/>
        <v>N/A</v>
      </c>
    </row>
    <row r="13" spans="1:12" x14ac:dyDescent="0.2">
      <c r="A13" s="58" t="s">
        <v>941</v>
      </c>
      <c r="B13" s="11" t="s">
        <v>217</v>
      </c>
      <c r="C13" s="8">
        <v>44.285605367000002</v>
      </c>
      <c r="D13" s="43" t="str">
        <f t="shared" si="0"/>
        <v>N/A</v>
      </c>
      <c r="E13" s="8">
        <v>48.780436342000002</v>
      </c>
      <c r="F13" s="43" t="str">
        <f t="shared" si="1"/>
        <v>N/A</v>
      </c>
      <c r="G13" s="8">
        <v>60.322260335999999</v>
      </c>
      <c r="H13" s="43" t="str">
        <f t="shared" si="2"/>
        <v>N/A</v>
      </c>
      <c r="I13" s="12">
        <v>10.15</v>
      </c>
      <c r="J13" s="12">
        <v>23.66</v>
      </c>
      <c r="K13" s="9" t="s">
        <v>217</v>
      </c>
      <c r="L13" s="9" t="str">
        <f t="shared" si="3"/>
        <v>N/A</v>
      </c>
    </row>
    <row r="14" spans="1:12" ht="12.75" customHeight="1" x14ac:dyDescent="0.2">
      <c r="A14" s="58" t="s">
        <v>942</v>
      </c>
      <c r="B14" s="11" t="s">
        <v>217</v>
      </c>
      <c r="C14" s="8">
        <v>0</v>
      </c>
      <c r="D14" s="43" t="str">
        <f t="shared" si="0"/>
        <v>N/A</v>
      </c>
      <c r="E14" s="8">
        <v>0</v>
      </c>
      <c r="F14" s="43" t="str">
        <f t="shared" si="1"/>
        <v>N/A</v>
      </c>
      <c r="G14" s="8">
        <v>0</v>
      </c>
      <c r="H14" s="43" t="str">
        <f t="shared" si="2"/>
        <v>N/A</v>
      </c>
      <c r="I14" s="12" t="s">
        <v>1743</v>
      </c>
      <c r="J14" s="12" t="s">
        <v>1743</v>
      </c>
      <c r="K14" s="9" t="s">
        <v>217</v>
      </c>
      <c r="L14" s="9" t="str">
        <f t="shared" si="3"/>
        <v>N/A</v>
      </c>
    </row>
    <row r="15" spans="1:12" x14ac:dyDescent="0.2">
      <c r="A15" s="58" t="s">
        <v>943</v>
      </c>
      <c r="B15" s="11" t="s">
        <v>217</v>
      </c>
      <c r="C15" s="8">
        <v>0.33165599270000001</v>
      </c>
      <c r="D15" s="43" t="str">
        <f t="shared" si="0"/>
        <v>N/A</v>
      </c>
      <c r="E15" s="8">
        <v>0</v>
      </c>
      <c r="F15" s="43" t="str">
        <f t="shared" si="1"/>
        <v>N/A</v>
      </c>
      <c r="G15" s="8">
        <v>0</v>
      </c>
      <c r="H15" s="43" t="str">
        <f t="shared" si="2"/>
        <v>N/A</v>
      </c>
      <c r="I15" s="12">
        <v>-100</v>
      </c>
      <c r="J15" s="12" t="s">
        <v>1743</v>
      </c>
      <c r="K15" s="9" t="s">
        <v>217</v>
      </c>
      <c r="L15" s="9" t="str">
        <f t="shared" si="3"/>
        <v>N/A</v>
      </c>
    </row>
    <row r="16" spans="1:12" ht="12.75" customHeight="1" x14ac:dyDescent="0.2">
      <c r="A16" s="58" t="s">
        <v>944</v>
      </c>
      <c r="B16" s="11" t="s">
        <v>217</v>
      </c>
      <c r="C16" s="8">
        <v>1.5248550999999999E-3</v>
      </c>
      <c r="D16" s="43" t="str">
        <f t="shared" si="0"/>
        <v>N/A</v>
      </c>
      <c r="E16" s="8">
        <v>0</v>
      </c>
      <c r="F16" s="43" t="str">
        <f t="shared" si="1"/>
        <v>N/A</v>
      </c>
      <c r="G16" s="8">
        <v>0</v>
      </c>
      <c r="H16" s="43" t="str">
        <f t="shared" si="2"/>
        <v>N/A</v>
      </c>
      <c r="I16" s="12">
        <v>-100</v>
      </c>
      <c r="J16" s="12" t="s">
        <v>1743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78.655249787000002</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3.9254120134999999</v>
      </c>
      <c r="H18" s="43" t="str">
        <f t="shared" si="2"/>
        <v>N/A</v>
      </c>
      <c r="I18" s="12" t="s">
        <v>217</v>
      </c>
      <c r="J18" s="12" t="s">
        <v>217</v>
      </c>
      <c r="K18" s="9" t="s">
        <v>217</v>
      </c>
      <c r="L18" s="9" t="str">
        <f t="shared" si="3"/>
        <v>N/A</v>
      </c>
    </row>
    <row r="19" spans="1:12" ht="12.75" customHeight="1" x14ac:dyDescent="0.2">
      <c r="A19" s="16" t="s">
        <v>132</v>
      </c>
      <c r="B19" s="1" t="s">
        <v>217</v>
      </c>
      <c r="C19" s="35">
        <v>2229</v>
      </c>
      <c r="D19" s="43" t="str">
        <f t="shared" si="0"/>
        <v>N/A</v>
      </c>
      <c r="E19" s="35">
        <v>210</v>
      </c>
      <c r="F19" s="43" t="str">
        <f t="shared" si="1"/>
        <v>N/A</v>
      </c>
      <c r="G19" s="35">
        <v>11</v>
      </c>
      <c r="H19" s="43" t="str">
        <f t="shared" si="2"/>
        <v>N/A</v>
      </c>
      <c r="I19" s="12">
        <v>-90.6</v>
      </c>
      <c r="J19" s="12">
        <v>-95.2</v>
      </c>
      <c r="K19" s="35" t="s">
        <v>217</v>
      </c>
      <c r="L19" s="9" t="str">
        <f t="shared" si="3"/>
        <v>N/A</v>
      </c>
    </row>
    <row r="20" spans="1:12" ht="12.75" customHeight="1" x14ac:dyDescent="0.2">
      <c r="A20" s="16" t="s">
        <v>133</v>
      </c>
      <c r="B20" s="47" t="s">
        <v>280</v>
      </c>
      <c r="C20" s="8">
        <v>1.6994510521999999</v>
      </c>
      <c r="D20" s="43" t="str">
        <f>IF($B20="N/A","N/A",IF(C20&gt;=2,"No",IF(C20&lt;0,"No","Yes")))</f>
        <v>Yes</v>
      </c>
      <c r="E20" s="8">
        <v>0.1476980208</v>
      </c>
      <c r="F20" s="43" t="str">
        <f>IF($B20="N/A","N/A",IF(E20&gt;=2,"No",IF(E20&lt;0,"No","Yes")))</f>
        <v>Yes</v>
      </c>
      <c r="G20" s="8">
        <v>6.4477858000000004E-3</v>
      </c>
      <c r="H20" s="43" t="str">
        <f>IF($B20="N/A","N/A",IF(G20&gt;=2,"No",IF(G20&lt;0,"No","Yes")))</f>
        <v>Yes</v>
      </c>
      <c r="I20" s="12">
        <v>-91.3</v>
      </c>
      <c r="J20" s="12">
        <v>-95.6</v>
      </c>
      <c r="K20" s="9" t="s">
        <v>217</v>
      </c>
      <c r="L20" s="9" t="str">
        <f t="shared" si="3"/>
        <v>N/A</v>
      </c>
    </row>
    <row r="21" spans="1:12" ht="25.5" x14ac:dyDescent="0.2">
      <c r="A21" s="2" t="s">
        <v>134</v>
      </c>
      <c r="B21" s="47" t="s">
        <v>217</v>
      </c>
      <c r="C21" s="46">
        <v>2793933</v>
      </c>
      <c r="D21" s="43" t="str">
        <f t="shared" ref="D21:D26" si="4">IF($B21="N/A","N/A",IF(C21&gt;10,"No",IF(C21&lt;-10,"No","Yes")))</f>
        <v>N/A</v>
      </c>
      <c r="E21" s="46">
        <v>271634</v>
      </c>
      <c r="F21" s="43" t="str">
        <f t="shared" ref="F21:F26" si="5">IF($B21="N/A","N/A",IF(E21&gt;10,"No",IF(E21&lt;-10,"No","Yes")))</f>
        <v>N/A</v>
      </c>
      <c r="G21" s="46">
        <v>6630</v>
      </c>
      <c r="H21" s="43" t="str">
        <f t="shared" ref="H21:H26" si="6">IF($B21="N/A","N/A",IF(G21&gt;10,"No",IF(G21&lt;-10,"No","Yes")))</f>
        <v>N/A</v>
      </c>
      <c r="I21" s="12">
        <v>-90.3</v>
      </c>
      <c r="J21" s="12">
        <v>-97.6</v>
      </c>
      <c r="K21" s="9" t="s">
        <v>217</v>
      </c>
      <c r="L21" s="9" t="str">
        <f t="shared" si="3"/>
        <v>N/A</v>
      </c>
    </row>
    <row r="22" spans="1:12" ht="13.5" customHeight="1" x14ac:dyDescent="0.2">
      <c r="A22" s="2" t="s">
        <v>1725</v>
      </c>
      <c r="B22" s="47" t="s">
        <v>217</v>
      </c>
      <c r="C22" s="46">
        <v>1253.4468371</v>
      </c>
      <c r="D22" s="43" t="str">
        <f t="shared" si="4"/>
        <v>N/A</v>
      </c>
      <c r="E22" s="46">
        <v>1293.4952381000001</v>
      </c>
      <c r="F22" s="43" t="str">
        <f t="shared" si="5"/>
        <v>N/A</v>
      </c>
      <c r="G22" s="46">
        <v>663</v>
      </c>
      <c r="H22" s="43" t="str">
        <f t="shared" si="6"/>
        <v>N/A</v>
      </c>
      <c r="I22" s="12">
        <v>3.1949999999999998</v>
      </c>
      <c r="J22" s="12">
        <v>-48.7</v>
      </c>
      <c r="K22" s="9" t="s">
        <v>217</v>
      </c>
      <c r="L22" s="9" t="str">
        <f t="shared" si="3"/>
        <v>N/A</v>
      </c>
    </row>
    <row r="23" spans="1:12" ht="12.75" customHeight="1" x14ac:dyDescent="0.2">
      <c r="A23" s="16" t="s">
        <v>135</v>
      </c>
      <c r="B23" s="34" t="s">
        <v>217</v>
      </c>
      <c r="C23" s="1">
        <v>2204</v>
      </c>
      <c r="D23" s="43" t="str">
        <f t="shared" si="4"/>
        <v>N/A</v>
      </c>
      <c r="E23" s="1">
        <v>210</v>
      </c>
      <c r="F23" s="43" t="str">
        <f t="shared" si="5"/>
        <v>N/A</v>
      </c>
      <c r="G23" s="1">
        <v>10</v>
      </c>
      <c r="H23" s="43" t="str">
        <f t="shared" si="6"/>
        <v>N/A</v>
      </c>
      <c r="I23" s="12">
        <v>-90.5</v>
      </c>
      <c r="J23" s="12">
        <v>-95.2</v>
      </c>
      <c r="K23" s="35" t="s">
        <v>217</v>
      </c>
      <c r="L23" s="9" t="str">
        <f t="shared" si="3"/>
        <v>N/A</v>
      </c>
    </row>
    <row r="24" spans="1:12" ht="12.75" customHeight="1" x14ac:dyDescent="0.2">
      <c r="A24" s="16" t="s">
        <v>136</v>
      </c>
      <c r="B24" s="34" t="s">
        <v>217</v>
      </c>
      <c r="C24" s="13">
        <v>1.6803903629000001</v>
      </c>
      <c r="D24" s="43" t="str">
        <f t="shared" si="4"/>
        <v>N/A</v>
      </c>
      <c r="E24" s="13">
        <v>0.1476980208</v>
      </c>
      <c r="F24" s="43" t="str">
        <f t="shared" si="5"/>
        <v>N/A</v>
      </c>
      <c r="G24" s="13">
        <v>6.4477858000000004E-3</v>
      </c>
      <c r="H24" s="43" t="str">
        <f t="shared" si="6"/>
        <v>N/A</v>
      </c>
      <c r="I24" s="12">
        <v>-91.2</v>
      </c>
      <c r="J24" s="12">
        <v>-95.6</v>
      </c>
      <c r="K24" s="9" t="s">
        <v>217</v>
      </c>
      <c r="L24" s="9" t="str">
        <f t="shared" si="3"/>
        <v>N/A</v>
      </c>
    </row>
    <row r="25" spans="1:12" ht="25.5" x14ac:dyDescent="0.2">
      <c r="A25" s="2" t="s">
        <v>137</v>
      </c>
      <c r="B25" s="34" t="s">
        <v>217</v>
      </c>
      <c r="C25" s="14">
        <v>2793933</v>
      </c>
      <c r="D25" s="43" t="str">
        <f t="shared" si="4"/>
        <v>N/A</v>
      </c>
      <c r="E25" s="14">
        <v>271634</v>
      </c>
      <c r="F25" s="43" t="str">
        <f t="shared" si="5"/>
        <v>N/A</v>
      </c>
      <c r="G25" s="14">
        <v>6630</v>
      </c>
      <c r="H25" s="43" t="str">
        <f t="shared" si="6"/>
        <v>N/A</v>
      </c>
      <c r="I25" s="12">
        <v>-90.3</v>
      </c>
      <c r="J25" s="12">
        <v>-97.6</v>
      </c>
      <c r="K25" s="9" t="s">
        <v>217</v>
      </c>
      <c r="L25" s="9" t="str">
        <f t="shared" si="3"/>
        <v>N/A</v>
      </c>
    </row>
    <row r="26" spans="1:12" ht="25.5" x14ac:dyDescent="0.2">
      <c r="A26" s="2" t="s">
        <v>947</v>
      </c>
      <c r="B26" s="34" t="s">
        <v>217</v>
      </c>
      <c r="C26" s="14">
        <v>1267.6647005</v>
      </c>
      <c r="D26" s="43" t="str">
        <f t="shared" si="4"/>
        <v>N/A</v>
      </c>
      <c r="E26" s="14">
        <v>1293.4952381000001</v>
      </c>
      <c r="F26" s="43" t="str">
        <f t="shared" si="5"/>
        <v>N/A</v>
      </c>
      <c r="G26" s="14">
        <v>663</v>
      </c>
      <c r="H26" s="43" t="str">
        <f t="shared" si="6"/>
        <v>N/A</v>
      </c>
      <c r="I26" s="12">
        <v>2.0379999999999998</v>
      </c>
      <c r="J26" s="12">
        <v>-48.7</v>
      </c>
      <c r="K26" s="9" t="s">
        <v>217</v>
      </c>
      <c r="L26" s="9" t="str">
        <f t="shared" si="3"/>
        <v>N/A</v>
      </c>
    </row>
    <row r="27" spans="1:12" x14ac:dyDescent="0.2">
      <c r="A27" s="16" t="s">
        <v>138</v>
      </c>
      <c r="B27" s="1" t="s">
        <v>217</v>
      </c>
      <c r="C27" s="35">
        <v>18442</v>
      </c>
      <c r="D27" s="43" t="str">
        <f>IF($B27="N/A","N/A",IF(C27&gt;10,"No",IF(C27&lt;-10,"No","Yes")))</f>
        <v>N/A</v>
      </c>
      <c r="E27" s="35">
        <v>19375</v>
      </c>
      <c r="F27" s="43" t="str">
        <f>IF($B27="N/A","N/A",IF(E27&gt;10,"No",IF(E27&lt;-10,"No","Yes")))</f>
        <v>N/A</v>
      </c>
      <c r="G27" s="35">
        <v>18534</v>
      </c>
      <c r="H27" s="43" t="str">
        <f>IF($B27="N/A","N/A",IF(G27&gt;10,"No",IF(G27&lt;-10,"No","Yes")))</f>
        <v>N/A</v>
      </c>
      <c r="I27" s="12">
        <v>5.0590000000000002</v>
      </c>
      <c r="J27" s="12">
        <v>-4.34</v>
      </c>
      <c r="K27" s="35" t="s">
        <v>217</v>
      </c>
      <c r="L27" s="9" t="str">
        <f>IF(J27="Div by 0", "N/A", IF(K27="N/A","N/A", IF(J27&gt;VALUE(MID(K27,1,2)), "No", IF(J27&lt;-1*VALUE(MID(K27,1,2)), "No", "Yes"))))</f>
        <v>N/A</v>
      </c>
    </row>
    <row r="28" spans="1:12" x14ac:dyDescent="0.2">
      <c r="A28" s="2" t="s">
        <v>139</v>
      </c>
      <c r="B28" s="47" t="s">
        <v>217</v>
      </c>
      <c r="C28" s="8">
        <v>14.060689235</v>
      </c>
      <c r="D28" s="43" t="str">
        <f>IF($B28="N/A","N/A",IF(C28&gt;10,"No",IF(C28&lt;-10,"No","Yes")))</f>
        <v>N/A</v>
      </c>
      <c r="E28" s="8">
        <v>13.626900732999999</v>
      </c>
      <c r="F28" s="43" t="str">
        <f>IF($B28="N/A","N/A",IF(E28&gt;10,"No",IF(E28&lt;-10,"No","Yes")))</f>
        <v>N/A</v>
      </c>
      <c r="G28" s="8">
        <v>11.950326258</v>
      </c>
      <c r="H28" s="43" t="str">
        <f>IF($B28="N/A","N/A",IF(G28&gt;10,"No",IF(G28&lt;-10,"No","Yes")))</f>
        <v>N/A</v>
      </c>
      <c r="I28" s="12">
        <v>-3.09</v>
      </c>
      <c r="J28" s="12">
        <v>-12.3</v>
      </c>
      <c r="K28" s="9" t="s">
        <v>217</v>
      </c>
      <c r="L28" s="9" t="str">
        <f>IF(J28="Div by 0", "N/A", IF(K28="N/A","N/A", IF(J28&gt;VALUE(MID(K28,1,2)), "No", IF(J28&lt;-1*VALUE(MID(K28,1,2)), "No", "Yes"))))</f>
        <v>N/A</v>
      </c>
    </row>
    <row r="29" spans="1:12" x14ac:dyDescent="0.2">
      <c r="A29" s="16" t="s">
        <v>140</v>
      </c>
      <c r="B29" s="35" t="s">
        <v>217</v>
      </c>
      <c r="C29" s="35">
        <v>23142</v>
      </c>
      <c r="D29" s="43" t="str">
        <f>IF($B29="N/A","N/A",IF(C29&gt;10,"No",IF(C29&lt;-10,"No","Yes")))</f>
        <v>N/A</v>
      </c>
      <c r="E29" s="35">
        <v>25439</v>
      </c>
      <c r="F29" s="43" t="str">
        <f>IF($B29="N/A","N/A",IF(E29&gt;10,"No",IF(E29&lt;-10,"No","Yes")))</f>
        <v>N/A</v>
      </c>
      <c r="G29" s="35">
        <v>23851</v>
      </c>
      <c r="H29" s="43" t="str">
        <f>IF($B29="N/A","N/A",IF(G29&gt;10,"No",IF(G29&lt;-10,"No","Yes")))</f>
        <v>N/A</v>
      </c>
      <c r="I29" s="12">
        <v>9.9260000000000002</v>
      </c>
      <c r="J29" s="12">
        <v>-6.24</v>
      </c>
      <c r="K29" s="35" t="s">
        <v>217</v>
      </c>
      <c r="L29" s="9" t="str">
        <f>IF(J29="Div by 0", "N/A", IF(K29="N/A","N/A", IF(J29&gt;VALUE(MID(K29,1,2)), "No", IF(J29&lt;-1*VALUE(MID(K29,1,2)), "No", "Yes"))))</f>
        <v>N/A</v>
      </c>
    </row>
    <row r="30" spans="1:12" x14ac:dyDescent="0.2">
      <c r="A30" s="2" t="s">
        <v>141</v>
      </c>
      <c r="B30" s="34" t="s">
        <v>217</v>
      </c>
      <c r="C30" s="8">
        <v>17.644098810999999</v>
      </c>
      <c r="D30" s="43" t="str">
        <f>IF($B30="N/A","N/A",IF(C30&gt;10,"No",IF(C30&lt;-10,"No","Yes")))</f>
        <v>N/A</v>
      </c>
      <c r="E30" s="8">
        <v>17.891856915999998</v>
      </c>
      <c r="F30" s="43" t="str">
        <f>IF($B30="N/A","N/A",IF(E30&gt;10,"No",IF(E30&lt;-10,"No","Yes")))</f>
        <v>N/A</v>
      </c>
      <c r="G30" s="8">
        <v>15.378613983999999</v>
      </c>
      <c r="H30" s="43" t="str">
        <f>IF($B30="N/A","N/A",IF(G30&gt;10,"No",IF(G30&lt;-10,"No","Yes")))</f>
        <v>N/A</v>
      </c>
      <c r="I30" s="12">
        <v>1.4039999999999999</v>
      </c>
      <c r="J30" s="12">
        <v>-14</v>
      </c>
      <c r="K30" s="9" t="s">
        <v>217</v>
      </c>
      <c r="L30" s="9" t="str">
        <f>IF(J30="Div by 0", "N/A", IF(K30="N/A","N/A", IF(J30&gt;VALUE(MID(K30,1,2)), "No", IF(J30&lt;-1*VALUE(MID(K30,1,2)), "No", "Yes"))))</f>
        <v>N/A</v>
      </c>
    </row>
    <row r="31" spans="1:12" ht="12.75" customHeight="1" x14ac:dyDescent="0.2">
      <c r="A31" s="16" t="s">
        <v>142</v>
      </c>
      <c r="B31" s="1" t="s">
        <v>217</v>
      </c>
      <c r="C31" s="1">
        <v>16138.25</v>
      </c>
      <c r="D31" s="43" t="str">
        <f>IF($B31="N/A","N/A",IF(C31&gt;10,"No",IF(C31&lt;-10,"No","Yes")))</f>
        <v>N/A</v>
      </c>
      <c r="E31" s="1">
        <v>17707.916667000001</v>
      </c>
      <c r="F31" s="43" t="str">
        <f>IF($B31="N/A","N/A",IF(E31&gt;10,"No",IF(E31&lt;-10,"No","Yes")))</f>
        <v>N/A</v>
      </c>
      <c r="G31" s="1">
        <v>15414.75</v>
      </c>
      <c r="H31" s="43" t="str">
        <f>IF($B31="N/A","N/A",IF(G31&gt;10,"No",IF(G31&lt;-10,"No","Yes")))</f>
        <v>N/A</v>
      </c>
      <c r="I31" s="12">
        <v>9.7260000000000009</v>
      </c>
      <c r="J31" s="12">
        <v>-12.9</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110489</v>
      </c>
      <c r="D6" s="43" t="str">
        <f>IF($B6="N/A","N/A",IF(C6&gt;10,"No",IF(C6&lt;-10,"No","Yes")))</f>
        <v>N/A</v>
      </c>
      <c r="E6" s="35">
        <v>122597</v>
      </c>
      <c r="F6" s="43" t="str">
        <f>IF($B6="N/A","N/A",IF(E6&gt;10,"No",IF(E6&lt;-10,"No","Yes")))</f>
        <v>N/A</v>
      </c>
      <c r="G6" s="35">
        <v>136548</v>
      </c>
      <c r="H6" s="43" t="str">
        <f>IF($B6="N/A","N/A",IF(G6&gt;10,"No",IF(G6&lt;-10,"No","Yes")))</f>
        <v>N/A</v>
      </c>
      <c r="I6" s="12">
        <v>10.96</v>
      </c>
      <c r="J6" s="12">
        <v>11.38</v>
      </c>
      <c r="K6" s="49" t="s">
        <v>732</v>
      </c>
      <c r="L6" s="9" t="str">
        <f>IF(J6="Div by 0", "N/A", IF(K6="N/A","N/A", IF(J6&gt;VALUE(MID(K6,1,2)), "No", IF(J6&lt;-1*VALUE(MID(K6,1,2)), "No", "Yes"))))</f>
        <v>Yes</v>
      </c>
    </row>
    <row r="7" spans="1:12" x14ac:dyDescent="0.2">
      <c r="A7" s="16" t="s">
        <v>59</v>
      </c>
      <c r="B7" s="35" t="s">
        <v>217</v>
      </c>
      <c r="C7" s="35">
        <v>81578.080000000002</v>
      </c>
      <c r="D7" s="43" t="str">
        <f>IF($B7="N/A","N/A",IF(C7&gt;10,"No",IF(C7&lt;-10,"No","Yes")))</f>
        <v>N/A</v>
      </c>
      <c r="E7" s="35">
        <v>88057.600000000006</v>
      </c>
      <c r="F7" s="43" t="str">
        <f>IF($B7="N/A","N/A",IF(E7&gt;10,"No",IF(E7&lt;-10,"No","Yes")))</f>
        <v>N/A</v>
      </c>
      <c r="G7" s="35">
        <v>107372.74</v>
      </c>
      <c r="H7" s="43" t="str">
        <f>IF($B7="N/A","N/A",IF(G7&gt;10,"No",IF(G7&lt;-10,"No","Yes")))</f>
        <v>N/A</v>
      </c>
      <c r="I7" s="12">
        <v>7.9429999999999996</v>
      </c>
      <c r="J7" s="12">
        <v>21.93</v>
      </c>
      <c r="K7" s="49" t="s">
        <v>733</v>
      </c>
      <c r="L7" s="9" t="str">
        <f>IF(J7="Div by 0", "N/A", IF(K7="N/A","N/A", IF(J7&gt;VALUE(MID(K7,1,2)), "No", IF(J7&lt;-1*VALUE(MID(K7,1,2)), "No", "Yes"))))</f>
        <v>No</v>
      </c>
    </row>
    <row r="8" spans="1:12" x14ac:dyDescent="0.2">
      <c r="A8" s="66" t="s">
        <v>143</v>
      </c>
      <c r="B8" s="35" t="s">
        <v>217</v>
      </c>
      <c r="C8" s="35">
        <v>0</v>
      </c>
      <c r="D8" s="43" t="str">
        <f>IF($B8="N/A","N/A",IF(C8&gt;10,"No",IF(C8&lt;-10,"No","Yes")))</f>
        <v>N/A</v>
      </c>
      <c r="E8" s="35">
        <v>1941</v>
      </c>
      <c r="F8" s="43" t="str">
        <f>IF($B8="N/A","N/A",IF(E8&gt;10,"No",IF(E8&lt;-10,"No","Yes")))</f>
        <v>N/A</v>
      </c>
      <c r="G8" s="35">
        <v>7430</v>
      </c>
      <c r="H8" s="43" t="str">
        <f>IF($B8="N/A","N/A",IF(G8&gt;10,"No",IF(G8&lt;-10,"No","Yes")))</f>
        <v>N/A</v>
      </c>
      <c r="I8" s="12" t="s">
        <v>1743</v>
      </c>
      <c r="J8" s="12">
        <v>282.8</v>
      </c>
      <c r="K8" s="35" t="s">
        <v>217</v>
      </c>
      <c r="L8" s="9" t="str">
        <f>IF(J8="Div by 0", "N/A", IF(K8="N/A","N/A", IF(J8&gt;VALUE(MID(K8,1,2)), "No", IF(J8&lt;-1*VALUE(MID(K8,1,2)), "No", "Yes"))))</f>
        <v>N/A</v>
      </c>
    </row>
    <row r="9" spans="1:12" x14ac:dyDescent="0.2">
      <c r="A9" s="16" t="s">
        <v>681</v>
      </c>
      <c r="B9" s="35" t="s">
        <v>217</v>
      </c>
      <c r="C9" s="35" t="s">
        <v>1743</v>
      </c>
      <c r="D9" s="43" t="str">
        <f t="shared" ref="D9:D11" si="0">IF($B9="N/A","N/A",IF(C9&gt;10,"No",IF(C9&lt;-10,"No","Yes")))</f>
        <v>N/A</v>
      </c>
      <c r="E9" s="35">
        <v>1933</v>
      </c>
      <c r="F9" s="43" t="str">
        <f t="shared" ref="F9:F11" si="1">IF($B9="N/A","N/A",IF(E9&gt;10,"No",IF(E9&lt;-10,"No","Yes")))</f>
        <v>N/A</v>
      </c>
      <c r="G9" s="35">
        <v>7264</v>
      </c>
      <c r="H9" s="43" t="str">
        <f t="shared" ref="H9:H11" si="2">IF($B9="N/A","N/A",IF(G9&gt;10,"No",IF(G9&lt;-10,"No","Yes")))</f>
        <v>N/A</v>
      </c>
      <c r="I9" s="12" t="s">
        <v>1743</v>
      </c>
      <c r="J9" s="12">
        <v>275.8</v>
      </c>
      <c r="K9" s="35" t="s">
        <v>217</v>
      </c>
      <c r="L9" s="9" t="str">
        <f t="shared" ref="L9:L11" si="3">IF(J9="Div by 0", "N/A", IF(K9="N/A","N/A", IF(J9&gt;VALUE(MID(K9,1,2)), "No", IF(J9&lt;-1*VALUE(MID(K9,1,2)), "No", "Yes"))))</f>
        <v>N/A</v>
      </c>
    </row>
    <row r="10" spans="1:12" x14ac:dyDescent="0.2">
      <c r="A10" s="16" t="s">
        <v>424</v>
      </c>
      <c r="B10" s="35" t="s">
        <v>217</v>
      </c>
      <c r="C10" s="35" t="s">
        <v>1743</v>
      </c>
      <c r="D10" s="43" t="str">
        <f t="shared" si="0"/>
        <v>N/A</v>
      </c>
      <c r="E10" s="35">
        <v>11</v>
      </c>
      <c r="F10" s="43" t="str">
        <f t="shared" si="1"/>
        <v>N/A</v>
      </c>
      <c r="G10" s="35">
        <v>166</v>
      </c>
      <c r="H10" s="43" t="str">
        <f t="shared" si="2"/>
        <v>N/A</v>
      </c>
      <c r="I10" s="12" t="s">
        <v>1743</v>
      </c>
      <c r="J10" s="12">
        <v>1975</v>
      </c>
      <c r="K10" s="35" t="s">
        <v>217</v>
      </c>
      <c r="L10" s="9" t="str">
        <f t="shared" si="3"/>
        <v>N/A</v>
      </c>
    </row>
    <row r="11" spans="1:12" x14ac:dyDescent="0.2">
      <c r="A11" s="16" t="s">
        <v>173</v>
      </c>
      <c r="B11" s="35" t="s">
        <v>217</v>
      </c>
      <c r="C11" s="8">
        <v>0</v>
      </c>
      <c r="D11" s="43" t="str">
        <f t="shared" si="0"/>
        <v>N/A</v>
      </c>
      <c r="E11" s="8">
        <v>1.5832361314000001</v>
      </c>
      <c r="F11" s="43" t="str">
        <f t="shared" si="1"/>
        <v>N/A</v>
      </c>
      <c r="G11" s="8">
        <v>5.4413100155</v>
      </c>
      <c r="H11" s="43" t="str">
        <f t="shared" si="2"/>
        <v>N/A</v>
      </c>
      <c r="I11" s="12" t="s">
        <v>1743</v>
      </c>
      <c r="J11" s="12">
        <v>243.7</v>
      </c>
      <c r="K11" s="35" t="s">
        <v>217</v>
      </c>
      <c r="L11" s="9" t="str">
        <f t="shared" si="3"/>
        <v>N/A</v>
      </c>
    </row>
    <row r="12" spans="1:12" x14ac:dyDescent="0.2">
      <c r="A12" s="16" t="s">
        <v>144</v>
      </c>
      <c r="B12" s="35" t="s">
        <v>217</v>
      </c>
      <c r="C12" s="35">
        <v>0</v>
      </c>
      <c r="D12" s="43" t="str">
        <f>IF($B12="N/A","N/A",IF(C12&gt;10,"No",IF(C12&lt;-10,"No","Yes")))</f>
        <v>N/A</v>
      </c>
      <c r="E12" s="35">
        <v>326.91666666999998</v>
      </c>
      <c r="F12" s="43" t="str">
        <f>IF($B12="N/A","N/A",IF(E12&gt;10,"No",IF(E12&lt;-10,"No","Yes")))</f>
        <v>N/A</v>
      </c>
      <c r="G12" s="35">
        <v>4338.3333333</v>
      </c>
      <c r="H12" s="43" t="str">
        <f>IF($B12="N/A","N/A",IF(G12&gt;10,"No",IF(G12&lt;-10,"No","Yes")))</f>
        <v>N/A</v>
      </c>
      <c r="I12" s="12" t="s">
        <v>1743</v>
      </c>
      <c r="J12" s="12">
        <v>1227</v>
      </c>
      <c r="K12" s="35" t="s">
        <v>217</v>
      </c>
      <c r="L12" s="9" t="str">
        <f>IF(J12="Div by 0", "N/A", IF(K12="N/A","N/A", IF(J12&gt;VALUE(MID(K12,1,2)), "No", IF(J12&lt;-1*VALUE(MID(K12,1,2)), "No", "Yes"))))</f>
        <v>N/A</v>
      </c>
    </row>
    <row r="13" spans="1:12" s="104" customFormat="1" ht="12.75" customHeight="1" x14ac:dyDescent="0.2">
      <c r="A13" s="2" t="s">
        <v>1656</v>
      </c>
      <c r="B13" s="47" t="s">
        <v>281</v>
      </c>
      <c r="C13" s="13">
        <v>98.895817683000004</v>
      </c>
      <c r="D13" s="11" t="str">
        <f>IF($B13="N/A","N/A",IF(C13&gt;=95,"Yes","No"))</f>
        <v>Yes</v>
      </c>
      <c r="E13" s="13">
        <v>98.835208038999994</v>
      </c>
      <c r="F13" s="11" t="str">
        <f>IF($B13="N/A","N/A",IF(E13&gt;=95,"Yes","No"))</f>
        <v>Yes</v>
      </c>
      <c r="G13" s="13">
        <v>98.664205992999996</v>
      </c>
      <c r="H13" s="11" t="str">
        <f>IF($B13="N/A","N/A",IF(G13&gt;=95,"Yes","No"))</f>
        <v>Yes</v>
      </c>
      <c r="I13" s="56">
        <v>-6.0999999999999999E-2</v>
      </c>
      <c r="J13" s="56">
        <v>-0.17299999999999999</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91.847152205</v>
      </c>
      <c r="D14" s="11" t="str">
        <f>IF($B14="N/A","N/A",IF(C14&gt;95,"Yes","No"))</f>
        <v>No</v>
      </c>
      <c r="E14" s="68">
        <v>98.330301719999994</v>
      </c>
      <c r="F14" s="11" t="str">
        <f>IF($B14="N/A","N/A",IF(E14&gt;95,"Yes","No"))</f>
        <v>Yes</v>
      </c>
      <c r="G14" s="68">
        <v>98.634912264999997</v>
      </c>
      <c r="H14" s="11" t="str">
        <f>IF($B14="N/A","N/A",IF(G14&gt;95,"Yes","No"))</f>
        <v>Yes</v>
      </c>
      <c r="I14" s="128">
        <v>7.0590000000000002</v>
      </c>
      <c r="J14" s="128">
        <v>0.30980000000000002</v>
      </c>
      <c r="K14" s="127" t="s">
        <v>733</v>
      </c>
      <c r="L14" s="11" t="str">
        <f t="shared" si="4"/>
        <v>Yes</v>
      </c>
    </row>
    <row r="15" spans="1:12" s="104" customFormat="1" ht="12.75" customHeight="1" x14ac:dyDescent="0.2">
      <c r="A15" s="2" t="s">
        <v>1659</v>
      </c>
      <c r="B15" s="127" t="s">
        <v>217</v>
      </c>
      <c r="C15" s="68">
        <v>7.0314691959999998</v>
      </c>
      <c r="D15" s="129" t="str">
        <f t="shared" ref="D15:D19" si="5">IF($B15="N/A","N/A",IF(C15&gt;10,"No",IF(C15&lt;-10,"No","Yes")))</f>
        <v>N/A</v>
      </c>
      <c r="E15" s="68">
        <v>0.4755418159</v>
      </c>
      <c r="F15" s="129" t="str">
        <f t="shared" ref="F15:F19" si="6">IF($B15="N/A","N/A",IF(E15&gt;10,"No",IF(E15&lt;-10,"No","Yes")))</f>
        <v>N/A</v>
      </c>
      <c r="G15" s="68">
        <v>1.4646863999999999E-3</v>
      </c>
      <c r="H15" s="129" t="str">
        <f t="shared" ref="H15:H19" si="7">IF($B15="N/A","N/A",IF(G15&gt;10,"No",IF(G15&lt;-10,"No","Yes")))</f>
        <v>N/A</v>
      </c>
      <c r="I15" s="128">
        <v>-93.2</v>
      </c>
      <c r="J15" s="128">
        <v>-99.7</v>
      </c>
      <c r="K15" s="127" t="s">
        <v>217</v>
      </c>
      <c r="L15" s="11" t="str">
        <f t="shared" si="4"/>
        <v>N/A</v>
      </c>
    </row>
    <row r="16" spans="1:12" s="104" customFormat="1" ht="12.75" customHeight="1" x14ac:dyDescent="0.2">
      <c r="A16" s="2" t="s">
        <v>1660</v>
      </c>
      <c r="B16" s="127" t="s">
        <v>217</v>
      </c>
      <c r="C16" s="68">
        <v>0</v>
      </c>
      <c r="D16" s="129" t="str">
        <f t="shared" si="5"/>
        <v>N/A</v>
      </c>
      <c r="E16" s="68">
        <v>0</v>
      </c>
      <c r="F16" s="129" t="str">
        <f t="shared" si="6"/>
        <v>N/A</v>
      </c>
      <c r="G16" s="68">
        <v>0</v>
      </c>
      <c r="H16" s="129" t="str">
        <f t="shared" si="7"/>
        <v>N/A</v>
      </c>
      <c r="I16" s="128" t="s">
        <v>1743</v>
      </c>
      <c r="J16" s="128" t="s">
        <v>1743</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1.7196282E-2</v>
      </c>
      <c r="D18" s="11" t="str">
        <f t="shared" si="5"/>
        <v>N/A</v>
      </c>
      <c r="E18" s="13">
        <v>2.9364503199999999E-2</v>
      </c>
      <c r="F18" s="11" t="str">
        <f t="shared" si="6"/>
        <v>N/A</v>
      </c>
      <c r="G18" s="13">
        <v>2.7829041799999999E-2</v>
      </c>
      <c r="H18" s="11" t="str">
        <f t="shared" si="7"/>
        <v>N/A</v>
      </c>
      <c r="I18" s="56">
        <v>70.760000000000005</v>
      </c>
      <c r="J18" s="56">
        <v>-5.23</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0</v>
      </c>
      <c r="H19" s="11" t="str">
        <f t="shared" si="7"/>
        <v>N/A</v>
      </c>
      <c r="I19" s="56" t="s">
        <v>1743</v>
      </c>
      <c r="J19" s="56" t="s">
        <v>1743</v>
      </c>
      <c r="K19" s="47" t="s">
        <v>217</v>
      </c>
      <c r="L19" s="11" t="str">
        <f t="shared" si="4"/>
        <v>N/A</v>
      </c>
    </row>
    <row r="20" spans="1:14" s="104" customFormat="1" x14ac:dyDescent="0.2">
      <c r="A20" s="2" t="s">
        <v>1664</v>
      </c>
      <c r="B20" s="47" t="s">
        <v>217</v>
      </c>
      <c r="C20" s="1">
        <v>9008</v>
      </c>
      <c r="D20" s="11" t="str">
        <f>IF($B20="N/A","N/A",IF(C20&gt;0,"No",IF(C20&lt;0,"No","Yes")))</f>
        <v>N/A</v>
      </c>
      <c r="E20" s="1">
        <v>2047</v>
      </c>
      <c r="F20" s="11" t="str">
        <f>IF($B20="N/A","N/A",IF(E20&gt;0,"No",IF(E20&lt;0,"No","Yes")))</f>
        <v>N/A</v>
      </c>
      <c r="G20" s="1">
        <v>1864</v>
      </c>
      <c r="H20" s="11" t="str">
        <f>IF($B20="N/A","N/A",IF(G20&gt;0,"No",IF(G20&lt;0,"No","Yes")))</f>
        <v>N/A</v>
      </c>
      <c r="I20" s="56">
        <v>-77.3</v>
      </c>
      <c r="J20" s="56">
        <v>-8.94</v>
      </c>
      <c r="K20" s="47" t="s">
        <v>217</v>
      </c>
      <c r="L20" s="11" t="str">
        <f t="shared" si="4"/>
        <v>N/A</v>
      </c>
    </row>
    <row r="21" spans="1:14" s="104" customFormat="1" x14ac:dyDescent="0.2">
      <c r="A21" s="2" t="s">
        <v>1665</v>
      </c>
      <c r="B21" s="47" t="s">
        <v>282</v>
      </c>
      <c r="C21" s="13">
        <v>8.1528477947999995</v>
      </c>
      <c r="D21" s="11" t="str">
        <f>IF($B21="N/A","N/A",IF(C21&gt;=5,"No",IF(C21&lt;0,"No","Yes")))</f>
        <v>No</v>
      </c>
      <c r="E21" s="13">
        <v>1.6696982797</v>
      </c>
      <c r="F21" s="11" t="str">
        <f>IF($B21="N/A","N/A",IF(E21&gt;=5,"No",IF(E21&lt;0,"No","Yes")))</f>
        <v>Yes</v>
      </c>
      <c r="G21" s="13">
        <v>1.3650877347000001</v>
      </c>
      <c r="H21" s="11" t="str">
        <f>IF($B21="N/A","N/A",IF(G21&gt;=5,"No",IF(G21&lt;0,"No","Yes")))</f>
        <v>Yes</v>
      </c>
      <c r="I21" s="56">
        <v>-79.5</v>
      </c>
      <c r="J21" s="56">
        <v>-18.2</v>
      </c>
      <c r="K21" s="11" t="s">
        <v>217</v>
      </c>
      <c r="L21" s="11" t="str">
        <f t="shared" si="4"/>
        <v>N/A</v>
      </c>
    </row>
    <row r="22" spans="1:14" s="104" customFormat="1" ht="12.75" customHeight="1" x14ac:dyDescent="0.2">
      <c r="A22" s="4" t="s">
        <v>1666</v>
      </c>
      <c r="B22" s="127" t="s">
        <v>217</v>
      </c>
      <c r="C22" s="68">
        <v>97.657637655000002</v>
      </c>
      <c r="D22" s="129" t="str">
        <f t="shared" ref="D22:D25" si="8">IF($B22="N/A","N/A",IF(C22&gt;10,"No",IF(C22&lt;-10,"No","Yes")))</f>
        <v>N/A</v>
      </c>
      <c r="E22" s="68">
        <v>87.249633610000004</v>
      </c>
      <c r="F22" s="129" t="str">
        <f t="shared" ref="F22:F25" si="9">IF($B22="N/A","N/A",IF(E22&gt;10,"No",IF(E22&lt;-10,"No","Yes")))</f>
        <v>N/A</v>
      </c>
      <c r="G22" s="68">
        <v>85.622317597000006</v>
      </c>
      <c r="H22" s="129" t="str">
        <f t="shared" ref="H22:H25" si="10">IF($B22="N/A","N/A",IF(G22&gt;10,"No",IF(G22&lt;-10,"No","Yes")))</f>
        <v>N/A</v>
      </c>
      <c r="I22" s="56">
        <v>-10.7</v>
      </c>
      <c r="J22" s="56">
        <v>-1.87</v>
      </c>
      <c r="K22" s="127" t="s">
        <v>217</v>
      </c>
      <c r="L22" s="11" t="str">
        <f t="shared" si="4"/>
        <v>N/A</v>
      </c>
    </row>
    <row r="23" spans="1:14" s="104" customFormat="1" ht="12.75" customHeight="1" x14ac:dyDescent="0.2">
      <c r="A23" s="4" t="s">
        <v>1667</v>
      </c>
      <c r="B23" s="127" t="s">
        <v>217</v>
      </c>
      <c r="C23" s="68">
        <v>8.6367673179000004</v>
      </c>
      <c r="D23" s="129" t="str">
        <f t="shared" si="8"/>
        <v>N/A</v>
      </c>
      <c r="E23" s="68">
        <v>27.796775769</v>
      </c>
      <c r="F23" s="129" t="str">
        <f t="shared" si="9"/>
        <v>N/A</v>
      </c>
      <c r="G23" s="68">
        <v>40.665236051999997</v>
      </c>
      <c r="H23" s="129" t="str">
        <f t="shared" si="10"/>
        <v>N/A</v>
      </c>
      <c r="I23" s="56">
        <v>221.8</v>
      </c>
      <c r="J23" s="56">
        <v>46.29</v>
      </c>
      <c r="K23" s="127" t="s">
        <v>217</v>
      </c>
      <c r="L23" s="11" t="str">
        <f t="shared" si="4"/>
        <v>N/A</v>
      </c>
    </row>
    <row r="24" spans="1:14" s="104" customFormat="1" ht="12.75" customHeight="1" x14ac:dyDescent="0.2">
      <c r="A24" s="4" t="s">
        <v>1668</v>
      </c>
      <c r="B24" s="127" t="s">
        <v>217</v>
      </c>
      <c r="C24" s="68">
        <v>0</v>
      </c>
      <c r="D24" s="129" t="str">
        <f t="shared" si="8"/>
        <v>N/A</v>
      </c>
      <c r="E24" s="68">
        <v>0</v>
      </c>
      <c r="F24" s="129" t="str">
        <f t="shared" si="9"/>
        <v>N/A</v>
      </c>
      <c r="G24" s="68">
        <v>0</v>
      </c>
      <c r="H24" s="129" t="str">
        <f t="shared" si="10"/>
        <v>N/A</v>
      </c>
      <c r="I24" s="56" t="s">
        <v>1743</v>
      </c>
      <c r="J24" s="56" t="s">
        <v>1743</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11</v>
      </c>
      <c r="D26" s="43" t="str">
        <f>IF($B26="N/A","N/A",IF(C26&gt;0,"No",IF(C26&lt;0,"No","Yes")))</f>
        <v>No</v>
      </c>
      <c r="E26" s="1">
        <v>0</v>
      </c>
      <c r="F26" s="43" t="str">
        <f>IF($B26="N/A","N/A",IF(E26&gt;0,"No",IF(E26&lt;0,"No","Yes")))</f>
        <v>Yes</v>
      </c>
      <c r="G26" s="1">
        <v>0</v>
      </c>
      <c r="H26" s="43" t="str">
        <f>IF($B26="N/A","N/A",IF(G26&gt;0,"No",IF(G26&lt;0,"No","Yes")))</f>
        <v>Yes</v>
      </c>
      <c r="I26" s="12">
        <v>-100</v>
      </c>
      <c r="J26" s="12" t="s">
        <v>1743</v>
      </c>
      <c r="K26" s="44" t="s">
        <v>217</v>
      </c>
      <c r="L26" s="9" t="str">
        <f t="shared" ref="L26:L74" si="11">IF(J26="Div by 0", "N/A", IF(K26="N/A","N/A", IF(J26&gt;VALUE(MID(K26,1,2)), "No", IF(J26&lt;-1*VALUE(MID(K26,1,2)), "No", "Yes"))))</f>
        <v>N/A</v>
      </c>
    </row>
    <row r="27" spans="1:14" x14ac:dyDescent="0.2">
      <c r="A27" s="6" t="s">
        <v>149</v>
      </c>
      <c r="B27" s="47" t="s">
        <v>283</v>
      </c>
      <c r="C27" s="8">
        <v>1.8101349E-3</v>
      </c>
      <c r="D27" s="43" t="str">
        <f>IF($B27="N/A","N/A",IF(C27&gt;=10,"No",IF(C27&lt;0,"No","Yes")))</f>
        <v>Yes</v>
      </c>
      <c r="E27" s="8">
        <v>0</v>
      </c>
      <c r="F27" s="43" t="str">
        <f>IF($B27="N/A","N/A",IF(E27&gt;=10,"No",IF(E27&lt;0,"No","Yes")))</f>
        <v>Yes</v>
      </c>
      <c r="G27" s="8">
        <v>0</v>
      </c>
      <c r="H27" s="43" t="str">
        <f>IF($B27="N/A","N/A",IF(G27&gt;=10,"No",IF(G27&lt;0,"No","Yes")))</f>
        <v>Yes</v>
      </c>
      <c r="I27" s="12">
        <v>-100</v>
      </c>
      <c r="J27" s="12" t="s">
        <v>1743</v>
      </c>
      <c r="K27" s="44" t="s">
        <v>217</v>
      </c>
      <c r="L27" s="9" t="str">
        <f t="shared" si="11"/>
        <v>N/A</v>
      </c>
    </row>
    <row r="28" spans="1:14" x14ac:dyDescent="0.2">
      <c r="A28" s="2" t="s">
        <v>425</v>
      </c>
      <c r="B28" s="34" t="s">
        <v>217</v>
      </c>
      <c r="C28" s="13">
        <v>0</v>
      </c>
      <c r="D28" s="70" t="str">
        <f t="shared" ref="D28:D31" si="12">IF($B28="N/A","N/A",IF(C28&gt;10,"No",IF(C28&lt;-10,"No","Yes")))</f>
        <v>N/A</v>
      </c>
      <c r="E28" s="13" t="s">
        <v>1743</v>
      </c>
      <c r="F28" s="43" t="str">
        <f t="shared" ref="F28:F31" si="13">IF($B28="N/A","N/A",IF(E28&gt;10,"No",IF(E28&lt;-10,"No","Yes")))</f>
        <v>N/A</v>
      </c>
      <c r="G28" s="13" t="s">
        <v>1743</v>
      </c>
      <c r="H28" s="43" t="str">
        <f t="shared" ref="H28:H31" si="14">IF($B28="N/A","N/A",IF(G28&gt;10,"No",IF(G28&lt;-10,"No","Yes")))</f>
        <v>N/A</v>
      </c>
      <c r="I28" s="12" t="s">
        <v>1743</v>
      </c>
      <c r="J28" s="12" t="s">
        <v>1743</v>
      </c>
      <c r="K28" s="44" t="s">
        <v>217</v>
      </c>
      <c r="L28" s="9" t="str">
        <f t="shared" si="11"/>
        <v>N/A</v>
      </c>
    </row>
    <row r="29" spans="1:14" x14ac:dyDescent="0.2">
      <c r="A29" s="2" t="s">
        <v>426</v>
      </c>
      <c r="B29" s="34" t="s">
        <v>217</v>
      </c>
      <c r="C29" s="13">
        <v>0</v>
      </c>
      <c r="D29" s="70" t="str">
        <f t="shared" si="12"/>
        <v>N/A</v>
      </c>
      <c r="E29" s="13" t="s">
        <v>1743</v>
      </c>
      <c r="F29" s="43" t="str">
        <f t="shared" si="13"/>
        <v>N/A</v>
      </c>
      <c r="G29" s="13" t="s">
        <v>1743</v>
      </c>
      <c r="H29" s="43" t="str">
        <f t="shared" si="14"/>
        <v>N/A</v>
      </c>
      <c r="I29" s="12" t="s">
        <v>1743</v>
      </c>
      <c r="J29" s="12" t="s">
        <v>1743</v>
      </c>
      <c r="K29" s="44" t="s">
        <v>217</v>
      </c>
      <c r="L29" s="9" t="str">
        <f t="shared" si="11"/>
        <v>N/A</v>
      </c>
    </row>
    <row r="30" spans="1:14" x14ac:dyDescent="0.2">
      <c r="A30" s="2" t="s">
        <v>422</v>
      </c>
      <c r="B30" s="34" t="s">
        <v>217</v>
      </c>
      <c r="C30" s="13">
        <v>0</v>
      </c>
      <c r="D30" s="70" t="str">
        <f t="shared" si="12"/>
        <v>N/A</v>
      </c>
      <c r="E30" s="13" t="s">
        <v>1743</v>
      </c>
      <c r="F30" s="43" t="str">
        <f t="shared" si="13"/>
        <v>N/A</v>
      </c>
      <c r="G30" s="13" t="s">
        <v>1743</v>
      </c>
      <c r="H30" s="43" t="str">
        <f t="shared" si="14"/>
        <v>N/A</v>
      </c>
      <c r="I30" s="12" t="s">
        <v>1743</v>
      </c>
      <c r="J30" s="12" t="s">
        <v>1743</v>
      </c>
      <c r="K30" s="44" t="s">
        <v>217</v>
      </c>
      <c r="L30" s="9" t="str">
        <f t="shared" si="11"/>
        <v>N/A</v>
      </c>
    </row>
    <row r="31" spans="1:14" x14ac:dyDescent="0.2">
      <c r="A31" s="2" t="s">
        <v>423</v>
      </c>
      <c r="B31" s="34" t="s">
        <v>217</v>
      </c>
      <c r="C31" s="13">
        <v>0</v>
      </c>
      <c r="D31" s="70" t="str">
        <f t="shared" si="12"/>
        <v>N/A</v>
      </c>
      <c r="E31" s="13" t="s">
        <v>1743</v>
      </c>
      <c r="F31" s="43" t="str">
        <f t="shared" si="13"/>
        <v>N/A</v>
      </c>
      <c r="G31" s="13" t="s">
        <v>1743</v>
      </c>
      <c r="H31" s="43" t="str">
        <f t="shared" si="14"/>
        <v>N/A</v>
      </c>
      <c r="I31" s="12" t="s">
        <v>1743</v>
      </c>
      <c r="J31" s="12" t="s">
        <v>1743</v>
      </c>
      <c r="K31" s="44" t="s">
        <v>217</v>
      </c>
      <c r="L31" s="9" t="str">
        <f t="shared" si="11"/>
        <v>N/A</v>
      </c>
    </row>
    <row r="32" spans="1:14" x14ac:dyDescent="0.2">
      <c r="A32" s="2" t="s">
        <v>948</v>
      </c>
      <c r="B32" s="34" t="s">
        <v>217</v>
      </c>
      <c r="C32" s="68">
        <v>18.632624062000001</v>
      </c>
      <c r="D32" s="70" t="str">
        <f>IF($B32="N/A","N/A",IF(C32&gt;10,"No",IF(C32&lt;-10,"No","Yes")))</f>
        <v>N/A</v>
      </c>
      <c r="E32" s="68">
        <v>20.277005147000001</v>
      </c>
      <c r="F32" s="70" t="str">
        <f>IF($B32="N/A","N/A",IF(E32&gt;10,"No",IF(E32&lt;-10,"No","Yes")))</f>
        <v>N/A</v>
      </c>
      <c r="G32" s="68">
        <v>19.594574802</v>
      </c>
      <c r="H32" s="70" t="str">
        <f>IF($B32="N/A","N/A",IF(G32&gt;10,"No",IF(G32&lt;-10,"No","Yes")))</f>
        <v>N/A</v>
      </c>
      <c r="I32" s="12">
        <v>8.8249999999999993</v>
      </c>
      <c r="J32" s="12">
        <v>-3.37</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99.998189865000001</v>
      </c>
      <c r="D34" s="43" t="str">
        <f>IF($B34="N/A","N/A",IF(C34&gt;=98,"Yes","No"))</f>
        <v>Yes</v>
      </c>
      <c r="E34" s="13">
        <v>99.823812981000003</v>
      </c>
      <c r="F34" s="43" t="str">
        <f>IF($B34="N/A","N/A",IF(E34&gt;=98,"Yes","No"))</f>
        <v>Yes</v>
      </c>
      <c r="G34" s="13">
        <v>99.698274599000001</v>
      </c>
      <c r="H34" s="43" t="str">
        <f>IF($B34="N/A","N/A",IF(G34&gt;=98,"Yes","No"))</f>
        <v>Yes</v>
      </c>
      <c r="I34" s="12">
        <v>-0.17399999999999999</v>
      </c>
      <c r="J34" s="12">
        <v>-0.126</v>
      </c>
      <c r="K34" s="44" t="s">
        <v>733</v>
      </c>
      <c r="L34" s="9" t="str">
        <f t="shared" si="11"/>
        <v>Yes</v>
      </c>
    </row>
    <row r="35" spans="1:14" x14ac:dyDescent="0.2">
      <c r="A35" s="2" t="s">
        <v>18</v>
      </c>
      <c r="B35" s="47" t="s">
        <v>281</v>
      </c>
      <c r="C35" s="13">
        <v>100</v>
      </c>
      <c r="D35" s="43" t="str">
        <f>IF($B35="N/A","N/A",IF(C35&gt;=95,"Yes","No"))</f>
        <v>Yes</v>
      </c>
      <c r="E35" s="13">
        <v>99.999184318999994</v>
      </c>
      <c r="F35" s="43" t="str">
        <f>IF($B35="N/A","N/A",IF(E35&gt;=95,"Yes","No"))</f>
        <v>Yes</v>
      </c>
      <c r="G35" s="13">
        <v>99.994141253999999</v>
      </c>
      <c r="H35" s="43" t="str">
        <f>IF($B35="N/A","N/A",IF(G35&gt;=95,"Yes","No"))</f>
        <v>Yes</v>
      </c>
      <c r="I35" s="12">
        <v>-1E-3</v>
      </c>
      <c r="J35" s="12">
        <v>-5.0000000000000001E-3</v>
      </c>
      <c r="K35" s="44" t="s">
        <v>733</v>
      </c>
      <c r="L35" s="9" t="str">
        <f t="shared" si="11"/>
        <v>Yes</v>
      </c>
    </row>
    <row r="36" spans="1:14" x14ac:dyDescent="0.2">
      <c r="A36" s="2" t="s">
        <v>23</v>
      </c>
      <c r="B36" s="34" t="s">
        <v>217</v>
      </c>
      <c r="C36" s="13">
        <v>71.778186063999996</v>
      </c>
      <c r="D36" s="43" t="str">
        <f t="shared" ref="D36:D41" si="15">IF($B36="N/A","N/A",IF(C36&gt;10,"No",IF(C36&lt;-10,"No","Yes")))</f>
        <v>N/A</v>
      </c>
      <c r="E36" s="13">
        <v>73.689405124000004</v>
      </c>
      <c r="F36" s="43" t="str">
        <f t="shared" ref="F36:F41" si="16">IF($B36="N/A","N/A",IF(E36&gt;10,"No",IF(E36&lt;-10,"No","Yes")))</f>
        <v>N/A</v>
      </c>
      <c r="G36" s="13">
        <v>75.508246184000001</v>
      </c>
      <c r="H36" s="43" t="str">
        <f t="shared" ref="H36:H41" si="17">IF($B36="N/A","N/A",IF(G36&gt;10,"No",IF(G36&lt;-10,"No","Yes")))</f>
        <v>N/A</v>
      </c>
      <c r="I36" s="12">
        <v>2.6629999999999998</v>
      </c>
      <c r="J36" s="12">
        <v>2.468</v>
      </c>
      <c r="K36" s="44" t="s">
        <v>733</v>
      </c>
      <c r="L36" s="9" t="str">
        <f t="shared" si="11"/>
        <v>Yes</v>
      </c>
    </row>
    <row r="37" spans="1:14" x14ac:dyDescent="0.2">
      <c r="A37" s="2" t="s">
        <v>24</v>
      </c>
      <c r="B37" s="34" t="s">
        <v>217</v>
      </c>
      <c r="C37" s="13">
        <v>1.0118654346</v>
      </c>
      <c r="D37" s="43" t="str">
        <f t="shared" si="15"/>
        <v>N/A</v>
      </c>
      <c r="E37" s="13">
        <v>0.9722913285</v>
      </c>
      <c r="F37" s="43" t="str">
        <f t="shared" si="16"/>
        <v>N/A</v>
      </c>
      <c r="G37" s="13">
        <v>0.93227290039999999</v>
      </c>
      <c r="H37" s="43" t="str">
        <f t="shared" si="17"/>
        <v>N/A</v>
      </c>
      <c r="I37" s="12">
        <v>-3.91</v>
      </c>
      <c r="J37" s="12">
        <v>-4.12</v>
      </c>
      <c r="K37" s="44" t="s">
        <v>733</v>
      </c>
      <c r="L37" s="9" t="str">
        <f t="shared" si="11"/>
        <v>Yes</v>
      </c>
    </row>
    <row r="38" spans="1:14" x14ac:dyDescent="0.2">
      <c r="A38" s="2" t="s">
        <v>25</v>
      </c>
      <c r="B38" s="34" t="s">
        <v>217</v>
      </c>
      <c r="C38" s="13">
        <v>23.513652943</v>
      </c>
      <c r="D38" s="43" t="str">
        <f t="shared" si="15"/>
        <v>N/A</v>
      </c>
      <c r="E38" s="13">
        <v>21.650611352999999</v>
      </c>
      <c r="F38" s="43" t="str">
        <f t="shared" si="16"/>
        <v>N/A</v>
      </c>
      <c r="G38" s="13">
        <v>19.899229575</v>
      </c>
      <c r="H38" s="43" t="str">
        <f t="shared" si="17"/>
        <v>N/A</v>
      </c>
      <c r="I38" s="12">
        <v>-7.92</v>
      </c>
      <c r="J38" s="12">
        <v>-8.09</v>
      </c>
      <c r="K38" s="44" t="s">
        <v>733</v>
      </c>
      <c r="L38" s="9" t="str">
        <f t="shared" si="11"/>
        <v>Yes</v>
      </c>
    </row>
    <row r="39" spans="1:14" x14ac:dyDescent="0.2">
      <c r="A39" s="2" t="s">
        <v>26</v>
      </c>
      <c r="B39" s="47" t="s">
        <v>217</v>
      </c>
      <c r="C39" s="13">
        <v>0.38555874340000001</v>
      </c>
      <c r="D39" s="11" t="str">
        <f t="shared" si="15"/>
        <v>N/A</v>
      </c>
      <c r="E39" s="13">
        <v>0.33442906430000002</v>
      </c>
      <c r="F39" s="11" t="str">
        <f t="shared" si="16"/>
        <v>N/A</v>
      </c>
      <c r="G39" s="13">
        <v>0.31856929430000003</v>
      </c>
      <c r="H39" s="11" t="str">
        <f t="shared" si="17"/>
        <v>N/A</v>
      </c>
      <c r="I39" s="12">
        <v>-13.3</v>
      </c>
      <c r="J39" s="12">
        <v>-4.74</v>
      </c>
      <c r="K39" s="47" t="s">
        <v>217</v>
      </c>
      <c r="L39" s="9" t="str">
        <f t="shared" si="11"/>
        <v>N/A</v>
      </c>
    </row>
    <row r="40" spans="1:14" x14ac:dyDescent="0.2">
      <c r="A40" s="2" t="s">
        <v>60</v>
      </c>
      <c r="B40" s="47" t="s">
        <v>217</v>
      </c>
      <c r="C40" s="13">
        <v>0</v>
      </c>
      <c r="D40" s="11" t="str">
        <f t="shared" si="15"/>
        <v>N/A</v>
      </c>
      <c r="E40" s="13">
        <v>2.2023377399999999E-2</v>
      </c>
      <c r="F40" s="11" t="str">
        <f t="shared" si="16"/>
        <v>N/A</v>
      </c>
      <c r="G40" s="13">
        <v>6.00521428E-2</v>
      </c>
      <c r="H40" s="11" t="str">
        <f t="shared" si="17"/>
        <v>N/A</v>
      </c>
      <c r="I40" s="12" t="s">
        <v>1743</v>
      </c>
      <c r="J40" s="12">
        <v>172.7</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3.3107368153999999</v>
      </c>
      <c r="D42" s="11" t="str">
        <f>IF($B42="N/A","N/A",IF(C42&gt;=5,"No",IF(C42&lt;0,"No","Yes")))</f>
        <v>Yes</v>
      </c>
      <c r="E42" s="13">
        <v>3.3312397530000002</v>
      </c>
      <c r="F42" s="11" t="str">
        <f>IF($B42="N/A","N/A",IF(E42&gt;=5,"No",IF(E42&lt;0,"No","Yes")))</f>
        <v>Yes</v>
      </c>
      <c r="G42" s="13">
        <v>3.2816299029999998</v>
      </c>
      <c r="H42" s="11" t="str">
        <f>IF($B42="N/A","N/A",IF(G42&gt;=5,"No",IF(G42&lt;0,"No","Yes")))</f>
        <v>Yes</v>
      </c>
      <c r="I42" s="12">
        <v>0.61929999999999996</v>
      </c>
      <c r="J42" s="12">
        <v>-1.49</v>
      </c>
      <c r="K42" s="44" t="s">
        <v>733</v>
      </c>
      <c r="L42" s="9" t="str">
        <f t="shared" si="11"/>
        <v>Yes</v>
      </c>
    </row>
    <row r="43" spans="1:14" x14ac:dyDescent="0.2">
      <c r="A43" s="2" t="s">
        <v>63</v>
      </c>
      <c r="B43" s="47" t="s">
        <v>217</v>
      </c>
      <c r="C43" s="13">
        <v>3.1785969644000001</v>
      </c>
      <c r="D43" s="11" t="str">
        <f>IF($B43="N/A","N/A",IF(C43&gt;10,"No",IF(C43&lt;-10,"No","Yes")))</f>
        <v>N/A</v>
      </c>
      <c r="E43" s="13">
        <v>3.1322136757000001</v>
      </c>
      <c r="F43" s="11" t="str">
        <f>IF($B43="N/A","N/A",IF(E43&gt;10,"No",IF(E43&lt;-10,"No","Yes")))</f>
        <v>N/A</v>
      </c>
      <c r="G43" s="13">
        <v>3.060462255</v>
      </c>
      <c r="H43" s="11" t="str">
        <f>IF($B43="N/A","N/A",IF(G43&gt;10,"No",IF(G43&lt;-10,"No","Yes")))</f>
        <v>N/A</v>
      </c>
      <c r="I43" s="12">
        <v>-1.46</v>
      </c>
      <c r="J43" s="12">
        <v>-2.29</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4.9407633338999997</v>
      </c>
      <c r="D45" s="43" t="str">
        <f>IF($B45="N/A","N/A",IF(C45&gt;8,"No",IF(C45&lt;2,"No","Yes")))</f>
        <v>Yes</v>
      </c>
      <c r="E45" s="8">
        <v>4.6085956426000001</v>
      </c>
      <c r="F45" s="43" t="str">
        <f>IF($B45="N/A","N/A",IF(E45&gt;8,"No",IF(E45&lt;2,"No","Yes")))</f>
        <v>Yes</v>
      </c>
      <c r="G45" s="8">
        <v>4.2754196327000002</v>
      </c>
      <c r="H45" s="43" t="str">
        <f>IF($B45="N/A","N/A",IF(G45&gt;8,"No",IF(G45&lt;2,"No","Yes")))</f>
        <v>Yes</v>
      </c>
      <c r="I45" s="12">
        <v>-6.72</v>
      </c>
      <c r="J45" s="12">
        <v>-7.23</v>
      </c>
      <c r="K45" s="44" t="s">
        <v>733</v>
      </c>
      <c r="L45" s="9" t="str">
        <f t="shared" si="11"/>
        <v>Yes</v>
      </c>
    </row>
    <row r="46" spans="1:14" x14ac:dyDescent="0.2">
      <c r="A46" s="3" t="s">
        <v>174</v>
      </c>
      <c r="B46" s="34" t="s">
        <v>217</v>
      </c>
      <c r="C46" s="8">
        <v>20.336866112999999</v>
      </c>
      <c r="D46" s="11" t="str">
        <f t="shared" ref="D46:D53" si="18">IF($B46="N/A","N/A",IF(C46&gt;10,"No",IF(C46&lt;-10,"No","Yes")))</f>
        <v>N/A</v>
      </c>
      <c r="E46" s="8">
        <v>19.949917207999999</v>
      </c>
      <c r="F46" s="11" t="str">
        <f t="shared" ref="F46:F53" si="19">IF($B46="N/A","N/A",IF(E46&gt;10,"No",IF(E46&lt;-10,"No","Yes")))</f>
        <v>N/A</v>
      </c>
      <c r="G46" s="8">
        <v>19.700764566</v>
      </c>
      <c r="H46" s="11" t="str">
        <f t="shared" ref="H46:H53" si="20">IF($B46="N/A","N/A",IF(G46&gt;10,"No",IF(G46&lt;-10,"No","Yes")))</f>
        <v>N/A</v>
      </c>
      <c r="I46" s="12">
        <v>-1.9</v>
      </c>
      <c r="J46" s="12">
        <v>-1.25</v>
      </c>
      <c r="K46" s="44" t="s">
        <v>733</v>
      </c>
      <c r="L46" s="9" t="str">
        <f>IF(J46="Div by 0", "N/A", IF(OR(J46="N/A",K46="N/A"),"N/A", IF(J46&gt;VALUE(MID(K46,1,2)), "No", IF(J46&lt;-1*VALUE(MID(K46,1,2)), "No", "Yes"))))</f>
        <v>Yes</v>
      </c>
    </row>
    <row r="47" spans="1:14" x14ac:dyDescent="0.2">
      <c r="A47" s="3" t="s">
        <v>175</v>
      </c>
      <c r="B47" s="34" t="s">
        <v>217</v>
      </c>
      <c r="C47" s="8">
        <v>30.115215088999999</v>
      </c>
      <c r="D47" s="11" t="str">
        <f t="shared" si="18"/>
        <v>N/A</v>
      </c>
      <c r="E47" s="8">
        <v>30.464040719</v>
      </c>
      <c r="F47" s="11" t="str">
        <f t="shared" si="19"/>
        <v>N/A</v>
      </c>
      <c r="G47" s="8">
        <v>33.193455780999997</v>
      </c>
      <c r="H47" s="11" t="str">
        <f t="shared" si="20"/>
        <v>N/A</v>
      </c>
      <c r="I47" s="12">
        <v>1.1579999999999999</v>
      </c>
      <c r="J47" s="12">
        <v>8.9589999999999996</v>
      </c>
      <c r="K47" s="44" t="s">
        <v>733</v>
      </c>
      <c r="L47" s="9" t="str">
        <f>IF(J47="Div by 0", "N/A", IF(OR(J47="N/A",K47="N/A"),"N/A", IF(J47&gt;VALUE(MID(K47,1,2)), "No", IF(J47&lt;-1*VALUE(MID(K47,1,2)), "No", "Yes"))))</f>
        <v>Yes</v>
      </c>
    </row>
    <row r="48" spans="1:14" x14ac:dyDescent="0.2">
      <c r="A48" s="3" t="s">
        <v>176</v>
      </c>
      <c r="B48" s="34" t="s">
        <v>217</v>
      </c>
      <c r="C48" s="8">
        <v>2.9975834697999999</v>
      </c>
      <c r="D48" s="11" t="str">
        <f t="shared" si="18"/>
        <v>N/A</v>
      </c>
      <c r="E48" s="8">
        <v>2.8002316533</v>
      </c>
      <c r="F48" s="11" t="str">
        <f t="shared" si="19"/>
        <v>N/A</v>
      </c>
      <c r="G48" s="8">
        <v>2.7374989015</v>
      </c>
      <c r="H48" s="11" t="str">
        <f t="shared" si="20"/>
        <v>N/A</v>
      </c>
      <c r="I48" s="12">
        <v>-6.58</v>
      </c>
      <c r="J48" s="12">
        <v>-2.2400000000000002</v>
      </c>
      <c r="K48" s="44" t="s">
        <v>733</v>
      </c>
      <c r="L48" s="9" t="str">
        <f t="shared" ref="L48:L57" si="21">IF(J48="Div by 0", "N/A", IF(OR(J48="N/A",K48="N/A"),"N/A", IF(J48&gt;VALUE(MID(K48,1,2)), "No", IF(J48&lt;-1*VALUE(MID(K48,1,2)), "No", "Yes"))))</f>
        <v>Yes</v>
      </c>
    </row>
    <row r="49" spans="1:12" x14ac:dyDescent="0.2">
      <c r="A49" s="3" t="s">
        <v>177</v>
      </c>
      <c r="B49" s="34" t="s">
        <v>217</v>
      </c>
      <c r="C49" s="8">
        <v>20.994850165999999</v>
      </c>
      <c r="D49" s="11" t="str">
        <f t="shared" si="18"/>
        <v>N/A</v>
      </c>
      <c r="E49" s="8">
        <v>20.345522321000001</v>
      </c>
      <c r="F49" s="11" t="str">
        <f t="shared" si="19"/>
        <v>N/A</v>
      </c>
      <c r="G49" s="8">
        <v>19.172745115000001</v>
      </c>
      <c r="H49" s="11" t="str">
        <f t="shared" si="20"/>
        <v>N/A</v>
      </c>
      <c r="I49" s="12">
        <v>-3.09</v>
      </c>
      <c r="J49" s="12">
        <v>-5.76</v>
      </c>
      <c r="K49" s="44" t="s">
        <v>733</v>
      </c>
      <c r="L49" s="9" t="str">
        <f t="shared" si="21"/>
        <v>Yes</v>
      </c>
    </row>
    <row r="50" spans="1:12" x14ac:dyDescent="0.2">
      <c r="A50" s="3" t="s">
        <v>178</v>
      </c>
      <c r="B50" s="34" t="s">
        <v>217</v>
      </c>
      <c r="C50" s="8">
        <v>11.049063708</v>
      </c>
      <c r="D50" s="11" t="str">
        <f t="shared" si="18"/>
        <v>N/A</v>
      </c>
      <c r="E50" s="8">
        <v>11.763746257999999</v>
      </c>
      <c r="F50" s="11" t="str">
        <f t="shared" si="19"/>
        <v>N/A</v>
      </c>
      <c r="G50" s="8">
        <v>11.311040805999999</v>
      </c>
      <c r="H50" s="11" t="str">
        <f t="shared" si="20"/>
        <v>N/A</v>
      </c>
      <c r="I50" s="12">
        <v>6.468</v>
      </c>
      <c r="J50" s="12">
        <v>-3.85</v>
      </c>
      <c r="K50" s="44" t="s">
        <v>733</v>
      </c>
      <c r="L50" s="9" t="str">
        <f t="shared" si="21"/>
        <v>Yes</v>
      </c>
    </row>
    <row r="51" spans="1:12" x14ac:dyDescent="0.2">
      <c r="A51" s="3" t="s">
        <v>179</v>
      </c>
      <c r="B51" s="34" t="s">
        <v>217</v>
      </c>
      <c r="C51" s="8">
        <v>3.8492519616999998</v>
      </c>
      <c r="D51" s="11" t="str">
        <f t="shared" si="18"/>
        <v>N/A</v>
      </c>
      <c r="E51" s="8">
        <v>4.3769423395000002</v>
      </c>
      <c r="F51" s="11" t="str">
        <f t="shared" si="19"/>
        <v>N/A</v>
      </c>
      <c r="G51" s="8">
        <v>4.3369364618999997</v>
      </c>
      <c r="H51" s="11" t="str">
        <f t="shared" si="20"/>
        <v>N/A</v>
      </c>
      <c r="I51" s="12">
        <v>13.71</v>
      </c>
      <c r="J51" s="12">
        <v>-0.91400000000000003</v>
      </c>
      <c r="K51" s="44" t="s">
        <v>733</v>
      </c>
      <c r="L51" s="9" t="str">
        <f t="shared" si="21"/>
        <v>Yes</v>
      </c>
    </row>
    <row r="52" spans="1:12" x14ac:dyDescent="0.2">
      <c r="A52" s="3" t="s">
        <v>180</v>
      </c>
      <c r="B52" s="34" t="s">
        <v>217</v>
      </c>
      <c r="C52" s="8">
        <v>2.9405642191000001</v>
      </c>
      <c r="D52" s="11" t="str">
        <f t="shared" si="18"/>
        <v>N/A</v>
      </c>
      <c r="E52" s="8">
        <v>3.0433044854000002</v>
      </c>
      <c r="F52" s="11" t="str">
        <f t="shared" si="19"/>
        <v>N/A</v>
      </c>
      <c r="G52" s="8">
        <v>2.9052054955000002</v>
      </c>
      <c r="H52" s="11" t="str">
        <f t="shared" si="20"/>
        <v>N/A</v>
      </c>
      <c r="I52" s="12">
        <v>3.4940000000000002</v>
      </c>
      <c r="J52" s="12">
        <v>-4.54</v>
      </c>
      <c r="K52" s="44" t="s">
        <v>733</v>
      </c>
      <c r="L52" s="9" t="str">
        <f t="shared" si="21"/>
        <v>Yes</v>
      </c>
    </row>
    <row r="53" spans="1:12" x14ac:dyDescent="0.2">
      <c r="A53" s="3" t="s">
        <v>950</v>
      </c>
      <c r="B53" s="34" t="s">
        <v>217</v>
      </c>
      <c r="C53" s="8">
        <v>2.7758419390000002</v>
      </c>
      <c r="D53" s="11" t="str">
        <f t="shared" si="18"/>
        <v>N/A</v>
      </c>
      <c r="E53" s="8">
        <v>2.6476993727</v>
      </c>
      <c r="F53" s="11" t="str">
        <f t="shared" si="19"/>
        <v>N/A</v>
      </c>
      <c r="G53" s="8">
        <v>2.3669332395999998</v>
      </c>
      <c r="H53" s="11" t="str">
        <f t="shared" si="20"/>
        <v>N/A</v>
      </c>
      <c r="I53" s="12">
        <v>-4.62</v>
      </c>
      <c r="J53" s="12">
        <v>-10.6</v>
      </c>
      <c r="K53" s="44" t="s">
        <v>733</v>
      </c>
      <c r="L53" s="9" t="str">
        <f t="shared" si="21"/>
        <v>No</v>
      </c>
    </row>
    <row r="54" spans="1:12" x14ac:dyDescent="0.2">
      <c r="A54" s="2" t="s">
        <v>212</v>
      </c>
      <c r="B54" s="34" t="s">
        <v>217</v>
      </c>
      <c r="C54" s="35" t="s">
        <v>217</v>
      </c>
      <c r="D54" s="9" t="str">
        <f t="shared" ref="D54:D57" si="22">IF($B54="N/A","N/A",IF(C54&lt;0,"No","Yes"))</f>
        <v>N/A</v>
      </c>
      <c r="E54" s="35">
        <v>67068</v>
      </c>
      <c r="F54" s="9" t="str">
        <f t="shared" ref="F54:F57" si="23">IF($B54="N/A","N/A",IF(E54&lt;0,"No","Yes"))</f>
        <v>N/A</v>
      </c>
      <c r="G54" s="35">
        <v>77661</v>
      </c>
      <c r="H54" s="9" t="str">
        <f t="shared" ref="H54:H57" si="24">IF($B54="N/A","N/A",IF(G54&lt;0,"No","Yes"))</f>
        <v>N/A</v>
      </c>
      <c r="I54" s="12" t="s">
        <v>217</v>
      </c>
      <c r="J54" s="12">
        <v>15.79</v>
      </c>
      <c r="K54" s="44" t="s">
        <v>733</v>
      </c>
      <c r="L54" s="9" t="str">
        <f t="shared" si="21"/>
        <v>No</v>
      </c>
    </row>
    <row r="55" spans="1:12" x14ac:dyDescent="0.2">
      <c r="A55" s="2" t="s">
        <v>213</v>
      </c>
      <c r="B55" s="34" t="s">
        <v>217</v>
      </c>
      <c r="C55" s="35" t="s">
        <v>217</v>
      </c>
      <c r="D55" s="9" t="str">
        <f t="shared" si="22"/>
        <v>N/A</v>
      </c>
      <c r="E55" s="35">
        <v>3432</v>
      </c>
      <c r="F55" s="9" t="str">
        <f t="shared" si="23"/>
        <v>N/A</v>
      </c>
      <c r="G55" s="35">
        <v>3733</v>
      </c>
      <c r="H55" s="9" t="str">
        <f t="shared" si="24"/>
        <v>N/A</v>
      </c>
      <c r="I55" s="12" t="s">
        <v>217</v>
      </c>
      <c r="J55" s="12">
        <v>8.77</v>
      </c>
      <c r="K55" s="44" t="s">
        <v>733</v>
      </c>
      <c r="L55" s="9" t="str">
        <f t="shared" si="21"/>
        <v>Yes</v>
      </c>
    </row>
    <row r="56" spans="1:12" x14ac:dyDescent="0.2">
      <c r="A56" s="2" t="s">
        <v>214</v>
      </c>
      <c r="B56" s="34" t="s">
        <v>217</v>
      </c>
      <c r="C56" s="35" t="s">
        <v>217</v>
      </c>
      <c r="D56" s="9" t="str">
        <f t="shared" si="22"/>
        <v>N/A</v>
      </c>
      <c r="E56" s="35">
        <v>38420</v>
      </c>
      <c r="F56" s="9" t="str">
        <f t="shared" si="23"/>
        <v>N/A</v>
      </c>
      <c r="G56" s="35">
        <v>40700</v>
      </c>
      <c r="H56" s="9" t="str">
        <f t="shared" si="24"/>
        <v>N/A</v>
      </c>
      <c r="I56" s="12" t="s">
        <v>217</v>
      </c>
      <c r="J56" s="12">
        <v>5.9340000000000002</v>
      </c>
      <c r="K56" s="44" t="s">
        <v>733</v>
      </c>
      <c r="L56" s="9" t="str">
        <f t="shared" si="21"/>
        <v>Yes</v>
      </c>
    </row>
    <row r="57" spans="1:12" x14ac:dyDescent="0.2">
      <c r="A57" s="2" t="s">
        <v>951</v>
      </c>
      <c r="B57" s="34" t="s">
        <v>217</v>
      </c>
      <c r="C57" s="35" t="s">
        <v>217</v>
      </c>
      <c r="D57" s="9" t="str">
        <f t="shared" si="22"/>
        <v>N/A</v>
      </c>
      <c r="E57" s="35">
        <v>8296</v>
      </c>
      <c r="F57" s="9" t="str">
        <f t="shared" si="23"/>
        <v>N/A</v>
      </c>
      <c r="G57" s="35">
        <v>9183</v>
      </c>
      <c r="H57" s="9" t="str">
        <f t="shared" si="24"/>
        <v>N/A</v>
      </c>
      <c r="I57" s="12" t="s">
        <v>217</v>
      </c>
      <c r="J57" s="12">
        <v>10.69</v>
      </c>
      <c r="K57" s="44" t="s">
        <v>733</v>
      </c>
      <c r="L57" s="9" t="str">
        <f t="shared" si="21"/>
        <v>No</v>
      </c>
    </row>
    <row r="58" spans="1:12" x14ac:dyDescent="0.2">
      <c r="A58" s="2" t="s">
        <v>952</v>
      </c>
      <c r="B58" s="34" t="s">
        <v>217</v>
      </c>
      <c r="C58" s="8">
        <v>100</v>
      </c>
      <c r="D58" s="43" t="str">
        <f>IF($B58="N/A","N/A",IF(C58&gt;10,"No",IF(C58&lt;-10,"No","Yes")))</f>
        <v>N/A</v>
      </c>
      <c r="E58" s="8">
        <v>100</v>
      </c>
      <c r="F58" s="43" t="str">
        <f>IF($B58="N/A","N/A",IF(E58&gt;10,"No",IF(E58&lt;-10,"No","Yes")))</f>
        <v>N/A</v>
      </c>
      <c r="G58" s="8">
        <v>100</v>
      </c>
      <c r="H58" s="43" t="str">
        <f>IF($B58="N/A","N/A",IF(G58&gt;10,"No",IF(G58&lt;-10,"No","Yes")))</f>
        <v>N/A</v>
      </c>
      <c r="I58" s="12">
        <v>0</v>
      </c>
      <c r="J58" s="12">
        <v>0</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57.127858881999998</v>
      </c>
      <c r="D60" s="43" t="str">
        <f t="shared" ref="D60:D61" si="25">IF($B60="N/A","N/A",IF(C60&gt;10,"No",IF(C60&lt;-10,"No","Yes")))</f>
        <v>N/A</v>
      </c>
      <c r="E60" s="8">
        <v>56.552770459000001</v>
      </c>
      <c r="F60" s="43" t="str">
        <f t="shared" ref="F60:F61" si="26">IF($B60="N/A","N/A",IF(E60&gt;10,"No",IF(E60&lt;-10,"No","Yes")))</f>
        <v>N/A</v>
      </c>
      <c r="G60" s="8">
        <v>55.920262471999997</v>
      </c>
      <c r="H60" s="43" t="str">
        <f t="shared" ref="H60:H61" si="27">IF($B60="N/A","N/A",IF(G60&gt;10,"No",IF(G60&lt;-10,"No","Yes")))</f>
        <v>N/A</v>
      </c>
      <c r="I60" s="12">
        <v>-1.01</v>
      </c>
      <c r="J60" s="12">
        <v>-1.1200000000000001</v>
      </c>
      <c r="K60" s="44" t="s">
        <v>733</v>
      </c>
      <c r="L60" s="9" t="str">
        <f>IF(J60="Div by 0", "N/A", IF(OR(J60="N/A",K60="N/A"),"N/A", IF(J60&gt;VALUE(MID(K60,1,2)), "No", IF(J60&lt;-1*VALUE(MID(K60,1,2)), "No", "Yes"))))</f>
        <v>Yes</v>
      </c>
    </row>
    <row r="61" spans="1:12" x14ac:dyDescent="0.2">
      <c r="A61" s="6" t="s">
        <v>182</v>
      </c>
      <c r="B61" s="34" t="s">
        <v>217</v>
      </c>
      <c r="C61" s="8">
        <v>42.872141118000002</v>
      </c>
      <c r="D61" s="43" t="str">
        <f t="shared" si="25"/>
        <v>N/A</v>
      </c>
      <c r="E61" s="8">
        <v>43.447229540999999</v>
      </c>
      <c r="F61" s="43" t="str">
        <f t="shared" si="26"/>
        <v>N/A</v>
      </c>
      <c r="G61" s="8">
        <v>44.079737528000003</v>
      </c>
      <c r="H61" s="43" t="str">
        <f t="shared" si="27"/>
        <v>N/A</v>
      </c>
      <c r="I61" s="12">
        <v>1.341</v>
      </c>
      <c r="J61" s="12">
        <v>1.456</v>
      </c>
      <c r="K61" s="44" t="s">
        <v>733</v>
      </c>
      <c r="L61" s="9" t="str">
        <f>IF(J61="Div by 0", "N/A", IF(OR(J61="N/A",K61="N/A"),"N/A", IF(J61&gt;VALUE(MID(K61,1,2)), "No", IF(J61&lt;-1*VALUE(MID(K61,1,2)), "No", "Yes"))))</f>
        <v>Yes</v>
      </c>
    </row>
    <row r="62" spans="1:12" x14ac:dyDescent="0.2">
      <c r="A62" s="7" t="s">
        <v>682</v>
      </c>
      <c r="B62" s="34" t="s">
        <v>286</v>
      </c>
      <c r="C62" s="8">
        <v>48.585832074000002</v>
      </c>
      <c r="D62" s="43" t="str">
        <f>IF($B62="N/A","N/A",IF(C62&gt;70,"No",IF(C62&lt;40,"No","Yes")))</f>
        <v>Yes</v>
      </c>
      <c r="E62" s="8">
        <v>47.196097784000003</v>
      </c>
      <c r="F62" s="43" t="str">
        <f>IF($B62="N/A","N/A",IF(E62&gt;70,"No",IF(E62&lt;40,"No","Yes")))</f>
        <v>Yes</v>
      </c>
      <c r="G62" s="8">
        <v>54.847379676000003</v>
      </c>
      <c r="H62" s="43" t="str">
        <f>IF($B62="N/A","N/A",IF(G62&gt;70,"No",IF(G62&lt;40,"No","Yes")))</f>
        <v>Yes</v>
      </c>
      <c r="I62" s="12">
        <v>-2.86</v>
      </c>
      <c r="J62" s="12">
        <v>16.21</v>
      </c>
      <c r="K62" s="44" t="s">
        <v>733</v>
      </c>
      <c r="L62" s="9" t="str">
        <f t="shared" si="11"/>
        <v>No</v>
      </c>
    </row>
    <row r="63" spans="1:12" x14ac:dyDescent="0.2">
      <c r="A63" s="2" t="s">
        <v>683</v>
      </c>
      <c r="B63" s="34" t="s">
        <v>217</v>
      </c>
      <c r="C63" s="8">
        <v>61.242572709000001</v>
      </c>
      <c r="D63" s="43" t="str">
        <f>IF($B63="N/A","N/A",IF(C63&gt;10,"No",IF(C63&lt;-10,"No","Yes")))</f>
        <v>N/A</v>
      </c>
      <c r="E63" s="8">
        <v>53.190939626000002</v>
      </c>
      <c r="F63" s="43" t="str">
        <f>IF($B63="N/A","N/A",IF(E63&gt;10,"No",IF(E63&lt;-10,"No","Yes")))</f>
        <v>N/A</v>
      </c>
      <c r="G63" s="8">
        <v>66.899387168999993</v>
      </c>
      <c r="H63" s="43" t="str">
        <f>IF($B63="N/A","N/A",IF(G63&gt;10,"No",IF(G63&lt;-10,"No","Yes")))</f>
        <v>N/A</v>
      </c>
      <c r="I63" s="12">
        <v>-13.1</v>
      </c>
      <c r="J63" s="12">
        <v>25.77</v>
      </c>
      <c r="K63" s="34" t="s">
        <v>217</v>
      </c>
      <c r="L63" s="9" t="str">
        <f t="shared" si="11"/>
        <v>N/A</v>
      </c>
    </row>
    <row r="64" spans="1:12" x14ac:dyDescent="0.2">
      <c r="A64" s="2" t="s">
        <v>684</v>
      </c>
      <c r="B64" s="34" t="s">
        <v>217</v>
      </c>
      <c r="C64" s="8">
        <v>70.036420907999997</v>
      </c>
      <c r="D64" s="43" t="str">
        <f t="shared" ref="D64:D70" si="28">IF($B64="N/A","N/A",IF(C64&gt;10,"No",IF(C64&lt;-10,"No","Yes")))</f>
        <v>N/A</v>
      </c>
      <c r="E64" s="8">
        <v>62.966167691000003</v>
      </c>
      <c r="F64" s="43" t="str">
        <f t="shared" ref="F64:F70" si="29">IF($B64="N/A","N/A",IF(E64&gt;10,"No",IF(E64&lt;-10,"No","Yes")))</f>
        <v>N/A</v>
      </c>
      <c r="G64" s="8">
        <v>70.992689007999999</v>
      </c>
      <c r="H64" s="43" t="str">
        <f t="shared" ref="H64:H70" si="30">IF($B64="N/A","N/A",IF(G64&gt;10,"No",IF(G64&lt;-10,"No","Yes")))</f>
        <v>N/A</v>
      </c>
      <c r="I64" s="12">
        <v>-10.1</v>
      </c>
      <c r="J64" s="12">
        <v>12.75</v>
      </c>
      <c r="K64" s="34" t="s">
        <v>217</v>
      </c>
      <c r="L64" s="9" t="str">
        <f t="shared" si="11"/>
        <v>N/A</v>
      </c>
    </row>
    <row r="65" spans="1:12" x14ac:dyDescent="0.2">
      <c r="A65" s="2" t="s">
        <v>427</v>
      </c>
      <c r="B65" s="34" t="s">
        <v>217</v>
      </c>
      <c r="C65" s="8">
        <v>46.299775541999999</v>
      </c>
      <c r="D65" s="43" t="str">
        <f t="shared" si="28"/>
        <v>N/A</v>
      </c>
      <c r="E65" s="8">
        <v>46.621773625000003</v>
      </c>
      <c r="F65" s="43" t="str">
        <f t="shared" si="29"/>
        <v>N/A</v>
      </c>
      <c r="G65" s="8">
        <v>54.217670507999998</v>
      </c>
      <c r="H65" s="43" t="str">
        <f t="shared" si="30"/>
        <v>N/A</v>
      </c>
      <c r="I65" s="12">
        <v>0.69550000000000001</v>
      </c>
      <c r="J65" s="12">
        <v>16.29</v>
      </c>
      <c r="K65" s="34" t="s">
        <v>217</v>
      </c>
      <c r="L65" s="9" t="str">
        <f t="shared" si="11"/>
        <v>N/A</v>
      </c>
    </row>
    <row r="66" spans="1:12" x14ac:dyDescent="0.2">
      <c r="A66" s="2" t="s">
        <v>685</v>
      </c>
      <c r="B66" s="34" t="s">
        <v>217</v>
      </c>
      <c r="C66" s="8">
        <v>28.042871824999999</v>
      </c>
      <c r="D66" s="43" t="str">
        <f t="shared" si="28"/>
        <v>N/A</v>
      </c>
      <c r="E66" s="8">
        <v>28.520877564999999</v>
      </c>
      <c r="F66" s="43" t="str">
        <f t="shared" si="29"/>
        <v>N/A</v>
      </c>
      <c r="G66" s="8">
        <v>32.629567274999999</v>
      </c>
      <c r="H66" s="43" t="str">
        <f t="shared" si="30"/>
        <v>N/A</v>
      </c>
      <c r="I66" s="12">
        <v>1.7050000000000001</v>
      </c>
      <c r="J66" s="12">
        <v>14.41</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1.7983690684</v>
      </c>
      <c r="D68" s="43" t="str">
        <f t="shared" si="28"/>
        <v>N/A</v>
      </c>
      <c r="E68" s="8">
        <v>1.6615414733</v>
      </c>
      <c r="F68" s="43" t="str">
        <f t="shared" si="29"/>
        <v>N/A</v>
      </c>
      <c r="G68" s="8">
        <v>1.5430471336</v>
      </c>
      <c r="H68" s="43" t="str">
        <f t="shared" si="30"/>
        <v>N/A</v>
      </c>
      <c r="I68" s="12">
        <v>-7.61</v>
      </c>
      <c r="J68" s="12">
        <v>-7.13</v>
      </c>
      <c r="K68" s="34" t="s">
        <v>217</v>
      </c>
      <c r="L68" s="9" t="str">
        <f t="shared" si="11"/>
        <v>N/A</v>
      </c>
    </row>
    <row r="69" spans="1:12" x14ac:dyDescent="0.2">
      <c r="A69" s="3" t="s">
        <v>151</v>
      </c>
      <c r="B69" s="34" t="s">
        <v>217</v>
      </c>
      <c r="C69" s="8">
        <v>1.7992741359</v>
      </c>
      <c r="D69" s="43" t="str">
        <f t="shared" si="28"/>
        <v>N/A</v>
      </c>
      <c r="E69" s="8">
        <v>1.6974314215999999</v>
      </c>
      <c r="F69" s="43" t="str">
        <f t="shared" si="29"/>
        <v>N/A</v>
      </c>
      <c r="G69" s="8">
        <v>1.5240062103000001</v>
      </c>
      <c r="H69" s="43" t="str">
        <f t="shared" si="30"/>
        <v>N/A</v>
      </c>
      <c r="I69" s="12">
        <v>-5.66</v>
      </c>
      <c r="J69" s="12">
        <v>-10.199999999999999</v>
      </c>
      <c r="K69" s="34" t="s">
        <v>217</v>
      </c>
      <c r="L69" s="9" t="str">
        <f t="shared" si="11"/>
        <v>N/A</v>
      </c>
    </row>
    <row r="70" spans="1:12" x14ac:dyDescent="0.2">
      <c r="A70" s="3" t="s">
        <v>152</v>
      </c>
      <c r="B70" s="34" t="s">
        <v>217</v>
      </c>
      <c r="C70" s="8">
        <v>1.9386545266999999</v>
      </c>
      <c r="D70" s="43" t="str">
        <f t="shared" si="28"/>
        <v>N/A</v>
      </c>
      <c r="E70" s="8">
        <v>1.8108110313000001</v>
      </c>
      <c r="F70" s="43" t="str">
        <f t="shared" si="29"/>
        <v>N/A</v>
      </c>
      <c r="G70" s="8">
        <v>1.6397164366999999</v>
      </c>
      <c r="H70" s="43" t="str">
        <f t="shared" si="30"/>
        <v>N/A</v>
      </c>
      <c r="I70" s="12">
        <v>-6.59</v>
      </c>
      <c r="J70" s="12">
        <v>-9.4499999999999993</v>
      </c>
      <c r="K70" s="34" t="s">
        <v>217</v>
      </c>
      <c r="L70" s="9" t="str">
        <f t="shared" si="11"/>
        <v>N/A</v>
      </c>
    </row>
    <row r="71" spans="1:12" x14ac:dyDescent="0.2">
      <c r="A71" s="2" t="s">
        <v>954</v>
      </c>
      <c r="B71" s="47" t="s">
        <v>217</v>
      </c>
      <c r="C71" s="1">
        <v>401</v>
      </c>
      <c r="D71" s="11" t="str">
        <f>IF($B71="N/A","N/A",IF(C71&gt;10,"No",IF(C71&lt;-10,"No","Yes")))</f>
        <v>N/A</v>
      </c>
      <c r="E71" s="1">
        <v>411</v>
      </c>
      <c r="F71" s="11" t="str">
        <f>IF($B71="N/A","N/A",IF(E71&gt;10,"No",IF(E71&lt;-10,"No","Yes")))</f>
        <v>N/A</v>
      </c>
      <c r="G71" s="1">
        <v>344</v>
      </c>
      <c r="H71" s="11" t="str">
        <f>IF($B71="N/A","N/A",IF(G71&gt;10,"No",IF(G71&lt;-10,"No","Yes")))</f>
        <v>N/A</v>
      </c>
      <c r="I71" s="12">
        <v>2.4940000000000002</v>
      </c>
      <c r="J71" s="12">
        <v>-16.3</v>
      </c>
      <c r="K71" s="34" t="s">
        <v>217</v>
      </c>
      <c r="L71" s="9" t="str">
        <f t="shared" si="11"/>
        <v>N/A</v>
      </c>
    </row>
    <row r="72" spans="1:12" x14ac:dyDescent="0.2">
      <c r="A72" s="3" t="s">
        <v>205</v>
      </c>
      <c r="B72" s="47" t="s">
        <v>221</v>
      </c>
      <c r="C72" s="1">
        <v>108</v>
      </c>
      <c r="D72" s="43" t="str">
        <f t="shared" ref="D72:D73" si="31">IF($B72="N/A","N/A",IF(C72&gt;0,"No",IF(C72&lt;0,"No","Yes")))</f>
        <v>No</v>
      </c>
      <c r="E72" s="1">
        <v>140</v>
      </c>
      <c r="F72" s="43" t="str">
        <f t="shared" ref="F72:F73" si="32">IF($B72="N/A","N/A",IF(E72&gt;0,"No",IF(E72&lt;0,"No","Yes")))</f>
        <v>No</v>
      </c>
      <c r="G72" s="1">
        <v>137</v>
      </c>
      <c r="H72" s="43" t="str">
        <f t="shared" ref="H72:H73" si="33">IF($B72="N/A","N/A",IF(G72&gt;0,"No",IF(G72&lt;0,"No","Yes")))</f>
        <v>No</v>
      </c>
      <c r="I72" s="12">
        <v>29.63</v>
      </c>
      <c r="J72" s="12">
        <v>-2.14</v>
      </c>
      <c r="K72" s="34" t="s">
        <v>217</v>
      </c>
      <c r="L72" s="9" t="str">
        <f t="shared" si="11"/>
        <v>N/A</v>
      </c>
    </row>
    <row r="73" spans="1:12" x14ac:dyDescent="0.2">
      <c r="A73" s="3" t="s">
        <v>206</v>
      </c>
      <c r="B73" s="47" t="s">
        <v>221</v>
      </c>
      <c r="C73" s="1">
        <v>80</v>
      </c>
      <c r="D73" s="43" t="str">
        <f t="shared" si="31"/>
        <v>No</v>
      </c>
      <c r="E73" s="1">
        <v>107</v>
      </c>
      <c r="F73" s="43" t="str">
        <f t="shared" si="32"/>
        <v>No</v>
      </c>
      <c r="G73" s="1">
        <v>112</v>
      </c>
      <c r="H73" s="43" t="str">
        <f t="shared" si="33"/>
        <v>No</v>
      </c>
      <c r="I73" s="12">
        <v>33.75</v>
      </c>
      <c r="J73" s="12">
        <v>4.673</v>
      </c>
      <c r="K73" s="34" t="s">
        <v>217</v>
      </c>
      <c r="L73" s="9" t="str">
        <f t="shared" si="11"/>
        <v>N/A</v>
      </c>
    </row>
    <row r="74" spans="1:12" x14ac:dyDescent="0.2">
      <c r="A74" s="3" t="s">
        <v>207</v>
      </c>
      <c r="B74" s="67" t="s">
        <v>217</v>
      </c>
      <c r="C74" s="13">
        <v>92.5</v>
      </c>
      <c r="D74" s="11" t="str">
        <f>IF($B74="N/A","N/A",IF(C74&gt;10,"No",IF(C74&lt;-10,"No","Yes")))</f>
        <v>N/A</v>
      </c>
      <c r="E74" s="13">
        <v>85.046728971999997</v>
      </c>
      <c r="F74" s="11" t="str">
        <f>IF($B74="N/A","N/A",IF(E74&gt;10,"No",IF(E74&lt;-10,"No","Yes")))</f>
        <v>N/A</v>
      </c>
      <c r="G74" s="13">
        <v>88.392857143000001</v>
      </c>
      <c r="H74" s="11" t="str">
        <f>IF($B74="N/A","N/A",IF(G74&gt;10,"No",IF(G74&lt;-10,"No","Yes")))</f>
        <v>N/A</v>
      </c>
      <c r="I74" s="12">
        <v>-8.06</v>
      </c>
      <c r="J74" s="12">
        <v>3.9340000000000002</v>
      </c>
      <c r="K74" s="67" t="s">
        <v>217</v>
      </c>
      <c r="L74" s="9" t="str">
        <f t="shared" si="11"/>
        <v>N/A</v>
      </c>
    </row>
    <row r="75" spans="1:12" x14ac:dyDescent="0.2">
      <c r="A75" s="2" t="s">
        <v>65</v>
      </c>
      <c r="B75" s="47" t="s">
        <v>217</v>
      </c>
      <c r="C75" s="1">
        <v>18579</v>
      </c>
      <c r="D75" s="11" t="str">
        <f>IF($B75="N/A","N/A",IF(C75&gt;10,"No",IF(C75&lt;-10,"No","Yes")))</f>
        <v>N/A</v>
      </c>
      <c r="E75" s="1">
        <v>22735</v>
      </c>
      <c r="F75" s="11" t="str">
        <f>IF($B75="N/A","N/A",IF(E75&gt;10,"No",IF(E75&lt;-10,"No","Yes")))</f>
        <v>N/A</v>
      </c>
      <c r="G75" s="1">
        <v>24530</v>
      </c>
      <c r="H75" s="11" t="str">
        <f>IF($B75="N/A","N/A",IF(G75&gt;10,"No",IF(G75&lt;-10,"No","Yes")))</f>
        <v>N/A</v>
      </c>
      <c r="I75" s="12">
        <v>22.37</v>
      </c>
      <c r="J75" s="12">
        <v>7.8949999999999996</v>
      </c>
      <c r="K75" s="47" t="s">
        <v>733</v>
      </c>
      <c r="L75" s="9" t="str">
        <f t="shared" ref="L75:L107" si="34">IF(J75="Div by 0", "N/A", IF(K75="N/A","N/A", IF(J75&gt;VALUE(MID(K75,1,2)), "No", IF(J75&lt;-1*VALUE(MID(K75,1,2)), "No", "Yes"))))</f>
        <v>Yes</v>
      </c>
    </row>
    <row r="76" spans="1:12" x14ac:dyDescent="0.2">
      <c r="A76" s="4" t="s">
        <v>66</v>
      </c>
      <c r="B76" s="47" t="s">
        <v>217</v>
      </c>
      <c r="C76" s="1">
        <v>15304.48</v>
      </c>
      <c r="D76" s="11" t="str">
        <f>IF($B76="N/A","N/A",IF(C76&gt;10,"No",IF(C76&lt;-10,"No","Yes")))</f>
        <v>N/A</v>
      </c>
      <c r="E76" s="1">
        <v>16507</v>
      </c>
      <c r="F76" s="11" t="str">
        <f>IF($B76="N/A","N/A",IF(E76&gt;10,"No",IF(E76&lt;-10,"No","Yes")))</f>
        <v>N/A</v>
      </c>
      <c r="G76" s="1">
        <v>21130.85</v>
      </c>
      <c r="H76" s="11" t="str">
        <f>IF($B76="N/A","N/A",IF(G76&gt;10,"No",IF(G76&lt;-10,"No","Yes")))</f>
        <v>N/A</v>
      </c>
      <c r="I76" s="12">
        <v>7.8570000000000002</v>
      </c>
      <c r="J76" s="12">
        <v>28.01</v>
      </c>
      <c r="K76" s="47" t="s">
        <v>734</v>
      </c>
      <c r="L76" s="9" t="str">
        <f t="shared" si="34"/>
        <v>No</v>
      </c>
    </row>
    <row r="77" spans="1:12" x14ac:dyDescent="0.2">
      <c r="A77" s="3" t="s">
        <v>67</v>
      </c>
      <c r="B77" s="34" t="s">
        <v>287</v>
      </c>
      <c r="C77" s="8">
        <v>98.561831772000005</v>
      </c>
      <c r="D77" s="43" t="str">
        <f>IF($B77="N/A","N/A",IF(C77&gt;=90,"Yes","No"))</f>
        <v>Yes</v>
      </c>
      <c r="E77" s="8">
        <v>98.744227496999997</v>
      </c>
      <c r="F77" s="43" t="str">
        <f>IF($B77="N/A","N/A",IF(E77&gt;=90,"Yes","No"))</f>
        <v>Yes</v>
      </c>
      <c r="G77" s="8">
        <v>98.788202119000005</v>
      </c>
      <c r="H77" s="43" t="str">
        <f>IF($B77="N/A","N/A",IF(G77&gt;=90,"Yes","No"))</f>
        <v>Yes</v>
      </c>
      <c r="I77" s="12">
        <v>0.18509999999999999</v>
      </c>
      <c r="J77" s="12">
        <v>4.4499999999999998E-2</v>
      </c>
      <c r="K77" s="44" t="s">
        <v>733</v>
      </c>
      <c r="L77" s="9" t="str">
        <f t="shared" si="34"/>
        <v>Yes</v>
      </c>
    </row>
    <row r="78" spans="1:12" x14ac:dyDescent="0.2">
      <c r="A78" s="2" t="s">
        <v>955</v>
      </c>
      <c r="B78" s="34" t="s">
        <v>287</v>
      </c>
      <c r="C78" s="8">
        <v>98.665693735000005</v>
      </c>
      <c r="D78" s="43" t="str">
        <f>IF($B78="N/A","N/A",IF(C78&gt;=90,"Yes","No"))</f>
        <v>Yes</v>
      </c>
      <c r="E78" s="8">
        <v>98.811471879999999</v>
      </c>
      <c r="F78" s="43" t="str">
        <f>IF($B78="N/A","N/A",IF(E78&gt;=90,"Yes","No"))</f>
        <v>Yes</v>
      </c>
      <c r="G78" s="8">
        <v>98.913970988000003</v>
      </c>
      <c r="H78" s="43" t="str">
        <f>IF($B78="N/A","N/A",IF(G78&gt;=90,"Yes","No"))</f>
        <v>Yes</v>
      </c>
      <c r="I78" s="12">
        <v>0.1477</v>
      </c>
      <c r="J78" s="12">
        <v>0.1037</v>
      </c>
      <c r="K78" s="44" t="s">
        <v>733</v>
      </c>
      <c r="L78" s="9" t="str">
        <f t="shared" si="34"/>
        <v>Yes</v>
      </c>
    </row>
    <row r="79" spans="1:12" x14ac:dyDescent="0.2">
      <c r="A79" s="6" t="s">
        <v>956</v>
      </c>
      <c r="B79" s="47" t="s">
        <v>288</v>
      </c>
      <c r="C79" s="13">
        <v>38.360074810999997</v>
      </c>
      <c r="D79" s="43" t="str">
        <f>IF($B79="N/A","N/A",IF(C79&gt;55,"No",IF(C79&lt;30,"No","Yes")))</f>
        <v>Yes</v>
      </c>
      <c r="E79" s="13">
        <v>43.121052175999999</v>
      </c>
      <c r="F79" s="43" t="str">
        <f>IF($B79="N/A","N/A",IF(E79&gt;55,"No",IF(E79&lt;30,"No","Yes")))</f>
        <v>Yes</v>
      </c>
      <c r="G79" s="13">
        <v>43.806786967000001</v>
      </c>
      <c r="H79" s="43" t="str">
        <f>IF($B79="N/A","N/A",IF(G79&gt;55,"No",IF(G79&lt;30,"No","Yes")))</f>
        <v>Yes</v>
      </c>
      <c r="I79" s="12">
        <v>12.41</v>
      </c>
      <c r="J79" s="12">
        <v>1.59</v>
      </c>
      <c r="K79" s="47" t="s">
        <v>733</v>
      </c>
      <c r="L79" s="9" t="str">
        <f t="shared" si="34"/>
        <v>Yes</v>
      </c>
    </row>
    <row r="80" spans="1:12" ht="25.5" x14ac:dyDescent="0.2">
      <c r="A80" s="2" t="s">
        <v>957</v>
      </c>
      <c r="B80" s="47" t="s">
        <v>282</v>
      </c>
      <c r="C80" s="13">
        <v>0.39291673389999998</v>
      </c>
      <c r="D80" s="43" t="str">
        <f>IF($B80="N/A","N/A",IF(C80&gt;=5,"No",IF(C80&lt;0,"No","Yes")))</f>
        <v>Yes</v>
      </c>
      <c r="E80" s="13">
        <v>0.21112821640000001</v>
      </c>
      <c r="F80" s="43" t="str">
        <f>IF($B80="N/A","N/A",IF(E80&gt;=5,"No",IF(E80&lt;0,"No","Yes")))</f>
        <v>Yes</v>
      </c>
      <c r="G80" s="13">
        <v>0.17121891559999999</v>
      </c>
      <c r="H80" s="43" t="str">
        <f>IF($B80="N/A","N/A",IF(G80&gt;=5,"No",IF(G80&lt;0,"No","Yes")))</f>
        <v>Yes</v>
      </c>
      <c r="I80" s="12">
        <v>-46.3</v>
      </c>
      <c r="J80" s="12">
        <v>-18.899999999999999</v>
      </c>
      <c r="K80" s="47" t="s">
        <v>217</v>
      </c>
      <c r="L80" s="9" t="str">
        <f t="shared" si="34"/>
        <v>N/A</v>
      </c>
    </row>
    <row r="81" spans="1:12" ht="25.5" x14ac:dyDescent="0.2">
      <c r="A81" s="2" t="s">
        <v>958</v>
      </c>
      <c r="B81" s="47" t="s">
        <v>217</v>
      </c>
      <c r="C81" s="13">
        <v>5.8130146939999996</v>
      </c>
      <c r="D81" s="47" t="s">
        <v>217</v>
      </c>
      <c r="E81" s="13">
        <v>15.632285023</v>
      </c>
      <c r="F81" s="47" t="s">
        <v>217</v>
      </c>
      <c r="G81" s="13">
        <v>16.918059519</v>
      </c>
      <c r="H81" s="47" t="s">
        <v>217</v>
      </c>
      <c r="I81" s="12">
        <v>168.9</v>
      </c>
      <c r="J81" s="12">
        <v>8.2249999999999996</v>
      </c>
      <c r="K81" s="47" t="s">
        <v>217</v>
      </c>
      <c r="L81" s="9" t="str">
        <f t="shared" si="34"/>
        <v>N/A</v>
      </c>
    </row>
    <row r="82" spans="1:12" ht="25.5" x14ac:dyDescent="0.2">
      <c r="A82" s="2" t="s">
        <v>959</v>
      </c>
      <c r="B82" s="47" t="s">
        <v>217</v>
      </c>
      <c r="C82" s="13">
        <v>52.9199634</v>
      </c>
      <c r="D82" s="47" t="s">
        <v>217</v>
      </c>
      <c r="E82" s="13">
        <v>40.114361117000001</v>
      </c>
      <c r="F82" s="47" t="s">
        <v>217</v>
      </c>
      <c r="G82" s="13">
        <v>40.158988993000001</v>
      </c>
      <c r="H82" s="47" t="s">
        <v>217</v>
      </c>
      <c r="I82" s="12">
        <v>-24.2</v>
      </c>
      <c r="J82" s="12">
        <v>0.1113</v>
      </c>
      <c r="K82" s="47" t="s">
        <v>217</v>
      </c>
      <c r="L82" s="9" t="str">
        <f t="shared" si="34"/>
        <v>N/A</v>
      </c>
    </row>
    <row r="83" spans="1:12" ht="25.5" x14ac:dyDescent="0.2">
      <c r="A83" s="2" t="s">
        <v>960</v>
      </c>
      <c r="B83" s="47" t="s">
        <v>217</v>
      </c>
      <c r="C83" s="13">
        <v>4.5481457560000003</v>
      </c>
      <c r="D83" s="47" t="s">
        <v>217</v>
      </c>
      <c r="E83" s="13">
        <v>10.33208709</v>
      </c>
      <c r="F83" s="47" t="s">
        <v>217</v>
      </c>
      <c r="G83" s="13">
        <v>11.304525071</v>
      </c>
      <c r="H83" s="47" t="s">
        <v>217</v>
      </c>
      <c r="I83" s="12">
        <v>127.2</v>
      </c>
      <c r="J83" s="12">
        <v>9.4120000000000008</v>
      </c>
      <c r="K83" s="47" t="s">
        <v>217</v>
      </c>
      <c r="L83" s="9" t="str">
        <f t="shared" si="34"/>
        <v>N/A</v>
      </c>
    </row>
    <row r="84" spans="1:12" ht="25.5" x14ac:dyDescent="0.2">
      <c r="A84" s="2" t="s">
        <v>961</v>
      </c>
      <c r="B84" s="47" t="s">
        <v>217</v>
      </c>
      <c r="C84" s="13">
        <v>6.9002637385999996</v>
      </c>
      <c r="D84" s="47" t="s">
        <v>217</v>
      </c>
      <c r="E84" s="13">
        <v>5.3133934462000001</v>
      </c>
      <c r="F84" s="47" t="s">
        <v>217</v>
      </c>
      <c r="G84" s="13">
        <v>5.3485527924999996</v>
      </c>
      <c r="H84" s="47" t="s">
        <v>217</v>
      </c>
      <c r="I84" s="12">
        <v>-23</v>
      </c>
      <c r="J84" s="12">
        <v>0.66169999999999995</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2.3413531405999999</v>
      </c>
      <c r="D86" s="47" t="s">
        <v>217</v>
      </c>
      <c r="E86" s="13">
        <v>4.6228282384000003</v>
      </c>
      <c r="F86" s="47" t="s">
        <v>217</v>
      </c>
      <c r="G86" s="13">
        <v>5.1528740317999997</v>
      </c>
      <c r="H86" s="47" t="s">
        <v>217</v>
      </c>
      <c r="I86" s="12">
        <v>97.44</v>
      </c>
      <c r="J86" s="12">
        <v>11.47</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27.084342537000001</v>
      </c>
      <c r="D88" s="47" t="s">
        <v>217</v>
      </c>
      <c r="E88" s="13">
        <v>23.773916868000001</v>
      </c>
      <c r="F88" s="47" t="s">
        <v>217</v>
      </c>
      <c r="G88" s="13">
        <v>20.945780676999998</v>
      </c>
      <c r="H88" s="47" t="s">
        <v>217</v>
      </c>
      <c r="I88" s="12">
        <v>-12.2</v>
      </c>
      <c r="J88" s="12">
        <v>-11.9</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87.297486409000001</v>
      </c>
      <c r="D91" s="47" t="s">
        <v>217</v>
      </c>
      <c r="E91" s="13">
        <v>69.412799648000004</v>
      </c>
      <c r="F91" s="47" t="s">
        <v>217</v>
      </c>
      <c r="G91" s="13">
        <v>66.624541378000004</v>
      </c>
      <c r="H91" s="47" t="s">
        <v>217</v>
      </c>
      <c r="I91" s="12">
        <v>-20.5</v>
      </c>
      <c r="J91" s="12">
        <v>-4.0199999999999996</v>
      </c>
      <c r="K91" s="47" t="s">
        <v>217</v>
      </c>
      <c r="L91" s="9" t="str">
        <f t="shared" si="34"/>
        <v>N/A</v>
      </c>
    </row>
    <row r="92" spans="1:12" x14ac:dyDescent="0.2">
      <c r="A92" s="2" t="s">
        <v>969</v>
      </c>
      <c r="B92" s="47" t="s">
        <v>217</v>
      </c>
      <c r="C92" s="13">
        <v>12.702513591000001</v>
      </c>
      <c r="D92" s="47" t="s">
        <v>217</v>
      </c>
      <c r="E92" s="13">
        <v>30.587200352</v>
      </c>
      <c r="F92" s="47" t="s">
        <v>217</v>
      </c>
      <c r="G92" s="13">
        <v>33.375458621999996</v>
      </c>
      <c r="H92" s="47" t="s">
        <v>217</v>
      </c>
      <c r="I92" s="12">
        <v>140.80000000000001</v>
      </c>
      <c r="J92" s="12">
        <v>9.1159999999999997</v>
      </c>
      <c r="K92" s="47" t="s">
        <v>217</v>
      </c>
      <c r="L92" s="9" t="str">
        <f t="shared" si="34"/>
        <v>N/A</v>
      </c>
    </row>
    <row r="93" spans="1:12" x14ac:dyDescent="0.2">
      <c r="A93" s="6" t="s">
        <v>68</v>
      </c>
      <c r="B93" s="47" t="s">
        <v>217</v>
      </c>
      <c r="C93" s="1">
        <v>127</v>
      </c>
      <c r="D93" s="11" t="str">
        <f>IF($B93="N/A","N/A",IF(C93&gt;10,"No",IF(C93&lt;-10,"No","Yes")))</f>
        <v>N/A</v>
      </c>
      <c r="E93" s="1">
        <v>183</v>
      </c>
      <c r="F93" s="11" t="str">
        <f>IF($B93="N/A","N/A",IF(E93&gt;10,"No",IF(E93&lt;-10,"No","Yes")))</f>
        <v>N/A</v>
      </c>
      <c r="G93" s="1">
        <v>143</v>
      </c>
      <c r="H93" s="11" t="str">
        <f>IF($B93="N/A","N/A",IF(G93&gt;10,"No",IF(G93&lt;-10,"No","Yes")))</f>
        <v>N/A</v>
      </c>
      <c r="I93" s="12">
        <v>44.09</v>
      </c>
      <c r="J93" s="12">
        <v>-21.9</v>
      </c>
      <c r="K93" s="47" t="s">
        <v>733</v>
      </c>
      <c r="L93" s="9" t="str">
        <f t="shared" si="34"/>
        <v>No</v>
      </c>
    </row>
    <row r="94" spans="1:12" x14ac:dyDescent="0.2">
      <c r="A94" s="2" t="s">
        <v>109</v>
      </c>
      <c r="B94" s="47" t="s">
        <v>217</v>
      </c>
      <c r="C94" s="13">
        <v>0.78740157479999995</v>
      </c>
      <c r="D94" s="43" t="str">
        <f>IF($B94="N/A","N/A",IF(C94&gt;10,"No",IF(C94&lt;-10,"No","Yes")))</f>
        <v>N/A</v>
      </c>
      <c r="E94" s="13">
        <v>1.6393442623000001</v>
      </c>
      <c r="F94" s="43" t="str">
        <f>IF($B94="N/A","N/A",IF(E94&gt;10,"No",IF(E94&lt;-10,"No","Yes")))</f>
        <v>N/A</v>
      </c>
      <c r="G94" s="13">
        <v>1.3986013986000001</v>
      </c>
      <c r="H94" s="43" t="str">
        <f>IF($B94="N/A","N/A",IF(G94&gt;10,"No",IF(G94&lt;-10,"No","Yes")))</f>
        <v>N/A</v>
      </c>
      <c r="I94" s="12">
        <v>108.2</v>
      </c>
      <c r="J94" s="12">
        <v>-14.7</v>
      </c>
      <c r="K94" s="47" t="s">
        <v>733</v>
      </c>
      <c r="L94" s="9" t="str">
        <f t="shared" si="34"/>
        <v>No</v>
      </c>
    </row>
    <row r="95" spans="1:12" x14ac:dyDescent="0.2">
      <c r="A95" s="2" t="s">
        <v>110</v>
      </c>
      <c r="B95" s="47" t="s">
        <v>217</v>
      </c>
      <c r="C95" s="13">
        <v>4.7244094488000004</v>
      </c>
      <c r="D95" s="43" t="str">
        <f>IF($B95="N/A","N/A",IF(C95&gt;10,"No",IF(C95&lt;-10,"No","Yes")))</f>
        <v>N/A</v>
      </c>
      <c r="E95" s="13">
        <v>6.5573770492000003</v>
      </c>
      <c r="F95" s="43" t="str">
        <f>IF($B95="N/A","N/A",IF(E95&gt;10,"No",IF(E95&lt;-10,"No","Yes")))</f>
        <v>N/A</v>
      </c>
      <c r="G95" s="13">
        <v>8.3916083916000002</v>
      </c>
      <c r="H95" s="43" t="str">
        <f>IF($B95="N/A","N/A",IF(G95&gt;10,"No",IF(G95&lt;-10,"No","Yes")))</f>
        <v>N/A</v>
      </c>
      <c r="I95" s="12">
        <v>38.799999999999997</v>
      </c>
      <c r="J95" s="12">
        <v>27.97</v>
      </c>
      <c r="K95" s="47" t="s">
        <v>733</v>
      </c>
      <c r="L95" s="9" t="str">
        <f t="shared" si="34"/>
        <v>No</v>
      </c>
    </row>
    <row r="96" spans="1:12" x14ac:dyDescent="0.2">
      <c r="A96" s="4" t="s">
        <v>7</v>
      </c>
      <c r="B96" s="47" t="s">
        <v>217</v>
      </c>
      <c r="C96" s="13">
        <v>0.10764842030000001</v>
      </c>
      <c r="D96" s="11" t="str">
        <f>IF($B96="N/A","N/A",IF(C96&gt;10,"No",IF(C96&lt;-10,"No","Yes")))</f>
        <v>N/A</v>
      </c>
      <c r="E96" s="13">
        <v>8.7970090200000003E-2</v>
      </c>
      <c r="F96" s="11" t="str">
        <f>IF($B96="N/A","N/A",IF(E96&gt;10,"No",IF(E96&lt;-10,"No","Yes")))</f>
        <v>N/A</v>
      </c>
      <c r="G96" s="13">
        <v>7.7456176099999996E-2</v>
      </c>
      <c r="H96" s="11" t="str">
        <f>IF($B96="N/A","N/A",IF(G96&gt;10,"No",IF(G96&lt;-10,"No","Yes")))</f>
        <v>N/A</v>
      </c>
      <c r="I96" s="12">
        <v>-18.3</v>
      </c>
      <c r="J96" s="12">
        <v>-12</v>
      </c>
      <c r="K96" s="47" t="s">
        <v>734</v>
      </c>
      <c r="L96" s="9" t="str">
        <f t="shared" si="34"/>
        <v>Yes</v>
      </c>
    </row>
    <row r="97" spans="1:12" x14ac:dyDescent="0.2">
      <c r="A97" s="4" t="s">
        <v>184</v>
      </c>
      <c r="B97" s="47" t="s">
        <v>217</v>
      </c>
      <c r="C97" s="13">
        <v>61.790193229000003</v>
      </c>
      <c r="D97" s="11" t="str">
        <f t="shared" ref="D97:D98" si="35">IF($B97="N/A","N/A",IF(C97&gt;10,"No",IF(C97&lt;-10,"No","Yes")))</f>
        <v>N/A</v>
      </c>
      <c r="E97" s="13">
        <v>60.892896415000003</v>
      </c>
      <c r="F97" s="11" t="str">
        <f t="shared" ref="F97:F98" si="36">IF($B97="N/A","N/A",IF(E97&gt;10,"No",IF(E97&lt;-10,"No","Yes")))</f>
        <v>N/A</v>
      </c>
      <c r="G97" s="13">
        <v>60.305748063999999</v>
      </c>
      <c r="H97" s="11" t="str">
        <f t="shared" ref="H97:H98" si="37">IF($B97="N/A","N/A",IF(G97&gt;10,"No",IF(G97&lt;-10,"No","Yes")))</f>
        <v>N/A</v>
      </c>
      <c r="I97" s="12">
        <v>-1.45</v>
      </c>
      <c r="J97" s="12">
        <v>-0.96399999999999997</v>
      </c>
      <c r="K97" s="47" t="s">
        <v>733</v>
      </c>
      <c r="L97" s="9" t="str">
        <f>IF(J97="Div by 0", "N/A", IF(OR(J97="N/A",K97="N/A"),"N/A", IF(J97&gt;VALUE(MID(K97,1,2)), "No", IF(J97&lt;-1*VALUE(MID(K97,1,2)), "No", "Yes"))))</f>
        <v>Yes</v>
      </c>
    </row>
    <row r="98" spans="1:12" x14ac:dyDescent="0.2">
      <c r="A98" s="4" t="s">
        <v>185</v>
      </c>
      <c r="B98" s="47" t="s">
        <v>217</v>
      </c>
      <c r="C98" s="13">
        <v>38.209806770999997</v>
      </c>
      <c r="D98" s="11" t="str">
        <f t="shared" si="35"/>
        <v>N/A</v>
      </c>
      <c r="E98" s="13">
        <v>39.107103584999997</v>
      </c>
      <c r="F98" s="11" t="str">
        <f t="shared" si="36"/>
        <v>N/A</v>
      </c>
      <c r="G98" s="13">
        <v>39.694251936000001</v>
      </c>
      <c r="H98" s="11" t="str">
        <f t="shared" si="37"/>
        <v>N/A</v>
      </c>
      <c r="I98" s="12">
        <v>2.3479999999999999</v>
      </c>
      <c r="J98" s="12">
        <v>1.5009999999999999</v>
      </c>
      <c r="K98" s="47" t="s">
        <v>733</v>
      </c>
      <c r="L98" s="9" t="str">
        <f>IF(J98="Div by 0", "N/A", IF(OR(J98="N/A",K98="N/A"),"N/A", IF(J98&gt;VALUE(MID(K98,1,2)), "No", IF(J98&lt;-1*VALUE(MID(K98,1,2)), "No", "Yes"))))</f>
        <v>Yes</v>
      </c>
    </row>
    <row r="99" spans="1:12" x14ac:dyDescent="0.2">
      <c r="A99" s="2" t="s">
        <v>8</v>
      </c>
      <c r="B99" s="47" t="s">
        <v>289</v>
      </c>
      <c r="C99" s="13">
        <v>9.2200871951999996</v>
      </c>
      <c r="D99" s="43" t="str">
        <f>IF($B99="N/A","N/A",IF(C99&gt;10,"No",IF(C99&lt;5,"No","Yes")))</f>
        <v>Yes</v>
      </c>
      <c r="E99" s="13">
        <v>7.5478337365000003</v>
      </c>
      <c r="F99" s="43" t="str">
        <f>IF($B99="N/A","N/A",IF(E99&gt;10,"No",IF(E99&lt;5,"No","Yes")))</f>
        <v>Yes</v>
      </c>
      <c r="G99" s="13">
        <v>7.1585813290000004</v>
      </c>
      <c r="H99" s="43" t="str">
        <f t="shared" ref="H99:H102" si="38">IF($B99="N/A","N/A",IF(G99&gt;10,"No",IF(G99&lt;5,"No","Yes")))</f>
        <v>Yes</v>
      </c>
      <c r="I99" s="12">
        <v>-18.100000000000001</v>
      </c>
      <c r="J99" s="12">
        <v>-5.16</v>
      </c>
      <c r="K99" s="47" t="s">
        <v>734</v>
      </c>
      <c r="L99" s="9" t="str">
        <f t="shared" si="34"/>
        <v>Yes</v>
      </c>
    </row>
    <row r="100" spans="1:12" x14ac:dyDescent="0.2">
      <c r="A100" s="2" t="s">
        <v>153</v>
      </c>
      <c r="B100" s="47" t="s">
        <v>289</v>
      </c>
      <c r="C100" s="13">
        <v>8.6656978308999992</v>
      </c>
      <c r="D100" s="43" t="str">
        <f>IF($B100="N/A","N/A",IF(C100&gt;10,"No",IF(C100&lt;5,"No","Yes")))</f>
        <v>Yes</v>
      </c>
      <c r="E100" s="13">
        <v>7.0552012315999999</v>
      </c>
      <c r="F100" s="43" t="str">
        <f t="shared" ref="F100:F102" si="39">IF($B100="N/A","N/A",IF(E100&gt;10,"No",IF(E100&lt;5,"No","Yes")))</f>
        <v>Yes</v>
      </c>
      <c r="G100" s="13">
        <v>6.8283734203000002</v>
      </c>
      <c r="H100" s="43" t="str">
        <f t="shared" si="38"/>
        <v>Yes</v>
      </c>
      <c r="I100" s="12">
        <v>-18.600000000000001</v>
      </c>
      <c r="J100" s="12">
        <v>-3.22</v>
      </c>
      <c r="K100" s="47" t="s">
        <v>734</v>
      </c>
      <c r="L100" s="9" t="str">
        <f t="shared" si="34"/>
        <v>Yes</v>
      </c>
    </row>
    <row r="101" spans="1:12" x14ac:dyDescent="0.2">
      <c r="A101" s="2" t="s">
        <v>154</v>
      </c>
      <c r="B101" s="47" t="s">
        <v>289</v>
      </c>
      <c r="C101" s="13">
        <v>8.6926099359000002</v>
      </c>
      <c r="D101" s="43" t="str">
        <f>IF($B101="N/A","N/A",IF(C101&gt;10,"No",IF(C101&lt;5,"No","Yes")))</f>
        <v>Yes</v>
      </c>
      <c r="E101" s="13">
        <v>7.1739608532999997</v>
      </c>
      <c r="F101" s="43" t="str">
        <f t="shared" si="39"/>
        <v>Yes</v>
      </c>
      <c r="G101" s="13">
        <v>6.7223807582999999</v>
      </c>
      <c r="H101" s="43" t="str">
        <f t="shared" si="38"/>
        <v>Yes</v>
      </c>
      <c r="I101" s="12">
        <v>-17.5</v>
      </c>
      <c r="J101" s="12">
        <v>-6.29</v>
      </c>
      <c r="K101" s="47" t="s">
        <v>734</v>
      </c>
      <c r="L101" s="9" t="str">
        <f t="shared" si="34"/>
        <v>Yes</v>
      </c>
    </row>
    <row r="102" spans="1:12" x14ac:dyDescent="0.2">
      <c r="A102" s="2" t="s">
        <v>155</v>
      </c>
      <c r="B102" s="47" t="s">
        <v>289</v>
      </c>
      <c r="C102" s="13">
        <v>9.2362344583000002</v>
      </c>
      <c r="D102" s="43" t="str">
        <f>IF($B102="N/A","N/A",IF(C102&gt;10,"No",IF(C102&lt;5,"No","Yes")))</f>
        <v>Yes</v>
      </c>
      <c r="E102" s="13">
        <v>7.5654277545999999</v>
      </c>
      <c r="F102" s="43" t="str">
        <f t="shared" si="39"/>
        <v>Yes</v>
      </c>
      <c r="G102" s="13">
        <v>7.1708112515</v>
      </c>
      <c r="H102" s="43" t="str">
        <f t="shared" si="38"/>
        <v>Yes</v>
      </c>
      <c r="I102" s="12">
        <v>-18.100000000000001</v>
      </c>
      <c r="J102" s="12">
        <v>-5.22</v>
      </c>
      <c r="K102" s="47" t="s">
        <v>734</v>
      </c>
      <c r="L102" s="9" t="str">
        <f t="shared" si="34"/>
        <v>Yes</v>
      </c>
    </row>
    <row r="103" spans="1:12" x14ac:dyDescent="0.2">
      <c r="A103" s="2" t="s">
        <v>970</v>
      </c>
      <c r="B103" s="47" t="s">
        <v>217</v>
      </c>
      <c r="C103" s="1">
        <v>217</v>
      </c>
      <c r="D103" s="11" t="str">
        <f t="shared" ref="D103:D114" si="40">IF($B103="N/A","N/A",IF(C103&gt;10,"No",IF(C103&lt;-10,"No","Yes")))</f>
        <v>N/A</v>
      </c>
      <c r="E103" s="1">
        <v>222</v>
      </c>
      <c r="F103" s="11" t="str">
        <f t="shared" ref="F103:F114" si="41">IF($B103="N/A","N/A",IF(E103&gt;10,"No",IF(E103&lt;-10,"No","Yes")))</f>
        <v>N/A</v>
      </c>
      <c r="G103" s="1">
        <v>161</v>
      </c>
      <c r="H103" s="11" t="str">
        <f t="shared" ref="H103:H114" si="42">IF($B103="N/A","N/A",IF(G103&gt;10,"No",IF(G103&lt;-10,"No","Yes")))</f>
        <v>N/A</v>
      </c>
      <c r="I103" s="12">
        <v>2.3039999999999998</v>
      </c>
      <c r="J103" s="12">
        <v>-27.5</v>
      </c>
      <c r="K103" s="44" t="s">
        <v>733</v>
      </c>
      <c r="L103" s="9" t="str">
        <f t="shared" si="34"/>
        <v>No</v>
      </c>
    </row>
    <row r="104" spans="1:12" x14ac:dyDescent="0.2">
      <c r="A104" s="2" t="s">
        <v>971</v>
      </c>
      <c r="B104" s="47" t="s">
        <v>217</v>
      </c>
      <c r="C104" s="1">
        <v>153</v>
      </c>
      <c r="D104" s="11" t="str">
        <f t="shared" si="40"/>
        <v>N/A</v>
      </c>
      <c r="E104" s="1">
        <v>149</v>
      </c>
      <c r="F104" s="11" t="str">
        <f t="shared" si="41"/>
        <v>N/A</v>
      </c>
      <c r="G104" s="1">
        <v>156</v>
      </c>
      <c r="H104" s="11" t="str">
        <f t="shared" si="42"/>
        <v>N/A</v>
      </c>
      <c r="I104" s="12">
        <v>-2.61</v>
      </c>
      <c r="J104" s="12">
        <v>4.6980000000000004</v>
      </c>
      <c r="K104" s="44" t="s">
        <v>733</v>
      </c>
      <c r="L104" s="9" t="str">
        <f t="shared" si="34"/>
        <v>Yes</v>
      </c>
    </row>
    <row r="105" spans="1:12" x14ac:dyDescent="0.2">
      <c r="A105" s="2" t="s">
        <v>1</v>
      </c>
      <c r="B105" s="47" t="s">
        <v>217</v>
      </c>
      <c r="C105" s="13">
        <v>99.284138005000003</v>
      </c>
      <c r="D105" s="11" t="str">
        <f t="shared" si="40"/>
        <v>N/A</v>
      </c>
      <c r="E105" s="13">
        <v>99.718495711000003</v>
      </c>
      <c r="F105" s="11" t="str">
        <f t="shared" si="41"/>
        <v>N/A</v>
      </c>
      <c r="G105" s="13">
        <v>99.596412556000004</v>
      </c>
      <c r="H105" s="11" t="str">
        <f t="shared" si="42"/>
        <v>N/A</v>
      </c>
      <c r="I105" s="12">
        <v>0.4375</v>
      </c>
      <c r="J105" s="12">
        <v>-0.122</v>
      </c>
      <c r="K105" s="47" t="s">
        <v>734</v>
      </c>
      <c r="L105" s="9" t="str">
        <f t="shared" si="34"/>
        <v>Yes</v>
      </c>
    </row>
    <row r="106" spans="1:12" x14ac:dyDescent="0.2">
      <c r="A106" s="2" t="s">
        <v>69</v>
      </c>
      <c r="B106" s="47" t="s">
        <v>217</v>
      </c>
      <c r="C106" s="13">
        <v>98.032093678999999</v>
      </c>
      <c r="D106" s="11" t="str">
        <f t="shared" si="40"/>
        <v>N/A</v>
      </c>
      <c r="E106" s="13">
        <v>98.425301044999998</v>
      </c>
      <c r="F106" s="11" t="str">
        <f t="shared" si="41"/>
        <v>N/A</v>
      </c>
      <c r="G106" s="13">
        <v>98.354549547999994</v>
      </c>
      <c r="H106" s="11" t="str">
        <f t="shared" si="42"/>
        <v>N/A</v>
      </c>
      <c r="I106" s="12">
        <v>0.40110000000000001</v>
      </c>
      <c r="J106" s="12">
        <v>-7.1999999999999995E-2</v>
      </c>
      <c r="K106" s="47" t="s">
        <v>734</v>
      </c>
      <c r="L106" s="9" t="str">
        <f t="shared" si="34"/>
        <v>Yes</v>
      </c>
    </row>
    <row r="107" spans="1:12" x14ac:dyDescent="0.2">
      <c r="A107" s="4" t="s">
        <v>70</v>
      </c>
      <c r="B107" s="47" t="s">
        <v>217</v>
      </c>
      <c r="C107" s="1">
        <v>17387</v>
      </c>
      <c r="D107" s="11" t="str">
        <f t="shared" si="40"/>
        <v>N/A</v>
      </c>
      <c r="E107" s="1">
        <v>21424</v>
      </c>
      <c r="F107" s="11" t="str">
        <f t="shared" si="41"/>
        <v>N/A</v>
      </c>
      <c r="G107" s="1">
        <v>23142</v>
      </c>
      <c r="H107" s="11" t="str">
        <f t="shared" si="42"/>
        <v>N/A</v>
      </c>
      <c r="I107" s="12">
        <v>23.22</v>
      </c>
      <c r="J107" s="12">
        <v>8.0190000000000001</v>
      </c>
      <c r="K107" s="47" t="s">
        <v>733</v>
      </c>
      <c r="L107" s="9" t="str">
        <f t="shared" si="34"/>
        <v>Yes</v>
      </c>
    </row>
    <row r="108" spans="1:12" x14ac:dyDescent="0.2">
      <c r="A108" s="2" t="s">
        <v>688</v>
      </c>
      <c r="B108" s="47" t="s">
        <v>217</v>
      </c>
      <c r="C108" s="13">
        <v>1.2020475068000001</v>
      </c>
      <c r="D108" s="11" t="str">
        <f t="shared" si="40"/>
        <v>N/A</v>
      </c>
      <c r="E108" s="13">
        <v>1.1249066468</v>
      </c>
      <c r="F108" s="11" t="str">
        <f t="shared" si="41"/>
        <v>N/A</v>
      </c>
      <c r="G108" s="13">
        <v>0.95929478869999996</v>
      </c>
      <c r="H108" s="11" t="str">
        <f t="shared" si="42"/>
        <v>N/A</v>
      </c>
      <c r="I108" s="12">
        <v>-6.42</v>
      </c>
      <c r="J108" s="12">
        <v>-14.7</v>
      </c>
      <c r="K108" s="47" t="s">
        <v>734</v>
      </c>
      <c r="L108" s="9" t="str">
        <f t="shared" ref="L108:L114" si="43">IF(J108="Div by 0", "N/A", IF(K108="N/A","N/A", IF(J108&gt;VALUE(MID(K108,1,2)), "No", IF(J108&lt;-1*VALUE(MID(K108,1,2)), "No", "Yes"))))</f>
        <v>Yes</v>
      </c>
    </row>
    <row r="109" spans="1:12" x14ac:dyDescent="0.2">
      <c r="A109" s="2" t="s">
        <v>687</v>
      </c>
      <c r="B109" s="47" t="s">
        <v>217</v>
      </c>
      <c r="C109" s="13">
        <v>0.17254270429999999</v>
      </c>
      <c r="D109" s="11" t="str">
        <f t="shared" si="40"/>
        <v>N/A</v>
      </c>
      <c r="E109" s="13">
        <v>0.1913741598</v>
      </c>
      <c r="F109" s="11" t="str">
        <f t="shared" si="41"/>
        <v>N/A</v>
      </c>
      <c r="G109" s="13">
        <v>1.2920231614</v>
      </c>
      <c r="H109" s="11" t="str">
        <f t="shared" si="42"/>
        <v>N/A</v>
      </c>
      <c r="I109" s="12">
        <v>10.91</v>
      </c>
      <c r="J109" s="12">
        <v>575.1</v>
      </c>
      <c r="K109" s="47" t="s">
        <v>734</v>
      </c>
      <c r="L109" s="9" t="str">
        <f t="shared" si="43"/>
        <v>No</v>
      </c>
    </row>
    <row r="110" spans="1:12" x14ac:dyDescent="0.2">
      <c r="A110" s="2" t="s">
        <v>686</v>
      </c>
      <c r="B110" s="47" t="s">
        <v>217</v>
      </c>
      <c r="C110" s="13">
        <v>98.625409789000003</v>
      </c>
      <c r="D110" s="11" t="str">
        <f t="shared" si="40"/>
        <v>N/A</v>
      </c>
      <c r="E110" s="13">
        <v>98.683719193000002</v>
      </c>
      <c r="F110" s="11" t="str">
        <f t="shared" si="41"/>
        <v>N/A</v>
      </c>
      <c r="G110" s="13">
        <v>97.748682049999999</v>
      </c>
      <c r="H110" s="11" t="str">
        <f t="shared" si="42"/>
        <v>N/A</v>
      </c>
      <c r="I110" s="12">
        <v>5.91E-2</v>
      </c>
      <c r="J110" s="12">
        <v>-0.94799999999999995</v>
      </c>
      <c r="K110" s="47" t="s">
        <v>734</v>
      </c>
      <c r="L110" s="9" t="str">
        <f t="shared" si="43"/>
        <v>Yes</v>
      </c>
    </row>
    <row r="111" spans="1:12" ht="25.5" x14ac:dyDescent="0.2">
      <c r="A111" s="4" t="s">
        <v>972</v>
      </c>
      <c r="B111" s="47" t="s">
        <v>217</v>
      </c>
      <c r="C111" s="13">
        <v>44.404973357000003</v>
      </c>
      <c r="D111" s="11" t="str">
        <f t="shared" si="40"/>
        <v>N/A</v>
      </c>
      <c r="E111" s="13">
        <v>41.143611172</v>
      </c>
      <c r="F111" s="11" t="str">
        <f t="shared" si="41"/>
        <v>N/A</v>
      </c>
      <c r="G111" s="13">
        <v>40.460660416000003</v>
      </c>
      <c r="H111" s="11" t="str">
        <f t="shared" si="42"/>
        <v>N/A</v>
      </c>
      <c r="I111" s="12">
        <v>-7.34</v>
      </c>
      <c r="J111" s="12">
        <v>-1.66</v>
      </c>
      <c r="K111" s="47" t="s">
        <v>734</v>
      </c>
      <c r="L111" s="9" t="str">
        <f t="shared" si="43"/>
        <v>Yes</v>
      </c>
    </row>
    <row r="112" spans="1:12" ht="25.5" x14ac:dyDescent="0.2">
      <c r="A112" s="4" t="s">
        <v>973</v>
      </c>
      <c r="B112" s="47" t="s">
        <v>217</v>
      </c>
      <c r="C112" s="13">
        <v>54.335540125999998</v>
      </c>
      <c r="D112" s="11" t="str">
        <f t="shared" si="40"/>
        <v>N/A</v>
      </c>
      <c r="E112" s="13">
        <v>57.646800087999999</v>
      </c>
      <c r="F112" s="11" t="str">
        <f t="shared" si="41"/>
        <v>N/A</v>
      </c>
      <c r="G112" s="13">
        <v>58.348960456999997</v>
      </c>
      <c r="H112" s="11" t="str">
        <f t="shared" si="42"/>
        <v>N/A</v>
      </c>
      <c r="I112" s="12">
        <v>6.0940000000000003</v>
      </c>
      <c r="J112" s="12">
        <v>1.218</v>
      </c>
      <c r="K112" s="47" t="s">
        <v>734</v>
      </c>
      <c r="L112" s="9" t="str">
        <f t="shared" si="43"/>
        <v>Yes</v>
      </c>
    </row>
    <row r="113" spans="1:12" ht="25.5" x14ac:dyDescent="0.2">
      <c r="A113" s="4" t="s">
        <v>974</v>
      </c>
      <c r="B113" s="47" t="s">
        <v>217</v>
      </c>
      <c r="C113" s="13">
        <v>0.57591904839999997</v>
      </c>
      <c r="D113" s="11" t="str">
        <f t="shared" si="40"/>
        <v>N/A</v>
      </c>
      <c r="E113" s="13">
        <v>0.50582801850000003</v>
      </c>
      <c r="F113" s="11" t="str">
        <f t="shared" si="41"/>
        <v>N/A</v>
      </c>
      <c r="G113" s="13">
        <v>0.52588666939999995</v>
      </c>
      <c r="H113" s="11" t="str">
        <f t="shared" si="42"/>
        <v>N/A</v>
      </c>
      <c r="I113" s="12">
        <v>-12.2</v>
      </c>
      <c r="J113" s="12">
        <v>3.9660000000000002</v>
      </c>
      <c r="K113" s="47" t="s">
        <v>734</v>
      </c>
      <c r="L113" s="9" t="str">
        <f t="shared" si="43"/>
        <v>Yes</v>
      </c>
    </row>
    <row r="114" spans="1:12" ht="25.5" x14ac:dyDescent="0.2">
      <c r="A114" s="4" t="s">
        <v>975</v>
      </c>
      <c r="B114" s="47" t="s">
        <v>217</v>
      </c>
      <c r="C114" s="13">
        <v>0.68356746859999995</v>
      </c>
      <c r="D114" s="11" t="str">
        <f t="shared" si="40"/>
        <v>N/A</v>
      </c>
      <c r="E114" s="13">
        <v>0.70376072140000001</v>
      </c>
      <c r="F114" s="11" t="str">
        <f t="shared" si="41"/>
        <v>N/A</v>
      </c>
      <c r="G114" s="13">
        <v>0.66449245820000002</v>
      </c>
      <c r="H114" s="11" t="str">
        <f t="shared" si="42"/>
        <v>N/A</v>
      </c>
      <c r="I114" s="12">
        <v>2.9540000000000002</v>
      </c>
      <c r="J114" s="12">
        <v>-5.58</v>
      </c>
      <c r="K114" s="47" t="s">
        <v>734</v>
      </c>
      <c r="L114" s="9" t="str">
        <f t="shared" si="43"/>
        <v>Yes</v>
      </c>
    </row>
    <row r="115" spans="1:12" x14ac:dyDescent="0.2">
      <c r="A115" s="2" t="s">
        <v>976</v>
      </c>
      <c r="B115" s="47" t="s">
        <v>290</v>
      </c>
      <c r="C115" s="13">
        <v>99.749817574999994</v>
      </c>
      <c r="D115" s="43" t="str">
        <f>IF($B115="N/A","N/A",IF(C115&gt;=99,"Yes","No"))</f>
        <v>Yes</v>
      </c>
      <c r="E115" s="13">
        <v>99.888037206000007</v>
      </c>
      <c r="F115" s="43" t="str">
        <f>IF($B115="N/A","N/A",IF(E115&gt;=99,"Yes","No"))</f>
        <v>Yes</v>
      </c>
      <c r="G115" s="13">
        <v>99.992242649999994</v>
      </c>
      <c r="H115" s="43" t="str">
        <f>IF($B115="N/A","N/A",IF(G115&gt;=99,"Yes","No"))</f>
        <v>Yes</v>
      </c>
      <c r="I115" s="12">
        <v>0.1386</v>
      </c>
      <c r="J115" s="12">
        <v>0.1043</v>
      </c>
      <c r="K115" s="47" t="s">
        <v>733</v>
      </c>
      <c r="L115" s="9" t="str">
        <f t="shared" ref="L115:L149" si="44">IF(J115="Div by 0", "N/A", IF(K115="N/A","N/A", IF(J115&gt;VALUE(MID(K115,1,2)), "No", IF(J115&lt;-1*VALUE(MID(K115,1,2)), "No", "Yes"))))</f>
        <v>Yes</v>
      </c>
    </row>
    <row r="116" spans="1:12" x14ac:dyDescent="0.2">
      <c r="A116" s="2" t="s">
        <v>977</v>
      </c>
      <c r="B116" s="47" t="s">
        <v>217</v>
      </c>
      <c r="C116" s="13">
        <v>4.3557436756000003</v>
      </c>
      <c r="D116" s="43" t="str">
        <f>IF($B116="N/A","N/A",IF(C116&gt;10,"No",IF(C116&lt;-10,"No","Yes")))</f>
        <v>N/A</v>
      </c>
      <c r="E116" s="13">
        <v>2.6347668080000002</v>
      </c>
      <c r="F116" s="43" t="str">
        <f>IF($B116="N/A","N/A",IF(E116&gt;10,"No",IF(E116&lt;-10,"No","Yes")))</f>
        <v>N/A</v>
      </c>
      <c r="G116" s="13">
        <v>0.30004648610000001</v>
      </c>
      <c r="H116" s="43" t="str">
        <f>IF($B116="N/A","N/A",IF(G116&gt;10,"No",IF(G116&lt;-10,"No","Yes")))</f>
        <v>N/A</v>
      </c>
      <c r="I116" s="12">
        <v>-39.5</v>
      </c>
      <c r="J116" s="12">
        <v>-88.6</v>
      </c>
      <c r="K116" s="47" t="s">
        <v>733</v>
      </c>
      <c r="L116" s="9" t="str">
        <f t="shared" si="44"/>
        <v>No</v>
      </c>
    </row>
    <row r="117" spans="1:12" x14ac:dyDescent="0.2">
      <c r="A117" s="3" t="s">
        <v>978</v>
      </c>
      <c r="B117" s="47" t="s">
        <v>284</v>
      </c>
      <c r="C117" s="8">
        <v>99.828747194000002</v>
      </c>
      <c r="D117" s="43" t="str">
        <f>IF($B117="N/A","N/A",IF(C117&gt;=98,"Yes","No"))</f>
        <v>Yes</v>
      </c>
      <c r="E117" s="8">
        <v>99.658053002000003</v>
      </c>
      <c r="F117" s="43" t="str">
        <f>IF($B117="N/A","N/A",IF(E117&gt;=98,"Yes","No"))</f>
        <v>Yes</v>
      </c>
      <c r="G117" s="8">
        <v>99.588551213000002</v>
      </c>
      <c r="H117" s="43" t="str">
        <f>IF($B117="N/A","N/A",IF(G117&gt;=98,"Yes","No"))</f>
        <v>Yes</v>
      </c>
      <c r="I117" s="12">
        <v>-0.17100000000000001</v>
      </c>
      <c r="J117" s="12">
        <v>-7.0000000000000007E-2</v>
      </c>
      <c r="K117" s="44" t="s">
        <v>733</v>
      </c>
      <c r="L117" s="9" t="str">
        <f t="shared" si="44"/>
        <v>Yes</v>
      </c>
    </row>
    <row r="118" spans="1:12" x14ac:dyDescent="0.2">
      <c r="A118" s="3" t="s">
        <v>979</v>
      </c>
      <c r="B118" s="47" t="s">
        <v>291</v>
      </c>
      <c r="C118" s="8">
        <v>94.533352910000005</v>
      </c>
      <c r="D118" s="43" t="str">
        <f>IF($B118="N/A","N/A",IF(C118&gt;=80,"Yes","No"))</f>
        <v>Yes</v>
      </c>
      <c r="E118" s="8">
        <v>95.470629865999996</v>
      </c>
      <c r="F118" s="43" t="str">
        <f>IF($B118="N/A","N/A",IF(E118&gt;=80,"Yes","No"))</f>
        <v>Yes</v>
      </c>
      <c r="G118" s="8">
        <v>97.128816490000006</v>
      </c>
      <c r="H118" s="43" t="str">
        <f>IF($B118="N/A","N/A",IF(G118&gt;=80,"Yes","No"))</f>
        <v>Yes</v>
      </c>
      <c r="I118" s="12">
        <v>0.99150000000000005</v>
      </c>
      <c r="J118" s="12">
        <v>1.7370000000000001</v>
      </c>
      <c r="K118" s="44" t="s">
        <v>733</v>
      </c>
      <c r="L118" s="9" t="str">
        <f t="shared" si="44"/>
        <v>Yes</v>
      </c>
    </row>
    <row r="119" spans="1:12" ht="25.5" x14ac:dyDescent="0.2">
      <c r="A119" s="2" t="s">
        <v>980</v>
      </c>
      <c r="B119" s="47" t="s">
        <v>292</v>
      </c>
      <c r="C119" s="13">
        <v>100</v>
      </c>
      <c r="D119" s="43" t="str">
        <f>IF($B119="N/A","N/A",IF(C119&gt;=100,"Yes","No"))</f>
        <v>Yes</v>
      </c>
      <c r="E119" s="13" t="s">
        <v>1743</v>
      </c>
      <c r="F119" s="43" t="str">
        <f t="shared" ref="F119:F120" si="45">IF($B119="N/A","N/A",IF(E119&gt;=100,"Yes","No"))</f>
        <v>Yes</v>
      </c>
      <c r="G119" s="13">
        <v>100</v>
      </c>
      <c r="H119" s="43" t="str">
        <f t="shared" ref="H119:H120" si="46">IF($B119="N/A","N/A",IF(G119&gt;=100,"Yes","No"))</f>
        <v>Yes</v>
      </c>
      <c r="I119" s="12" t="s">
        <v>1743</v>
      </c>
      <c r="J119" s="12" t="s">
        <v>1743</v>
      </c>
      <c r="K119" s="44" t="s">
        <v>732</v>
      </c>
      <c r="L119" s="9" t="str">
        <f t="shared" si="44"/>
        <v>N/A</v>
      </c>
    </row>
    <row r="120" spans="1:12" ht="25.5" x14ac:dyDescent="0.2">
      <c r="A120" s="3" t="s">
        <v>981</v>
      </c>
      <c r="B120" s="47" t="s">
        <v>292</v>
      </c>
      <c r="C120" s="13" t="s">
        <v>1743</v>
      </c>
      <c r="D120" s="43" t="str">
        <f>IF($B120="N/A","N/A",IF(C120&gt;=100,"Yes","No"))</f>
        <v>Yes</v>
      </c>
      <c r="E120" s="13" t="s">
        <v>1743</v>
      </c>
      <c r="F120" s="43" t="str">
        <f t="shared" si="45"/>
        <v>Yes</v>
      </c>
      <c r="G120" s="13" t="s">
        <v>1743</v>
      </c>
      <c r="H120" s="43" t="str">
        <f t="shared" si="46"/>
        <v>Yes</v>
      </c>
      <c r="I120" s="12" t="s">
        <v>1743</v>
      </c>
      <c r="J120" s="12" t="s">
        <v>1743</v>
      </c>
      <c r="K120" s="44" t="s">
        <v>732</v>
      </c>
      <c r="L120" s="9" t="str">
        <f t="shared" si="44"/>
        <v>N/A</v>
      </c>
    </row>
    <row r="121" spans="1:12" ht="25.5" x14ac:dyDescent="0.2">
      <c r="A121" s="2" t="s">
        <v>982</v>
      </c>
      <c r="B121" s="47" t="s">
        <v>217</v>
      </c>
      <c r="C121" s="13">
        <v>7.7333539999999996E-3</v>
      </c>
      <c r="D121" s="35" t="s">
        <v>735</v>
      </c>
      <c r="E121" s="13">
        <v>0</v>
      </c>
      <c r="F121" s="35" t="s">
        <v>735</v>
      </c>
      <c r="G121" s="13">
        <v>0.33515731869999998</v>
      </c>
      <c r="H121" s="43" t="str">
        <f>IF($B121="N/A","N/A",IF(G121&lt;100,"No",IF(G121=100,"No","Yes")))</f>
        <v>N/A</v>
      </c>
      <c r="I121" s="12">
        <v>-100</v>
      </c>
      <c r="J121" s="12" t="s">
        <v>1743</v>
      </c>
      <c r="K121" s="44" t="s">
        <v>732</v>
      </c>
      <c r="L121" s="9" t="str">
        <f t="shared" si="44"/>
        <v>N/A</v>
      </c>
    </row>
    <row r="122" spans="1:12" ht="25.5" x14ac:dyDescent="0.2">
      <c r="A122" s="2" t="s">
        <v>983</v>
      </c>
      <c r="B122" s="34" t="s">
        <v>217</v>
      </c>
      <c r="C122" s="13">
        <v>0</v>
      </c>
      <c r="D122" s="43" t="str">
        <f>IF($B122="N/A","N/A",IF(C122&gt;10,"No",IF(C122&lt;-10,"No","Yes")))</f>
        <v>N/A</v>
      </c>
      <c r="E122" s="13">
        <v>0</v>
      </c>
      <c r="F122" s="43" t="str">
        <f>IF($B122="N/A","N/A",IF(E122&gt;10,"No",IF(E122&lt;-10,"No","Yes")))</f>
        <v>N/A</v>
      </c>
      <c r="G122" s="13">
        <v>0</v>
      </c>
      <c r="H122" s="43" t="str">
        <f>IF($B122="N/A","N/A",IF(G122&gt;10,"No",IF(G122&lt;-10,"No","Yes")))</f>
        <v>N/A</v>
      </c>
      <c r="I122" s="12" t="s">
        <v>1743</v>
      </c>
      <c r="J122" s="12" t="s">
        <v>1743</v>
      </c>
      <c r="K122" s="44" t="s">
        <v>732</v>
      </c>
      <c r="L122" s="9" t="str">
        <f>IF(J122="Div by 0", "N/A", IF(OR(J122="N/A",K122="N/A"),"N/A", IF(J122&gt;VALUE(MID(K122,1,2)), "No", IF(J122&lt;-1*VALUE(MID(K122,1,2)), "No", "Yes"))))</f>
        <v>N/A</v>
      </c>
    </row>
    <row r="123" spans="1:12" x14ac:dyDescent="0.2">
      <c r="A123" s="7" t="s">
        <v>100</v>
      </c>
      <c r="B123" s="34" t="s">
        <v>217</v>
      </c>
      <c r="C123" s="35">
        <v>9593</v>
      </c>
      <c r="D123" s="43" t="str">
        <f t="shared" ref="D123:D149" si="47">IF($B123="N/A","N/A",IF(C123&gt;10,"No",IF(C123&lt;-10,"No","Yes")))</f>
        <v>N/A</v>
      </c>
      <c r="E123" s="35">
        <v>11611</v>
      </c>
      <c r="F123" s="43" t="str">
        <f t="shared" ref="F123:F149" si="48">IF($B123="N/A","N/A",IF(E123&gt;10,"No",IF(E123&lt;-10,"No","Yes")))</f>
        <v>N/A</v>
      </c>
      <c r="G123" s="35">
        <v>12891</v>
      </c>
      <c r="H123" s="43" t="str">
        <f t="shared" ref="H123:H149" si="49">IF($B123="N/A","N/A",IF(G123&gt;10,"No",IF(G123&lt;-10,"No","Yes")))</f>
        <v>N/A</v>
      </c>
      <c r="I123" s="12">
        <v>21.04</v>
      </c>
      <c r="J123" s="12">
        <v>11.02</v>
      </c>
      <c r="K123" s="44" t="s">
        <v>733</v>
      </c>
      <c r="L123" s="9" t="str">
        <f t="shared" si="44"/>
        <v>No</v>
      </c>
    </row>
    <row r="124" spans="1:12" x14ac:dyDescent="0.2">
      <c r="A124" s="2" t="s">
        <v>984</v>
      </c>
      <c r="B124" s="34" t="s">
        <v>217</v>
      </c>
      <c r="C124" s="35">
        <v>1944</v>
      </c>
      <c r="D124" s="43" t="str">
        <f t="shared" si="47"/>
        <v>N/A</v>
      </c>
      <c r="E124" s="35">
        <v>2060</v>
      </c>
      <c r="F124" s="43" t="str">
        <f t="shared" si="48"/>
        <v>N/A</v>
      </c>
      <c r="G124" s="35">
        <v>2537</v>
      </c>
      <c r="H124" s="43" t="str">
        <f t="shared" si="49"/>
        <v>N/A</v>
      </c>
      <c r="I124" s="12">
        <v>5.9669999999999996</v>
      </c>
      <c r="J124" s="12">
        <v>23.16</v>
      </c>
      <c r="K124" s="44" t="s">
        <v>733</v>
      </c>
      <c r="L124" s="9" t="str">
        <f t="shared" si="44"/>
        <v>No</v>
      </c>
    </row>
    <row r="125" spans="1:12" x14ac:dyDescent="0.2">
      <c r="A125" s="2" t="s">
        <v>985</v>
      </c>
      <c r="B125" s="34" t="s">
        <v>217</v>
      </c>
      <c r="C125" s="35">
        <v>3466</v>
      </c>
      <c r="D125" s="43" t="str">
        <f t="shared" si="47"/>
        <v>N/A</v>
      </c>
      <c r="E125" s="35">
        <v>2135</v>
      </c>
      <c r="F125" s="43" t="str">
        <f t="shared" si="48"/>
        <v>N/A</v>
      </c>
      <c r="G125" s="35">
        <v>1300</v>
      </c>
      <c r="H125" s="43" t="str">
        <f t="shared" si="49"/>
        <v>N/A</v>
      </c>
      <c r="I125" s="12">
        <v>-38.4</v>
      </c>
      <c r="J125" s="12">
        <v>-39.1</v>
      </c>
      <c r="K125" s="44" t="s">
        <v>733</v>
      </c>
      <c r="L125" s="9" t="str">
        <f t="shared" si="44"/>
        <v>No</v>
      </c>
    </row>
    <row r="126" spans="1:12" x14ac:dyDescent="0.2">
      <c r="A126" s="2" t="s">
        <v>986</v>
      </c>
      <c r="B126" s="34" t="s">
        <v>217</v>
      </c>
      <c r="C126" s="35">
        <v>1579</v>
      </c>
      <c r="D126" s="43" t="str">
        <f t="shared" si="47"/>
        <v>N/A</v>
      </c>
      <c r="E126" s="35">
        <v>3650</v>
      </c>
      <c r="F126" s="43" t="str">
        <f t="shared" si="48"/>
        <v>N/A</v>
      </c>
      <c r="G126" s="35">
        <v>4319</v>
      </c>
      <c r="H126" s="43" t="str">
        <f t="shared" si="49"/>
        <v>N/A</v>
      </c>
      <c r="I126" s="12">
        <v>131.19999999999999</v>
      </c>
      <c r="J126" s="12">
        <v>18.329999999999998</v>
      </c>
      <c r="K126" s="44" t="s">
        <v>733</v>
      </c>
      <c r="L126" s="9" t="str">
        <f t="shared" si="44"/>
        <v>No</v>
      </c>
    </row>
    <row r="127" spans="1:12" x14ac:dyDescent="0.2">
      <c r="A127" s="2" t="s">
        <v>987</v>
      </c>
      <c r="B127" s="34" t="s">
        <v>217</v>
      </c>
      <c r="C127" s="35">
        <v>2604</v>
      </c>
      <c r="D127" s="43" t="str">
        <f t="shared" si="47"/>
        <v>N/A</v>
      </c>
      <c r="E127" s="35">
        <v>3766</v>
      </c>
      <c r="F127" s="43" t="str">
        <f t="shared" si="48"/>
        <v>N/A</v>
      </c>
      <c r="G127" s="35">
        <v>4735</v>
      </c>
      <c r="H127" s="43" t="str">
        <f t="shared" si="49"/>
        <v>N/A</v>
      </c>
      <c r="I127" s="12">
        <v>44.62</v>
      </c>
      <c r="J127" s="12">
        <v>25.73</v>
      </c>
      <c r="K127" s="44" t="s">
        <v>733</v>
      </c>
      <c r="L127" s="9" t="str">
        <f t="shared" si="44"/>
        <v>No</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20318</v>
      </c>
      <c r="D129" s="43" t="str">
        <f t="shared" si="47"/>
        <v>N/A</v>
      </c>
      <c r="E129" s="35">
        <v>23114</v>
      </c>
      <c r="F129" s="43" t="str">
        <f t="shared" si="48"/>
        <v>N/A</v>
      </c>
      <c r="G129" s="35">
        <v>23663</v>
      </c>
      <c r="H129" s="43" t="str">
        <f t="shared" si="49"/>
        <v>N/A</v>
      </c>
      <c r="I129" s="12">
        <v>13.76</v>
      </c>
      <c r="J129" s="12">
        <v>2.375</v>
      </c>
      <c r="K129" s="44" t="s">
        <v>733</v>
      </c>
      <c r="L129" s="9" t="str">
        <f t="shared" si="44"/>
        <v>Yes</v>
      </c>
    </row>
    <row r="130" spans="1:12" x14ac:dyDescent="0.2">
      <c r="A130" s="2" t="s">
        <v>989</v>
      </c>
      <c r="B130" s="34" t="s">
        <v>217</v>
      </c>
      <c r="C130" s="35">
        <v>15591</v>
      </c>
      <c r="D130" s="43" t="str">
        <f t="shared" si="47"/>
        <v>N/A</v>
      </c>
      <c r="E130" s="35">
        <v>15715</v>
      </c>
      <c r="F130" s="43" t="str">
        <f t="shared" si="48"/>
        <v>N/A</v>
      </c>
      <c r="G130" s="35">
        <v>15234</v>
      </c>
      <c r="H130" s="43" t="str">
        <f t="shared" si="49"/>
        <v>N/A</v>
      </c>
      <c r="I130" s="12">
        <v>0.79530000000000001</v>
      </c>
      <c r="J130" s="12">
        <v>-3.06</v>
      </c>
      <c r="K130" s="44" t="s">
        <v>733</v>
      </c>
      <c r="L130" s="9" t="str">
        <f t="shared" si="44"/>
        <v>Yes</v>
      </c>
    </row>
    <row r="131" spans="1:12" x14ac:dyDescent="0.2">
      <c r="A131" s="2" t="s">
        <v>990</v>
      </c>
      <c r="B131" s="34" t="s">
        <v>217</v>
      </c>
      <c r="C131" s="35">
        <v>2143</v>
      </c>
      <c r="D131" s="43" t="str">
        <f t="shared" si="47"/>
        <v>N/A</v>
      </c>
      <c r="E131" s="35">
        <v>1606</v>
      </c>
      <c r="F131" s="43" t="str">
        <f t="shared" si="48"/>
        <v>N/A</v>
      </c>
      <c r="G131" s="35">
        <v>1472</v>
      </c>
      <c r="H131" s="43" t="str">
        <f t="shared" si="49"/>
        <v>N/A</v>
      </c>
      <c r="I131" s="12">
        <v>-25.1</v>
      </c>
      <c r="J131" s="12">
        <v>-8.34</v>
      </c>
      <c r="K131" s="44" t="s">
        <v>733</v>
      </c>
      <c r="L131" s="9" t="str">
        <f t="shared" si="44"/>
        <v>Yes</v>
      </c>
    </row>
    <row r="132" spans="1:12" x14ac:dyDescent="0.2">
      <c r="A132" s="2" t="s">
        <v>991</v>
      </c>
      <c r="B132" s="34" t="s">
        <v>217</v>
      </c>
      <c r="C132" s="35">
        <v>830</v>
      </c>
      <c r="D132" s="43" t="str">
        <f t="shared" si="47"/>
        <v>N/A</v>
      </c>
      <c r="E132" s="35">
        <v>3605</v>
      </c>
      <c r="F132" s="43" t="str">
        <f t="shared" si="48"/>
        <v>N/A</v>
      </c>
      <c r="G132" s="35">
        <v>4192</v>
      </c>
      <c r="H132" s="43" t="str">
        <f t="shared" si="49"/>
        <v>N/A</v>
      </c>
      <c r="I132" s="12">
        <v>334.3</v>
      </c>
      <c r="J132" s="12">
        <v>16.28</v>
      </c>
      <c r="K132" s="44" t="s">
        <v>733</v>
      </c>
      <c r="L132" s="9" t="str">
        <f t="shared" si="44"/>
        <v>No</v>
      </c>
    </row>
    <row r="133" spans="1:12" x14ac:dyDescent="0.2">
      <c r="A133" s="2" t="s">
        <v>992</v>
      </c>
      <c r="B133" s="34" t="s">
        <v>217</v>
      </c>
      <c r="C133" s="35">
        <v>1754</v>
      </c>
      <c r="D133" s="43" t="str">
        <f t="shared" si="47"/>
        <v>N/A</v>
      </c>
      <c r="E133" s="35">
        <v>2188</v>
      </c>
      <c r="F133" s="43" t="str">
        <f t="shared" si="48"/>
        <v>N/A</v>
      </c>
      <c r="G133" s="35">
        <v>2765</v>
      </c>
      <c r="H133" s="43" t="str">
        <f t="shared" si="49"/>
        <v>N/A</v>
      </c>
      <c r="I133" s="12">
        <v>24.74</v>
      </c>
      <c r="J133" s="12">
        <v>26.37</v>
      </c>
      <c r="K133" s="44" t="s">
        <v>733</v>
      </c>
      <c r="L133" s="9" t="str">
        <f t="shared" si="44"/>
        <v>No</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60145</v>
      </c>
      <c r="D135" s="43" t="str">
        <f t="shared" si="47"/>
        <v>N/A</v>
      </c>
      <c r="E135" s="35">
        <v>66677</v>
      </c>
      <c r="F135" s="43" t="str">
        <f t="shared" si="48"/>
        <v>N/A</v>
      </c>
      <c r="G135" s="35">
        <v>78017</v>
      </c>
      <c r="H135" s="43" t="str">
        <f t="shared" si="49"/>
        <v>N/A</v>
      </c>
      <c r="I135" s="12">
        <v>10.86</v>
      </c>
      <c r="J135" s="12">
        <v>17.010000000000002</v>
      </c>
      <c r="K135" s="44" t="s">
        <v>733</v>
      </c>
      <c r="L135" s="9" t="str">
        <f t="shared" si="44"/>
        <v>No</v>
      </c>
    </row>
    <row r="136" spans="1:12" x14ac:dyDescent="0.2">
      <c r="A136" s="2" t="s">
        <v>994</v>
      </c>
      <c r="B136" s="34" t="s">
        <v>217</v>
      </c>
      <c r="C136" s="35">
        <v>14934</v>
      </c>
      <c r="D136" s="43" t="str">
        <f t="shared" si="47"/>
        <v>N/A</v>
      </c>
      <c r="E136" s="35">
        <v>15980</v>
      </c>
      <c r="F136" s="43" t="str">
        <f t="shared" si="48"/>
        <v>N/A</v>
      </c>
      <c r="G136" s="35">
        <v>15856</v>
      </c>
      <c r="H136" s="43" t="str">
        <f t="shared" si="49"/>
        <v>N/A</v>
      </c>
      <c r="I136" s="12">
        <v>7.0039999999999996</v>
      </c>
      <c r="J136" s="12">
        <v>-0.77600000000000002</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11</v>
      </c>
      <c r="D138" s="43" t="str">
        <f t="shared" si="47"/>
        <v>N/A</v>
      </c>
      <c r="E138" s="35">
        <v>11</v>
      </c>
      <c r="F138" s="43" t="str">
        <f t="shared" si="48"/>
        <v>N/A</v>
      </c>
      <c r="G138" s="35">
        <v>0</v>
      </c>
      <c r="H138" s="43" t="str">
        <f t="shared" si="49"/>
        <v>N/A</v>
      </c>
      <c r="I138" s="12">
        <v>-50</v>
      </c>
      <c r="J138" s="12">
        <v>-100</v>
      </c>
      <c r="K138" s="44" t="s">
        <v>733</v>
      </c>
      <c r="L138" s="9" t="str">
        <f t="shared" si="44"/>
        <v>No</v>
      </c>
    </row>
    <row r="139" spans="1:12" x14ac:dyDescent="0.2">
      <c r="A139" s="2" t="s">
        <v>997</v>
      </c>
      <c r="B139" s="34" t="s">
        <v>217</v>
      </c>
      <c r="C139" s="35">
        <v>31671</v>
      </c>
      <c r="D139" s="43" t="str">
        <f t="shared" si="47"/>
        <v>N/A</v>
      </c>
      <c r="E139" s="35">
        <v>38481</v>
      </c>
      <c r="F139" s="43" t="str">
        <f t="shared" si="48"/>
        <v>N/A</v>
      </c>
      <c r="G139" s="35">
        <v>49751</v>
      </c>
      <c r="H139" s="43" t="str">
        <f t="shared" si="49"/>
        <v>N/A</v>
      </c>
      <c r="I139" s="12">
        <v>21.5</v>
      </c>
      <c r="J139" s="12">
        <v>29.29</v>
      </c>
      <c r="K139" s="44" t="s">
        <v>733</v>
      </c>
      <c r="L139" s="9" t="str">
        <f t="shared" si="44"/>
        <v>No</v>
      </c>
    </row>
    <row r="140" spans="1:12" x14ac:dyDescent="0.2">
      <c r="A140" s="2" t="s">
        <v>998</v>
      </c>
      <c r="B140" s="34" t="s">
        <v>217</v>
      </c>
      <c r="C140" s="35">
        <v>9443</v>
      </c>
      <c r="D140" s="43" t="str">
        <f t="shared" si="47"/>
        <v>N/A</v>
      </c>
      <c r="E140" s="35">
        <v>8251</v>
      </c>
      <c r="F140" s="43" t="str">
        <f t="shared" si="48"/>
        <v>N/A</v>
      </c>
      <c r="G140" s="35">
        <v>8394</v>
      </c>
      <c r="H140" s="43" t="str">
        <f t="shared" si="49"/>
        <v>N/A</v>
      </c>
      <c r="I140" s="12">
        <v>-12.6</v>
      </c>
      <c r="J140" s="12">
        <v>1.7330000000000001</v>
      </c>
      <c r="K140" s="44" t="s">
        <v>733</v>
      </c>
      <c r="L140" s="9" t="str">
        <f t="shared" si="44"/>
        <v>Yes</v>
      </c>
    </row>
    <row r="141" spans="1:12" x14ac:dyDescent="0.2">
      <c r="A141" s="2" t="s">
        <v>999</v>
      </c>
      <c r="B141" s="34" t="s">
        <v>217</v>
      </c>
      <c r="C141" s="35">
        <v>4095</v>
      </c>
      <c r="D141" s="43" t="str">
        <f t="shared" si="47"/>
        <v>N/A</v>
      </c>
      <c r="E141" s="35">
        <v>3964</v>
      </c>
      <c r="F141" s="43" t="str">
        <f t="shared" si="48"/>
        <v>N/A</v>
      </c>
      <c r="G141" s="35">
        <v>4016</v>
      </c>
      <c r="H141" s="43" t="str">
        <f t="shared" si="49"/>
        <v>N/A</v>
      </c>
      <c r="I141" s="12">
        <v>-3.2</v>
      </c>
      <c r="J141" s="12">
        <v>1.3120000000000001</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20433</v>
      </c>
      <c r="D143" s="43" t="str">
        <f t="shared" si="47"/>
        <v>N/A</v>
      </c>
      <c r="E143" s="35">
        <v>21195</v>
      </c>
      <c r="F143" s="43" t="str">
        <f t="shared" si="48"/>
        <v>N/A</v>
      </c>
      <c r="G143" s="35">
        <v>21977</v>
      </c>
      <c r="H143" s="43" t="str">
        <f t="shared" si="49"/>
        <v>N/A</v>
      </c>
      <c r="I143" s="12">
        <v>3.7290000000000001</v>
      </c>
      <c r="J143" s="12">
        <v>3.69</v>
      </c>
      <c r="K143" s="44" t="s">
        <v>733</v>
      </c>
      <c r="L143" s="9" t="str">
        <f t="shared" si="44"/>
        <v>Yes</v>
      </c>
    </row>
    <row r="144" spans="1:12" x14ac:dyDescent="0.2">
      <c r="A144" s="2" t="s">
        <v>1001</v>
      </c>
      <c r="B144" s="34" t="s">
        <v>217</v>
      </c>
      <c r="C144" s="35">
        <v>9540</v>
      </c>
      <c r="D144" s="43" t="str">
        <f t="shared" si="47"/>
        <v>N/A</v>
      </c>
      <c r="E144" s="35">
        <v>10715</v>
      </c>
      <c r="F144" s="43" t="str">
        <f t="shared" si="48"/>
        <v>N/A</v>
      </c>
      <c r="G144" s="35">
        <v>11079</v>
      </c>
      <c r="H144" s="43" t="str">
        <f t="shared" si="49"/>
        <v>N/A</v>
      </c>
      <c r="I144" s="12">
        <v>12.32</v>
      </c>
      <c r="J144" s="12">
        <v>3.3969999999999998</v>
      </c>
      <c r="K144" s="44" t="s">
        <v>733</v>
      </c>
      <c r="L144" s="9" t="str">
        <f t="shared" si="44"/>
        <v>Yes</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11</v>
      </c>
      <c r="D146" s="43" t="str">
        <f t="shared" si="47"/>
        <v>N/A</v>
      </c>
      <c r="E146" s="35">
        <v>11</v>
      </c>
      <c r="F146" s="43" t="str">
        <f t="shared" si="48"/>
        <v>N/A</v>
      </c>
      <c r="G146" s="35">
        <v>11</v>
      </c>
      <c r="H146" s="43" t="str">
        <f t="shared" si="49"/>
        <v>N/A</v>
      </c>
      <c r="I146" s="12">
        <v>0</v>
      </c>
      <c r="J146" s="12">
        <v>50</v>
      </c>
      <c r="K146" s="44" t="s">
        <v>733</v>
      </c>
      <c r="L146" s="9" t="str">
        <f t="shared" si="44"/>
        <v>No</v>
      </c>
    </row>
    <row r="147" spans="1:12" x14ac:dyDescent="0.2">
      <c r="A147" s="2" t="s">
        <v>1004</v>
      </c>
      <c r="B147" s="34" t="s">
        <v>217</v>
      </c>
      <c r="C147" s="35">
        <v>4704</v>
      </c>
      <c r="D147" s="43" t="str">
        <f t="shared" si="47"/>
        <v>N/A</v>
      </c>
      <c r="E147" s="35">
        <v>4282</v>
      </c>
      <c r="F147" s="43" t="str">
        <f t="shared" si="48"/>
        <v>N/A</v>
      </c>
      <c r="G147" s="35">
        <v>2955</v>
      </c>
      <c r="H147" s="43" t="str">
        <f t="shared" si="49"/>
        <v>N/A</v>
      </c>
      <c r="I147" s="12">
        <v>-8.9700000000000006</v>
      </c>
      <c r="J147" s="12">
        <v>-31</v>
      </c>
      <c r="K147" s="44" t="s">
        <v>733</v>
      </c>
      <c r="L147" s="9" t="str">
        <f t="shared" si="44"/>
        <v>No</v>
      </c>
    </row>
    <row r="148" spans="1:12" x14ac:dyDescent="0.2">
      <c r="A148" s="2" t="s">
        <v>1005</v>
      </c>
      <c r="B148" s="34" t="s">
        <v>217</v>
      </c>
      <c r="C148" s="35">
        <v>6184</v>
      </c>
      <c r="D148" s="43" t="str">
        <f t="shared" si="47"/>
        <v>N/A</v>
      </c>
      <c r="E148" s="35">
        <v>6194</v>
      </c>
      <c r="F148" s="43" t="str">
        <f t="shared" si="48"/>
        <v>N/A</v>
      </c>
      <c r="G148" s="35">
        <v>7888</v>
      </c>
      <c r="H148" s="43" t="str">
        <f t="shared" si="49"/>
        <v>N/A</v>
      </c>
      <c r="I148" s="12">
        <v>0.16170000000000001</v>
      </c>
      <c r="J148" s="12">
        <v>27.35</v>
      </c>
      <c r="K148" s="44" t="s">
        <v>733</v>
      </c>
      <c r="L148" s="9" t="str">
        <f t="shared" si="44"/>
        <v>No</v>
      </c>
    </row>
    <row r="149" spans="1:12" x14ac:dyDescent="0.2">
      <c r="A149" s="2" t="s">
        <v>1006</v>
      </c>
      <c r="B149" s="34" t="s">
        <v>217</v>
      </c>
      <c r="C149" s="35">
        <v>11</v>
      </c>
      <c r="D149" s="43" t="str">
        <f t="shared" si="47"/>
        <v>N/A</v>
      </c>
      <c r="E149" s="35">
        <v>0</v>
      </c>
      <c r="F149" s="43" t="str">
        <f t="shared" si="48"/>
        <v>N/A</v>
      </c>
      <c r="G149" s="35">
        <v>49</v>
      </c>
      <c r="H149" s="43" t="str">
        <f t="shared" si="49"/>
        <v>N/A</v>
      </c>
      <c r="I149" s="12">
        <v>-100</v>
      </c>
      <c r="J149" s="12" t="s">
        <v>1743</v>
      </c>
      <c r="K149" s="44" t="s">
        <v>733</v>
      </c>
      <c r="L149" s="9" t="str">
        <f t="shared" si="44"/>
        <v>N/A</v>
      </c>
    </row>
    <row r="150" spans="1:12" ht="25.5" x14ac:dyDescent="0.2">
      <c r="A150" s="16" t="s">
        <v>1007</v>
      </c>
      <c r="B150" s="1" t="s">
        <v>217</v>
      </c>
      <c r="C150" s="1">
        <v>5436</v>
      </c>
      <c r="D150" s="11" t="str">
        <f t="shared" ref="D150:D155" si="50">IF($B150="N/A","N/A",IF(C150&gt;10,"No",IF(C150&lt;-10,"No","Yes")))</f>
        <v>N/A</v>
      </c>
      <c r="E150" s="1">
        <v>5381</v>
      </c>
      <c r="F150" s="11" t="str">
        <f t="shared" ref="F150:F155" si="51">IF($B150="N/A","N/A",IF(E150&gt;10,"No",IF(E150&lt;-10,"No","Yes")))</f>
        <v>N/A</v>
      </c>
      <c r="G150" s="1">
        <v>5271</v>
      </c>
      <c r="H150" s="11" t="str">
        <f t="shared" ref="H150:H155" si="52">IF($B150="N/A","N/A",IF(G150&gt;10,"No",IF(G150&lt;-10,"No","Yes")))</f>
        <v>N/A</v>
      </c>
      <c r="I150" s="56">
        <v>-1.01</v>
      </c>
      <c r="J150" s="56">
        <v>-2.04</v>
      </c>
      <c r="K150" s="44" t="s">
        <v>732</v>
      </c>
      <c r="L150" s="9" t="str">
        <f t="shared" ref="L150:L155" si="53">IF(J150="Div by 0", "N/A", IF(K150="N/A","N/A", IF(J150&gt;VALUE(MID(K150,1,2)), "No", IF(J150&lt;-1*VALUE(MID(K150,1,2)), "No", "Yes"))))</f>
        <v>Yes</v>
      </c>
    </row>
    <row r="151" spans="1:12" x14ac:dyDescent="0.2">
      <c r="A151" s="6" t="s">
        <v>330</v>
      </c>
      <c r="B151" s="47" t="s">
        <v>217</v>
      </c>
      <c r="C151" s="13">
        <v>4.9199467820000002</v>
      </c>
      <c r="D151" s="11" t="str">
        <f t="shared" si="50"/>
        <v>N/A</v>
      </c>
      <c r="E151" s="13">
        <v>4.3891775492000003</v>
      </c>
      <c r="F151" s="11" t="str">
        <f t="shared" si="51"/>
        <v>N/A</v>
      </c>
      <c r="G151" s="13">
        <v>3.8601810352000001</v>
      </c>
      <c r="H151" s="11" t="str">
        <f t="shared" si="52"/>
        <v>N/A</v>
      </c>
      <c r="I151" s="56">
        <v>-10.8</v>
      </c>
      <c r="J151" s="56">
        <v>-12.1</v>
      </c>
      <c r="K151" s="44" t="s">
        <v>732</v>
      </c>
      <c r="L151" s="9" t="str">
        <f t="shared" si="53"/>
        <v>Yes</v>
      </c>
    </row>
    <row r="152" spans="1:12" x14ac:dyDescent="0.2">
      <c r="A152" s="2" t="s">
        <v>331</v>
      </c>
      <c r="B152" s="47" t="s">
        <v>217</v>
      </c>
      <c r="C152" s="13">
        <v>42.478890858</v>
      </c>
      <c r="D152" s="11" t="str">
        <f t="shared" si="50"/>
        <v>N/A</v>
      </c>
      <c r="E152" s="13">
        <v>34.320902592000003</v>
      </c>
      <c r="F152" s="11" t="str">
        <f t="shared" si="51"/>
        <v>N/A</v>
      </c>
      <c r="G152" s="13">
        <v>30.494143201</v>
      </c>
      <c r="H152" s="11" t="str">
        <f t="shared" si="52"/>
        <v>N/A</v>
      </c>
      <c r="I152" s="56">
        <v>-19.2</v>
      </c>
      <c r="J152" s="56">
        <v>-11.1</v>
      </c>
      <c r="K152" s="44" t="s">
        <v>732</v>
      </c>
      <c r="L152" s="9" t="str">
        <f t="shared" si="53"/>
        <v>Yes</v>
      </c>
    </row>
    <row r="153" spans="1:12" x14ac:dyDescent="0.2">
      <c r="A153" s="2" t="s">
        <v>332</v>
      </c>
      <c r="B153" s="47" t="s">
        <v>217</v>
      </c>
      <c r="C153" s="13">
        <v>5.2318141549000003</v>
      </c>
      <c r="D153" s="11" t="str">
        <f t="shared" si="50"/>
        <v>N/A</v>
      </c>
      <c r="E153" s="13">
        <v>4.6205762741000003</v>
      </c>
      <c r="F153" s="11" t="str">
        <f t="shared" si="51"/>
        <v>N/A</v>
      </c>
      <c r="G153" s="13">
        <v>4.2513628872</v>
      </c>
      <c r="H153" s="11" t="str">
        <f t="shared" si="52"/>
        <v>N/A</v>
      </c>
      <c r="I153" s="56">
        <v>-11.7</v>
      </c>
      <c r="J153" s="56">
        <v>-7.99</v>
      </c>
      <c r="K153" s="44" t="s">
        <v>732</v>
      </c>
      <c r="L153" s="9" t="str">
        <f t="shared" si="53"/>
        <v>Yes</v>
      </c>
    </row>
    <row r="154" spans="1:12" x14ac:dyDescent="0.2">
      <c r="A154" s="2" t="s">
        <v>333</v>
      </c>
      <c r="B154" s="47" t="s">
        <v>217</v>
      </c>
      <c r="C154" s="13">
        <v>0.4040236096</v>
      </c>
      <c r="D154" s="11" t="str">
        <f t="shared" si="50"/>
        <v>N/A</v>
      </c>
      <c r="E154" s="13">
        <v>0.41393583989999999</v>
      </c>
      <c r="F154" s="11" t="str">
        <f t="shared" si="51"/>
        <v>N/A</v>
      </c>
      <c r="G154" s="13">
        <v>0.37427740110000002</v>
      </c>
      <c r="H154" s="11" t="str">
        <f t="shared" si="52"/>
        <v>N/A</v>
      </c>
      <c r="I154" s="56">
        <v>2.4529999999999998</v>
      </c>
      <c r="J154" s="56">
        <v>-9.58</v>
      </c>
      <c r="K154" s="44" t="s">
        <v>732</v>
      </c>
      <c r="L154" s="9" t="str">
        <f t="shared" si="53"/>
        <v>Yes</v>
      </c>
    </row>
    <row r="155" spans="1:12" x14ac:dyDescent="0.2">
      <c r="A155" s="2" t="s">
        <v>334</v>
      </c>
      <c r="B155" s="47" t="s">
        <v>217</v>
      </c>
      <c r="C155" s="13">
        <v>0.26917241720000001</v>
      </c>
      <c r="D155" s="11" t="str">
        <f t="shared" si="50"/>
        <v>N/A</v>
      </c>
      <c r="E155" s="13">
        <v>0.24534088230000001</v>
      </c>
      <c r="F155" s="11" t="str">
        <f t="shared" si="51"/>
        <v>N/A</v>
      </c>
      <c r="G155" s="13">
        <v>0.1911088866</v>
      </c>
      <c r="H155" s="11" t="str">
        <f t="shared" si="52"/>
        <v>N/A</v>
      </c>
      <c r="I155" s="56">
        <v>-8.85</v>
      </c>
      <c r="J155" s="56">
        <v>-22.1</v>
      </c>
      <c r="K155" s="44" t="s">
        <v>732</v>
      </c>
      <c r="L155" s="9" t="str">
        <f t="shared" si="53"/>
        <v>Yes</v>
      </c>
    </row>
    <row r="156" spans="1:12" x14ac:dyDescent="0.2">
      <c r="A156" s="16" t="s">
        <v>1008</v>
      </c>
      <c r="B156" s="34" t="s">
        <v>217</v>
      </c>
      <c r="C156" s="35">
        <v>6319</v>
      </c>
      <c r="D156" s="43" t="str">
        <f t="shared" ref="D156:D162" si="54">IF($B156="N/A","N/A",IF(C156&gt;10,"No",IF(C156&lt;-10,"No","Yes")))</f>
        <v>N/A</v>
      </c>
      <c r="E156" s="35">
        <v>6686</v>
      </c>
      <c r="F156" s="43" t="str">
        <f t="shared" ref="F156:F162" si="55">IF($B156="N/A","N/A",IF(E156&gt;10,"No",IF(E156&lt;-10,"No","Yes")))</f>
        <v>N/A</v>
      </c>
      <c r="G156" s="35">
        <v>7252</v>
      </c>
      <c r="H156" s="43" t="str">
        <f t="shared" ref="H156:H162" si="56">IF($B156="N/A","N/A",IF(G156&gt;10,"No",IF(G156&lt;-10,"No","Yes")))</f>
        <v>N/A</v>
      </c>
      <c r="I156" s="12">
        <v>5.8079999999999998</v>
      </c>
      <c r="J156" s="12">
        <v>8.4649999999999999</v>
      </c>
      <c r="K156" s="44" t="s">
        <v>732</v>
      </c>
      <c r="L156" s="9" t="str">
        <f t="shared" ref="L156:L163" si="57">IF(J156="Div by 0", "N/A", IF(K156="N/A","N/A", IF(J156&gt;VALUE(MID(K156,1,2)), "No", IF(J156&lt;-1*VALUE(MID(K156,1,2)), "No", "Yes"))))</f>
        <v>Yes</v>
      </c>
    </row>
    <row r="157" spans="1:12" x14ac:dyDescent="0.2">
      <c r="A157" s="6" t="s">
        <v>1009</v>
      </c>
      <c r="B157" s="34" t="s">
        <v>217</v>
      </c>
      <c r="C157" s="8">
        <v>5.7191213605</v>
      </c>
      <c r="D157" s="43" t="str">
        <f t="shared" si="54"/>
        <v>N/A</v>
      </c>
      <c r="E157" s="8">
        <v>5.4536407905999997</v>
      </c>
      <c r="F157" s="43" t="str">
        <f t="shared" si="55"/>
        <v>N/A</v>
      </c>
      <c r="G157" s="8">
        <v>5.3109529249999996</v>
      </c>
      <c r="H157" s="43" t="str">
        <f t="shared" si="56"/>
        <v>N/A</v>
      </c>
      <c r="I157" s="12">
        <v>-4.6399999999999997</v>
      </c>
      <c r="J157" s="12">
        <v>-2.62</v>
      </c>
      <c r="K157" s="44" t="s">
        <v>732</v>
      </c>
      <c r="L157" s="9" t="str">
        <f t="shared" si="57"/>
        <v>Yes</v>
      </c>
    </row>
    <row r="158" spans="1:12" x14ac:dyDescent="0.2">
      <c r="A158" s="16" t="s">
        <v>1010</v>
      </c>
      <c r="B158" s="34" t="s">
        <v>217</v>
      </c>
      <c r="C158" s="8">
        <v>17.73167935</v>
      </c>
      <c r="D158" s="43" t="str">
        <f t="shared" si="54"/>
        <v>N/A</v>
      </c>
      <c r="E158" s="8">
        <v>15.063302041</v>
      </c>
      <c r="F158" s="43" t="str">
        <f t="shared" si="55"/>
        <v>N/A</v>
      </c>
      <c r="G158" s="8">
        <v>14.351097664999999</v>
      </c>
      <c r="H158" s="43" t="str">
        <f t="shared" si="56"/>
        <v>N/A</v>
      </c>
      <c r="I158" s="12">
        <v>-15</v>
      </c>
      <c r="J158" s="12">
        <v>-4.7300000000000004</v>
      </c>
      <c r="K158" s="44" t="s">
        <v>732</v>
      </c>
      <c r="L158" s="9" t="str">
        <f t="shared" si="57"/>
        <v>Yes</v>
      </c>
    </row>
    <row r="159" spans="1:12" x14ac:dyDescent="0.2">
      <c r="A159" s="16" t="s">
        <v>1011</v>
      </c>
      <c r="B159" s="34" t="s">
        <v>217</v>
      </c>
      <c r="C159" s="8">
        <v>12.437247761</v>
      </c>
      <c r="D159" s="43" t="str">
        <f t="shared" si="54"/>
        <v>N/A</v>
      </c>
      <c r="E159" s="8">
        <v>11.239941161000001</v>
      </c>
      <c r="F159" s="43" t="str">
        <f t="shared" si="55"/>
        <v>N/A</v>
      </c>
      <c r="G159" s="8">
        <v>11.093267971</v>
      </c>
      <c r="H159" s="43" t="str">
        <f t="shared" si="56"/>
        <v>N/A</v>
      </c>
      <c r="I159" s="12">
        <v>-9.6300000000000008</v>
      </c>
      <c r="J159" s="12">
        <v>-1.3</v>
      </c>
      <c r="K159" s="44" t="s">
        <v>732</v>
      </c>
      <c r="L159" s="9" t="str">
        <f t="shared" si="57"/>
        <v>Yes</v>
      </c>
    </row>
    <row r="160" spans="1:12" x14ac:dyDescent="0.2">
      <c r="A160" s="16" t="s">
        <v>1012</v>
      </c>
      <c r="B160" s="34" t="s">
        <v>217</v>
      </c>
      <c r="C160" s="8">
        <v>2.0517083714000002</v>
      </c>
      <c r="D160" s="43" t="str">
        <f t="shared" si="54"/>
        <v>N/A</v>
      </c>
      <c r="E160" s="8">
        <v>2.1161719933000001</v>
      </c>
      <c r="F160" s="43" t="str">
        <f t="shared" si="55"/>
        <v>N/A</v>
      </c>
      <c r="G160" s="8">
        <v>2.1379955651000002</v>
      </c>
      <c r="H160" s="43" t="str">
        <f t="shared" si="56"/>
        <v>N/A</v>
      </c>
      <c r="I160" s="12">
        <v>3.1419999999999999</v>
      </c>
      <c r="J160" s="12">
        <v>1.0309999999999999</v>
      </c>
      <c r="K160" s="44" t="s">
        <v>732</v>
      </c>
      <c r="L160" s="9" t="str">
        <f t="shared" si="57"/>
        <v>Yes</v>
      </c>
    </row>
    <row r="161" spans="1:12" x14ac:dyDescent="0.2">
      <c r="A161" s="16" t="s">
        <v>1013</v>
      </c>
      <c r="B161" s="34" t="s">
        <v>217</v>
      </c>
      <c r="C161" s="8">
        <v>4.1941956639000004</v>
      </c>
      <c r="D161" s="43" t="str">
        <f t="shared" si="54"/>
        <v>N/A</v>
      </c>
      <c r="E161" s="8">
        <v>4.3783911299999998</v>
      </c>
      <c r="F161" s="43" t="str">
        <f t="shared" si="55"/>
        <v>N/A</v>
      </c>
      <c r="G161" s="8">
        <v>5.0461846475999996</v>
      </c>
      <c r="H161" s="43" t="str">
        <f t="shared" si="56"/>
        <v>N/A</v>
      </c>
      <c r="I161" s="12">
        <v>4.3920000000000003</v>
      </c>
      <c r="J161" s="12">
        <v>15.25</v>
      </c>
      <c r="K161" s="44" t="s">
        <v>732</v>
      </c>
      <c r="L161" s="9" t="str">
        <f t="shared" si="57"/>
        <v>Yes</v>
      </c>
    </row>
    <row r="162" spans="1:12" x14ac:dyDescent="0.2">
      <c r="A162" s="2" t="s">
        <v>1014</v>
      </c>
      <c r="B162" s="34" t="s">
        <v>217</v>
      </c>
      <c r="C162" s="35">
        <v>543</v>
      </c>
      <c r="D162" s="43" t="str">
        <f t="shared" si="54"/>
        <v>N/A</v>
      </c>
      <c r="E162" s="35">
        <v>534</v>
      </c>
      <c r="F162" s="43" t="str">
        <f t="shared" si="55"/>
        <v>N/A</v>
      </c>
      <c r="G162" s="35">
        <v>554</v>
      </c>
      <c r="H162" s="43" t="str">
        <f t="shared" si="56"/>
        <v>N/A</v>
      </c>
      <c r="I162" s="12">
        <v>-1.66</v>
      </c>
      <c r="J162" s="12">
        <v>3.7450000000000001</v>
      </c>
      <c r="K162" s="44" t="s">
        <v>732</v>
      </c>
      <c r="L162" s="9" t="str">
        <f t="shared" si="57"/>
        <v>Yes</v>
      </c>
    </row>
    <row r="163" spans="1:12" ht="25.5" x14ac:dyDescent="0.2">
      <c r="A163" s="16" t="s">
        <v>1015</v>
      </c>
      <c r="B163" s="34" t="s">
        <v>217</v>
      </c>
      <c r="C163" s="35">
        <v>8243</v>
      </c>
      <c r="D163" s="43" t="str">
        <f>IF($B163="N/A","N/A",IF(C163&gt;10,"No",IF(C163&lt;-10,"No","Yes")))</f>
        <v>N/A</v>
      </c>
      <c r="E163" s="35">
        <v>8654</v>
      </c>
      <c r="F163" s="43" t="str">
        <f>IF($B163="N/A","N/A",IF(E163&gt;10,"No",IF(E163&lt;-10,"No","Yes")))</f>
        <v>N/A</v>
      </c>
      <c r="G163" s="35">
        <v>9195</v>
      </c>
      <c r="H163" s="43" t="str">
        <f>IF($B163="N/A","N/A",IF(G163&gt;10,"No",IF(G163&lt;-10,"No","Yes")))</f>
        <v>N/A</v>
      </c>
      <c r="I163" s="12">
        <v>4.9859999999999998</v>
      </c>
      <c r="J163" s="12">
        <v>6.2510000000000003</v>
      </c>
      <c r="K163" s="44" t="s">
        <v>732</v>
      </c>
      <c r="L163" s="9" t="str">
        <f t="shared" si="57"/>
        <v>Yes</v>
      </c>
    </row>
    <row r="164" spans="1:12" x14ac:dyDescent="0.2">
      <c r="A164" s="4" t="s">
        <v>1016</v>
      </c>
      <c r="B164" s="34" t="s">
        <v>217</v>
      </c>
      <c r="C164" s="35">
        <v>4666</v>
      </c>
      <c r="D164" s="43" t="str">
        <f t="shared" ref="D164:D238" si="58">IF($B164="N/A","N/A",IF(C164&gt;10,"No",IF(C164&lt;-10,"No","Yes")))</f>
        <v>N/A</v>
      </c>
      <c r="E164" s="35">
        <v>4772</v>
      </c>
      <c r="F164" s="43" t="str">
        <f t="shared" ref="F164:F238" si="59">IF($B164="N/A","N/A",IF(E164&gt;10,"No",IF(E164&lt;-10,"No","Yes")))</f>
        <v>N/A</v>
      </c>
      <c r="G164" s="35">
        <v>4822</v>
      </c>
      <c r="H164" s="43" t="str">
        <f t="shared" ref="H164:H227" si="60">IF($B164="N/A","N/A",IF(G164&gt;10,"No",IF(G164&lt;-10,"No","Yes")))</f>
        <v>N/A</v>
      </c>
      <c r="I164" s="12">
        <v>2.2719999999999998</v>
      </c>
      <c r="J164" s="12">
        <v>1.048</v>
      </c>
      <c r="K164" s="44" t="s">
        <v>732</v>
      </c>
      <c r="L164" s="9" t="str">
        <f t="shared" ref="L164:L227" si="61">IF(J164="Div by 0", "N/A", IF(K164="N/A","N/A", IF(J164&gt;VALUE(MID(K164,1,2)), "No", IF(J164&lt;-1*VALUE(MID(K164,1,2)), "No", "Yes"))))</f>
        <v>Yes</v>
      </c>
    </row>
    <row r="165" spans="1:12" x14ac:dyDescent="0.2">
      <c r="A165" s="60" t="s">
        <v>71</v>
      </c>
      <c r="B165" s="34" t="s">
        <v>217</v>
      </c>
      <c r="C165" s="8">
        <v>4.2230448279999999</v>
      </c>
      <c r="D165" s="43" t="str">
        <f t="shared" si="58"/>
        <v>N/A</v>
      </c>
      <c r="E165" s="8">
        <v>3.8924280366000001</v>
      </c>
      <c r="F165" s="43" t="str">
        <f t="shared" si="59"/>
        <v>N/A</v>
      </c>
      <c r="G165" s="8">
        <v>3.5313589361000002</v>
      </c>
      <c r="H165" s="43" t="str">
        <f t="shared" si="60"/>
        <v>N/A</v>
      </c>
      <c r="I165" s="12">
        <v>-7.83</v>
      </c>
      <c r="J165" s="12">
        <v>-9.2799999999999994</v>
      </c>
      <c r="K165" s="44" t="s">
        <v>732</v>
      </c>
      <c r="L165" s="9" t="str">
        <f t="shared" si="61"/>
        <v>Yes</v>
      </c>
    </row>
    <row r="166" spans="1:12" x14ac:dyDescent="0.2">
      <c r="A166" s="4" t="s">
        <v>111</v>
      </c>
      <c r="B166" s="34" t="s">
        <v>217</v>
      </c>
      <c r="C166" s="8">
        <v>13.874700302000001</v>
      </c>
      <c r="D166" s="43" t="str">
        <f t="shared" si="58"/>
        <v>N/A</v>
      </c>
      <c r="E166" s="8">
        <v>11.669968133999999</v>
      </c>
      <c r="F166" s="43" t="str">
        <f t="shared" si="59"/>
        <v>N/A</v>
      </c>
      <c r="G166" s="8">
        <v>10.627569621999999</v>
      </c>
      <c r="H166" s="43" t="str">
        <f t="shared" si="60"/>
        <v>N/A</v>
      </c>
      <c r="I166" s="12">
        <v>-15.9</v>
      </c>
      <c r="J166" s="12">
        <v>-8.93</v>
      </c>
      <c r="K166" s="44" t="s">
        <v>732</v>
      </c>
      <c r="L166" s="9" t="str">
        <f t="shared" si="61"/>
        <v>Yes</v>
      </c>
    </row>
    <row r="167" spans="1:12" x14ac:dyDescent="0.2">
      <c r="A167" s="4" t="s">
        <v>112</v>
      </c>
      <c r="B167" s="34" t="s">
        <v>217</v>
      </c>
      <c r="C167" s="8">
        <v>5.4237621812999999</v>
      </c>
      <c r="D167" s="43" t="str">
        <f t="shared" si="58"/>
        <v>N/A</v>
      </c>
      <c r="E167" s="8">
        <v>5.0099506792000001</v>
      </c>
      <c r="F167" s="43" t="str">
        <f t="shared" si="59"/>
        <v>N/A</v>
      </c>
      <c r="G167" s="8">
        <v>4.5091493048000002</v>
      </c>
      <c r="H167" s="43" t="str">
        <f t="shared" si="60"/>
        <v>N/A</v>
      </c>
      <c r="I167" s="12">
        <v>-7.63</v>
      </c>
      <c r="J167" s="12">
        <v>-10</v>
      </c>
      <c r="K167" s="44" t="s">
        <v>732</v>
      </c>
      <c r="L167" s="9" t="str">
        <f t="shared" si="61"/>
        <v>Yes</v>
      </c>
    </row>
    <row r="168" spans="1:12" x14ac:dyDescent="0.2">
      <c r="A168" s="4" t="s">
        <v>113</v>
      </c>
      <c r="B168" s="34" t="s">
        <v>217</v>
      </c>
      <c r="C168" s="8">
        <v>0.6899991687</v>
      </c>
      <c r="D168" s="43" t="str">
        <f t="shared" si="58"/>
        <v>N/A</v>
      </c>
      <c r="E168" s="8">
        <v>0.82487214480000004</v>
      </c>
      <c r="F168" s="43" t="str">
        <f t="shared" si="59"/>
        <v>N/A</v>
      </c>
      <c r="G168" s="8">
        <v>0.74470948640000001</v>
      </c>
      <c r="H168" s="43" t="str">
        <f t="shared" si="60"/>
        <v>N/A</v>
      </c>
      <c r="I168" s="12">
        <v>19.55</v>
      </c>
      <c r="J168" s="12">
        <v>-9.7200000000000006</v>
      </c>
      <c r="K168" s="44" t="s">
        <v>732</v>
      </c>
      <c r="L168" s="9" t="str">
        <f t="shared" si="61"/>
        <v>Yes</v>
      </c>
    </row>
    <row r="169" spans="1:12" x14ac:dyDescent="0.2">
      <c r="A169" s="4" t="s">
        <v>114</v>
      </c>
      <c r="B169" s="34" t="s">
        <v>217</v>
      </c>
      <c r="C169" s="8">
        <v>8.8973718983999994</v>
      </c>
      <c r="D169" s="43" t="str">
        <f t="shared" si="58"/>
        <v>N/A</v>
      </c>
      <c r="E169" s="8">
        <v>8.0632224581000003</v>
      </c>
      <c r="F169" s="43" t="str">
        <f t="shared" si="59"/>
        <v>N/A</v>
      </c>
      <c r="G169" s="8">
        <v>8.2085816989999998</v>
      </c>
      <c r="H169" s="43" t="str">
        <f t="shared" si="60"/>
        <v>N/A</v>
      </c>
      <c r="I169" s="12">
        <v>-9.3800000000000008</v>
      </c>
      <c r="J169" s="12">
        <v>1.8029999999999999</v>
      </c>
      <c r="K169" s="44" t="s">
        <v>732</v>
      </c>
      <c r="L169" s="9" t="str">
        <f t="shared" si="61"/>
        <v>Yes</v>
      </c>
    </row>
    <row r="170" spans="1:12" x14ac:dyDescent="0.2">
      <c r="A170" s="4" t="s">
        <v>428</v>
      </c>
      <c r="B170" s="34" t="s">
        <v>217</v>
      </c>
      <c r="C170" s="35">
        <v>1311</v>
      </c>
      <c r="D170" s="43" t="str">
        <f>IF($B170="N/A","N/A",IF(C170&gt;10,"No",IF(C170&lt;-10,"No","Yes")))</f>
        <v>N/A</v>
      </c>
      <c r="E170" s="35">
        <v>1346</v>
      </c>
      <c r="F170" s="43" t="str">
        <f>IF($B170="N/A","N/A",IF(E170&gt;10,"No",IF(E170&lt;-10,"No","Yes")))</f>
        <v>N/A</v>
      </c>
      <c r="G170" s="35">
        <v>1361</v>
      </c>
      <c r="H170" s="43" t="str">
        <f>IF($B170="N/A","N/A",IF(G170&gt;10,"No",IF(G170&lt;-10,"No","Yes")))</f>
        <v>N/A</v>
      </c>
      <c r="I170" s="12">
        <v>2.67</v>
      </c>
      <c r="J170" s="12">
        <v>1.1140000000000001</v>
      </c>
      <c r="K170" s="44" t="s">
        <v>732</v>
      </c>
      <c r="L170" s="9" t="str">
        <f t="shared" si="61"/>
        <v>Yes</v>
      </c>
    </row>
    <row r="171" spans="1:12" x14ac:dyDescent="0.2">
      <c r="A171" s="4" t="s">
        <v>429</v>
      </c>
      <c r="B171" s="34" t="s">
        <v>217</v>
      </c>
      <c r="C171" s="35">
        <v>20</v>
      </c>
      <c r="D171" s="43" t="str">
        <f>IF($B171="N/A","N/A",IF(C171&gt;10,"No",IF(C171&lt;-10,"No","Yes")))</f>
        <v>N/A</v>
      </c>
      <c r="E171" s="35">
        <v>11</v>
      </c>
      <c r="F171" s="43" t="str">
        <f>IF($B171="N/A","N/A",IF(E171&gt;10,"No",IF(E171&lt;-10,"No","Yes")))</f>
        <v>N/A</v>
      </c>
      <c r="G171" s="35">
        <v>11</v>
      </c>
      <c r="H171" s="43" t="str">
        <f>IF($B171="N/A","N/A",IF(G171&gt;10,"No",IF(G171&lt;-10,"No","Yes")))</f>
        <v>N/A</v>
      </c>
      <c r="I171" s="12">
        <v>-55</v>
      </c>
      <c r="J171" s="12">
        <v>0</v>
      </c>
      <c r="K171" s="44" t="s">
        <v>732</v>
      </c>
      <c r="L171" s="9" t="str">
        <f t="shared" si="61"/>
        <v>Yes</v>
      </c>
    </row>
    <row r="172" spans="1:12" x14ac:dyDescent="0.2">
      <c r="A172" s="4" t="s">
        <v>430</v>
      </c>
      <c r="B172" s="34" t="s">
        <v>217</v>
      </c>
      <c r="C172" s="35">
        <v>641</v>
      </c>
      <c r="D172" s="43" t="str">
        <f>IF($B172="N/A","N/A",IF(C172&gt;10,"No",IF(C172&lt;-10,"No","Yes")))</f>
        <v>N/A</v>
      </c>
      <c r="E172" s="35">
        <v>660</v>
      </c>
      <c r="F172" s="43" t="str">
        <f>IF($B172="N/A","N/A",IF(E172&gt;10,"No",IF(E172&lt;-10,"No","Yes")))</f>
        <v>N/A</v>
      </c>
      <c r="G172" s="35">
        <v>602</v>
      </c>
      <c r="H172" s="43" t="str">
        <f>IF($B172="N/A","N/A",IF(G172&gt;10,"No",IF(G172&lt;-10,"No","Yes")))</f>
        <v>N/A</v>
      </c>
      <c r="I172" s="12">
        <v>2.964</v>
      </c>
      <c r="J172" s="12">
        <v>-8.7899999999999991</v>
      </c>
      <c r="K172" s="44" t="s">
        <v>732</v>
      </c>
      <c r="L172" s="9" t="str">
        <f t="shared" si="61"/>
        <v>Yes</v>
      </c>
    </row>
    <row r="173" spans="1:12" x14ac:dyDescent="0.2">
      <c r="A173" s="4" t="s">
        <v>431</v>
      </c>
      <c r="B173" s="34" t="s">
        <v>217</v>
      </c>
      <c r="C173" s="35">
        <v>461</v>
      </c>
      <c r="D173" s="43" t="str">
        <f>IF($B173="N/A","N/A",IF(C173&gt;10,"No",IF(C173&lt;-10,"No","Yes")))</f>
        <v>N/A</v>
      </c>
      <c r="E173" s="35">
        <v>498</v>
      </c>
      <c r="F173" s="43" t="str">
        <f>IF($B173="N/A","N/A",IF(E173&gt;10,"No",IF(E173&lt;-10,"No","Yes")))</f>
        <v>N/A</v>
      </c>
      <c r="G173" s="35">
        <v>465</v>
      </c>
      <c r="H173" s="43" t="str">
        <f>IF($B173="N/A","N/A",IF(G173&gt;10,"No",IF(G173&lt;-10,"No","Yes")))</f>
        <v>N/A</v>
      </c>
      <c r="I173" s="12">
        <v>8.0259999999999998</v>
      </c>
      <c r="J173" s="12">
        <v>-6.63</v>
      </c>
      <c r="K173" s="44" t="s">
        <v>732</v>
      </c>
      <c r="L173" s="9" t="str">
        <f t="shared" si="61"/>
        <v>Yes</v>
      </c>
    </row>
    <row r="174" spans="1:12" x14ac:dyDescent="0.2">
      <c r="A174" s="4" t="s">
        <v>432</v>
      </c>
      <c r="B174" s="34" t="s">
        <v>217</v>
      </c>
      <c r="C174" s="35">
        <v>2233</v>
      </c>
      <c r="D174" s="43" t="str">
        <f>IF($B174="N/A","N/A",IF(C174&gt;10,"No",IF(C174&lt;-10,"No","Yes")))</f>
        <v>N/A</v>
      </c>
      <c r="E174" s="35">
        <v>2259</v>
      </c>
      <c r="F174" s="43" t="str">
        <f>IF($B174="N/A","N/A",IF(E174&gt;10,"No",IF(E174&lt;-10,"No","Yes")))</f>
        <v>N/A</v>
      </c>
      <c r="G174" s="35">
        <v>2385</v>
      </c>
      <c r="H174" s="43" t="str">
        <f>IF($B174="N/A","N/A",IF(G174&gt;10,"No",IF(G174&lt;-10,"No","Yes")))</f>
        <v>N/A</v>
      </c>
      <c r="I174" s="12">
        <v>1.1639999999999999</v>
      </c>
      <c r="J174" s="12">
        <v>5.5780000000000003</v>
      </c>
      <c r="K174" s="44" t="s">
        <v>732</v>
      </c>
      <c r="L174" s="9" t="str">
        <f t="shared" si="61"/>
        <v>Yes</v>
      </c>
    </row>
    <row r="175" spans="1:12" x14ac:dyDescent="0.2">
      <c r="A175" s="6" t="s">
        <v>1017</v>
      </c>
      <c r="B175" s="34" t="s">
        <v>217</v>
      </c>
      <c r="C175" s="35">
        <v>2241</v>
      </c>
      <c r="D175" s="43" t="str">
        <f t="shared" si="58"/>
        <v>N/A</v>
      </c>
      <c r="E175" s="35">
        <v>2295</v>
      </c>
      <c r="F175" s="43" t="str">
        <f t="shared" si="59"/>
        <v>N/A</v>
      </c>
      <c r="G175" s="35">
        <v>2294</v>
      </c>
      <c r="H175" s="43" t="str">
        <f t="shared" si="60"/>
        <v>N/A</v>
      </c>
      <c r="I175" s="12">
        <v>2.41</v>
      </c>
      <c r="J175" s="12">
        <v>-4.3999999999999997E-2</v>
      </c>
      <c r="K175" s="44" t="s">
        <v>732</v>
      </c>
      <c r="L175" s="9" t="str">
        <f t="shared" si="61"/>
        <v>Yes</v>
      </c>
    </row>
    <row r="176" spans="1:12" x14ac:dyDescent="0.2">
      <c r="A176" s="4" t="s">
        <v>1018</v>
      </c>
      <c r="B176" s="34" t="s">
        <v>217</v>
      </c>
      <c r="C176" s="35">
        <v>1286</v>
      </c>
      <c r="D176" s="43" t="str">
        <f>IF($B176="N/A","N/A",IF(C176&gt;10,"No",IF(C176&lt;-10,"No","Yes")))</f>
        <v>N/A</v>
      </c>
      <c r="E176" s="35">
        <v>1323</v>
      </c>
      <c r="F176" s="43" t="str">
        <f>IF($B176="N/A","N/A",IF(E176&gt;10,"No",IF(E176&lt;-10,"No","Yes")))</f>
        <v>N/A</v>
      </c>
      <c r="G176" s="35">
        <v>1356</v>
      </c>
      <c r="H176" s="43" t="str">
        <f>IF($B176="N/A","N/A",IF(G176&gt;10,"No",IF(G176&lt;-10,"No","Yes")))</f>
        <v>N/A</v>
      </c>
      <c r="I176" s="12">
        <v>2.8769999999999998</v>
      </c>
      <c r="J176" s="12">
        <v>2.4940000000000002</v>
      </c>
      <c r="K176" s="44" t="s">
        <v>732</v>
      </c>
      <c r="L176" s="9" t="str">
        <f t="shared" si="61"/>
        <v>Yes</v>
      </c>
    </row>
    <row r="177" spans="1:12" x14ac:dyDescent="0.2">
      <c r="A177" s="4" t="s">
        <v>1019</v>
      </c>
      <c r="B177" s="34" t="s">
        <v>217</v>
      </c>
      <c r="C177" s="35">
        <v>19</v>
      </c>
      <c r="D177" s="43" t="str">
        <f>IF($B177="N/A","N/A",IF(C177&gt;10,"No",IF(C177&lt;-10,"No","Yes")))</f>
        <v>N/A</v>
      </c>
      <c r="E177" s="35">
        <v>11</v>
      </c>
      <c r="F177" s="43" t="str">
        <f>IF($B177="N/A","N/A",IF(E177&gt;10,"No",IF(E177&lt;-10,"No","Yes")))</f>
        <v>N/A</v>
      </c>
      <c r="G177" s="35">
        <v>11</v>
      </c>
      <c r="H177" s="43" t="str">
        <f>IF($B177="N/A","N/A",IF(G177&gt;10,"No",IF(G177&lt;-10,"No","Yes")))</f>
        <v>N/A</v>
      </c>
      <c r="I177" s="12">
        <v>-52.6</v>
      </c>
      <c r="J177" s="12">
        <v>-11.1</v>
      </c>
      <c r="K177" s="44" t="s">
        <v>732</v>
      </c>
      <c r="L177" s="9" t="str">
        <f t="shared" si="61"/>
        <v>Yes</v>
      </c>
    </row>
    <row r="178" spans="1:12" ht="25.5" x14ac:dyDescent="0.2">
      <c r="A178" s="4" t="s">
        <v>1020</v>
      </c>
      <c r="B178" s="34" t="s">
        <v>217</v>
      </c>
      <c r="C178" s="35">
        <v>556</v>
      </c>
      <c r="D178" s="43" t="str">
        <f>IF($B178="N/A","N/A",IF(C178&gt;10,"No",IF(C178&lt;-10,"No","Yes")))</f>
        <v>N/A</v>
      </c>
      <c r="E178" s="35">
        <v>534</v>
      </c>
      <c r="F178" s="43" t="str">
        <f>IF($B178="N/A","N/A",IF(E178&gt;10,"No",IF(E178&lt;-10,"No","Yes")))</f>
        <v>N/A</v>
      </c>
      <c r="G178" s="35">
        <v>495</v>
      </c>
      <c r="H178" s="43" t="str">
        <f>IF($B178="N/A","N/A",IF(G178&gt;10,"No",IF(G178&lt;-10,"No","Yes")))</f>
        <v>N/A</v>
      </c>
      <c r="I178" s="12">
        <v>-3.96</v>
      </c>
      <c r="J178" s="12">
        <v>-7.3</v>
      </c>
      <c r="K178" s="44" t="s">
        <v>732</v>
      </c>
      <c r="L178" s="9" t="str">
        <f t="shared" si="61"/>
        <v>Yes</v>
      </c>
    </row>
    <row r="179" spans="1:12" ht="25.5" x14ac:dyDescent="0.2">
      <c r="A179" s="4" t="s">
        <v>1021</v>
      </c>
      <c r="B179" s="34" t="s">
        <v>217</v>
      </c>
      <c r="C179" s="35">
        <v>379</v>
      </c>
      <c r="D179" s="43" t="str">
        <f>IF($B179="N/A","N/A",IF(C179&gt;10,"No",IF(C179&lt;-10,"No","Yes")))</f>
        <v>N/A</v>
      </c>
      <c r="E179" s="35">
        <v>422</v>
      </c>
      <c r="F179" s="43" t="str">
        <f>IF($B179="N/A","N/A",IF(E179&gt;10,"No",IF(E179&lt;-10,"No","Yes")))</f>
        <v>N/A</v>
      </c>
      <c r="G179" s="35">
        <v>433</v>
      </c>
      <c r="H179" s="43" t="str">
        <f>IF($B179="N/A","N/A",IF(G179&gt;10,"No",IF(G179&lt;-10,"No","Yes")))</f>
        <v>N/A</v>
      </c>
      <c r="I179" s="12">
        <v>11.35</v>
      </c>
      <c r="J179" s="12">
        <v>2.6070000000000002</v>
      </c>
      <c r="K179" s="44" t="s">
        <v>732</v>
      </c>
      <c r="L179" s="9" t="str">
        <f t="shared" si="61"/>
        <v>Yes</v>
      </c>
    </row>
    <row r="180" spans="1:12" ht="25.5" x14ac:dyDescent="0.2">
      <c r="A180" s="4" t="s">
        <v>1022</v>
      </c>
      <c r="B180" s="34" t="s">
        <v>217</v>
      </c>
      <c r="C180" s="35">
        <v>11</v>
      </c>
      <c r="D180" s="43" t="str">
        <f>IF($B180="N/A","N/A",IF(C180&gt;10,"No",IF(C180&lt;-10,"No","Yes")))</f>
        <v>N/A</v>
      </c>
      <c r="E180" s="35">
        <v>11</v>
      </c>
      <c r="F180" s="43" t="str">
        <f>IF($B180="N/A","N/A",IF(E180&gt;10,"No",IF(E180&lt;-10,"No","Yes")))</f>
        <v>N/A</v>
      </c>
      <c r="G180" s="35">
        <v>11</v>
      </c>
      <c r="H180" s="43" t="str">
        <f>IF($B180="N/A","N/A",IF(G180&gt;10,"No",IF(G180&lt;-10,"No","Yes")))</f>
        <v>N/A</v>
      </c>
      <c r="I180" s="12">
        <v>600</v>
      </c>
      <c r="J180" s="12">
        <v>-71.400000000000006</v>
      </c>
      <c r="K180" s="44" t="s">
        <v>732</v>
      </c>
      <c r="L180" s="9" t="str">
        <f t="shared" si="61"/>
        <v>No</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2316</v>
      </c>
      <c r="D205" s="11" t="str">
        <f t="shared" si="58"/>
        <v>N/A</v>
      </c>
      <c r="E205" s="1">
        <v>2304</v>
      </c>
      <c r="F205" s="11" t="str">
        <f t="shared" si="59"/>
        <v>N/A</v>
      </c>
      <c r="G205" s="1">
        <v>2345</v>
      </c>
      <c r="H205" s="11" t="str">
        <f t="shared" si="60"/>
        <v>N/A</v>
      </c>
      <c r="I205" s="56">
        <v>-0.51800000000000002</v>
      </c>
      <c r="J205" s="56">
        <v>1.78</v>
      </c>
      <c r="K205" s="47" t="s">
        <v>732</v>
      </c>
      <c r="L205" s="11" t="str">
        <f t="shared" si="61"/>
        <v>Yes</v>
      </c>
    </row>
    <row r="206" spans="1:12" x14ac:dyDescent="0.2">
      <c r="A206" s="4" t="s">
        <v>1048</v>
      </c>
      <c r="B206" s="34" t="s">
        <v>217</v>
      </c>
      <c r="C206" s="35">
        <v>12</v>
      </c>
      <c r="D206" s="43" t="str">
        <f t="shared" si="58"/>
        <v>N/A</v>
      </c>
      <c r="E206" s="35">
        <v>18</v>
      </c>
      <c r="F206" s="43" t="str">
        <f t="shared" si="59"/>
        <v>N/A</v>
      </c>
      <c r="G206" s="35">
        <v>11</v>
      </c>
      <c r="H206" s="43" t="str">
        <f t="shared" si="60"/>
        <v>N/A</v>
      </c>
      <c r="I206" s="12">
        <v>50</v>
      </c>
      <c r="J206" s="12">
        <v>-83.3</v>
      </c>
      <c r="K206" s="44" t="s">
        <v>732</v>
      </c>
      <c r="L206" s="9" t="str">
        <f t="shared" si="61"/>
        <v>No</v>
      </c>
    </row>
    <row r="207" spans="1:12" x14ac:dyDescent="0.2">
      <c r="A207" s="4" t="s">
        <v>1049</v>
      </c>
      <c r="B207" s="34" t="s">
        <v>217</v>
      </c>
      <c r="C207" s="35">
        <v>0</v>
      </c>
      <c r="D207" s="43" t="str">
        <f t="shared" si="58"/>
        <v>N/A</v>
      </c>
      <c r="E207" s="35">
        <v>0</v>
      </c>
      <c r="F207" s="43" t="str">
        <f t="shared" si="59"/>
        <v>N/A</v>
      </c>
      <c r="G207" s="35">
        <v>11</v>
      </c>
      <c r="H207" s="43" t="str">
        <f t="shared" si="60"/>
        <v>N/A</v>
      </c>
      <c r="I207" s="12" t="s">
        <v>1743</v>
      </c>
      <c r="J207" s="12" t="s">
        <v>1743</v>
      </c>
      <c r="K207" s="44" t="s">
        <v>732</v>
      </c>
      <c r="L207" s="9" t="str">
        <f t="shared" si="61"/>
        <v>N/A</v>
      </c>
    </row>
    <row r="208" spans="1:12" ht="25.5" x14ac:dyDescent="0.2">
      <c r="A208" s="4" t="s">
        <v>1050</v>
      </c>
      <c r="B208" s="34" t="s">
        <v>217</v>
      </c>
      <c r="C208" s="35">
        <v>35</v>
      </c>
      <c r="D208" s="43" t="str">
        <f t="shared" si="58"/>
        <v>N/A</v>
      </c>
      <c r="E208" s="35">
        <v>108</v>
      </c>
      <c r="F208" s="43" t="str">
        <f t="shared" si="59"/>
        <v>N/A</v>
      </c>
      <c r="G208" s="35">
        <v>101</v>
      </c>
      <c r="H208" s="43" t="str">
        <f t="shared" si="60"/>
        <v>N/A</v>
      </c>
      <c r="I208" s="12">
        <v>208.6</v>
      </c>
      <c r="J208" s="12">
        <v>-6.48</v>
      </c>
      <c r="K208" s="44" t="s">
        <v>732</v>
      </c>
      <c r="L208" s="9" t="str">
        <f t="shared" si="61"/>
        <v>Yes</v>
      </c>
    </row>
    <row r="209" spans="1:12" ht="25.5" x14ac:dyDescent="0.2">
      <c r="A209" s="4" t="s">
        <v>1051</v>
      </c>
      <c r="B209" s="34" t="s">
        <v>217</v>
      </c>
      <c r="C209" s="35">
        <v>39</v>
      </c>
      <c r="D209" s="43" t="str">
        <f t="shared" si="58"/>
        <v>N/A</v>
      </c>
      <c r="E209" s="35">
        <v>58</v>
      </c>
      <c r="F209" s="43" t="str">
        <f t="shared" si="59"/>
        <v>N/A</v>
      </c>
      <c r="G209" s="35">
        <v>26</v>
      </c>
      <c r="H209" s="43" t="str">
        <f t="shared" si="60"/>
        <v>N/A</v>
      </c>
      <c r="I209" s="12">
        <v>48.72</v>
      </c>
      <c r="J209" s="12">
        <v>-55.2</v>
      </c>
      <c r="K209" s="44" t="s">
        <v>732</v>
      </c>
      <c r="L209" s="9" t="str">
        <f t="shared" si="61"/>
        <v>No</v>
      </c>
    </row>
    <row r="210" spans="1:12" ht="25.5" x14ac:dyDescent="0.2">
      <c r="A210" s="4" t="s">
        <v>1052</v>
      </c>
      <c r="B210" s="34" t="s">
        <v>217</v>
      </c>
      <c r="C210" s="35">
        <v>2230</v>
      </c>
      <c r="D210" s="43" t="str">
        <f t="shared" si="58"/>
        <v>N/A</v>
      </c>
      <c r="E210" s="35">
        <v>2120</v>
      </c>
      <c r="F210" s="43" t="str">
        <f t="shared" si="59"/>
        <v>N/A</v>
      </c>
      <c r="G210" s="35">
        <v>2214</v>
      </c>
      <c r="H210" s="43" t="str">
        <f t="shared" si="60"/>
        <v>N/A</v>
      </c>
      <c r="I210" s="12">
        <v>-4.93</v>
      </c>
      <c r="J210" s="12">
        <v>4.4340000000000002</v>
      </c>
      <c r="K210" s="44" t="s">
        <v>732</v>
      </c>
      <c r="L210" s="9" t="str">
        <f t="shared" si="61"/>
        <v>Yes</v>
      </c>
    </row>
    <row r="211" spans="1:12" x14ac:dyDescent="0.2">
      <c r="A211" s="6" t="s">
        <v>1053</v>
      </c>
      <c r="B211" s="34" t="s">
        <v>217</v>
      </c>
      <c r="C211" s="35">
        <v>109</v>
      </c>
      <c r="D211" s="43" t="str">
        <f t="shared" si="58"/>
        <v>N/A</v>
      </c>
      <c r="E211" s="35">
        <v>153</v>
      </c>
      <c r="F211" s="43" t="str">
        <f t="shared" si="59"/>
        <v>N/A</v>
      </c>
      <c r="G211" s="35">
        <v>145</v>
      </c>
      <c r="H211" s="43" t="str">
        <f t="shared" si="60"/>
        <v>N/A</v>
      </c>
      <c r="I211" s="12">
        <v>40.369999999999997</v>
      </c>
      <c r="J211" s="12">
        <v>-5.23</v>
      </c>
      <c r="K211" s="44" t="s">
        <v>732</v>
      </c>
      <c r="L211" s="9" t="str">
        <f t="shared" si="61"/>
        <v>Yes</v>
      </c>
    </row>
    <row r="212" spans="1:12" ht="25.5" x14ac:dyDescent="0.2">
      <c r="A212" s="4" t="s">
        <v>1054</v>
      </c>
      <c r="B212" s="34" t="s">
        <v>217</v>
      </c>
      <c r="C212" s="35">
        <v>13</v>
      </c>
      <c r="D212" s="43" t="str">
        <f t="shared" si="58"/>
        <v>N/A</v>
      </c>
      <c r="E212" s="35">
        <v>11</v>
      </c>
      <c r="F212" s="43" t="str">
        <f t="shared" si="59"/>
        <v>N/A</v>
      </c>
      <c r="G212" s="35">
        <v>11</v>
      </c>
      <c r="H212" s="43" t="str">
        <f t="shared" si="60"/>
        <v>N/A</v>
      </c>
      <c r="I212" s="12">
        <v>-61.5</v>
      </c>
      <c r="J212" s="12">
        <v>-60</v>
      </c>
      <c r="K212" s="44" t="s">
        <v>732</v>
      </c>
      <c r="L212" s="9" t="str">
        <f t="shared" si="61"/>
        <v>No</v>
      </c>
    </row>
    <row r="213" spans="1:12" x14ac:dyDescent="0.2">
      <c r="A213" s="4" t="s">
        <v>1055</v>
      </c>
      <c r="B213" s="34" t="s">
        <v>217</v>
      </c>
      <c r="C213" s="35">
        <v>11</v>
      </c>
      <c r="D213" s="43" t="str">
        <f t="shared" si="58"/>
        <v>N/A</v>
      </c>
      <c r="E213" s="35">
        <v>0</v>
      </c>
      <c r="F213" s="43" t="str">
        <f t="shared" si="59"/>
        <v>N/A</v>
      </c>
      <c r="G213" s="35">
        <v>0</v>
      </c>
      <c r="H213" s="43" t="str">
        <f t="shared" si="60"/>
        <v>N/A</v>
      </c>
      <c r="I213" s="12">
        <v>-100</v>
      </c>
      <c r="J213" s="12" t="s">
        <v>1743</v>
      </c>
      <c r="K213" s="44" t="s">
        <v>732</v>
      </c>
      <c r="L213" s="9" t="str">
        <f t="shared" si="61"/>
        <v>N/A</v>
      </c>
    </row>
    <row r="214" spans="1:12" ht="25.5" x14ac:dyDescent="0.2">
      <c r="A214" s="4" t="s">
        <v>1056</v>
      </c>
      <c r="B214" s="34" t="s">
        <v>217</v>
      </c>
      <c r="C214" s="35">
        <v>50</v>
      </c>
      <c r="D214" s="43" t="str">
        <f t="shared" si="58"/>
        <v>N/A</v>
      </c>
      <c r="E214" s="35">
        <v>18</v>
      </c>
      <c r="F214" s="43" t="str">
        <f t="shared" si="59"/>
        <v>N/A</v>
      </c>
      <c r="G214" s="35">
        <v>11</v>
      </c>
      <c r="H214" s="43" t="str">
        <f t="shared" si="60"/>
        <v>N/A</v>
      </c>
      <c r="I214" s="12">
        <v>-64</v>
      </c>
      <c r="J214" s="12">
        <v>-66.7</v>
      </c>
      <c r="K214" s="44" t="s">
        <v>732</v>
      </c>
      <c r="L214" s="9" t="str">
        <f t="shared" si="61"/>
        <v>No</v>
      </c>
    </row>
    <row r="215" spans="1:12" ht="25.5" x14ac:dyDescent="0.2">
      <c r="A215" s="4" t="s">
        <v>1057</v>
      </c>
      <c r="B215" s="34" t="s">
        <v>217</v>
      </c>
      <c r="C215" s="35">
        <v>43</v>
      </c>
      <c r="D215" s="43" t="str">
        <f t="shared" si="58"/>
        <v>N/A</v>
      </c>
      <c r="E215" s="35">
        <v>18</v>
      </c>
      <c r="F215" s="43" t="str">
        <f t="shared" si="59"/>
        <v>N/A</v>
      </c>
      <c r="G215" s="35">
        <v>11</v>
      </c>
      <c r="H215" s="43" t="str">
        <f t="shared" si="60"/>
        <v>N/A</v>
      </c>
      <c r="I215" s="12">
        <v>-58.1</v>
      </c>
      <c r="J215" s="12">
        <v>-72.2</v>
      </c>
      <c r="K215" s="44" t="s">
        <v>732</v>
      </c>
      <c r="L215" s="9" t="str">
        <f t="shared" si="61"/>
        <v>No</v>
      </c>
    </row>
    <row r="216" spans="1:12" ht="25.5" x14ac:dyDescent="0.2">
      <c r="A216" s="4" t="s">
        <v>1058</v>
      </c>
      <c r="B216" s="34" t="s">
        <v>217</v>
      </c>
      <c r="C216" s="35">
        <v>11</v>
      </c>
      <c r="D216" s="43" t="str">
        <f t="shared" si="58"/>
        <v>N/A</v>
      </c>
      <c r="E216" s="35">
        <v>112</v>
      </c>
      <c r="F216" s="43" t="str">
        <f t="shared" si="59"/>
        <v>N/A</v>
      </c>
      <c r="G216" s="35">
        <v>132</v>
      </c>
      <c r="H216" s="43" t="str">
        <f t="shared" si="60"/>
        <v>N/A</v>
      </c>
      <c r="I216" s="12">
        <v>5500</v>
      </c>
      <c r="J216" s="12">
        <v>17.86</v>
      </c>
      <c r="K216" s="44" t="s">
        <v>732</v>
      </c>
      <c r="L216" s="9" t="str">
        <f t="shared" si="61"/>
        <v>Yes</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20</v>
      </c>
      <c r="F223" s="43" t="str">
        <f t="shared" si="59"/>
        <v>N/A</v>
      </c>
      <c r="G223" s="35">
        <v>38</v>
      </c>
      <c r="H223" s="43" t="str">
        <f t="shared" si="60"/>
        <v>N/A</v>
      </c>
      <c r="I223" s="12" t="s">
        <v>1743</v>
      </c>
      <c r="J223" s="12">
        <v>90</v>
      </c>
      <c r="K223" s="44" t="s">
        <v>732</v>
      </c>
      <c r="L223" s="9" t="str">
        <f t="shared" si="61"/>
        <v>No</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11</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20</v>
      </c>
      <c r="F228" s="43" t="str">
        <f t="shared" si="59"/>
        <v>N/A</v>
      </c>
      <c r="G228" s="35">
        <v>37</v>
      </c>
      <c r="H228" s="43" t="str">
        <f t="shared" ref="H228:H234" si="62">IF($B228="N/A","N/A",IF(G228&gt;10,"No",IF(G228&lt;-10,"No","Yes")))</f>
        <v>N/A</v>
      </c>
      <c r="I228" s="12" t="s">
        <v>1743</v>
      </c>
      <c r="J228" s="12">
        <v>85</v>
      </c>
      <c r="K228" s="44" t="s">
        <v>732</v>
      </c>
      <c r="L228" s="9" t="str">
        <f t="shared" ref="L228:L239" si="63">IF(J228="Div by 0", "N/A", IF(K228="N/A","N/A", IF(J228&gt;VALUE(MID(K228,1,2)), "No", IF(J228&lt;-1*VALUE(MID(K228,1,2)), "No", "Yes"))))</f>
        <v>No</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50.814402057000002</v>
      </c>
      <c r="D235" s="43" t="str">
        <f>IF($B235="N/A","N/A",IF(C235&lt;15,"Yes","No"))</f>
        <v>No</v>
      </c>
      <c r="E235" s="8">
        <v>50.502933779999999</v>
      </c>
      <c r="F235" s="43" t="str">
        <f>IF($B235="N/A","N/A",IF(E235&lt;15,"Yes","No"))</f>
        <v>No</v>
      </c>
      <c r="G235" s="8">
        <v>49.958523434</v>
      </c>
      <c r="H235" s="43" t="str">
        <f>IF($B235="N/A","N/A",IF(G235&lt;15,"Yes","No"))</f>
        <v>No</v>
      </c>
      <c r="I235" s="12">
        <v>-0.61299999999999999</v>
      </c>
      <c r="J235" s="12">
        <v>-1.08</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2333</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43.528543307</v>
      </c>
      <c r="D237" s="43" t="str">
        <f>IF($B237="N/A","N/A",IF(C237&lt;10,"Yes","No"))</f>
        <v>No</v>
      </c>
      <c r="E237" s="8">
        <v>45.387283236999998</v>
      </c>
      <c r="F237" s="43" t="str">
        <f>IF($B237="N/A","N/A",IF(E237&lt;10,"Yes","No"))</f>
        <v>No</v>
      </c>
      <c r="G237" s="8">
        <v>49.157184997999998</v>
      </c>
      <c r="H237" s="43" t="str">
        <f>IF($B237="N/A","N/A",IF(G237&lt;10,"Yes","No"))</f>
        <v>No</v>
      </c>
      <c r="I237" s="12">
        <v>4.2699999999999996</v>
      </c>
      <c r="J237" s="12">
        <v>8.3059999999999992</v>
      </c>
      <c r="K237" s="44" t="s">
        <v>732</v>
      </c>
      <c r="L237" s="9" t="str">
        <f t="shared" si="63"/>
        <v>Yes</v>
      </c>
    </row>
    <row r="238" spans="1:12" x14ac:dyDescent="0.2">
      <c r="A238" s="2" t="s">
        <v>72</v>
      </c>
      <c r="B238" s="34" t="s">
        <v>217</v>
      </c>
      <c r="C238" s="8">
        <v>2.14316331E-2</v>
      </c>
      <c r="D238" s="43" t="str">
        <f t="shared" si="58"/>
        <v>N/A</v>
      </c>
      <c r="E238" s="8">
        <v>0</v>
      </c>
      <c r="F238" s="43" t="str">
        <f t="shared" si="59"/>
        <v>N/A</v>
      </c>
      <c r="G238" s="8">
        <v>4.1476565700000002E-2</v>
      </c>
      <c r="H238" s="43" t="str">
        <f>IF($B238="N/A","N/A",IF(G238&gt;10,"No",IF(G238&lt;-10,"No","Yes")))</f>
        <v>N/A</v>
      </c>
      <c r="I238" s="12">
        <v>-100</v>
      </c>
      <c r="J238" s="12" t="s">
        <v>1743</v>
      </c>
      <c r="K238" s="44" t="s">
        <v>732</v>
      </c>
      <c r="L238" s="9" t="str">
        <f t="shared" si="63"/>
        <v>N/A</v>
      </c>
    </row>
    <row r="239" spans="1:12" ht="25.5" x14ac:dyDescent="0.2">
      <c r="A239" s="16" t="s">
        <v>1080</v>
      </c>
      <c r="B239" s="34" t="s">
        <v>293</v>
      </c>
      <c r="C239" s="9">
        <v>50.814402057000002</v>
      </c>
      <c r="D239" s="43" t="str">
        <f>IF($B239="N/A","N/A",IF(C239&lt;15,"Yes","No"))</f>
        <v>No</v>
      </c>
      <c r="E239" s="9">
        <v>50.502933779999999</v>
      </c>
      <c r="F239" s="43" t="str">
        <f>IF($B239="N/A","N/A",IF(E239&lt;15,"Yes","No"))</f>
        <v>No</v>
      </c>
      <c r="G239" s="9">
        <v>49.958523434</v>
      </c>
      <c r="H239" s="43" t="str">
        <f>IF($B239="N/A","N/A",IF(G239&lt;15,"Yes","No"))</f>
        <v>No</v>
      </c>
      <c r="I239" s="12">
        <v>-0.61299999999999999</v>
      </c>
      <c r="J239" s="12">
        <v>-1.08</v>
      </c>
      <c r="K239" s="44" t="s">
        <v>732</v>
      </c>
      <c r="L239" s="9" t="str">
        <f t="shared" si="63"/>
        <v>Yes</v>
      </c>
    </row>
    <row r="240" spans="1:12" ht="25.5" x14ac:dyDescent="0.2">
      <c r="A240" s="16" t="s">
        <v>156</v>
      </c>
      <c r="B240" s="34" t="s">
        <v>217</v>
      </c>
      <c r="C240" s="35">
        <v>2400</v>
      </c>
      <c r="D240" s="43" t="str">
        <f>IF($B240="N/A","N/A",IF(C240&gt;10,"No",IF(C240&lt;-10,"No","Yes")))</f>
        <v>N/A</v>
      </c>
      <c r="E240" s="35">
        <v>1629</v>
      </c>
      <c r="F240" s="43" t="str">
        <f>IF($B240="N/A","N/A",IF(E240&gt;10,"No",IF(E240&lt;-10,"No","Yes")))</f>
        <v>N/A</v>
      </c>
      <c r="G240" s="35">
        <v>64</v>
      </c>
      <c r="H240" s="43" t="str">
        <f>IF($B240="N/A","N/A",IF(G240&gt;10,"No",IF(G240&lt;-10,"No","Yes")))</f>
        <v>N/A</v>
      </c>
      <c r="I240" s="12">
        <v>-32.1</v>
      </c>
      <c r="J240" s="12">
        <v>-96.1</v>
      </c>
      <c r="K240" s="44" t="s">
        <v>732</v>
      </c>
      <c r="L240" s="9" t="str">
        <f>IF(J240="Div by 0", "N/A", IF(K240="N/A","N/A", IF(J240&gt;VALUE(MID(K240,1,2)), "No", IF(J240&lt;-1*VALUE(MID(K240,1,2)), "No", "Yes"))))</f>
        <v>No</v>
      </c>
    </row>
    <row r="241" spans="1:12" x14ac:dyDescent="0.2">
      <c r="A241" s="16" t="s">
        <v>1081</v>
      </c>
      <c r="B241" s="34" t="s">
        <v>217</v>
      </c>
      <c r="C241" s="35">
        <v>4064</v>
      </c>
      <c r="D241" s="43" t="str">
        <f t="shared" ref="D241" si="67">IF($B241="N/A","N/A",IF(C241&gt;10,"No",IF(C241&lt;-10,"No","Yes")))</f>
        <v>N/A</v>
      </c>
      <c r="E241" s="35">
        <v>4325</v>
      </c>
      <c r="F241" s="43" t="str">
        <f t="shared" ref="F241" si="68">IF($B241="N/A","N/A",IF(E241&gt;10,"No",IF(E241&lt;-10,"No","Yes")))</f>
        <v>N/A</v>
      </c>
      <c r="G241" s="35">
        <v>4746</v>
      </c>
      <c r="H241" s="43" t="str">
        <f>IF($B241="N/A","N/A",IF(G241&gt;10,"No",IF(G241&lt;-10,"No","Yes")))</f>
        <v>N/A</v>
      </c>
      <c r="I241" s="12">
        <v>6.4219999999999997</v>
      </c>
      <c r="J241" s="12">
        <v>9.734</v>
      </c>
      <c r="K241" s="44" t="s">
        <v>732</v>
      </c>
      <c r="L241" s="9" t="str">
        <f>IF(J241="Div by 0", "N/A", IF(OR(J241="N/A",K241="N/A"),"N/A", IF(J241&gt;VALUE(MID(K241,1,2)), "No", IF(J241&lt;-1*VALUE(MID(K241,1,2)), "No", "Yes"))))</f>
        <v>Yes</v>
      </c>
    </row>
    <row r="242" spans="1:12" x14ac:dyDescent="0.2">
      <c r="A242" s="6" t="s">
        <v>1082</v>
      </c>
      <c r="B242" s="34" t="s">
        <v>217</v>
      </c>
      <c r="C242" s="35">
        <v>12931</v>
      </c>
      <c r="D242" s="43" t="str">
        <f>IF($B242="N/A","N/A",IF(C242&gt;10,"No",IF(C242&lt;-10,"No","Yes")))</f>
        <v>N/A</v>
      </c>
      <c r="E242" s="35">
        <v>13813</v>
      </c>
      <c r="F242" s="43" t="str">
        <f>IF($B242="N/A","N/A",IF(E242&gt;10,"No",IF(E242&lt;-10,"No","Yes")))</f>
        <v>N/A</v>
      </c>
      <c r="G242" s="35">
        <v>14620</v>
      </c>
      <c r="H242" s="43" t="str">
        <f>IF($B242="N/A","N/A",IF(G242&gt;10,"No",IF(G242&lt;-10,"No","Yes")))</f>
        <v>N/A</v>
      </c>
      <c r="I242" s="12">
        <v>6.8209999999999997</v>
      </c>
      <c r="J242" s="12">
        <v>5.8419999999999996</v>
      </c>
      <c r="K242" s="44" t="s">
        <v>732</v>
      </c>
      <c r="L242" s="9" t="str">
        <f t="shared" ref="L242:L275" si="69">IF(J242="Div by 0", "N/A", IF(K242="N/A","N/A", IF(J242&gt;VALUE(MID(K242,1,2)), "No", IF(J242&lt;-1*VALUE(MID(K242,1,2)), "No", "Yes"))))</f>
        <v>Yes</v>
      </c>
    </row>
    <row r="243" spans="1:12" x14ac:dyDescent="0.2">
      <c r="A243" s="2" t="s">
        <v>1083</v>
      </c>
      <c r="B243" s="34" t="s">
        <v>217</v>
      </c>
      <c r="C243" s="8">
        <v>0</v>
      </c>
      <c r="D243" s="43" t="str">
        <f>IF($B243="N/A","N/A",IF(C243&gt;10,"No",IF(C243&lt;-10,"No","Yes")))</f>
        <v>N/A</v>
      </c>
      <c r="E243" s="8">
        <v>8.6125226000000003E-3</v>
      </c>
      <c r="F243" s="43" t="str">
        <f>IF($B243="N/A","N/A",IF(E243&gt;10,"No",IF(E243&lt;-10,"No","Yes")))</f>
        <v>N/A</v>
      </c>
      <c r="G243" s="8">
        <v>7.7573501000000001E-3</v>
      </c>
      <c r="H243" s="43" t="str">
        <f>IF($B243="N/A","N/A",IF(G243&gt;10,"No",IF(G243&lt;-10,"No","Yes")))</f>
        <v>N/A</v>
      </c>
      <c r="I243" s="12" t="s">
        <v>1743</v>
      </c>
      <c r="J243" s="12">
        <v>-9.93</v>
      </c>
      <c r="K243" s="44" t="s">
        <v>732</v>
      </c>
      <c r="L243" s="9" t="str">
        <f t="shared" si="69"/>
        <v>Yes</v>
      </c>
    </row>
    <row r="244" spans="1:12" x14ac:dyDescent="0.2">
      <c r="A244" s="2" t="s">
        <v>1084</v>
      </c>
      <c r="B244" s="34" t="s">
        <v>217</v>
      </c>
      <c r="C244" s="8">
        <v>0.81700954820000005</v>
      </c>
      <c r="D244" s="43" t="str">
        <f>IF($B244="N/A","N/A",IF(C244&gt;10,"No",IF(C244&lt;-10,"No","Yes")))</f>
        <v>N/A</v>
      </c>
      <c r="E244" s="8">
        <v>0.94315133689999997</v>
      </c>
      <c r="F244" s="43" t="str">
        <f>IF($B244="N/A","N/A",IF(E244&gt;10,"No",IF(E244&lt;-10,"No","Yes")))</f>
        <v>N/A</v>
      </c>
      <c r="G244" s="8">
        <v>0.79026328020000003</v>
      </c>
      <c r="H244" s="43" t="str">
        <f>IF($B244="N/A","N/A",IF(G244&gt;10,"No",IF(G244&lt;-10,"No","Yes")))</f>
        <v>N/A</v>
      </c>
      <c r="I244" s="12">
        <v>15.44</v>
      </c>
      <c r="J244" s="12">
        <v>-16.2</v>
      </c>
      <c r="K244" s="44" t="s">
        <v>732</v>
      </c>
      <c r="L244" s="9" t="str">
        <f t="shared" si="69"/>
        <v>Yes</v>
      </c>
    </row>
    <row r="245" spans="1:12" x14ac:dyDescent="0.2">
      <c r="A245" s="2" t="s">
        <v>1085</v>
      </c>
      <c r="B245" s="34" t="s">
        <v>217</v>
      </c>
      <c r="C245" s="8">
        <v>1.6626486000000001E-3</v>
      </c>
      <c r="D245" s="43" t="str">
        <f t="shared" ref="D245:D273" si="70">IF($B245="N/A","N/A",IF(C245&gt;10,"No",IF(C245&lt;-10,"No","Yes")))</f>
        <v>N/A</v>
      </c>
      <c r="E245" s="8">
        <v>4.4993026000000004E-3</v>
      </c>
      <c r="F245" s="43" t="str">
        <f t="shared" ref="F245:F273" si="71">IF($B245="N/A","N/A",IF(E245&gt;10,"No",IF(E245&lt;-10,"No","Yes")))</f>
        <v>N/A</v>
      </c>
      <c r="G245" s="8">
        <v>1.2817719E-3</v>
      </c>
      <c r="H245" s="43" t="str">
        <f t="shared" ref="H245:H273" si="72">IF($B245="N/A","N/A",IF(G245&gt;10,"No",IF(G245&lt;-10,"No","Yes")))</f>
        <v>N/A</v>
      </c>
      <c r="I245" s="12">
        <v>170.6</v>
      </c>
      <c r="J245" s="12">
        <v>-71.5</v>
      </c>
      <c r="K245" s="44" t="s">
        <v>732</v>
      </c>
      <c r="L245" s="9" t="str">
        <f t="shared" si="69"/>
        <v>No</v>
      </c>
    </row>
    <row r="246" spans="1:12" x14ac:dyDescent="0.2">
      <c r="A246" s="2" t="s">
        <v>1086</v>
      </c>
      <c r="B246" s="34" t="s">
        <v>217</v>
      </c>
      <c r="C246" s="8">
        <v>62.467576958999999</v>
      </c>
      <c r="D246" s="43" t="str">
        <f t="shared" si="70"/>
        <v>N/A</v>
      </c>
      <c r="E246" s="8">
        <v>64.123614059999994</v>
      </c>
      <c r="F246" s="43" t="str">
        <f t="shared" si="71"/>
        <v>N/A</v>
      </c>
      <c r="G246" s="8">
        <v>65.664103381000004</v>
      </c>
      <c r="H246" s="43" t="str">
        <f t="shared" si="72"/>
        <v>N/A</v>
      </c>
      <c r="I246" s="12">
        <v>2.6509999999999998</v>
      </c>
      <c r="J246" s="12">
        <v>2.4020000000000001</v>
      </c>
      <c r="K246" s="44" t="s">
        <v>732</v>
      </c>
      <c r="L246" s="9" t="str">
        <f t="shared" si="69"/>
        <v>Yes</v>
      </c>
    </row>
    <row r="247" spans="1:12" x14ac:dyDescent="0.2">
      <c r="A247" s="2" t="s">
        <v>1087</v>
      </c>
      <c r="B247" s="34" t="s">
        <v>217</v>
      </c>
      <c r="C247" s="8">
        <v>1.54667079E-2</v>
      </c>
      <c r="D247" s="43" t="str">
        <f t="shared" si="70"/>
        <v>N/A</v>
      </c>
      <c r="E247" s="8">
        <v>0</v>
      </c>
      <c r="F247" s="43" t="str">
        <f t="shared" si="71"/>
        <v>N/A</v>
      </c>
      <c r="G247" s="8">
        <v>0</v>
      </c>
      <c r="H247" s="43" t="str">
        <f t="shared" si="72"/>
        <v>N/A</v>
      </c>
      <c r="I247" s="12">
        <v>-100</v>
      </c>
      <c r="J247" s="12" t="s">
        <v>1743</v>
      </c>
      <c r="K247" s="44" t="s">
        <v>732</v>
      </c>
      <c r="L247" s="9" t="str">
        <f t="shared" si="69"/>
        <v>N/A</v>
      </c>
    </row>
    <row r="248" spans="1:12" x14ac:dyDescent="0.2">
      <c r="A248" s="6" t="s">
        <v>1088</v>
      </c>
      <c r="B248" s="34" t="s">
        <v>217</v>
      </c>
      <c r="C248" s="35">
        <v>68397</v>
      </c>
      <c r="D248" s="43" t="str">
        <f t="shared" si="70"/>
        <v>N/A</v>
      </c>
      <c r="E248" s="35">
        <v>81826</v>
      </c>
      <c r="F248" s="43" t="str">
        <f t="shared" si="71"/>
        <v>N/A</v>
      </c>
      <c r="G248" s="35">
        <v>96387</v>
      </c>
      <c r="H248" s="43" t="str">
        <f t="shared" si="72"/>
        <v>N/A</v>
      </c>
      <c r="I248" s="12">
        <v>19.63</v>
      </c>
      <c r="J248" s="12">
        <v>17.8</v>
      </c>
      <c r="K248" s="44" t="s">
        <v>732</v>
      </c>
      <c r="L248" s="9" t="str">
        <f t="shared" si="69"/>
        <v>Yes</v>
      </c>
    </row>
    <row r="249" spans="1:12" x14ac:dyDescent="0.2">
      <c r="A249" s="2" t="s">
        <v>1089</v>
      </c>
      <c r="B249" s="34" t="s">
        <v>217</v>
      </c>
      <c r="C249" s="8">
        <v>0.83394141560000001</v>
      </c>
      <c r="D249" s="43" t="str">
        <f t="shared" si="70"/>
        <v>N/A</v>
      </c>
      <c r="E249" s="8">
        <v>0.90431487379999997</v>
      </c>
      <c r="F249" s="43" t="str">
        <f t="shared" si="71"/>
        <v>N/A</v>
      </c>
      <c r="G249" s="8">
        <v>1.3187495151999999</v>
      </c>
      <c r="H249" s="43" t="str">
        <f t="shared" si="72"/>
        <v>N/A</v>
      </c>
      <c r="I249" s="12">
        <v>8.4390000000000001</v>
      </c>
      <c r="J249" s="12">
        <v>45.83</v>
      </c>
      <c r="K249" s="44" t="s">
        <v>732</v>
      </c>
      <c r="L249" s="9" t="str">
        <f t="shared" si="69"/>
        <v>No</v>
      </c>
    </row>
    <row r="250" spans="1:12" x14ac:dyDescent="0.2">
      <c r="A250" s="2" t="s">
        <v>1090</v>
      </c>
      <c r="B250" s="34" t="s">
        <v>217</v>
      </c>
      <c r="C250" s="8">
        <v>48.730189979000002</v>
      </c>
      <c r="D250" s="43" t="str">
        <f t="shared" si="70"/>
        <v>N/A</v>
      </c>
      <c r="E250" s="8">
        <v>46.647053734000004</v>
      </c>
      <c r="F250" s="43" t="str">
        <f t="shared" si="71"/>
        <v>N/A</v>
      </c>
      <c r="G250" s="8">
        <v>47.259434560000003</v>
      </c>
      <c r="H250" s="43" t="str">
        <f t="shared" si="72"/>
        <v>N/A</v>
      </c>
      <c r="I250" s="12">
        <v>-4.2699999999999996</v>
      </c>
      <c r="J250" s="12">
        <v>1.3129999999999999</v>
      </c>
      <c r="K250" s="44" t="s">
        <v>732</v>
      </c>
      <c r="L250" s="9" t="str">
        <f t="shared" si="69"/>
        <v>Yes</v>
      </c>
    </row>
    <row r="251" spans="1:12" x14ac:dyDescent="0.2">
      <c r="A251" s="2" t="s">
        <v>1091</v>
      </c>
      <c r="B251" s="34" t="s">
        <v>217</v>
      </c>
      <c r="C251" s="8">
        <v>77.642364286000003</v>
      </c>
      <c r="D251" s="43" t="str">
        <f t="shared" si="70"/>
        <v>N/A</v>
      </c>
      <c r="E251" s="8">
        <v>83.049627307999998</v>
      </c>
      <c r="F251" s="43" t="str">
        <f t="shared" si="71"/>
        <v>N/A</v>
      </c>
      <c r="G251" s="8">
        <v>87.661663484000002</v>
      </c>
      <c r="H251" s="43" t="str">
        <f t="shared" si="72"/>
        <v>N/A</v>
      </c>
      <c r="I251" s="12">
        <v>6.9640000000000004</v>
      </c>
      <c r="J251" s="12">
        <v>5.5529999999999999</v>
      </c>
      <c r="K251" s="44" t="s">
        <v>732</v>
      </c>
      <c r="L251" s="9" t="str">
        <f t="shared" si="69"/>
        <v>Yes</v>
      </c>
    </row>
    <row r="252" spans="1:12" x14ac:dyDescent="0.2">
      <c r="A252" s="2" t="s">
        <v>1092</v>
      </c>
      <c r="B252" s="34" t="s">
        <v>217</v>
      </c>
      <c r="C252" s="8">
        <v>57.348406988999997</v>
      </c>
      <c r="D252" s="43" t="str">
        <f t="shared" si="70"/>
        <v>N/A</v>
      </c>
      <c r="E252" s="8">
        <v>73.432413304999997</v>
      </c>
      <c r="F252" s="43" t="str">
        <f t="shared" si="71"/>
        <v>N/A</v>
      </c>
      <c r="G252" s="8">
        <v>75.729171406000006</v>
      </c>
      <c r="H252" s="43" t="str">
        <f t="shared" si="72"/>
        <v>N/A</v>
      </c>
      <c r="I252" s="12">
        <v>28.05</v>
      </c>
      <c r="J252" s="12">
        <v>3.1280000000000001</v>
      </c>
      <c r="K252" s="44" t="s">
        <v>732</v>
      </c>
      <c r="L252" s="9" t="str">
        <f t="shared" si="69"/>
        <v>Yes</v>
      </c>
    </row>
    <row r="253" spans="1:12" x14ac:dyDescent="0.2">
      <c r="A253" s="2" t="s">
        <v>1093</v>
      </c>
      <c r="B253" s="34" t="s">
        <v>217</v>
      </c>
      <c r="C253" s="8">
        <v>2.9241049000000002E-3</v>
      </c>
      <c r="D253" s="43" t="str">
        <f t="shared" si="70"/>
        <v>N/A</v>
      </c>
      <c r="E253" s="8">
        <v>3.6663162999999999E-3</v>
      </c>
      <c r="F253" s="43" t="str">
        <f t="shared" si="71"/>
        <v>N/A</v>
      </c>
      <c r="G253" s="8">
        <v>2.0749686000000002E-3</v>
      </c>
      <c r="H253" s="43" t="str">
        <f t="shared" si="72"/>
        <v>N/A</v>
      </c>
      <c r="I253" s="12">
        <v>25.38</v>
      </c>
      <c r="J253" s="12">
        <v>-43.4</v>
      </c>
      <c r="K253" s="44" t="s">
        <v>732</v>
      </c>
      <c r="L253" s="9" t="str">
        <f t="shared" si="69"/>
        <v>No</v>
      </c>
    </row>
    <row r="254" spans="1:12" x14ac:dyDescent="0.2">
      <c r="A254" s="2" t="s">
        <v>1094</v>
      </c>
      <c r="B254" s="34" t="s">
        <v>217</v>
      </c>
      <c r="C254" s="8">
        <v>2.9241049000000002E-3</v>
      </c>
      <c r="D254" s="43" t="str">
        <f t="shared" si="70"/>
        <v>N/A</v>
      </c>
      <c r="E254" s="8">
        <v>3.6663162999999999E-3</v>
      </c>
      <c r="F254" s="43" t="str">
        <f t="shared" si="71"/>
        <v>N/A</v>
      </c>
      <c r="G254" s="8">
        <v>2.0749686000000002E-3</v>
      </c>
      <c r="H254" s="43" t="str">
        <f t="shared" si="72"/>
        <v>N/A</v>
      </c>
      <c r="I254" s="12">
        <v>25.38</v>
      </c>
      <c r="J254" s="12">
        <v>-43.4</v>
      </c>
      <c r="K254" s="44" t="s">
        <v>732</v>
      </c>
      <c r="L254" s="9" t="str">
        <f>IF(J254="Div by 0", "N/A", IF(OR(J254="N/A",K254="N/A"),"N/A", IF(J254&gt;VALUE(MID(K254,1,2)), "No", IF(J254&lt;-1*VALUE(MID(K254,1,2)), "No", "Yes"))))</f>
        <v>No</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11</v>
      </c>
      <c r="D271" s="43" t="str">
        <f t="shared" si="70"/>
        <v>N/A</v>
      </c>
      <c r="E271" s="35">
        <v>0</v>
      </c>
      <c r="F271" s="43" t="str">
        <f t="shared" si="71"/>
        <v>N/A</v>
      </c>
      <c r="G271" s="35">
        <v>0</v>
      </c>
      <c r="H271" s="43" t="str">
        <f t="shared" si="72"/>
        <v>N/A</v>
      </c>
      <c r="I271" s="12">
        <v>-100</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2</v>
      </c>
      <c r="D275" s="43" t="str">
        <f t="shared" si="73"/>
        <v>No</v>
      </c>
      <c r="E275" s="1">
        <v>1</v>
      </c>
      <c r="F275" s="43" t="str">
        <f t="shared" si="74"/>
        <v>No</v>
      </c>
      <c r="G275" s="1">
        <v>1</v>
      </c>
      <c r="H275" s="43" t="str">
        <f t="shared" si="75"/>
        <v>No</v>
      </c>
      <c r="I275" s="12">
        <v>-50</v>
      </c>
      <c r="J275" s="12">
        <v>0</v>
      </c>
      <c r="K275" s="44" t="s">
        <v>732</v>
      </c>
      <c r="L275" s="9" t="str">
        <f t="shared" si="69"/>
        <v>Yes</v>
      </c>
    </row>
    <row r="276" spans="1:12" x14ac:dyDescent="0.2">
      <c r="A276" s="16" t="s">
        <v>689</v>
      </c>
      <c r="B276" s="1" t="s">
        <v>217</v>
      </c>
      <c r="C276" s="1" t="s">
        <v>217</v>
      </c>
      <c r="D276" s="11" t="str">
        <f t="shared" ref="D276:D283" si="76">IF($B276="N/A","N/A",IF(C276&gt;10,"No",IF(C276&lt;-10,"No","Yes")))</f>
        <v>N/A</v>
      </c>
      <c r="E276" s="1">
        <v>104612</v>
      </c>
      <c r="F276" s="11" t="str">
        <f t="shared" ref="F276:F277" si="77">IF($B276="N/A","N/A",IF(E276&gt;10,"No",IF(E276&lt;-10,"No","Yes")))</f>
        <v>N/A</v>
      </c>
      <c r="G276" s="1">
        <v>116803</v>
      </c>
      <c r="H276" s="11" t="str">
        <f t="shared" ref="H276:H277" si="78">IF($B276="N/A","N/A",IF(G276&gt;10,"No",IF(G276&lt;-10,"No","Yes")))</f>
        <v>N/A</v>
      </c>
      <c r="I276" s="12" t="s">
        <v>217</v>
      </c>
      <c r="J276" s="12">
        <v>11.65</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76891.916666999998</v>
      </c>
      <c r="F277" s="11" t="str">
        <f t="shared" si="77"/>
        <v>N/A</v>
      </c>
      <c r="G277" s="1">
        <v>91040.416666999998</v>
      </c>
      <c r="H277" s="11" t="str">
        <f t="shared" si="78"/>
        <v>N/A</v>
      </c>
      <c r="I277" s="12" t="s">
        <v>217</v>
      </c>
      <c r="J277" s="12">
        <v>18.399999999999999</v>
      </c>
      <c r="K277" s="1" t="s">
        <v>217</v>
      </c>
      <c r="L277" s="9" t="str">
        <f t="shared" si="79"/>
        <v>N/A</v>
      </c>
    </row>
    <row r="278" spans="1:12" x14ac:dyDescent="0.2">
      <c r="A278" s="16" t="s">
        <v>691</v>
      </c>
      <c r="B278" s="1" t="s">
        <v>217</v>
      </c>
      <c r="C278" s="1">
        <v>0</v>
      </c>
      <c r="D278" s="11" t="str">
        <f t="shared" si="76"/>
        <v>N/A</v>
      </c>
      <c r="E278" s="1">
        <v>0</v>
      </c>
      <c r="F278" s="11" t="str">
        <f t="shared" ref="F278:F283" si="80">IF($B278="N/A","N/A",IF(E278&gt;10,"No",IF(E278&lt;-10,"No","Yes")))</f>
        <v>N/A</v>
      </c>
      <c r="G278" s="1">
        <v>0</v>
      </c>
      <c r="H278" s="11" t="str">
        <f t="shared" ref="H278:H283" si="81">IF($B278="N/A","N/A",IF(G278&gt;10,"No",IF(G278&lt;-10,"No","Yes")))</f>
        <v>N/A</v>
      </c>
      <c r="I278" s="12" t="s">
        <v>1743</v>
      </c>
      <c r="J278" s="12" t="s">
        <v>1743</v>
      </c>
      <c r="K278" s="1" t="s">
        <v>217</v>
      </c>
      <c r="L278" s="9" t="str">
        <f t="shared" ref="L278:L284" si="82">IF(J278="Div by 0", "N/A", IF(K278="N/A","N/A", IF(J278&gt;VALUE(MID(K278,1,2)), "No", IF(J278&lt;-1*VALUE(MID(K278,1,2)), "No", "Yes"))))</f>
        <v>N/A</v>
      </c>
    </row>
    <row r="279" spans="1:12" x14ac:dyDescent="0.2">
      <c r="A279" s="16" t="s">
        <v>692</v>
      </c>
      <c r="B279" s="1" t="s">
        <v>217</v>
      </c>
      <c r="C279" s="1">
        <v>0</v>
      </c>
      <c r="D279" s="11" t="str">
        <f t="shared" si="76"/>
        <v>N/A</v>
      </c>
      <c r="E279" s="1">
        <v>0</v>
      </c>
      <c r="F279" s="11" t="str">
        <f t="shared" si="80"/>
        <v>N/A</v>
      </c>
      <c r="G279" s="1">
        <v>0</v>
      </c>
      <c r="H279" s="11" t="str">
        <f t="shared" si="81"/>
        <v>N/A</v>
      </c>
      <c r="I279" s="12" t="s">
        <v>1743</v>
      </c>
      <c r="J279" s="12" t="s">
        <v>1743</v>
      </c>
      <c r="K279" s="1" t="s">
        <v>217</v>
      </c>
      <c r="L279" s="9" t="str">
        <f t="shared" si="82"/>
        <v>N/A</v>
      </c>
    </row>
    <row r="280" spans="1:12" x14ac:dyDescent="0.2">
      <c r="A280" s="16" t="s">
        <v>693</v>
      </c>
      <c r="B280" s="1" t="s">
        <v>217</v>
      </c>
      <c r="C280" s="1" t="s">
        <v>1743</v>
      </c>
      <c r="D280" s="11" t="str">
        <f t="shared" si="76"/>
        <v>N/A</v>
      </c>
      <c r="E280" s="1">
        <v>0</v>
      </c>
      <c r="F280" s="11" t="str">
        <f t="shared" si="80"/>
        <v>N/A</v>
      </c>
      <c r="G280" s="1">
        <v>0</v>
      </c>
      <c r="H280" s="11" t="str">
        <f t="shared" si="81"/>
        <v>N/A</v>
      </c>
      <c r="I280" s="12" t="s">
        <v>1743</v>
      </c>
      <c r="J280" s="12" t="s">
        <v>1743</v>
      </c>
      <c r="K280" s="1" t="s">
        <v>217</v>
      </c>
      <c r="L280" s="9" t="str">
        <f t="shared" si="82"/>
        <v>N/A</v>
      </c>
    </row>
    <row r="281" spans="1:12" x14ac:dyDescent="0.2">
      <c r="A281" s="16" t="s">
        <v>694</v>
      </c>
      <c r="B281" s="1" t="s">
        <v>217</v>
      </c>
      <c r="C281" s="1">
        <v>1911</v>
      </c>
      <c r="D281" s="11" t="str">
        <f t="shared" si="76"/>
        <v>N/A</v>
      </c>
      <c r="E281" s="1">
        <v>5923</v>
      </c>
      <c r="F281" s="11" t="str">
        <f t="shared" si="80"/>
        <v>N/A</v>
      </c>
      <c r="G281" s="1">
        <v>6897</v>
      </c>
      <c r="H281" s="11" t="str">
        <f t="shared" si="81"/>
        <v>N/A</v>
      </c>
      <c r="I281" s="12">
        <v>209.9</v>
      </c>
      <c r="J281" s="12">
        <v>16.440000000000001</v>
      </c>
      <c r="K281" s="1" t="s">
        <v>217</v>
      </c>
      <c r="L281" s="9" t="str">
        <f t="shared" si="82"/>
        <v>N/A</v>
      </c>
    </row>
    <row r="282" spans="1:12" x14ac:dyDescent="0.2">
      <c r="A282" s="16" t="s">
        <v>695</v>
      </c>
      <c r="B282" s="1" t="s">
        <v>217</v>
      </c>
      <c r="C282" s="1">
        <v>3023</v>
      </c>
      <c r="D282" s="11" t="str">
        <f t="shared" si="76"/>
        <v>N/A</v>
      </c>
      <c r="E282" s="1">
        <v>7224</v>
      </c>
      <c r="F282" s="11" t="str">
        <f t="shared" si="80"/>
        <v>N/A</v>
      </c>
      <c r="G282" s="1">
        <v>9070</v>
      </c>
      <c r="H282" s="11" t="str">
        <f t="shared" si="81"/>
        <v>N/A</v>
      </c>
      <c r="I282" s="12">
        <v>139</v>
      </c>
      <c r="J282" s="12">
        <v>25.55</v>
      </c>
      <c r="K282" s="1" t="s">
        <v>217</v>
      </c>
      <c r="L282" s="9" t="str">
        <f t="shared" si="82"/>
        <v>N/A</v>
      </c>
    </row>
    <row r="283" spans="1:12" ht="25.5" x14ac:dyDescent="0.2">
      <c r="A283" s="16" t="s">
        <v>696</v>
      </c>
      <c r="B283" s="1" t="s">
        <v>217</v>
      </c>
      <c r="C283" s="1">
        <v>1750.9166667</v>
      </c>
      <c r="D283" s="11" t="str">
        <f t="shared" si="76"/>
        <v>N/A</v>
      </c>
      <c r="E283" s="1">
        <v>2836.1666667</v>
      </c>
      <c r="F283" s="11" t="str">
        <f t="shared" si="80"/>
        <v>N/A</v>
      </c>
      <c r="G283" s="1">
        <v>6852.3333333</v>
      </c>
      <c r="H283" s="11" t="str">
        <f t="shared" si="81"/>
        <v>N/A</v>
      </c>
      <c r="I283" s="12">
        <v>61.98</v>
      </c>
      <c r="J283" s="12">
        <v>141.6</v>
      </c>
      <c r="K283" s="1" t="s">
        <v>217</v>
      </c>
      <c r="L283" s="9" t="str">
        <f t="shared" si="82"/>
        <v>N/A</v>
      </c>
    </row>
    <row r="284" spans="1:12" x14ac:dyDescent="0.2">
      <c r="A284" s="16" t="s">
        <v>403</v>
      </c>
      <c r="B284" s="34" t="s">
        <v>294</v>
      </c>
      <c r="C284" s="8">
        <v>10.285806556000001</v>
      </c>
      <c r="D284" s="43" t="str">
        <f>IF($B284="N/A","N/A",IF(C284&lt;=40,"Yes","No"))</f>
        <v>Yes</v>
      </c>
      <c r="E284" s="8">
        <v>26.052342203999999</v>
      </c>
      <c r="F284" s="43" t="str">
        <f>IF($B284="N/A","N/A",IF(E284&lt;=40,"Yes","No"))</f>
        <v>Yes</v>
      </c>
      <c r="G284" s="8">
        <v>28.116591927999998</v>
      </c>
      <c r="H284" s="43" t="str">
        <f>IF($B284="N/A","N/A",IF(G284&lt;=40,"Yes","No"))</f>
        <v>Yes</v>
      </c>
      <c r="I284" s="12">
        <v>153.30000000000001</v>
      </c>
      <c r="J284" s="12">
        <v>7.923</v>
      </c>
      <c r="K284" s="44" t="s">
        <v>734</v>
      </c>
      <c r="L284" s="9" t="str">
        <f t="shared" si="82"/>
        <v>Yes</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14225</v>
      </c>
      <c r="F287" s="11" t="str">
        <f t="shared" ref="F287:F288" si="87">IF($B287="N/A","N/A",IF(E287&gt;10,"No",IF(E287&lt;-10,"No","Yes")))</f>
        <v>N/A</v>
      </c>
      <c r="G287" s="1">
        <v>15074</v>
      </c>
      <c r="H287" s="11" t="str">
        <f t="shared" ref="H287:H288" si="88">IF($B287="N/A","N/A",IF(G287&gt;10,"No",IF(G287&lt;-10,"No","Yes")))</f>
        <v>N/A</v>
      </c>
      <c r="I287" s="12" t="s">
        <v>217</v>
      </c>
      <c r="J287" s="12">
        <v>5.968</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8311.75</v>
      </c>
      <c r="F288" s="11" t="str">
        <f t="shared" si="87"/>
        <v>N/A</v>
      </c>
      <c r="G288" s="1">
        <v>9442.6666667000009</v>
      </c>
      <c r="H288" s="11" t="str">
        <f t="shared" si="88"/>
        <v>N/A</v>
      </c>
      <c r="I288" s="12" t="s">
        <v>217</v>
      </c>
      <c r="J288" s="12">
        <v>13.61</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
      <c r="A297" s="16" t="s">
        <v>704</v>
      </c>
      <c r="B297" s="1" t="s">
        <v>217</v>
      </c>
      <c r="C297" s="1">
        <v>11</v>
      </c>
      <c r="D297" s="11" t="str">
        <f t="shared" si="83"/>
        <v>N/A</v>
      </c>
      <c r="E297" s="1">
        <v>15</v>
      </c>
      <c r="F297" s="11" t="str">
        <f t="shared" si="90"/>
        <v>N/A</v>
      </c>
      <c r="G297" s="1">
        <v>40</v>
      </c>
      <c r="H297" s="11" t="str">
        <f t="shared" si="91"/>
        <v>N/A</v>
      </c>
      <c r="I297" s="12">
        <v>150</v>
      </c>
      <c r="J297" s="12">
        <v>166.7</v>
      </c>
      <c r="K297" s="1" t="s">
        <v>217</v>
      </c>
      <c r="L297" s="9" t="str">
        <f t="shared" si="92"/>
        <v>N/A</v>
      </c>
    </row>
    <row r="298" spans="1:12" x14ac:dyDescent="0.2">
      <c r="A298" s="16" t="s">
        <v>715</v>
      </c>
      <c r="B298" s="1" t="s">
        <v>217</v>
      </c>
      <c r="C298" s="1">
        <v>2.0833333333000001</v>
      </c>
      <c r="D298" s="11" t="str">
        <f t="shared" si="83"/>
        <v>N/A</v>
      </c>
      <c r="E298" s="1">
        <v>11</v>
      </c>
      <c r="F298" s="11" t="str">
        <f t="shared" si="90"/>
        <v>N/A</v>
      </c>
      <c r="G298" s="1">
        <v>16.916666667000001</v>
      </c>
      <c r="H298" s="11" t="str">
        <f t="shared" si="91"/>
        <v>N/A</v>
      </c>
      <c r="I298" s="12">
        <v>236</v>
      </c>
      <c r="J298" s="12">
        <v>141.69999999999999</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5952</v>
      </c>
      <c r="F308" s="1" t="s">
        <v>217</v>
      </c>
      <c r="G308" s="1">
        <v>6929</v>
      </c>
      <c r="H308" s="1" t="s">
        <v>217</v>
      </c>
      <c r="I308" s="12" t="s">
        <v>217</v>
      </c>
      <c r="J308" s="12">
        <v>16.41</v>
      </c>
      <c r="K308" s="1" t="s">
        <v>217</v>
      </c>
      <c r="L308" s="9" t="str">
        <f>IF(J308="Div by 0", "N/A", IF(K308="N/A","N/A", IF(J308&gt;VALUE(MID(K308,1,2)), "No", IF(J308&lt;-1*VALUE(MID(K308,1,2)), "No", "Yes"))))</f>
        <v>N/A</v>
      </c>
    </row>
    <row r="309" spans="1:12" x14ac:dyDescent="0.2">
      <c r="A309" s="72" t="s">
        <v>73</v>
      </c>
      <c r="B309" s="34" t="s">
        <v>217</v>
      </c>
      <c r="C309" s="35">
        <v>81475</v>
      </c>
      <c r="D309" s="43" t="str">
        <f>IF($B309="N/A","N/A",IF(C309&gt;10,"No",IF(C309&lt;-10,"No","Yes")))</f>
        <v>N/A</v>
      </c>
      <c r="E309" s="35">
        <v>86081</v>
      </c>
      <c r="F309" s="43" t="str">
        <f>IF($B309="N/A","N/A",IF(E309&gt;10,"No",IF(E309&lt;-10,"No","Yes")))</f>
        <v>N/A</v>
      </c>
      <c r="G309" s="35">
        <v>107621</v>
      </c>
      <c r="H309" s="43" t="str">
        <f>IF($B309="N/A","N/A",IF(G309&gt;10,"No",IF(G309&lt;-10,"No","Yes")))</f>
        <v>N/A</v>
      </c>
      <c r="I309" s="12">
        <v>5.6529999999999996</v>
      </c>
      <c r="J309" s="12">
        <v>25.02</v>
      </c>
      <c r="K309" s="44" t="s">
        <v>734</v>
      </c>
      <c r="L309" s="9" t="str">
        <f t="shared" ref="L309:L338" si="94">IF(J309="Div by 0", "N/A", IF(K309="N/A","N/A", IF(J309&gt;VALUE(MID(K309,1,2)), "No", IF(J309&lt;-1*VALUE(MID(K309,1,2)), "No", "Yes"))))</f>
        <v>No</v>
      </c>
    </row>
    <row r="310" spans="1:12" x14ac:dyDescent="0.2">
      <c r="A310" s="57" t="s">
        <v>186</v>
      </c>
      <c r="B310" s="34" t="s">
        <v>217</v>
      </c>
      <c r="C310" s="35">
        <v>7445</v>
      </c>
      <c r="D310" s="11" t="str">
        <f t="shared" ref="D310:D313" si="95">IF($B310="N/A","N/A",IF(C310&gt;10,"No",IF(C310&lt;-10,"No","Yes")))</f>
        <v>N/A</v>
      </c>
      <c r="E310" s="35">
        <v>7389</v>
      </c>
      <c r="F310" s="11" t="str">
        <f t="shared" ref="F310:F313" si="96">IF($B310="N/A","N/A",IF(E310&gt;10,"No",IF(E310&lt;-10,"No","Yes")))</f>
        <v>N/A</v>
      </c>
      <c r="G310" s="35">
        <v>10466</v>
      </c>
      <c r="H310" s="11" t="str">
        <f t="shared" ref="H310:H313" si="97">IF($B310="N/A","N/A",IF(G310&gt;10,"No",IF(G310&lt;-10,"No","Yes")))</f>
        <v>N/A</v>
      </c>
      <c r="I310" s="12">
        <v>-0.752</v>
      </c>
      <c r="J310" s="12">
        <v>41.64</v>
      </c>
      <c r="K310" s="44" t="s">
        <v>734</v>
      </c>
      <c r="L310" s="9" t="str">
        <f>IF(J310="Div by 0", "N/A", IF(OR(J310="N/A",K310="N/A"),"N/A", IF(J310&gt;VALUE(MID(K310,1,2)), "No", IF(J310&lt;-1*VALUE(MID(K310,1,2)), "No", "Yes"))))</f>
        <v>No</v>
      </c>
    </row>
    <row r="311" spans="1:12" x14ac:dyDescent="0.2">
      <c r="A311" s="57" t="s">
        <v>187</v>
      </c>
      <c r="B311" s="34" t="s">
        <v>217</v>
      </c>
      <c r="C311" s="35">
        <v>16941</v>
      </c>
      <c r="D311" s="11" t="str">
        <f t="shared" si="95"/>
        <v>N/A</v>
      </c>
      <c r="E311" s="35">
        <v>17351</v>
      </c>
      <c r="F311" s="11" t="str">
        <f t="shared" si="96"/>
        <v>N/A</v>
      </c>
      <c r="G311" s="35">
        <v>20354</v>
      </c>
      <c r="H311" s="11" t="str">
        <f t="shared" si="97"/>
        <v>N/A</v>
      </c>
      <c r="I311" s="12">
        <v>2.42</v>
      </c>
      <c r="J311" s="12">
        <v>17.309999999999999</v>
      </c>
      <c r="K311" s="44" t="s">
        <v>734</v>
      </c>
      <c r="L311" s="9" t="str">
        <f t="shared" ref="L311:L313" si="98">IF(J311="Div by 0", "N/A", IF(OR(J311="N/A",K311="N/A"),"N/A", IF(J311&gt;VALUE(MID(K311,1,2)), "No", IF(J311&lt;-1*VALUE(MID(K311,1,2)), "No", "Yes"))))</f>
        <v>No</v>
      </c>
    </row>
    <row r="312" spans="1:12" x14ac:dyDescent="0.2">
      <c r="A312" s="57" t="s">
        <v>188</v>
      </c>
      <c r="B312" s="34" t="s">
        <v>217</v>
      </c>
      <c r="C312" s="35">
        <v>44531</v>
      </c>
      <c r="D312" s="11" t="str">
        <f t="shared" si="95"/>
        <v>N/A</v>
      </c>
      <c r="E312" s="35">
        <v>48149</v>
      </c>
      <c r="F312" s="11" t="str">
        <f t="shared" si="96"/>
        <v>N/A</v>
      </c>
      <c r="G312" s="35">
        <v>62471</v>
      </c>
      <c r="H312" s="11" t="str">
        <f t="shared" si="97"/>
        <v>N/A</v>
      </c>
      <c r="I312" s="12">
        <v>8.125</v>
      </c>
      <c r="J312" s="12">
        <v>29.75</v>
      </c>
      <c r="K312" s="44" t="s">
        <v>734</v>
      </c>
      <c r="L312" s="9" t="str">
        <f t="shared" si="98"/>
        <v>No</v>
      </c>
    </row>
    <row r="313" spans="1:12" x14ac:dyDescent="0.2">
      <c r="A313" s="7" t="s">
        <v>189</v>
      </c>
      <c r="B313" s="34" t="s">
        <v>217</v>
      </c>
      <c r="C313" s="35">
        <v>12558</v>
      </c>
      <c r="D313" s="11" t="str">
        <f t="shared" si="95"/>
        <v>N/A</v>
      </c>
      <c r="E313" s="35">
        <v>13192</v>
      </c>
      <c r="F313" s="11" t="str">
        <f t="shared" si="96"/>
        <v>N/A</v>
      </c>
      <c r="G313" s="35">
        <v>14330</v>
      </c>
      <c r="H313" s="11" t="str">
        <f t="shared" si="97"/>
        <v>N/A</v>
      </c>
      <c r="I313" s="12">
        <v>5.0490000000000004</v>
      </c>
      <c r="J313" s="12">
        <v>8.6259999999999994</v>
      </c>
      <c r="K313" s="44" t="s">
        <v>734</v>
      </c>
      <c r="L313" s="9" t="str">
        <f t="shared" si="98"/>
        <v>Yes</v>
      </c>
    </row>
    <row r="314" spans="1:12" x14ac:dyDescent="0.2">
      <c r="A314" s="57" t="s">
        <v>1113</v>
      </c>
      <c r="B314" s="13" t="s">
        <v>217</v>
      </c>
      <c r="C314" s="35" t="s">
        <v>217</v>
      </c>
      <c r="D314" s="9" t="str">
        <f t="shared" ref="D314:F317" si="99">IF($B314="N/A","N/A",IF(C314&lt;0,"No","Yes"))</f>
        <v>N/A</v>
      </c>
      <c r="E314" s="35">
        <v>49056</v>
      </c>
      <c r="F314" s="9" t="str">
        <f t="shared" si="99"/>
        <v>N/A</v>
      </c>
      <c r="G314" s="35">
        <v>62788</v>
      </c>
      <c r="H314" s="9" t="str">
        <f t="shared" ref="H314:H317" si="100">IF($B314="N/A","N/A",IF(G314&lt;0,"No","Yes"))</f>
        <v>N/A</v>
      </c>
      <c r="I314" s="12" t="s">
        <v>217</v>
      </c>
      <c r="J314" s="12">
        <v>27.99</v>
      </c>
      <c r="K314" s="1" t="s">
        <v>733</v>
      </c>
      <c r="L314" s="9" t="str">
        <f>IF(J314="Div by 0", "N/A", IF(OR(J314="N/A",K314="N/A"),"N/A", IF(J314&gt;VALUE(MID(K314,1,2)), "No", IF(J314&lt;-1*VALUE(MID(K314,1,2)), "No", "Yes"))))</f>
        <v>No</v>
      </c>
    </row>
    <row r="315" spans="1:12" x14ac:dyDescent="0.2">
      <c r="A315" s="57" t="s">
        <v>433</v>
      </c>
      <c r="B315" s="13" t="s">
        <v>217</v>
      </c>
      <c r="C315" s="35" t="s">
        <v>217</v>
      </c>
      <c r="D315" s="9" t="str">
        <f t="shared" si="99"/>
        <v>N/A</v>
      </c>
      <c r="E315" s="35">
        <v>2088</v>
      </c>
      <c r="F315" s="9" t="str">
        <f t="shared" si="99"/>
        <v>N/A</v>
      </c>
      <c r="G315" s="35">
        <v>2448</v>
      </c>
      <c r="H315" s="9" t="str">
        <f t="shared" si="100"/>
        <v>N/A</v>
      </c>
      <c r="I315" s="12" t="s">
        <v>217</v>
      </c>
      <c r="J315" s="12">
        <v>17.239999999999998</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25432</v>
      </c>
      <c r="F316" s="9" t="str">
        <f t="shared" si="99"/>
        <v>N/A</v>
      </c>
      <c r="G316" s="35">
        <v>30177</v>
      </c>
      <c r="H316" s="9" t="str">
        <f t="shared" si="100"/>
        <v>N/A</v>
      </c>
      <c r="I316" s="12" t="s">
        <v>217</v>
      </c>
      <c r="J316" s="12">
        <v>18.66</v>
      </c>
      <c r="K316" s="1" t="s">
        <v>733</v>
      </c>
      <c r="L316" s="9" t="str">
        <f t="shared" si="101"/>
        <v>No</v>
      </c>
    </row>
    <row r="317" spans="1:12" x14ac:dyDescent="0.2">
      <c r="A317" s="57" t="s">
        <v>1114</v>
      </c>
      <c r="B317" s="13" t="s">
        <v>217</v>
      </c>
      <c r="C317" s="35" t="s">
        <v>217</v>
      </c>
      <c r="D317" s="9" t="str">
        <f t="shared" si="99"/>
        <v>N/A</v>
      </c>
      <c r="E317" s="35">
        <v>5166</v>
      </c>
      <c r="F317" s="9" t="str">
        <f t="shared" si="99"/>
        <v>N/A</v>
      </c>
      <c r="G317" s="35">
        <v>7806</v>
      </c>
      <c r="H317" s="9" t="str">
        <f t="shared" si="100"/>
        <v>N/A</v>
      </c>
      <c r="I317" s="12" t="s">
        <v>217</v>
      </c>
      <c r="J317" s="12">
        <v>51.1</v>
      </c>
      <c r="K317" s="1" t="s">
        <v>733</v>
      </c>
      <c r="L317" s="9" t="str">
        <f t="shared" si="101"/>
        <v>No</v>
      </c>
    </row>
    <row r="318" spans="1:12" x14ac:dyDescent="0.2">
      <c r="A318" s="57" t="s">
        <v>98</v>
      </c>
      <c r="B318" s="34" t="s">
        <v>295</v>
      </c>
      <c r="C318" s="8">
        <v>88.159558146999998</v>
      </c>
      <c r="D318" s="43" t="str">
        <f>IF($B318="N/A","N/A",IF(C318&gt;80,"Yes","No"))</f>
        <v>Yes</v>
      </c>
      <c r="E318" s="8">
        <v>88.460868251999997</v>
      </c>
      <c r="F318" s="43" t="str">
        <f>IF($B318="N/A","N/A",IF(E318&gt;80,"Yes","No"))</f>
        <v>Yes</v>
      </c>
      <c r="G318" s="8">
        <v>84.828239842000002</v>
      </c>
      <c r="H318" s="43" t="str">
        <f>IF($B318="N/A","N/A",IF(G318&gt;80,"Yes","No"))</f>
        <v>Yes</v>
      </c>
      <c r="I318" s="12">
        <v>0.34179999999999999</v>
      </c>
      <c r="J318" s="12">
        <v>-4.1100000000000003</v>
      </c>
      <c r="K318" s="44" t="s">
        <v>734</v>
      </c>
      <c r="L318" s="9" t="str">
        <f t="shared" si="94"/>
        <v>Yes</v>
      </c>
    </row>
    <row r="319" spans="1:12" x14ac:dyDescent="0.2">
      <c r="A319" s="57" t="s">
        <v>336</v>
      </c>
      <c r="B319" s="34" t="s">
        <v>282</v>
      </c>
      <c r="C319" s="8">
        <v>0</v>
      </c>
      <c r="D319" s="43" t="str">
        <f>IF($B319="N/A","N/A",IF(C319&gt;=5,"No",IF(C319&lt;0,"No","Yes")))</f>
        <v>Yes</v>
      </c>
      <c r="E319" s="8">
        <v>0</v>
      </c>
      <c r="F319" s="43" t="str">
        <f>IF($B319="N/A","N/A",IF(E319&gt;=5,"No",IF(E319&lt;0,"No","Yes")))</f>
        <v>Yes</v>
      </c>
      <c r="G319" s="8">
        <v>0</v>
      </c>
      <c r="H319" s="43" t="str">
        <f>IF($B319="N/A","N/A",IF(G319&gt;=5,"No",IF(G319&lt;0,"No","Yes")))</f>
        <v>Yes</v>
      </c>
      <c r="I319" s="12" t="s">
        <v>1743</v>
      </c>
      <c r="J319" s="12" t="s">
        <v>1743</v>
      </c>
      <c r="K319" s="44" t="s">
        <v>734</v>
      </c>
      <c r="L319" s="9" t="str">
        <f t="shared" si="94"/>
        <v>N/A</v>
      </c>
    </row>
    <row r="320" spans="1:12" x14ac:dyDescent="0.2">
      <c r="A320" s="57" t="s">
        <v>344</v>
      </c>
      <c r="B320" s="47" t="s">
        <v>282</v>
      </c>
      <c r="C320" s="8">
        <v>2.2571340902000001</v>
      </c>
      <c r="D320" s="43" t="str">
        <f>IF($B320="N/A","N/A",IF(C320&gt;=5,"No",IF(C320&lt;0,"No","Yes")))</f>
        <v>Yes</v>
      </c>
      <c r="E320" s="8">
        <v>1.9156375970999999</v>
      </c>
      <c r="F320" s="43" t="str">
        <f>IF($B320="N/A","N/A",IF(E320&gt;=5,"No",IF(E320&lt;0,"No","Yes")))</f>
        <v>Yes</v>
      </c>
      <c r="G320" s="8">
        <v>6.3779373913999997</v>
      </c>
      <c r="H320" s="43" t="str">
        <f>IF($B320="N/A","N/A",IF(G320&gt;=5,"No",IF(G320&lt;0,"No","Yes")))</f>
        <v>No</v>
      </c>
      <c r="I320" s="12">
        <v>-15.1</v>
      </c>
      <c r="J320" s="12">
        <v>232.9</v>
      </c>
      <c r="K320" s="44" t="s">
        <v>734</v>
      </c>
      <c r="L320" s="9" t="str">
        <f t="shared" si="94"/>
        <v>No</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9.5820803928</v>
      </c>
      <c r="D322" s="43" t="str">
        <f>IF($B322="N/A","N/A",IF(C322&gt;0,"No",IF(C322&lt;0,"No","Yes")))</f>
        <v>No</v>
      </c>
      <c r="E322" s="8">
        <v>9.6153622751000007</v>
      </c>
      <c r="F322" s="43" t="str">
        <f>IF($B322="N/A","N/A",IF(E322&gt;0,"No",IF(E322&lt;0,"No","Yes")))</f>
        <v>No</v>
      </c>
      <c r="G322" s="8">
        <v>8.7770974065999994</v>
      </c>
      <c r="H322" s="43" t="str">
        <f>IF($B322="N/A","N/A",IF(G322&gt;0,"No",IF(G322&lt;0,"No","Yes")))</f>
        <v>No</v>
      </c>
      <c r="I322" s="12">
        <v>0.3473</v>
      </c>
      <c r="J322" s="12">
        <v>-8.7200000000000006</v>
      </c>
      <c r="K322" s="44" t="s">
        <v>734</v>
      </c>
      <c r="L322" s="9" t="str">
        <f t="shared" si="94"/>
        <v>Yes</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0</v>
      </c>
      <c r="F325" s="43" t="str">
        <f t="shared" si="103"/>
        <v>Yes</v>
      </c>
      <c r="G325" s="8">
        <v>0</v>
      </c>
      <c r="H325" s="43" t="str">
        <f t="shared" si="104"/>
        <v>Yes</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1.2273703999999999E-3</v>
      </c>
      <c r="D327" s="43" t="str">
        <f>IF($B327="N/A","N/A",IF(C327&gt;0,"No",IF(C327&lt;0,"No","Yes")))</f>
        <v>No</v>
      </c>
      <c r="E327" s="8">
        <v>8.1318758000000005E-3</v>
      </c>
      <c r="F327" s="43" t="str">
        <f>IF($B327="N/A","N/A",IF(E327&gt;0,"No",IF(E327&lt;0,"No","Yes")))</f>
        <v>No</v>
      </c>
      <c r="G327" s="8">
        <v>1.6725360299999999E-2</v>
      </c>
      <c r="H327" s="43" t="str">
        <f>IF($B327="N/A","N/A",IF(G327&gt;0,"No",IF(G327&lt;0,"No","Yes")))</f>
        <v>No</v>
      </c>
      <c r="I327" s="12">
        <v>562.5</v>
      </c>
      <c r="J327" s="12">
        <v>105.7</v>
      </c>
      <c r="K327" s="44" t="s">
        <v>734</v>
      </c>
      <c r="L327" s="9" t="str">
        <f t="shared" si="94"/>
        <v>No</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9.9085609083000001</v>
      </c>
      <c r="D333" s="43" t="str">
        <f>IF($B333="N/A","N/A",IF(C333&gt;15,"No",IF(C333&lt;2,"No","Yes")))</f>
        <v>Yes</v>
      </c>
      <c r="E333" s="8">
        <v>9.0949222243999994</v>
      </c>
      <c r="F333" s="43" t="str">
        <f>IF($B333="N/A","N/A",IF(E333&gt;15,"No",IF(E333&lt;2,"No","Yes")))</f>
        <v>Yes</v>
      </c>
      <c r="G333" s="8">
        <v>8.7213462056999997</v>
      </c>
      <c r="H333" s="43" t="str">
        <f>IF($B333="N/A","N/A",IF(G333&gt;15,"No",IF(G333&lt;2,"No","Yes")))</f>
        <v>Yes</v>
      </c>
      <c r="I333" s="12">
        <v>-8.2100000000000009</v>
      </c>
      <c r="J333" s="12">
        <v>-4.1100000000000003</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0</v>
      </c>
      <c r="D335" s="43" t="str">
        <f>IF($B335="N/A","N/A",IF(C335&gt;10,"No",IF(C335&lt;-10,"No","Yes")))</f>
        <v>N/A</v>
      </c>
      <c r="E335" s="35">
        <v>0</v>
      </c>
      <c r="F335" s="43" t="str">
        <f>IF($B335="N/A","N/A",IF(E335&gt;10,"No",IF(E335&lt;-10,"No","Yes")))</f>
        <v>N/A</v>
      </c>
      <c r="G335" s="35">
        <v>4250</v>
      </c>
      <c r="H335" s="43" t="str">
        <f>IF($B335="N/A","N/A",IF(G335&gt;10,"No",IF(G335&lt;-10,"No","Yes")))</f>
        <v>N/A</v>
      </c>
      <c r="I335" s="12" t="s">
        <v>1743</v>
      </c>
      <c r="J335" s="12" t="s">
        <v>1743</v>
      </c>
      <c r="K335" s="44" t="s">
        <v>734</v>
      </c>
      <c r="L335" s="9" t="str">
        <f t="shared" si="94"/>
        <v>N/A</v>
      </c>
    </row>
    <row r="336" spans="1:12" x14ac:dyDescent="0.2">
      <c r="A336" s="57" t="s">
        <v>146</v>
      </c>
      <c r="B336" s="34" t="s">
        <v>217</v>
      </c>
      <c r="C336" s="35">
        <v>0</v>
      </c>
      <c r="D336" s="43" t="str">
        <f>IF($B336="N/A","N/A",IF(C336&gt;10,"No",IF(C336&lt;-10,"No","Yes")))</f>
        <v>N/A</v>
      </c>
      <c r="E336" s="35">
        <v>0</v>
      </c>
      <c r="F336" s="43" t="str">
        <f>IF($B336="N/A","N/A",IF(E336&gt;10,"No",IF(E336&lt;-10,"No","Yes")))</f>
        <v>N/A</v>
      </c>
      <c r="G336" s="35">
        <v>100</v>
      </c>
      <c r="H336" s="43" t="str">
        <f>IF($B336="N/A","N/A",IF(G336&gt;10,"No",IF(G336&lt;-10,"No","Yes")))</f>
        <v>N/A</v>
      </c>
      <c r="I336" s="12" t="s">
        <v>1743</v>
      </c>
      <c r="J336" s="12" t="s">
        <v>1743</v>
      </c>
      <c r="K336" s="44" t="s">
        <v>734</v>
      </c>
      <c r="L336" s="9" t="str">
        <f t="shared" si="94"/>
        <v>N/A</v>
      </c>
    </row>
    <row r="337" spans="1:12" x14ac:dyDescent="0.2">
      <c r="A337" s="57" t="s">
        <v>147</v>
      </c>
      <c r="B337" s="34" t="s">
        <v>217</v>
      </c>
      <c r="C337" s="35">
        <v>1921</v>
      </c>
      <c r="D337" s="43" t="str">
        <f>IF($B337="N/A","N/A",IF(C337&gt;10,"No",IF(C337&lt;-10,"No","Yes")))</f>
        <v>N/A</v>
      </c>
      <c r="E337" s="35">
        <v>3393</v>
      </c>
      <c r="F337" s="43" t="str">
        <f>IF($B337="N/A","N/A",IF(E337&gt;10,"No",IF(E337&lt;-10,"No","Yes")))</f>
        <v>N/A</v>
      </c>
      <c r="G337" s="35">
        <v>1619</v>
      </c>
      <c r="H337" s="43" t="str">
        <f>IF($B337="N/A","N/A",IF(G337&gt;10,"No",IF(G337&lt;-10,"No","Yes")))</f>
        <v>N/A</v>
      </c>
      <c r="I337" s="12">
        <v>76.63</v>
      </c>
      <c r="J337" s="12">
        <v>-52.3</v>
      </c>
      <c r="K337" s="44" t="s">
        <v>734</v>
      </c>
      <c r="L337" s="9" t="str">
        <f t="shared" si="94"/>
        <v>No</v>
      </c>
    </row>
    <row r="338" spans="1:12" x14ac:dyDescent="0.2">
      <c r="A338" s="57" t="s">
        <v>148</v>
      </c>
      <c r="B338" s="34" t="s">
        <v>217</v>
      </c>
      <c r="C338" s="35">
        <v>23</v>
      </c>
      <c r="D338" s="43" t="str">
        <f>IF($B338="N/A","N/A",IF(C338&gt;10,"No",IF(C338&lt;-10,"No","Yes")))</f>
        <v>N/A</v>
      </c>
      <c r="E338" s="35">
        <v>36</v>
      </c>
      <c r="F338" s="43" t="str">
        <f>IF($B338="N/A","N/A",IF(E338&gt;10,"No",IF(E338&lt;-10,"No","Yes")))</f>
        <v>N/A</v>
      </c>
      <c r="G338" s="35">
        <v>12</v>
      </c>
      <c r="H338" s="43" t="str">
        <f>IF($B338="N/A","N/A",IF(G338&gt;10,"No",IF(G338&lt;-10,"No","Yes")))</f>
        <v>N/A</v>
      </c>
      <c r="I338" s="12">
        <v>56.52</v>
      </c>
      <c r="J338" s="12">
        <v>-66.7</v>
      </c>
      <c r="K338" s="44" t="s">
        <v>734</v>
      </c>
      <c r="L338" s="9" t="str">
        <f t="shared" si="94"/>
        <v>No</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655801703</v>
      </c>
      <c r="D6" s="11" t="str">
        <f t="shared" ref="D6:D12" si="0">IF($B6="N/A","N/A",IF(C6&gt;10,"No",IF(C6&lt;-10,"No","Yes")))</f>
        <v>N/A</v>
      </c>
      <c r="E6" s="14">
        <v>717125440</v>
      </c>
      <c r="F6" s="11" t="str">
        <f t="shared" ref="F6:F12" si="1">IF($B6="N/A","N/A",IF(E6&gt;10,"No",IF(E6&lt;-10,"No","Yes")))</f>
        <v>N/A</v>
      </c>
      <c r="G6" s="14">
        <v>773508895</v>
      </c>
      <c r="H6" s="11" t="str">
        <f t="shared" ref="H6:H12" si="2">IF($B6="N/A","N/A",IF(G6&gt;10,"No",IF(G6&lt;-10,"No","Yes")))</f>
        <v>N/A</v>
      </c>
      <c r="I6" s="12">
        <v>9.3510000000000009</v>
      </c>
      <c r="J6" s="12">
        <v>7.8620000000000001</v>
      </c>
      <c r="K6" s="47" t="s">
        <v>732</v>
      </c>
      <c r="L6" s="9" t="str">
        <f t="shared" ref="L6:L13" si="3">IF(J6="Div by 0", "N/A", IF(K6="N/A","N/A", IF(J6&gt;VALUE(MID(K6,1,2)), "No", IF(J6&lt;-1*VALUE(MID(K6,1,2)), "No", "Yes"))))</f>
        <v>Yes</v>
      </c>
    </row>
    <row r="7" spans="1:12" x14ac:dyDescent="0.2">
      <c r="A7" s="4" t="s">
        <v>1121</v>
      </c>
      <c r="B7" s="47" t="s">
        <v>217</v>
      </c>
      <c r="C7" s="14">
        <v>5935.4478998000004</v>
      </c>
      <c r="D7" s="11" t="str">
        <f t="shared" si="0"/>
        <v>N/A</v>
      </c>
      <c r="E7" s="14">
        <v>5849.4534124000002</v>
      </c>
      <c r="F7" s="11" t="str">
        <f t="shared" si="1"/>
        <v>N/A</v>
      </c>
      <c r="G7" s="14">
        <v>5664.7398351000002</v>
      </c>
      <c r="H7" s="11" t="str">
        <f t="shared" si="2"/>
        <v>N/A</v>
      </c>
      <c r="I7" s="12">
        <v>-1.45</v>
      </c>
      <c r="J7" s="12">
        <v>-3.16</v>
      </c>
      <c r="K7" s="47" t="s">
        <v>732</v>
      </c>
      <c r="L7" s="9" t="str">
        <f t="shared" si="3"/>
        <v>Yes</v>
      </c>
    </row>
    <row r="8" spans="1:12" x14ac:dyDescent="0.2">
      <c r="A8" s="4" t="s">
        <v>720</v>
      </c>
      <c r="B8" s="47" t="s">
        <v>217</v>
      </c>
      <c r="C8" s="14">
        <v>242</v>
      </c>
      <c r="D8" s="11" t="str">
        <f t="shared" si="0"/>
        <v>N/A</v>
      </c>
      <c r="E8" s="14">
        <v>220</v>
      </c>
      <c r="F8" s="11" t="str">
        <f t="shared" si="1"/>
        <v>N/A</v>
      </c>
      <c r="G8" s="14">
        <v>265</v>
      </c>
      <c r="H8" s="11" t="str">
        <f t="shared" si="2"/>
        <v>N/A</v>
      </c>
      <c r="I8" s="12">
        <v>-9.09</v>
      </c>
      <c r="J8" s="12">
        <v>20.45</v>
      </c>
      <c r="K8" s="47" t="s">
        <v>732</v>
      </c>
      <c r="L8" s="9" t="str">
        <f t="shared" si="3"/>
        <v>Yes</v>
      </c>
    </row>
    <row r="9" spans="1:12" x14ac:dyDescent="0.2">
      <c r="A9" s="4" t="s">
        <v>721</v>
      </c>
      <c r="B9" s="47" t="s">
        <v>217</v>
      </c>
      <c r="C9" s="14">
        <v>1045</v>
      </c>
      <c r="D9" s="11" t="str">
        <f t="shared" si="0"/>
        <v>N/A</v>
      </c>
      <c r="E9" s="14">
        <v>1049</v>
      </c>
      <c r="F9" s="11" t="str">
        <f t="shared" si="1"/>
        <v>N/A</v>
      </c>
      <c r="G9" s="14">
        <v>1086</v>
      </c>
      <c r="H9" s="11" t="str">
        <f t="shared" si="2"/>
        <v>N/A</v>
      </c>
      <c r="I9" s="12">
        <v>0.38279999999999997</v>
      </c>
      <c r="J9" s="12">
        <v>3.5270000000000001</v>
      </c>
      <c r="K9" s="47" t="s">
        <v>732</v>
      </c>
      <c r="L9" s="9" t="str">
        <f t="shared" si="3"/>
        <v>Yes</v>
      </c>
    </row>
    <row r="10" spans="1:12" x14ac:dyDescent="0.2">
      <c r="A10" s="4" t="s">
        <v>722</v>
      </c>
      <c r="B10" s="47" t="s">
        <v>217</v>
      </c>
      <c r="C10" s="14">
        <v>4250</v>
      </c>
      <c r="D10" s="11" t="str">
        <f t="shared" si="0"/>
        <v>N/A</v>
      </c>
      <c r="E10" s="14">
        <v>4159</v>
      </c>
      <c r="F10" s="11" t="str">
        <f t="shared" si="1"/>
        <v>N/A</v>
      </c>
      <c r="G10" s="14">
        <v>3998</v>
      </c>
      <c r="H10" s="11" t="str">
        <f t="shared" si="2"/>
        <v>N/A</v>
      </c>
      <c r="I10" s="12">
        <v>-2.14</v>
      </c>
      <c r="J10" s="12">
        <v>-3.87</v>
      </c>
      <c r="K10" s="47" t="s">
        <v>732</v>
      </c>
      <c r="L10" s="9" t="str">
        <f t="shared" si="3"/>
        <v>Yes</v>
      </c>
    </row>
    <row r="11" spans="1:12" x14ac:dyDescent="0.2">
      <c r="A11" s="4" t="s">
        <v>723</v>
      </c>
      <c r="B11" s="47" t="s">
        <v>217</v>
      </c>
      <c r="C11" s="14">
        <v>32703</v>
      </c>
      <c r="D11" s="11" t="str">
        <f t="shared" si="0"/>
        <v>N/A</v>
      </c>
      <c r="E11" s="14">
        <v>31715</v>
      </c>
      <c r="F11" s="11" t="str">
        <f t="shared" si="1"/>
        <v>N/A</v>
      </c>
      <c r="G11" s="14">
        <v>29945</v>
      </c>
      <c r="H11" s="11" t="str">
        <f t="shared" si="2"/>
        <v>N/A</v>
      </c>
      <c r="I11" s="12">
        <v>-3.02</v>
      </c>
      <c r="J11" s="12">
        <v>-5.58</v>
      </c>
      <c r="K11" s="47" t="s">
        <v>732</v>
      </c>
      <c r="L11" s="9" t="str">
        <f t="shared" si="3"/>
        <v>Yes</v>
      </c>
    </row>
    <row r="12" spans="1:12" x14ac:dyDescent="0.2">
      <c r="A12" s="4" t="s">
        <v>724</v>
      </c>
      <c r="B12" s="47" t="s">
        <v>217</v>
      </c>
      <c r="C12" s="14">
        <v>61096</v>
      </c>
      <c r="D12" s="11" t="str">
        <f t="shared" si="0"/>
        <v>N/A</v>
      </c>
      <c r="E12" s="14">
        <v>61589</v>
      </c>
      <c r="F12" s="11" t="str">
        <f t="shared" si="1"/>
        <v>N/A</v>
      </c>
      <c r="G12" s="14">
        <v>61507</v>
      </c>
      <c r="H12" s="11" t="str">
        <f t="shared" si="2"/>
        <v>N/A</v>
      </c>
      <c r="I12" s="12">
        <v>0.80689999999999995</v>
      </c>
      <c r="J12" s="12">
        <v>-0.13300000000000001</v>
      </c>
      <c r="K12" s="47" t="s">
        <v>732</v>
      </c>
      <c r="L12" s="9" t="str">
        <f t="shared" si="3"/>
        <v>Yes</v>
      </c>
    </row>
    <row r="13" spans="1:12" x14ac:dyDescent="0.2">
      <c r="A13" s="4" t="s">
        <v>74</v>
      </c>
      <c r="B13" s="47" t="s">
        <v>217</v>
      </c>
      <c r="C13" s="14">
        <v>1454836</v>
      </c>
      <c r="D13" s="11" t="str">
        <f>IF($B13="N/A","N/A",IF(C13&gt;10,"No",IF(C13&lt;-10,"No","Yes")))</f>
        <v>N/A</v>
      </c>
      <c r="E13" s="14">
        <v>869165</v>
      </c>
      <c r="F13" s="11" t="str">
        <f>IF($B13="N/A","N/A",IF(E13&gt;10,"No",IF(E13&lt;-10,"No","Yes")))</f>
        <v>N/A</v>
      </c>
      <c r="G13" s="14">
        <v>1689097</v>
      </c>
      <c r="H13" s="11" t="str">
        <f>IF($B13="N/A","N/A",IF(G13&gt;10,"No",IF(G13&lt;-10,"No","Yes")))</f>
        <v>N/A</v>
      </c>
      <c r="I13" s="12">
        <v>-40.299999999999997</v>
      </c>
      <c r="J13" s="12">
        <v>94.34</v>
      </c>
      <c r="K13" s="47" t="s">
        <v>732</v>
      </c>
      <c r="L13" s="9" t="str">
        <f t="shared" si="3"/>
        <v>No</v>
      </c>
    </row>
    <row r="14" spans="1:12" x14ac:dyDescent="0.2">
      <c r="A14" s="60" t="s">
        <v>161</v>
      </c>
      <c r="B14" s="34" t="s">
        <v>217</v>
      </c>
      <c r="C14" s="8">
        <v>8.4587606005999998</v>
      </c>
      <c r="D14" s="43" t="str">
        <f t="shared" ref="D14:D18" si="4">IF($B14="N/A","N/A",IF(C14&gt;10,"No",IF(C14&lt;-10,"No","Yes")))</f>
        <v>N/A</v>
      </c>
      <c r="E14" s="8">
        <v>9.6421609012000005</v>
      </c>
      <c r="F14" s="43" t="str">
        <f t="shared" ref="F14:F18" si="5">IF($B14="N/A","N/A",IF(E14&gt;10,"No",IF(E14&lt;-10,"No","Yes")))</f>
        <v>N/A</v>
      </c>
      <c r="G14" s="8">
        <v>6.2117350675000003</v>
      </c>
      <c r="H14" s="43" t="str">
        <f t="shared" ref="H14:H18" si="6">IF($B14="N/A","N/A",IF(G14&gt;10,"No",IF(G14&lt;-10,"No","Yes")))</f>
        <v>N/A</v>
      </c>
      <c r="I14" s="12">
        <v>13.99</v>
      </c>
      <c r="J14" s="12">
        <v>-35.6</v>
      </c>
      <c r="K14" s="44" t="s">
        <v>732</v>
      </c>
      <c r="L14" s="9" t="str">
        <f t="shared" ref="L14:L18" si="7">IF(J14="Div by 0", "N/A", IF(K14="N/A","N/A", IF(J14&gt;VALUE(MID(K14,1,2)), "No", IF(J14&lt;-1*VALUE(MID(K14,1,2)), "No", "Yes"))))</f>
        <v>No</v>
      </c>
    </row>
    <row r="15" spans="1:12" x14ac:dyDescent="0.2">
      <c r="A15" s="4" t="s">
        <v>418</v>
      </c>
      <c r="B15" s="34" t="s">
        <v>217</v>
      </c>
      <c r="C15" s="8">
        <v>15.500886062999999</v>
      </c>
      <c r="D15" s="43" t="str">
        <f t="shared" si="4"/>
        <v>N/A</v>
      </c>
      <c r="E15" s="8">
        <v>21.970545173000001</v>
      </c>
      <c r="F15" s="43" t="str">
        <f t="shared" si="5"/>
        <v>N/A</v>
      </c>
      <c r="G15" s="8">
        <v>23.434954619999999</v>
      </c>
      <c r="H15" s="43" t="str">
        <f t="shared" si="6"/>
        <v>N/A</v>
      </c>
      <c r="I15" s="12">
        <v>41.74</v>
      </c>
      <c r="J15" s="12">
        <v>6.665</v>
      </c>
      <c r="K15" s="44" t="s">
        <v>732</v>
      </c>
      <c r="L15" s="9" t="str">
        <f t="shared" si="7"/>
        <v>Yes</v>
      </c>
    </row>
    <row r="16" spans="1:12" x14ac:dyDescent="0.2">
      <c r="A16" s="4" t="s">
        <v>419</v>
      </c>
      <c r="B16" s="34" t="s">
        <v>217</v>
      </c>
      <c r="C16" s="8">
        <v>6.8264592972000004</v>
      </c>
      <c r="D16" s="43" t="str">
        <f t="shared" si="4"/>
        <v>N/A</v>
      </c>
      <c r="E16" s="8">
        <v>9.8944362724000001</v>
      </c>
      <c r="F16" s="43" t="str">
        <f t="shared" si="5"/>
        <v>N/A</v>
      </c>
      <c r="G16" s="8">
        <v>11.004521827</v>
      </c>
      <c r="H16" s="43" t="str">
        <f t="shared" si="6"/>
        <v>N/A</v>
      </c>
      <c r="I16" s="12">
        <v>44.94</v>
      </c>
      <c r="J16" s="12">
        <v>11.22</v>
      </c>
      <c r="K16" s="44" t="s">
        <v>732</v>
      </c>
      <c r="L16" s="9" t="str">
        <f t="shared" si="7"/>
        <v>Yes</v>
      </c>
    </row>
    <row r="17" spans="1:12" x14ac:dyDescent="0.2">
      <c r="A17" s="4" t="s">
        <v>420</v>
      </c>
      <c r="B17" s="34" t="s">
        <v>217</v>
      </c>
      <c r="C17" s="8">
        <v>7.6182558815999997</v>
      </c>
      <c r="D17" s="43" t="str">
        <f t="shared" si="4"/>
        <v>N/A</v>
      </c>
      <c r="E17" s="8">
        <v>8.0492523658999993</v>
      </c>
      <c r="F17" s="43" t="str">
        <f t="shared" si="5"/>
        <v>N/A</v>
      </c>
      <c r="G17" s="8">
        <v>2.8391248061000001</v>
      </c>
      <c r="H17" s="43" t="str">
        <f t="shared" si="6"/>
        <v>N/A</v>
      </c>
      <c r="I17" s="12">
        <v>5.657</v>
      </c>
      <c r="J17" s="12">
        <v>-64.7</v>
      </c>
      <c r="K17" s="44" t="s">
        <v>732</v>
      </c>
      <c r="L17" s="9" t="str">
        <f t="shared" si="7"/>
        <v>No</v>
      </c>
    </row>
    <row r="18" spans="1:12" x14ac:dyDescent="0.2">
      <c r="A18" s="4" t="s">
        <v>421</v>
      </c>
      <c r="B18" s="34" t="s">
        <v>217</v>
      </c>
      <c r="C18" s="8">
        <v>9.2497430627000004</v>
      </c>
      <c r="D18" s="43" t="str">
        <f t="shared" si="4"/>
        <v>N/A</v>
      </c>
      <c r="E18" s="8">
        <v>7.6244397264000003</v>
      </c>
      <c r="F18" s="43" t="str">
        <f t="shared" si="5"/>
        <v>N/A</v>
      </c>
      <c r="G18" s="8">
        <v>2.9212358374999998</v>
      </c>
      <c r="H18" s="43" t="str">
        <f t="shared" si="6"/>
        <v>N/A</v>
      </c>
      <c r="I18" s="12">
        <v>-17.600000000000001</v>
      </c>
      <c r="J18" s="12">
        <v>-61.7</v>
      </c>
      <c r="K18" s="44" t="s">
        <v>732</v>
      </c>
      <c r="L18" s="9" t="str">
        <f t="shared" si="7"/>
        <v>No</v>
      </c>
    </row>
    <row r="19" spans="1:12" x14ac:dyDescent="0.2">
      <c r="A19" s="4" t="s">
        <v>75</v>
      </c>
      <c r="B19" s="47" t="s">
        <v>217</v>
      </c>
      <c r="C19" s="35">
        <v>11</v>
      </c>
      <c r="D19" s="43" t="str">
        <f t="shared" ref="D19:D50" si="8">IF($B19="N/A","N/A",IF(C19&gt;10,"No",IF(C19&lt;-10,"No","Yes")))</f>
        <v>N/A</v>
      </c>
      <c r="E19" s="35">
        <v>0</v>
      </c>
      <c r="F19" s="43" t="str">
        <f t="shared" ref="F19:F50" si="9">IF($B19="N/A","N/A",IF(E19&gt;10,"No",IF(E19&lt;-10,"No","Yes")))</f>
        <v>N/A</v>
      </c>
      <c r="G19" s="35">
        <v>11</v>
      </c>
      <c r="H19" s="43" t="str">
        <f t="shared" ref="H19:H50" si="10">IF($B19="N/A","N/A",IF(G19&gt;10,"No",IF(G19&lt;-10,"No","Yes")))</f>
        <v>N/A</v>
      </c>
      <c r="I19" s="12">
        <v>-100</v>
      </c>
      <c r="J19" s="12" t="s">
        <v>1743</v>
      </c>
      <c r="K19" s="47" t="s">
        <v>217</v>
      </c>
      <c r="L19" s="9" t="str">
        <f t="shared" ref="L19:L25" si="11">IF(J19="Div by 0", "N/A", IF(K19="N/A","N/A", IF(J19&gt;VALUE(MID(K19,1,2)), "No", IF(J19&lt;-1*VALUE(MID(K19,1,2)), "No", "Yes"))))</f>
        <v>N/A</v>
      </c>
    </row>
    <row r="20" spans="1:12" x14ac:dyDescent="0.2">
      <c r="A20" s="4" t="s">
        <v>76</v>
      </c>
      <c r="B20" s="47" t="s">
        <v>217</v>
      </c>
      <c r="C20" s="35">
        <v>11</v>
      </c>
      <c r="D20" s="43" t="str">
        <f t="shared" si="8"/>
        <v>N/A</v>
      </c>
      <c r="E20" s="35">
        <v>11</v>
      </c>
      <c r="F20" s="43" t="str">
        <f t="shared" si="9"/>
        <v>N/A</v>
      </c>
      <c r="G20" s="35">
        <v>11</v>
      </c>
      <c r="H20" s="43" t="str">
        <f t="shared" si="10"/>
        <v>N/A</v>
      </c>
      <c r="I20" s="12">
        <v>-16.7</v>
      </c>
      <c r="J20" s="12">
        <v>-20</v>
      </c>
      <c r="K20" s="47" t="s">
        <v>217</v>
      </c>
      <c r="L20" s="9" t="str">
        <f t="shared" si="11"/>
        <v>N/A</v>
      </c>
    </row>
    <row r="21" spans="1:12" x14ac:dyDescent="0.2">
      <c r="A21" s="60" t="s">
        <v>1121</v>
      </c>
      <c r="B21" s="47" t="s">
        <v>217</v>
      </c>
      <c r="C21" s="14">
        <v>5935.4478998000004</v>
      </c>
      <c r="D21" s="11" t="str">
        <f t="shared" si="8"/>
        <v>N/A</v>
      </c>
      <c r="E21" s="14">
        <v>5849.4534124000002</v>
      </c>
      <c r="F21" s="11" t="str">
        <f t="shared" si="9"/>
        <v>N/A</v>
      </c>
      <c r="G21" s="14">
        <v>5664.7398351000002</v>
      </c>
      <c r="H21" s="11" t="str">
        <f t="shared" si="10"/>
        <v>N/A</v>
      </c>
      <c r="I21" s="12">
        <v>-1.45</v>
      </c>
      <c r="J21" s="12">
        <v>-3.16</v>
      </c>
      <c r="K21" s="47" t="s">
        <v>732</v>
      </c>
      <c r="L21" s="9" t="str">
        <f t="shared" si="11"/>
        <v>Yes</v>
      </c>
    </row>
    <row r="22" spans="1:12" x14ac:dyDescent="0.2">
      <c r="A22" s="4" t="s">
        <v>1726</v>
      </c>
      <c r="B22" s="47" t="s">
        <v>217</v>
      </c>
      <c r="C22" s="14">
        <v>17151.022724999999</v>
      </c>
      <c r="D22" s="11" t="str">
        <f t="shared" si="8"/>
        <v>N/A</v>
      </c>
      <c r="E22" s="14">
        <v>14682.074068</v>
      </c>
      <c r="F22" s="11" t="str">
        <f t="shared" si="9"/>
        <v>N/A</v>
      </c>
      <c r="G22" s="14">
        <v>13794.494686</v>
      </c>
      <c r="H22" s="11" t="str">
        <f t="shared" si="10"/>
        <v>N/A</v>
      </c>
      <c r="I22" s="12">
        <v>-14.4</v>
      </c>
      <c r="J22" s="12">
        <v>-6.05</v>
      </c>
      <c r="K22" s="47" t="s">
        <v>732</v>
      </c>
      <c r="L22" s="9" t="str">
        <f t="shared" si="11"/>
        <v>Yes</v>
      </c>
    </row>
    <row r="23" spans="1:12" x14ac:dyDescent="0.2">
      <c r="A23" s="4" t="s">
        <v>1122</v>
      </c>
      <c r="B23" s="47" t="s">
        <v>217</v>
      </c>
      <c r="C23" s="14">
        <v>13031.762280000001</v>
      </c>
      <c r="D23" s="11" t="str">
        <f t="shared" si="8"/>
        <v>N/A</v>
      </c>
      <c r="E23" s="14">
        <v>12390.190101</v>
      </c>
      <c r="F23" s="11" t="str">
        <f t="shared" si="9"/>
        <v>N/A</v>
      </c>
      <c r="G23" s="14">
        <v>12265.832184999999</v>
      </c>
      <c r="H23" s="11" t="str">
        <f t="shared" si="10"/>
        <v>N/A</v>
      </c>
      <c r="I23" s="12">
        <v>-4.92</v>
      </c>
      <c r="J23" s="12">
        <v>-1</v>
      </c>
      <c r="K23" s="47" t="s">
        <v>732</v>
      </c>
      <c r="L23" s="9" t="str">
        <f t="shared" si="11"/>
        <v>Yes</v>
      </c>
    </row>
    <row r="24" spans="1:12" x14ac:dyDescent="0.2">
      <c r="A24" s="4" t="s">
        <v>1123</v>
      </c>
      <c r="B24" s="47" t="s">
        <v>217</v>
      </c>
      <c r="C24" s="14">
        <v>2470.2653753</v>
      </c>
      <c r="D24" s="11" t="str">
        <f t="shared" si="8"/>
        <v>N/A</v>
      </c>
      <c r="E24" s="14">
        <v>2668.6731407000002</v>
      </c>
      <c r="F24" s="11" t="str">
        <f t="shared" si="9"/>
        <v>N/A</v>
      </c>
      <c r="G24" s="14">
        <v>2756.5350757000001</v>
      </c>
      <c r="H24" s="11" t="str">
        <f t="shared" si="10"/>
        <v>N/A</v>
      </c>
      <c r="I24" s="12">
        <v>8.032</v>
      </c>
      <c r="J24" s="12">
        <v>3.2919999999999998</v>
      </c>
      <c r="K24" s="47" t="s">
        <v>732</v>
      </c>
      <c r="L24" s="9" t="str">
        <f t="shared" si="11"/>
        <v>Yes</v>
      </c>
    </row>
    <row r="25" spans="1:12" x14ac:dyDescent="0.2">
      <c r="A25" s="4" t="s">
        <v>1124</v>
      </c>
      <c r="B25" s="47" t="s">
        <v>217</v>
      </c>
      <c r="C25" s="14">
        <v>3813.3648999000002</v>
      </c>
      <c r="D25" s="11" t="str">
        <f t="shared" si="8"/>
        <v>N/A</v>
      </c>
      <c r="E25" s="14">
        <v>3884.2134937000001</v>
      </c>
      <c r="F25" s="11" t="str">
        <f t="shared" si="9"/>
        <v>N/A</v>
      </c>
      <c r="G25" s="14">
        <v>4112.5303727</v>
      </c>
      <c r="H25" s="11" t="str">
        <f t="shared" si="10"/>
        <v>N/A</v>
      </c>
      <c r="I25" s="12">
        <v>1.8580000000000001</v>
      </c>
      <c r="J25" s="12">
        <v>5.8780000000000001</v>
      </c>
      <c r="K25" s="47" t="s">
        <v>732</v>
      </c>
      <c r="L25" s="9" t="str">
        <f t="shared" si="11"/>
        <v>Yes</v>
      </c>
    </row>
    <row r="26" spans="1:12" x14ac:dyDescent="0.2">
      <c r="A26" s="2" t="s">
        <v>1125</v>
      </c>
      <c r="B26" s="47" t="s">
        <v>217</v>
      </c>
      <c r="C26" s="14">
        <v>6184.6742395000001</v>
      </c>
      <c r="D26" s="11" t="str">
        <f t="shared" si="8"/>
        <v>N/A</v>
      </c>
      <c r="E26" s="14">
        <v>6073.9462153000004</v>
      </c>
      <c r="F26" s="11" t="str">
        <f t="shared" si="9"/>
        <v>N/A</v>
      </c>
      <c r="G26" s="14">
        <v>5954.1743759999999</v>
      </c>
      <c r="H26" s="11" t="str">
        <f t="shared" si="10"/>
        <v>N/A</v>
      </c>
      <c r="I26" s="12">
        <v>-1.79</v>
      </c>
      <c r="J26" s="12">
        <v>-1.97</v>
      </c>
      <c r="K26" s="47" t="s">
        <v>732</v>
      </c>
      <c r="L26" s="9" t="str">
        <f>IF(J26="Div by 0", "N/A", IF(OR(J26="N/A",K26="N/A"),"N/A", IF(J26&gt;VALUE(MID(K26,1,2)), "No", IF(J26&lt;-1*VALUE(MID(K26,1,2)), "No", "Yes"))))</f>
        <v>Yes</v>
      </c>
    </row>
    <row r="27" spans="1:12" x14ac:dyDescent="0.2">
      <c r="A27" s="2" t="s">
        <v>1126</v>
      </c>
      <c r="B27" s="47" t="s">
        <v>217</v>
      </c>
      <c r="C27" s="14">
        <v>5603.3495535000002</v>
      </c>
      <c r="D27" s="11" t="str">
        <f t="shared" si="8"/>
        <v>N/A</v>
      </c>
      <c r="E27" s="14">
        <v>5557.2439875999999</v>
      </c>
      <c r="F27" s="11" t="str">
        <f t="shared" si="9"/>
        <v>N/A</v>
      </c>
      <c r="G27" s="14">
        <v>5297.5585313000001</v>
      </c>
      <c r="H27" s="11" t="str">
        <f t="shared" si="10"/>
        <v>N/A</v>
      </c>
      <c r="I27" s="12">
        <v>-0.82299999999999995</v>
      </c>
      <c r="J27" s="12">
        <v>-4.67</v>
      </c>
      <c r="K27" s="47" t="s">
        <v>732</v>
      </c>
      <c r="L27" s="9" t="str">
        <f>IF(J27="Div by 0", "N/A", IF(OR(J27="N/A",K27="N/A"),"N/A", IF(J27&gt;VALUE(MID(K27,1,2)), "No", IF(J27&lt;-1*VALUE(MID(K27,1,2)), "No", "Yes"))))</f>
        <v>Yes</v>
      </c>
    </row>
    <row r="28" spans="1:12" x14ac:dyDescent="0.2">
      <c r="A28" s="60" t="s">
        <v>1127</v>
      </c>
      <c r="B28" s="47" t="s">
        <v>217</v>
      </c>
      <c r="C28" s="14">
        <v>13031.191667999999</v>
      </c>
      <c r="D28" s="11" t="str">
        <f t="shared" si="8"/>
        <v>N/A</v>
      </c>
      <c r="E28" s="14">
        <v>11190.708511000001</v>
      </c>
      <c r="F28" s="11" t="str">
        <f t="shared" si="9"/>
        <v>N/A</v>
      </c>
      <c r="G28" s="14">
        <v>10721.047697</v>
      </c>
      <c r="H28" s="11" t="str">
        <f t="shared" si="10"/>
        <v>N/A</v>
      </c>
      <c r="I28" s="12">
        <v>-14.1</v>
      </c>
      <c r="J28" s="12">
        <v>-4.2</v>
      </c>
      <c r="K28" s="47" t="s">
        <v>732</v>
      </c>
      <c r="L28" s="9" t="str">
        <f>IF(J28="Div by 0", "N/A", IF(K28="N/A","N/A", IF(J28&gt;VALUE(MID(K28,1,2)), "No", IF(J28&lt;-1*VALUE(MID(K28,1,2)), "No", "Yes"))))</f>
        <v>Yes</v>
      </c>
    </row>
    <row r="29" spans="1:12" x14ac:dyDescent="0.2">
      <c r="A29" s="2" t="s">
        <v>1128</v>
      </c>
      <c r="B29" s="47" t="s">
        <v>217</v>
      </c>
      <c r="C29" s="14">
        <v>17226.226729999998</v>
      </c>
      <c r="D29" s="11" t="str">
        <f t="shared" si="8"/>
        <v>N/A</v>
      </c>
      <c r="E29" s="14">
        <v>14756.254249</v>
      </c>
      <c r="F29" s="11" t="str">
        <f t="shared" si="9"/>
        <v>N/A</v>
      </c>
      <c r="G29" s="14">
        <v>13860.324210000001</v>
      </c>
      <c r="H29" s="11" t="str">
        <f t="shared" si="10"/>
        <v>N/A</v>
      </c>
      <c r="I29" s="12">
        <v>-14.3</v>
      </c>
      <c r="J29" s="12">
        <v>-6.07</v>
      </c>
      <c r="K29" s="47" t="s">
        <v>732</v>
      </c>
      <c r="L29" s="9" t="str">
        <f>IF(J29="Div by 0", "N/A", IF(K29="N/A","N/A", IF(J29&gt;VALUE(MID(K29,1,2)), "No", IF(J29&lt;-1*VALUE(MID(K29,1,2)), "No", "Yes"))))</f>
        <v>Yes</v>
      </c>
    </row>
    <row r="30" spans="1:12" x14ac:dyDescent="0.2">
      <c r="A30" s="2" t="s">
        <v>1129</v>
      </c>
      <c r="B30" s="47" t="s">
        <v>217</v>
      </c>
      <c r="C30" s="14">
        <v>9361.1714138999996</v>
      </c>
      <c r="D30" s="11" t="str">
        <f t="shared" si="8"/>
        <v>N/A</v>
      </c>
      <c r="E30" s="14">
        <v>7720.6775359000003</v>
      </c>
      <c r="F30" s="11" t="str">
        <f t="shared" si="9"/>
        <v>N/A</v>
      </c>
      <c r="G30" s="14">
        <v>7383.7651938999998</v>
      </c>
      <c r="H30" s="11" t="str">
        <f t="shared" si="10"/>
        <v>N/A</v>
      </c>
      <c r="I30" s="12">
        <v>-17.5</v>
      </c>
      <c r="J30" s="12">
        <v>-4.3600000000000003</v>
      </c>
      <c r="K30" s="47" t="s">
        <v>732</v>
      </c>
      <c r="L30" s="9" t="str">
        <f>IF(J30="Div by 0", "N/A", IF(K30="N/A","N/A", IF(J30&gt;VALUE(MID(K30,1,2)), "No", IF(J30&lt;-1*VALUE(MID(K30,1,2)), "No", "Yes"))))</f>
        <v>Yes</v>
      </c>
    </row>
    <row r="31" spans="1:12" x14ac:dyDescent="0.2">
      <c r="A31" s="2" t="s">
        <v>1130</v>
      </c>
      <c r="B31" s="47" t="s">
        <v>217</v>
      </c>
      <c r="C31" s="14">
        <v>13791.488327999999</v>
      </c>
      <c r="D31" s="11" t="str">
        <f t="shared" si="8"/>
        <v>N/A</v>
      </c>
      <c r="E31" s="14">
        <v>11924.605894</v>
      </c>
      <c r="F31" s="11" t="str">
        <f t="shared" si="9"/>
        <v>N/A</v>
      </c>
      <c r="G31" s="14">
        <v>11568.799634999999</v>
      </c>
      <c r="H31" s="11" t="str">
        <f t="shared" si="10"/>
        <v>N/A</v>
      </c>
      <c r="I31" s="12">
        <v>-13.5</v>
      </c>
      <c r="J31" s="12">
        <v>-2.98</v>
      </c>
      <c r="K31" s="47" t="s">
        <v>732</v>
      </c>
      <c r="L31" s="9" t="str">
        <f>IF(J31="Div by 0", "N/A", IF(OR(J31="N/A",K31="N/A"),"N/A", IF(J31&gt;VALUE(MID(K31,1,2)), "No", IF(J31&lt;-1*VALUE(MID(K31,1,2)), "No", "Yes"))))</f>
        <v>Yes</v>
      </c>
    </row>
    <row r="32" spans="1:12" x14ac:dyDescent="0.2">
      <c r="A32" s="2" t="s">
        <v>1131</v>
      </c>
      <c r="B32" s="47" t="s">
        <v>217</v>
      </c>
      <c r="C32" s="14">
        <v>11801.69376</v>
      </c>
      <c r="D32" s="11" t="str">
        <f t="shared" si="8"/>
        <v>N/A</v>
      </c>
      <c r="E32" s="14">
        <v>10047.971432</v>
      </c>
      <c r="F32" s="11" t="str">
        <f t="shared" si="9"/>
        <v>N/A</v>
      </c>
      <c r="G32" s="14">
        <v>9433.0951012000005</v>
      </c>
      <c r="H32" s="11" t="str">
        <f t="shared" si="10"/>
        <v>N/A</v>
      </c>
      <c r="I32" s="12">
        <v>-14.9</v>
      </c>
      <c r="J32" s="12">
        <v>-6.12</v>
      </c>
      <c r="K32" s="47" t="s">
        <v>732</v>
      </c>
      <c r="L32" s="9" t="str">
        <f>IF(J32="Div by 0", "N/A", IF(OR(J32="N/A",K32="N/A"),"N/A", IF(J32&gt;VALUE(MID(K32,1,2)), "No", IF(J32&lt;-1*VALUE(MID(K32,1,2)), "No", "Yes"))))</f>
        <v>Yes</v>
      </c>
    </row>
    <row r="33" spans="1:12" x14ac:dyDescent="0.2">
      <c r="A33" s="2" t="s">
        <v>1731</v>
      </c>
      <c r="B33" s="47" t="s">
        <v>217</v>
      </c>
      <c r="C33" s="14">
        <v>10709.027397</v>
      </c>
      <c r="D33" s="11" t="str">
        <f t="shared" si="8"/>
        <v>N/A</v>
      </c>
      <c r="E33" s="14">
        <v>4943.4166667</v>
      </c>
      <c r="F33" s="11" t="str">
        <f t="shared" si="9"/>
        <v>N/A</v>
      </c>
      <c r="G33" s="14">
        <v>6674.8809523999998</v>
      </c>
      <c r="H33" s="11" t="str">
        <f t="shared" si="10"/>
        <v>N/A</v>
      </c>
      <c r="I33" s="12">
        <v>-53.8</v>
      </c>
      <c r="J33" s="12">
        <v>35.03</v>
      </c>
      <c r="K33" s="47" t="s">
        <v>732</v>
      </c>
      <c r="L33" s="9" t="str">
        <f t="shared" ref="L33:L45" si="12">IF(J33="Div by 0", "N/A", IF(K33="N/A","N/A", IF(J33&gt;VALUE(MID(K33,1,2)), "No", IF(J33&lt;-1*VALUE(MID(K33,1,2)), "No", "Yes"))))</f>
        <v>No</v>
      </c>
    </row>
    <row r="34" spans="1:12" x14ac:dyDescent="0.2">
      <c r="A34" s="2" t="s">
        <v>1732</v>
      </c>
      <c r="B34" s="47" t="s">
        <v>217</v>
      </c>
      <c r="C34" s="14">
        <v>1080.7305555999999</v>
      </c>
      <c r="D34" s="11" t="str">
        <f t="shared" si="8"/>
        <v>N/A</v>
      </c>
      <c r="E34" s="14">
        <v>1603.839336</v>
      </c>
      <c r="F34" s="11" t="str">
        <f t="shared" si="9"/>
        <v>N/A</v>
      </c>
      <c r="G34" s="14">
        <v>1458.8455422</v>
      </c>
      <c r="H34" s="11" t="str">
        <f t="shared" si="10"/>
        <v>N/A</v>
      </c>
      <c r="I34" s="12">
        <v>48.4</v>
      </c>
      <c r="J34" s="12">
        <v>-9.0399999999999991</v>
      </c>
      <c r="K34" s="47" t="s">
        <v>732</v>
      </c>
      <c r="L34" s="9" t="str">
        <f t="shared" si="12"/>
        <v>Yes</v>
      </c>
    </row>
    <row r="35" spans="1:12" x14ac:dyDescent="0.2">
      <c r="A35" s="2" t="s">
        <v>1733</v>
      </c>
      <c r="B35" s="47" t="s">
        <v>217</v>
      </c>
      <c r="C35" s="14">
        <v>12256.029699000001</v>
      </c>
      <c r="D35" s="11" t="str">
        <f t="shared" si="8"/>
        <v>N/A</v>
      </c>
      <c r="E35" s="14">
        <v>13129.127632</v>
      </c>
      <c r="F35" s="11" t="str">
        <f t="shared" si="9"/>
        <v>N/A</v>
      </c>
      <c r="G35" s="14">
        <v>13250.153587999999</v>
      </c>
      <c r="H35" s="11" t="str">
        <f t="shared" si="10"/>
        <v>N/A</v>
      </c>
      <c r="I35" s="12">
        <v>7.1239999999999997</v>
      </c>
      <c r="J35" s="12">
        <v>0.92179999999999995</v>
      </c>
      <c r="K35" s="47" t="s">
        <v>732</v>
      </c>
      <c r="L35" s="9" t="str">
        <f t="shared" si="12"/>
        <v>Yes</v>
      </c>
    </row>
    <row r="36" spans="1:12" x14ac:dyDescent="0.2">
      <c r="A36" s="2" t="s">
        <v>1734</v>
      </c>
      <c r="B36" s="47" t="s">
        <v>217</v>
      </c>
      <c r="C36" s="14">
        <v>484.61420118000001</v>
      </c>
      <c r="D36" s="11" t="str">
        <f t="shared" si="8"/>
        <v>N/A</v>
      </c>
      <c r="E36" s="14">
        <v>613.76372924999998</v>
      </c>
      <c r="F36" s="11" t="str">
        <f t="shared" si="9"/>
        <v>N/A</v>
      </c>
      <c r="G36" s="14">
        <v>549.32996753999998</v>
      </c>
      <c r="H36" s="11" t="str">
        <f t="shared" si="10"/>
        <v>N/A</v>
      </c>
      <c r="I36" s="12">
        <v>26.65</v>
      </c>
      <c r="J36" s="12">
        <v>-10.5</v>
      </c>
      <c r="K36" s="47" t="s">
        <v>732</v>
      </c>
      <c r="L36" s="9" t="str">
        <f t="shared" si="12"/>
        <v>Yes</v>
      </c>
    </row>
    <row r="37" spans="1:12" x14ac:dyDescent="0.2">
      <c r="A37" s="2" t="s">
        <v>1735</v>
      </c>
      <c r="B37" s="47" t="s">
        <v>217</v>
      </c>
      <c r="C37" s="14">
        <v>20465.288612</v>
      </c>
      <c r="D37" s="11" t="str">
        <f t="shared" si="8"/>
        <v>N/A</v>
      </c>
      <c r="E37" s="14">
        <v>22697.394039999999</v>
      </c>
      <c r="F37" s="11" t="str">
        <f t="shared" si="9"/>
        <v>N/A</v>
      </c>
      <c r="G37" s="14">
        <v>23389.008384000001</v>
      </c>
      <c r="H37" s="11" t="str">
        <f t="shared" si="10"/>
        <v>N/A</v>
      </c>
      <c r="I37" s="12">
        <v>10.91</v>
      </c>
      <c r="J37" s="12">
        <v>3.0470000000000002</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178.22298850999999</v>
      </c>
      <c r="D39" s="11" t="str">
        <f t="shared" si="8"/>
        <v>N/A</v>
      </c>
      <c r="E39" s="14">
        <v>287.40627972999999</v>
      </c>
      <c r="F39" s="11" t="str">
        <f t="shared" si="9"/>
        <v>N/A</v>
      </c>
      <c r="G39" s="14">
        <v>288.98101265999998</v>
      </c>
      <c r="H39" s="11" t="str">
        <f t="shared" si="10"/>
        <v>N/A</v>
      </c>
      <c r="I39" s="12">
        <v>61.26</v>
      </c>
      <c r="J39" s="12">
        <v>0.54790000000000005</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18468.352941000001</v>
      </c>
      <c r="D41" s="11" t="str">
        <f t="shared" si="8"/>
        <v>N/A</v>
      </c>
      <c r="E41" s="14">
        <v>18424.336354999999</v>
      </c>
      <c r="F41" s="11" t="str">
        <f t="shared" si="9"/>
        <v>N/A</v>
      </c>
      <c r="G41" s="14">
        <v>18207.578824</v>
      </c>
      <c r="H41" s="11" t="str">
        <f t="shared" si="10"/>
        <v>N/A</v>
      </c>
      <c r="I41" s="12">
        <v>-0.23799999999999999</v>
      </c>
      <c r="J41" s="12">
        <v>-1.18</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14825.346507</v>
      </c>
      <c r="D44" s="11" t="str">
        <f t="shared" si="8"/>
        <v>N/A</v>
      </c>
      <c r="E44" s="14">
        <v>15650.270452000001</v>
      </c>
      <c r="F44" s="11" t="str">
        <f t="shared" si="9"/>
        <v>N/A</v>
      </c>
      <c r="G44" s="14">
        <v>15605.734994</v>
      </c>
      <c r="H44" s="11" t="str">
        <f t="shared" si="10"/>
        <v>N/A</v>
      </c>
      <c r="I44" s="12">
        <v>5.5640000000000001</v>
      </c>
      <c r="J44" s="12">
        <v>-0.28499999999999998</v>
      </c>
      <c r="K44" s="47" t="s">
        <v>732</v>
      </c>
      <c r="L44" s="9" t="str">
        <f t="shared" si="12"/>
        <v>Yes</v>
      </c>
    </row>
    <row r="45" spans="1:12" ht="25.5" x14ac:dyDescent="0.2">
      <c r="A45" s="2" t="s">
        <v>1133</v>
      </c>
      <c r="B45" s="47" t="s">
        <v>217</v>
      </c>
      <c r="C45" s="14">
        <v>700.93855931999997</v>
      </c>
      <c r="D45" s="11" t="str">
        <f t="shared" si="8"/>
        <v>N/A</v>
      </c>
      <c r="E45" s="14">
        <v>1070.4400344999999</v>
      </c>
      <c r="F45" s="11" t="str">
        <f t="shared" si="9"/>
        <v>N/A</v>
      </c>
      <c r="G45" s="14">
        <v>970.16892634999999</v>
      </c>
      <c r="H45" s="11" t="str">
        <f t="shared" si="10"/>
        <v>N/A</v>
      </c>
      <c r="I45" s="12">
        <v>52.72</v>
      </c>
      <c r="J45" s="12">
        <v>-9.3699999999999992</v>
      </c>
      <c r="K45" s="47" t="s">
        <v>732</v>
      </c>
      <c r="L45" s="9" t="str">
        <f t="shared" si="12"/>
        <v>Yes</v>
      </c>
    </row>
    <row r="46" spans="1:12" x14ac:dyDescent="0.2">
      <c r="A46" s="2" t="s">
        <v>1134</v>
      </c>
      <c r="B46" s="34" t="s">
        <v>217</v>
      </c>
      <c r="C46" s="46">
        <v>39283.915931000003</v>
      </c>
      <c r="D46" s="43" t="str">
        <f t="shared" si="8"/>
        <v>N/A</v>
      </c>
      <c r="E46" s="46">
        <v>40513.627950000002</v>
      </c>
      <c r="F46" s="43" t="str">
        <f t="shared" si="9"/>
        <v>N/A</v>
      </c>
      <c r="G46" s="46">
        <v>41009.470308999997</v>
      </c>
      <c r="H46" s="43" t="str">
        <f t="shared" si="10"/>
        <v>N/A</v>
      </c>
      <c r="I46" s="12">
        <v>3.13</v>
      </c>
      <c r="J46" s="12">
        <v>1.224</v>
      </c>
      <c r="K46" s="44" t="s">
        <v>732</v>
      </c>
      <c r="L46" s="9" t="str">
        <f>IF(J46="Div by 0", "N/A", IF(K46="N/A","N/A", IF(J46&gt;VALUE(MID(K46,1,2)), "No", IF(J46&lt;-1*VALUE(MID(K46,1,2)), "No", "Yes"))))</f>
        <v>Yes</v>
      </c>
    </row>
    <row r="47" spans="1:12" x14ac:dyDescent="0.2">
      <c r="A47" s="61" t="s">
        <v>1135</v>
      </c>
      <c r="B47" s="34" t="s">
        <v>217</v>
      </c>
      <c r="C47" s="46">
        <v>21332.102231000001</v>
      </c>
      <c r="D47" s="43" t="str">
        <f t="shared" si="8"/>
        <v>N/A</v>
      </c>
      <c r="E47" s="46">
        <v>22526.587794999999</v>
      </c>
      <c r="F47" s="43" t="str">
        <f t="shared" si="9"/>
        <v>N/A</v>
      </c>
      <c r="G47" s="46">
        <v>22492.580529999999</v>
      </c>
      <c r="H47" s="43" t="str">
        <f t="shared" si="10"/>
        <v>N/A</v>
      </c>
      <c r="I47" s="12">
        <v>5.5990000000000002</v>
      </c>
      <c r="J47" s="12">
        <v>-0.151</v>
      </c>
      <c r="K47" s="44" t="s">
        <v>732</v>
      </c>
      <c r="L47" s="9" t="str">
        <f>IF(J47="Div by 0", "N/A", IF(K47="N/A","N/A", IF(J47&gt;VALUE(MID(K47,1,2)), "No", IF(J47&lt;-1*VALUE(MID(K47,1,2)), "No", "Yes"))))</f>
        <v>Yes</v>
      </c>
    </row>
    <row r="48" spans="1:12" ht="25.5" x14ac:dyDescent="0.2">
      <c r="A48" s="2" t="s">
        <v>1136</v>
      </c>
      <c r="B48" s="34" t="s">
        <v>217</v>
      </c>
      <c r="C48" s="46">
        <v>34932.381215000001</v>
      </c>
      <c r="D48" s="43" t="str">
        <f t="shared" si="8"/>
        <v>N/A</v>
      </c>
      <c r="E48" s="46">
        <v>39260.310860999998</v>
      </c>
      <c r="F48" s="43" t="str">
        <f t="shared" si="9"/>
        <v>N/A</v>
      </c>
      <c r="G48" s="46">
        <v>40313.229242000001</v>
      </c>
      <c r="H48" s="43" t="str">
        <f t="shared" si="10"/>
        <v>N/A</v>
      </c>
      <c r="I48" s="12">
        <v>12.39</v>
      </c>
      <c r="J48" s="12">
        <v>2.6819999999999999</v>
      </c>
      <c r="K48" s="44" t="s">
        <v>732</v>
      </c>
      <c r="L48" s="9" t="str">
        <f>IF(J48="Div by 0", "N/A", IF(K48="N/A","N/A", IF(J48&gt;VALUE(MID(K48,1,2)), "No", IF(J48&lt;-1*VALUE(MID(K48,1,2)), "No", "Yes"))))</f>
        <v>Yes</v>
      </c>
    </row>
    <row r="49" spans="1:12" x14ac:dyDescent="0.2">
      <c r="A49" s="6" t="s">
        <v>1137</v>
      </c>
      <c r="B49" s="34" t="s">
        <v>217</v>
      </c>
      <c r="C49" s="46">
        <v>19189.007501</v>
      </c>
      <c r="D49" s="43" t="str">
        <f t="shared" si="8"/>
        <v>N/A</v>
      </c>
      <c r="E49" s="46">
        <v>20300.486588</v>
      </c>
      <c r="F49" s="43" t="str">
        <f t="shared" si="9"/>
        <v>N/A</v>
      </c>
      <c r="G49" s="46">
        <v>21329.173578999998</v>
      </c>
      <c r="H49" s="43" t="str">
        <f t="shared" si="10"/>
        <v>N/A</v>
      </c>
      <c r="I49" s="12">
        <v>5.7919999999999998</v>
      </c>
      <c r="J49" s="12">
        <v>5.0670000000000002</v>
      </c>
      <c r="K49" s="44" t="s">
        <v>732</v>
      </c>
      <c r="L49" s="9" t="str">
        <f t="shared" ref="L49:L59" si="13">IF(J49="Div by 0", "N/A", IF(K49="N/A","N/A", IF(J49&gt;VALUE(MID(K49,1,2)), "No", IF(J49&lt;-1*VALUE(MID(K49,1,2)), "No", "Yes"))))</f>
        <v>Yes</v>
      </c>
    </row>
    <row r="50" spans="1:12" ht="25.5" x14ac:dyDescent="0.2">
      <c r="A50" s="2" t="s">
        <v>1138</v>
      </c>
      <c r="B50" s="34" t="s">
        <v>217</v>
      </c>
      <c r="C50" s="46">
        <v>28501.112895999999</v>
      </c>
      <c r="D50" s="43" t="str">
        <f t="shared" si="8"/>
        <v>N/A</v>
      </c>
      <c r="E50" s="46">
        <v>30334.033551</v>
      </c>
      <c r="F50" s="43" t="str">
        <f t="shared" si="9"/>
        <v>N/A</v>
      </c>
      <c r="G50" s="46">
        <v>32046.095031000001</v>
      </c>
      <c r="H50" s="43" t="str">
        <f t="shared" si="10"/>
        <v>N/A</v>
      </c>
      <c r="I50" s="12">
        <v>6.431</v>
      </c>
      <c r="J50" s="12">
        <v>5.6440000000000001</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9615.3920553000007</v>
      </c>
      <c r="D55" s="43" t="str">
        <f t="shared" si="14"/>
        <v>N/A</v>
      </c>
      <c r="E55" s="46">
        <v>9581.9205729000005</v>
      </c>
      <c r="F55" s="43" t="str">
        <f t="shared" si="15"/>
        <v>N/A</v>
      </c>
      <c r="G55" s="46">
        <v>10306.838379999999</v>
      </c>
      <c r="H55" s="43" t="str">
        <f t="shared" si="16"/>
        <v>N/A</v>
      </c>
      <c r="I55" s="12">
        <v>-0.34799999999999998</v>
      </c>
      <c r="J55" s="12">
        <v>7.5650000000000004</v>
      </c>
      <c r="K55" s="44" t="s">
        <v>732</v>
      </c>
      <c r="L55" s="9" t="str">
        <f t="shared" si="13"/>
        <v>Yes</v>
      </c>
    </row>
    <row r="56" spans="1:12" ht="25.5" x14ac:dyDescent="0.2">
      <c r="A56" s="2" t="s">
        <v>1144</v>
      </c>
      <c r="B56" s="34" t="s">
        <v>217</v>
      </c>
      <c r="C56" s="46">
        <v>31152.908256999999</v>
      </c>
      <c r="D56" s="43" t="str">
        <f t="shared" si="14"/>
        <v>N/A</v>
      </c>
      <c r="E56" s="46">
        <v>33317.823529000001</v>
      </c>
      <c r="F56" s="43" t="str">
        <f t="shared" si="15"/>
        <v>N/A</v>
      </c>
      <c r="G56" s="46">
        <v>33687.951723999999</v>
      </c>
      <c r="H56" s="43" t="str">
        <f t="shared" si="16"/>
        <v>N/A</v>
      </c>
      <c r="I56" s="12">
        <v>6.9489999999999998</v>
      </c>
      <c r="J56" s="12">
        <v>1.111</v>
      </c>
      <c r="K56" s="44" t="s">
        <v>732</v>
      </c>
      <c r="L56" s="9" t="str">
        <f t="shared" si="13"/>
        <v>Yes</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v>4147.1499999999996</v>
      </c>
      <c r="F58" s="43" t="str">
        <f t="shared" si="15"/>
        <v>N/A</v>
      </c>
      <c r="G58" s="46">
        <v>7401.1578946999998</v>
      </c>
      <c r="H58" s="43" t="str">
        <f t="shared" si="16"/>
        <v>N/A</v>
      </c>
      <c r="I58" s="12" t="s">
        <v>1743</v>
      </c>
      <c r="J58" s="12">
        <v>78.459999999999994</v>
      </c>
      <c r="K58" s="44" t="s">
        <v>732</v>
      </c>
      <c r="L58" s="9" t="str">
        <f t="shared" si="13"/>
        <v>No</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38115908</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35574675</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32919</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2506664</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1650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7037.3036861999999</v>
      </c>
      <c r="D71" s="43" t="str">
        <f t="shared" si="14"/>
        <v>N/A</v>
      </c>
      <c r="E71" s="46">
        <v>7563.8367560999995</v>
      </c>
      <c r="F71" s="43" t="str">
        <f t="shared" si="15"/>
        <v>N/A</v>
      </c>
      <c r="G71" s="46">
        <v>7904.5848195999997</v>
      </c>
      <c r="H71" s="43" t="str">
        <f t="shared" si="16"/>
        <v>N/A</v>
      </c>
      <c r="I71" s="12">
        <v>7.4820000000000002</v>
      </c>
      <c r="J71" s="12">
        <v>4.5049999999999999</v>
      </c>
      <c r="K71" s="44" t="s">
        <v>732</v>
      </c>
      <c r="L71" s="9" t="str">
        <f t="shared" ref="L71:L81" si="18">IF(J71="Div by 0", "N/A", IF(K71="N/A","N/A", IF(J71&gt;VALUE(MID(K71,1,2)), "No", IF(J71&lt;-1*VALUE(MID(K71,1,2)), "No", "Yes"))))</f>
        <v>Yes</v>
      </c>
    </row>
    <row r="72" spans="1:12" ht="25.5" x14ac:dyDescent="0.2">
      <c r="A72" s="2" t="s">
        <v>1159</v>
      </c>
      <c r="B72" s="34" t="s">
        <v>217</v>
      </c>
      <c r="C72" s="46">
        <v>14039.990629</v>
      </c>
      <c r="D72" s="43" t="str">
        <f t="shared" si="14"/>
        <v>N/A</v>
      </c>
      <c r="E72" s="46">
        <v>14698.683660000001</v>
      </c>
      <c r="F72" s="43" t="str">
        <f t="shared" si="15"/>
        <v>N/A</v>
      </c>
      <c r="G72" s="46">
        <v>15507.704882</v>
      </c>
      <c r="H72" s="43" t="str">
        <f t="shared" si="16"/>
        <v>N/A</v>
      </c>
      <c r="I72" s="12">
        <v>4.6920000000000002</v>
      </c>
      <c r="J72" s="12">
        <v>5.5039999999999996</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59.001727115999998</v>
      </c>
      <c r="D77" s="43" t="str">
        <f t="shared" si="14"/>
        <v>N/A</v>
      </c>
      <c r="E77" s="46">
        <v>21.583333332999999</v>
      </c>
      <c r="F77" s="43" t="str">
        <f t="shared" si="15"/>
        <v>N/A</v>
      </c>
      <c r="G77" s="46">
        <v>14.037953092</v>
      </c>
      <c r="H77" s="43" t="str">
        <f t="shared" si="16"/>
        <v>N/A</v>
      </c>
      <c r="I77" s="12">
        <v>-63.4</v>
      </c>
      <c r="J77" s="12">
        <v>-35</v>
      </c>
      <c r="K77" s="44" t="s">
        <v>732</v>
      </c>
      <c r="L77" s="9" t="str">
        <f t="shared" si="18"/>
        <v>No</v>
      </c>
    </row>
    <row r="78" spans="1:12" ht="25.5" x14ac:dyDescent="0.2">
      <c r="A78" s="2" t="s">
        <v>1165</v>
      </c>
      <c r="B78" s="34" t="s">
        <v>217</v>
      </c>
      <c r="C78" s="46">
        <v>11337.541284000001</v>
      </c>
      <c r="D78" s="43" t="str">
        <f t="shared" si="14"/>
        <v>N/A</v>
      </c>
      <c r="E78" s="46">
        <v>15107.333333</v>
      </c>
      <c r="F78" s="43" t="str">
        <f t="shared" si="15"/>
        <v>N/A</v>
      </c>
      <c r="G78" s="46">
        <v>17287.337930999998</v>
      </c>
      <c r="H78" s="43" t="str">
        <f t="shared" si="16"/>
        <v>N/A</v>
      </c>
      <c r="I78" s="12">
        <v>33.25</v>
      </c>
      <c r="J78" s="12">
        <v>14.43</v>
      </c>
      <c r="K78" s="44" t="s">
        <v>732</v>
      </c>
      <c r="L78" s="9" t="str">
        <f t="shared" si="18"/>
        <v>Yes</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v>0</v>
      </c>
      <c r="F80" s="43" t="str">
        <f t="shared" si="15"/>
        <v>N/A</v>
      </c>
      <c r="G80" s="46">
        <v>43.421052631999999</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39305228</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4746</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8281.7589549000004</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6870392</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4704</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1460.5425170000001</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15722910</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987</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15930</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8223</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11</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913.66666667000004</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956089</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372</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2570.1317204000002</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1683120</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331</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5084.9546828000002</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469782</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489</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960.69938649999995</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9939568</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1436</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6921.7047353999997</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280075</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102</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2745.8333333</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324355</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54</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6006.5740741</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3186</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16</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199.125</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1815</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13</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139.61538461999999</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2192280</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1359</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1613.1567329</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380241</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921</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412.85667752000001</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473192</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158</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2994.8860758999999</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674576339</v>
      </c>
      <c r="F139" s="11" t="str">
        <f t="shared" si="24"/>
        <v>N/A</v>
      </c>
      <c r="G139" s="14">
        <v>727282406</v>
      </c>
      <c r="H139" s="11" t="str">
        <f t="shared" si="25"/>
        <v>N/A</v>
      </c>
      <c r="I139" s="12" t="s">
        <v>217</v>
      </c>
      <c r="J139" s="12">
        <v>7.8129999999999997</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6448.3648051999999</v>
      </c>
      <c r="F140" s="11" t="str">
        <f t="shared" si="24"/>
        <v>N/A</v>
      </c>
      <c r="G140" s="14">
        <v>6226.572999</v>
      </c>
      <c r="H140" s="11" t="str">
        <f t="shared" si="25"/>
        <v>N/A</v>
      </c>
      <c r="I140" s="12" t="s">
        <v>217</v>
      </c>
      <c r="J140" s="12">
        <v>-3.44</v>
      </c>
      <c r="K140" s="14" t="s">
        <v>217</v>
      </c>
      <c r="L140" s="9" t="str">
        <f t="shared" si="26"/>
        <v>N/A</v>
      </c>
    </row>
    <row r="141" spans="1:12" x14ac:dyDescent="0.2">
      <c r="A141" s="57" t="s">
        <v>406</v>
      </c>
      <c r="B141" s="14" t="s">
        <v>217</v>
      </c>
      <c r="C141" s="14">
        <v>0</v>
      </c>
      <c r="D141" s="11" t="str">
        <f t="shared" si="23"/>
        <v>N/A</v>
      </c>
      <c r="E141" s="14">
        <v>0</v>
      </c>
      <c r="F141" s="11" t="str">
        <f t="shared" si="24"/>
        <v>N/A</v>
      </c>
      <c r="G141" s="14">
        <v>0</v>
      </c>
      <c r="H141" s="11" t="str">
        <f t="shared" si="25"/>
        <v>N/A</v>
      </c>
      <c r="I141" s="12" t="s">
        <v>1743</v>
      </c>
      <c r="J141" s="12" t="s">
        <v>1743</v>
      </c>
      <c r="K141" s="14" t="s">
        <v>217</v>
      </c>
      <c r="L141" s="9" t="str">
        <f t="shared" si="26"/>
        <v>N/A</v>
      </c>
    </row>
    <row r="142" spans="1:12" x14ac:dyDescent="0.2">
      <c r="A142" s="57" t="s">
        <v>1206</v>
      </c>
      <c r="B142" s="14" t="s">
        <v>217</v>
      </c>
      <c r="C142" s="14" t="s">
        <v>1743</v>
      </c>
      <c r="D142" s="11" t="str">
        <f t="shared" si="23"/>
        <v>N/A</v>
      </c>
      <c r="E142" s="14" t="s">
        <v>1743</v>
      </c>
      <c r="F142" s="11" t="str">
        <f t="shared" si="24"/>
        <v>N/A</v>
      </c>
      <c r="G142" s="14" t="s">
        <v>1743</v>
      </c>
      <c r="H142" s="11" t="str">
        <f t="shared" si="25"/>
        <v>N/A</v>
      </c>
      <c r="I142" s="12" t="s">
        <v>1743</v>
      </c>
      <c r="J142" s="12" t="s">
        <v>1743</v>
      </c>
      <c r="K142" s="14" t="s">
        <v>217</v>
      </c>
      <c r="L142" s="9" t="str">
        <f t="shared" si="26"/>
        <v>N/A</v>
      </c>
    </row>
    <row r="143" spans="1:12" x14ac:dyDescent="0.2">
      <c r="A143" s="57" t="s">
        <v>407</v>
      </c>
      <c r="B143" s="14" t="s">
        <v>217</v>
      </c>
      <c r="C143" s="14">
        <v>453737</v>
      </c>
      <c r="D143" s="11" t="str">
        <f t="shared" si="23"/>
        <v>N/A</v>
      </c>
      <c r="E143" s="14">
        <v>3983576</v>
      </c>
      <c r="F143" s="11" t="str">
        <f t="shared" si="24"/>
        <v>N/A</v>
      </c>
      <c r="G143" s="14">
        <v>3184255</v>
      </c>
      <c r="H143" s="11" t="str">
        <f t="shared" si="25"/>
        <v>N/A</v>
      </c>
      <c r="I143" s="12">
        <v>777.9</v>
      </c>
      <c r="J143" s="12">
        <v>-20.100000000000001</v>
      </c>
      <c r="K143" s="14" t="s">
        <v>217</v>
      </c>
      <c r="L143" s="9" t="str">
        <f t="shared" si="26"/>
        <v>N/A</v>
      </c>
    </row>
    <row r="144" spans="1:12" ht="25.5" x14ac:dyDescent="0.2">
      <c r="A144" s="57" t="s">
        <v>1207</v>
      </c>
      <c r="B144" s="14" t="s">
        <v>217</v>
      </c>
      <c r="C144" s="14">
        <v>237.43432758</v>
      </c>
      <c r="D144" s="11" t="str">
        <f t="shared" si="23"/>
        <v>N/A</v>
      </c>
      <c r="E144" s="14">
        <v>672.56052676000002</v>
      </c>
      <c r="F144" s="11" t="str">
        <f t="shared" si="24"/>
        <v>N/A</v>
      </c>
      <c r="G144" s="14">
        <v>461.68696534999998</v>
      </c>
      <c r="H144" s="11" t="str">
        <f t="shared" si="25"/>
        <v>N/A</v>
      </c>
      <c r="I144" s="12">
        <v>183.3</v>
      </c>
      <c r="J144" s="12">
        <v>-31.4</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57509667</v>
      </c>
      <c r="F147" s="11" t="str">
        <f t="shared" ref="F147:F160" si="28">IF($B147="N/A","N/A",IF(E147&gt;10,"No",IF(E147&lt;-10,"No","Yes")))</f>
        <v>N/A</v>
      </c>
      <c r="G147" s="14">
        <v>63922980</v>
      </c>
      <c r="H147" s="11" t="str">
        <f t="shared" ref="H147:H160" si="29">IF($B147="N/A","N/A",IF(G147&gt;10,"No",IF(G147&lt;-10,"No","Yes")))</f>
        <v>N/A</v>
      </c>
      <c r="I147" s="12" t="s">
        <v>217</v>
      </c>
      <c r="J147" s="12">
        <v>11.15</v>
      </c>
      <c r="K147" s="14" t="s">
        <v>217</v>
      </c>
      <c r="L147" s="9" t="str">
        <f t="shared" si="26"/>
        <v>N/A</v>
      </c>
    </row>
    <row r="148" spans="1:13" x14ac:dyDescent="0.2">
      <c r="A148" s="57" t="s">
        <v>1209</v>
      </c>
      <c r="B148" s="14" t="s">
        <v>217</v>
      </c>
      <c r="C148" s="14" t="s">
        <v>217</v>
      </c>
      <c r="D148" s="11" t="str">
        <f t="shared" si="27"/>
        <v>N/A</v>
      </c>
      <c r="E148" s="14">
        <v>4042.8588401000002</v>
      </c>
      <c r="F148" s="11" t="str">
        <f t="shared" si="28"/>
        <v>N/A</v>
      </c>
      <c r="G148" s="14">
        <v>4240.6116492000001</v>
      </c>
      <c r="H148" s="11" t="str">
        <f t="shared" si="29"/>
        <v>N/A</v>
      </c>
      <c r="I148" s="12" t="s">
        <v>217</v>
      </c>
      <c r="J148" s="12">
        <v>4.891</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63"/>
    </row>
    <row r="154" spans="1:13" x14ac:dyDescent="0.2">
      <c r="A154" s="57" t="s">
        <v>1212</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64"/>
    </row>
    <row r="155" spans="1:13" x14ac:dyDescent="0.2">
      <c r="A155" s="57" t="s">
        <v>413</v>
      </c>
      <c r="B155" s="14" t="s">
        <v>217</v>
      </c>
      <c r="C155" s="14" t="s">
        <v>217</v>
      </c>
      <c r="D155" s="11" t="str">
        <f t="shared" si="27"/>
        <v>N/A</v>
      </c>
      <c r="E155" s="14">
        <v>1076492</v>
      </c>
      <c r="F155" s="11" t="str">
        <f t="shared" si="28"/>
        <v>N/A</v>
      </c>
      <c r="G155" s="14">
        <v>2643477</v>
      </c>
      <c r="H155" s="11" t="str">
        <f t="shared" si="29"/>
        <v>N/A</v>
      </c>
      <c r="I155" s="12" t="s">
        <v>217</v>
      </c>
      <c r="J155" s="12">
        <v>145.6</v>
      </c>
      <c r="K155" s="14" t="s">
        <v>217</v>
      </c>
      <c r="L155" s="9" t="str">
        <f t="shared" si="26"/>
        <v>N/A</v>
      </c>
    </row>
    <row r="156" spans="1:13" x14ac:dyDescent="0.2">
      <c r="A156" s="57" t="s">
        <v>1213</v>
      </c>
      <c r="B156" s="14" t="s">
        <v>217</v>
      </c>
      <c r="C156" s="14" t="s">
        <v>217</v>
      </c>
      <c r="D156" s="11" t="str">
        <f t="shared" si="27"/>
        <v>N/A</v>
      </c>
      <c r="E156" s="14">
        <v>71766.133333000005</v>
      </c>
      <c r="F156" s="11" t="str">
        <f t="shared" si="28"/>
        <v>N/A</v>
      </c>
      <c r="G156" s="14">
        <v>66086.925000000003</v>
      </c>
      <c r="H156" s="11" t="str">
        <f t="shared" si="29"/>
        <v>N/A</v>
      </c>
      <c r="I156" s="12" t="s">
        <v>217</v>
      </c>
      <c r="J156" s="12">
        <v>-7.91</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t="s">
        <v>1743</v>
      </c>
      <c r="D164" s="130" t="str">
        <f t="shared" ref="D164:D166" si="31">IF($B164="N/A","N/A",IF(C164&gt;10,"No",IF(C164&lt;-10,"No","Yes")))</f>
        <v>N/A</v>
      </c>
      <c r="E164" s="131">
        <v>1216.1978362</v>
      </c>
      <c r="F164" s="130" t="str">
        <f t="shared" ref="F164:F166" si="32">IF($B164="N/A","N/A",IF(E164&gt;10,"No",IF(E164&lt;-10,"No","Yes")))</f>
        <v>N/A</v>
      </c>
      <c r="G164" s="131">
        <v>1938.7148047999999</v>
      </c>
      <c r="H164" s="130" t="str">
        <f t="shared" ref="H164:H166" si="33">IF($B164="N/A","N/A",IF(G164&gt;10,"No",IF(G164&lt;-10,"No","Yes")))</f>
        <v>N/A</v>
      </c>
      <c r="I164" s="132" t="s">
        <v>1743</v>
      </c>
      <c r="J164" s="132">
        <v>59.41</v>
      </c>
      <c r="K164" s="133" t="s">
        <v>732</v>
      </c>
      <c r="L164" s="134" t="str">
        <f>IF(J164="Div by 0", "N/A", IF(OR(J164="N/A",K164="N/A"),"N/A", IF(J164&gt;VALUE(MID(K164,1,2)), "No", IF(J164&lt;-1*VALUE(MID(K164,1,2)), "No", "Yes"))))</f>
        <v>No</v>
      </c>
      <c r="N164" s="64"/>
    </row>
    <row r="165" spans="1:16" x14ac:dyDescent="0.2">
      <c r="A165" s="57" t="s">
        <v>1217</v>
      </c>
      <c r="B165" s="131" t="s">
        <v>217</v>
      </c>
      <c r="C165" s="131" t="s">
        <v>1743</v>
      </c>
      <c r="D165" s="130" t="str">
        <f t="shared" si="31"/>
        <v>N/A</v>
      </c>
      <c r="E165" s="131">
        <v>1217.3357475</v>
      </c>
      <c r="F165" s="130" t="str">
        <f t="shared" si="32"/>
        <v>N/A</v>
      </c>
      <c r="G165" s="131">
        <v>1937.8385186999999</v>
      </c>
      <c r="H165" s="130" t="str">
        <f t="shared" si="33"/>
        <v>N/A</v>
      </c>
      <c r="I165" s="132" t="s">
        <v>1743</v>
      </c>
      <c r="J165" s="132">
        <v>59.19</v>
      </c>
      <c r="K165" s="133" t="s">
        <v>732</v>
      </c>
      <c r="L165" s="134" t="str">
        <f t="shared" ref="L165:L166" si="34">IF(J165="Div by 0", "N/A", IF(OR(J165="N/A",K165="N/A"),"N/A", IF(J165&gt;VALUE(MID(K165,1,2)), "No", IF(J165&lt;-1*VALUE(MID(K165,1,2)), "No", "Yes"))))</f>
        <v>No</v>
      </c>
      <c r="N165" s="64"/>
    </row>
    <row r="166" spans="1:16" x14ac:dyDescent="0.2">
      <c r="A166" s="57" t="s">
        <v>1218</v>
      </c>
      <c r="B166" s="131" t="s">
        <v>217</v>
      </c>
      <c r="C166" s="131" t="s">
        <v>1743</v>
      </c>
      <c r="D166" s="130" t="str">
        <f t="shared" si="31"/>
        <v>N/A</v>
      </c>
      <c r="E166" s="131">
        <v>941.25</v>
      </c>
      <c r="F166" s="130" t="str">
        <f t="shared" si="32"/>
        <v>N/A</v>
      </c>
      <c r="G166" s="131">
        <v>1977.0602409999999</v>
      </c>
      <c r="H166" s="130" t="str">
        <f t="shared" si="33"/>
        <v>N/A</v>
      </c>
      <c r="I166" s="132" t="s">
        <v>1743</v>
      </c>
      <c r="J166" s="132">
        <v>110</v>
      </c>
      <c r="K166" s="133" t="s">
        <v>732</v>
      </c>
      <c r="L166" s="134" t="str">
        <f t="shared" si="34"/>
        <v>No</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108578</v>
      </c>
      <c r="D6" s="130" t="str">
        <f t="shared" ref="D6:D11" si="0">IF($B6="N/A","N/A",IF(C6&gt;10,"No",IF(C6&lt;-10,"No","Yes")))</f>
        <v>N/A</v>
      </c>
      <c r="E6" s="152">
        <v>116645</v>
      </c>
      <c r="F6" s="130" t="str">
        <f t="shared" ref="F6:F11" si="1">IF($B6="N/A","N/A",IF(E6&gt;10,"No",IF(E6&lt;-10,"No","Yes")))</f>
        <v>N/A</v>
      </c>
      <c r="G6" s="152">
        <v>129619</v>
      </c>
      <c r="H6" s="130" t="str">
        <f t="shared" ref="H6:H11" si="2">IF($B6="N/A","N/A",IF(G6&gt;10,"No",IF(G6&lt;-10,"No","Yes")))</f>
        <v>N/A</v>
      </c>
      <c r="I6" s="132">
        <v>7.43</v>
      </c>
      <c r="J6" s="132">
        <v>11.12</v>
      </c>
      <c r="K6" s="152" t="s">
        <v>732</v>
      </c>
      <c r="L6" s="134" t="str">
        <f t="shared" ref="L6:L14" si="3">IF(J6="Div by 0", "N/A", IF(K6="N/A","N/A", IF(J6&gt;VALUE(MID(K6,1,2)), "No", IF(J6&lt;-1*VALUE(MID(K6,1,2)), "No", "Yes"))))</f>
        <v>Yes</v>
      </c>
    </row>
    <row r="7" spans="1:12" x14ac:dyDescent="0.2">
      <c r="A7" s="16" t="s">
        <v>100</v>
      </c>
      <c r="B7" s="135" t="s">
        <v>217</v>
      </c>
      <c r="C7" s="152">
        <v>8117</v>
      </c>
      <c r="D7" s="130" t="str">
        <f t="shared" si="0"/>
        <v>N/A</v>
      </c>
      <c r="E7" s="152">
        <v>8343</v>
      </c>
      <c r="F7" s="130" t="str">
        <f t="shared" si="1"/>
        <v>N/A</v>
      </c>
      <c r="G7" s="152">
        <v>9084</v>
      </c>
      <c r="H7" s="130" t="str">
        <f t="shared" si="2"/>
        <v>N/A</v>
      </c>
      <c r="I7" s="132">
        <v>2.7839999999999998</v>
      </c>
      <c r="J7" s="132">
        <v>8.8819999999999997</v>
      </c>
      <c r="K7" s="135" t="s">
        <v>732</v>
      </c>
      <c r="L7" s="134" t="str">
        <f t="shared" si="3"/>
        <v>Yes</v>
      </c>
    </row>
    <row r="8" spans="1:12" x14ac:dyDescent="0.2">
      <c r="A8" s="16" t="s">
        <v>101</v>
      </c>
      <c r="B8" s="135" t="s">
        <v>217</v>
      </c>
      <c r="C8" s="152">
        <v>19883</v>
      </c>
      <c r="D8" s="130" t="str">
        <f t="shared" si="0"/>
        <v>N/A</v>
      </c>
      <c r="E8" s="152">
        <v>20430</v>
      </c>
      <c r="F8" s="130" t="str">
        <f t="shared" si="1"/>
        <v>N/A</v>
      </c>
      <c r="G8" s="152">
        <v>20541</v>
      </c>
      <c r="H8" s="130" t="str">
        <f t="shared" si="2"/>
        <v>N/A</v>
      </c>
      <c r="I8" s="132">
        <v>2.7509999999999999</v>
      </c>
      <c r="J8" s="132">
        <v>0.54330000000000001</v>
      </c>
      <c r="K8" s="135" t="s">
        <v>732</v>
      </c>
      <c r="L8" s="134" t="str">
        <f t="shared" si="3"/>
        <v>Yes</v>
      </c>
    </row>
    <row r="9" spans="1:12" x14ac:dyDescent="0.2">
      <c r="A9" s="16" t="s">
        <v>104</v>
      </c>
      <c r="B9" s="135" t="s">
        <v>217</v>
      </c>
      <c r="C9" s="152">
        <v>60145</v>
      </c>
      <c r="D9" s="130" t="str">
        <f t="shared" si="0"/>
        <v>N/A</v>
      </c>
      <c r="E9" s="152">
        <v>66677</v>
      </c>
      <c r="F9" s="130" t="str">
        <f t="shared" si="1"/>
        <v>N/A</v>
      </c>
      <c r="G9" s="152">
        <v>78017</v>
      </c>
      <c r="H9" s="130" t="str">
        <f t="shared" si="2"/>
        <v>N/A</v>
      </c>
      <c r="I9" s="132">
        <v>10.86</v>
      </c>
      <c r="J9" s="132">
        <v>17.010000000000002</v>
      </c>
      <c r="K9" s="135" t="s">
        <v>732</v>
      </c>
      <c r="L9" s="134" t="str">
        <f t="shared" si="3"/>
        <v>Yes</v>
      </c>
    </row>
    <row r="10" spans="1:12" x14ac:dyDescent="0.2">
      <c r="A10" s="16" t="s">
        <v>105</v>
      </c>
      <c r="B10" s="135" t="s">
        <v>217</v>
      </c>
      <c r="C10" s="152">
        <v>20433</v>
      </c>
      <c r="D10" s="130" t="str">
        <f t="shared" si="0"/>
        <v>N/A</v>
      </c>
      <c r="E10" s="152">
        <v>21195</v>
      </c>
      <c r="F10" s="130" t="str">
        <f t="shared" si="1"/>
        <v>N/A</v>
      </c>
      <c r="G10" s="152">
        <v>21977</v>
      </c>
      <c r="H10" s="130" t="str">
        <f t="shared" si="2"/>
        <v>N/A</v>
      </c>
      <c r="I10" s="132">
        <v>3.7290000000000001</v>
      </c>
      <c r="J10" s="132">
        <v>3.69</v>
      </c>
      <c r="K10" s="135" t="s">
        <v>732</v>
      </c>
      <c r="L10" s="134" t="str">
        <f t="shared" si="3"/>
        <v>Yes</v>
      </c>
    </row>
    <row r="11" spans="1:12" x14ac:dyDescent="0.2">
      <c r="A11" s="16" t="s">
        <v>77</v>
      </c>
      <c r="B11" s="152" t="s">
        <v>217</v>
      </c>
      <c r="C11" s="152">
        <v>80014.09</v>
      </c>
      <c r="D11" s="138" t="str">
        <f t="shared" si="0"/>
        <v>N/A</v>
      </c>
      <c r="E11" s="152">
        <v>85453.06</v>
      </c>
      <c r="F11" s="130" t="str">
        <f t="shared" si="1"/>
        <v>N/A</v>
      </c>
      <c r="G11" s="152">
        <v>101543.94</v>
      </c>
      <c r="H11" s="130" t="str">
        <f t="shared" si="2"/>
        <v>N/A</v>
      </c>
      <c r="I11" s="132">
        <v>6.798</v>
      </c>
      <c r="J11" s="132">
        <v>18.829999999999998</v>
      </c>
      <c r="K11" s="152" t="s">
        <v>733</v>
      </c>
      <c r="L11" s="134" t="str">
        <f t="shared" si="3"/>
        <v>No</v>
      </c>
    </row>
    <row r="12" spans="1:12" x14ac:dyDescent="0.2">
      <c r="A12" s="16" t="s">
        <v>115</v>
      </c>
      <c r="B12" s="152" t="s">
        <v>217</v>
      </c>
      <c r="C12" s="152">
        <v>16668</v>
      </c>
      <c r="D12" s="152" t="s">
        <v>217</v>
      </c>
      <c r="E12" s="152">
        <v>16812</v>
      </c>
      <c r="F12" s="152" t="s">
        <v>217</v>
      </c>
      <c r="G12" s="152">
        <v>17633</v>
      </c>
      <c r="H12" s="152" t="s">
        <v>217</v>
      </c>
      <c r="I12" s="132">
        <v>0.8639</v>
      </c>
      <c r="J12" s="132">
        <v>4.883</v>
      </c>
      <c r="K12" s="152" t="s">
        <v>733</v>
      </c>
      <c r="L12" s="134" t="str">
        <f t="shared" si="3"/>
        <v>Yes</v>
      </c>
    </row>
    <row r="13" spans="1:12" x14ac:dyDescent="0.2">
      <c r="A13" s="16" t="s">
        <v>449</v>
      </c>
      <c r="B13" s="152" t="s">
        <v>217</v>
      </c>
      <c r="C13" s="152">
        <v>7989</v>
      </c>
      <c r="D13" s="152" t="s">
        <v>217</v>
      </c>
      <c r="E13" s="152">
        <v>8224</v>
      </c>
      <c r="F13" s="152" t="s">
        <v>217</v>
      </c>
      <c r="G13" s="152">
        <v>8962</v>
      </c>
      <c r="H13" s="152" t="s">
        <v>217</v>
      </c>
      <c r="I13" s="132">
        <v>2.9420000000000002</v>
      </c>
      <c r="J13" s="132">
        <v>8.9740000000000002</v>
      </c>
      <c r="K13" s="152" t="s">
        <v>733</v>
      </c>
      <c r="L13" s="134" t="str">
        <f t="shared" si="3"/>
        <v>Yes</v>
      </c>
    </row>
    <row r="14" spans="1:12" x14ac:dyDescent="0.2">
      <c r="A14" s="16" t="s">
        <v>450</v>
      </c>
      <c r="B14" s="152" t="s">
        <v>217</v>
      </c>
      <c r="C14" s="152">
        <v>7359</v>
      </c>
      <c r="D14" s="152" t="s">
        <v>217</v>
      </c>
      <c r="E14" s="152">
        <v>7293</v>
      </c>
      <c r="F14" s="152" t="s">
        <v>217</v>
      </c>
      <c r="G14" s="152">
        <v>7258</v>
      </c>
      <c r="H14" s="152" t="s">
        <v>217</v>
      </c>
      <c r="I14" s="132">
        <v>-0.89700000000000002</v>
      </c>
      <c r="J14" s="132">
        <v>-0.48</v>
      </c>
      <c r="K14" s="152" t="s">
        <v>733</v>
      </c>
      <c r="L14" s="134" t="str">
        <f t="shared" si="3"/>
        <v>Yes</v>
      </c>
    </row>
    <row r="15" spans="1:12" x14ac:dyDescent="0.2">
      <c r="A15" s="4" t="s">
        <v>58</v>
      </c>
      <c r="B15" s="135" t="s">
        <v>217</v>
      </c>
      <c r="C15" s="131">
        <v>655347966</v>
      </c>
      <c r="D15" s="130" t="str">
        <f t="shared" ref="D15:D20" si="4">IF($B15="N/A","N/A",IF(C15&gt;10,"No",IF(C15&lt;-10,"No","Yes")))</f>
        <v>N/A</v>
      </c>
      <c r="E15" s="131">
        <v>713120992</v>
      </c>
      <c r="F15" s="130" t="str">
        <f t="shared" ref="F15:F20" si="5">IF($B15="N/A","N/A",IF(E15&gt;10,"No",IF(E15&lt;-10,"No","Yes")))</f>
        <v>N/A</v>
      </c>
      <c r="G15" s="131">
        <v>770321705</v>
      </c>
      <c r="H15" s="130" t="str">
        <f t="shared" ref="H15:H20" si="6">IF($B15="N/A","N/A",IF(G15&gt;10,"No",IF(G15&lt;-10,"No","Yes")))</f>
        <v>N/A</v>
      </c>
      <c r="I15" s="132">
        <v>8.8160000000000007</v>
      </c>
      <c r="J15" s="132">
        <v>8.0210000000000008</v>
      </c>
      <c r="K15" s="135" t="s">
        <v>732</v>
      </c>
      <c r="L15" s="134" t="str">
        <f t="shared" ref="L15:L20" si="7">IF(J15="Div by 0", "N/A", IF(K15="N/A","N/A", IF(J15&gt;VALUE(MID(K15,1,2)), "No", IF(J15&lt;-1*VALUE(MID(K15,1,2)), "No", "Yes"))))</f>
        <v>Yes</v>
      </c>
    </row>
    <row r="16" spans="1:12" x14ac:dyDescent="0.2">
      <c r="A16" s="4" t="s">
        <v>1121</v>
      </c>
      <c r="B16" s="135" t="s">
        <v>217</v>
      </c>
      <c r="C16" s="131">
        <v>6035.7343661000004</v>
      </c>
      <c r="D16" s="130" t="str">
        <f t="shared" si="4"/>
        <v>N/A</v>
      </c>
      <c r="E16" s="131">
        <v>6113.6010287999998</v>
      </c>
      <c r="F16" s="130" t="str">
        <f t="shared" si="5"/>
        <v>N/A</v>
      </c>
      <c r="G16" s="131">
        <v>5942.9690477000004</v>
      </c>
      <c r="H16" s="130" t="str">
        <f t="shared" si="6"/>
        <v>N/A</v>
      </c>
      <c r="I16" s="132">
        <v>1.29</v>
      </c>
      <c r="J16" s="132">
        <v>-2.79</v>
      </c>
      <c r="K16" s="135" t="s">
        <v>732</v>
      </c>
      <c r="L16" s="134" t="str">
        <f t="shared" si="7"/>
        <v>Yes</v>
      </c>
    </row>
    <row r="17" spans="1:12" x14ac:dyDescent="0.2">
      <c r="A17" s="4" t="s">
        <v>1219</v>
      </c>
      <c r="B17" s="135" t="s">
        <v>217</v>
      </c>
      <c r="C17" s="131">
        <v>20229.155599000002</v>
      </c>
      <c r="D17" s="130" t="str">
        <f t="shared" si="4"/>
        <v>N/A</v>
      </c>
      <c r="E17" s="131">
        <v>20269.508689999999</v>
      </c>
      <c r="F17" s="130" t="str">
        <f t="shared" si="5"/>
        <v>N/A</v>
      </c>
      <c r="G17" s="131">
        <v>19413.945068000001</v>
      </c>
      <c r="H17" s="130" t="str">
        <f t="shared" si="6"/>
        <v>N/A</v>
      </c>
      <c r="I17" s="132">
        <v>0.19950000000000001</v>
      </c>
      <c r="J17" s="132">
        <v>-4.22</v>
      </c>
      <c r="K17" s="135" t="s">
        <v>732</v>
      </c>
      <c r="L17" s="134" t="str">
        <f t="shared" si="7"/>
        <v>Yes</v>
      </c>
    </row>
    <row r="18" spans="1:12" x14ac:dyDescent="0.2">
      <c r="A18" s="4" t="s">
        <v>1220</v>
      </c>
      <c r="B18" s="135" t="s">
        <v>217</v>
      </c>
      <c r="C18" s="131">
        <v>13310.632901999999</v>
      </c>
      <c r="D18" s="130" t="str">
        <f t="shared" si="4"/>
        <v>N/A</v>
      </c>
      <c r="E18" s="131">
        <v>13888.764415</v>
      </c>
      <c r="F18" s="130" t="str">
        <f t="shared" si="5"/>
        <v>N/A</v>
      </c>
      <c r="G18" s="131">
        <v>14046.431576000001</v>
      </c>
      <c r="H18" s="130" t="str">
        <f t="shared" si="6"/>
        <v>N/A</v>
      </c>
      <c r="I18" s="132">
        <v>4.343</v>
      </c>
      <c r="J18" s="132">
        <v>1.135</v>
      </c>
      <c r="K18" s="135" t="s">
        <v>732</v>
      </c>
      <c r="L18" s="134" t="str">
        <f t="shared" si="7"/>
        <v>Yes</v>
      </c>
    </row>
    <row r="19" spans="1:12" x14ac:dyDescent="0.2">
      <c r="A19" s="4" t="s">
        <v>1221</v>
      </c>
      <c r="B19" s="135" t="s">
        <v>217</v>
      </c>
      <c r="C19" s="131">
        <v>2470.2653753</v>
      </c>
      <c r="D19" s="130" t="str">
        <f t="shared" si="4"/>
        <v>N/A</v>
      </c>
      <c r="E19" s="131">
        <v>2668.6731407000002</v>
      </c>
      <c r="F19" s="130" t="str">
        <f t="shared" si="5"/>
        <v>N/A</v>
      </c>
      <c r="G19" s="131">
        <v>2756.5350757000001</v>
      </c>
      <c r="H19" s="130" t="str">
        <f t="shared" si="6"/>
        <v>N/A</v>
      </c>
      <c r="I19" s="132">
        <v>8.032</v>
      </c>
      <c r="J19" s="132">
        <v>3.2919999999999998</v>
      </c>
      <c r="K19" s="135" t="s">
        <v>732</v>
      </c>
      <c r="L19" s="134" t="str">
        <f t="shared" si="7"/>
        <v>Yes</v>
      </c>
    </row>
    <row r="20" spans="1:12" x14ac:dyDescent="0.2">
      <c r="A20" s="4" t="s">
        <v>1222</v>
      </c>
      <c r="B20" s="135" t="s">
        <v>217</v>
      </c>
      <c r="C20" s="131">
        <v>3813.3648999000002</v>
      </c>
      <c r="D20" s="130" t="str">
        <f t="shared" si="4"/>
        <v>N/A</v>
      </c>
      <c r="E20" s="131">
        <v>3884.2134937000001</v>
      </c>
      <c r="F20" s="130" t="str">
        <f t="shared" si="5"/>
        <v>N/A</v>
      </c>
      <c r="G20" s="131">
        <v>4112.5303727</v>
      </c>
      <c r="H20" s="130" t="str">
        <f t="shared" si="6"/>
        <v>N/A</v>
      </c>
      <c r="I20" s="132">
        <v>1.8580000000000001</v>
      </c>
      <c r="J20" s="132">
        <v>5.8780000000000001</v>
      </c>
      <c r="K20" s="135" t="s">
        <v>732</v>
      </c>
      <c r="L20" s="134" t="str">
        <f t="shared" si="7"/>
        <v>Yes</v>
      </c>
    </row>
    <row r="21" spans="1:12" x14ac:dyDescent="0.2">
      <c r="A21" s="2" t="s">
        <v>1125</v>
      </c>
      <c r="B21" s="135" t="s">
        <v>217</v>
      </c>
      <c r="C21" s="131">
        <v>6292.7621343999999</v>
      </c>
      <c r="D21" s="130" t="str">
        <f t="shared" ref="D21:D22" si="8">IF($B21="N/A","N/A",IF(C21&gt;10,"No",IF(C21&lt;-10,"No","Yes")))</f>
        <v>N/A</v>
      </c>
      <c r="E21" s="131">
        <v>6352.6322438999996</v>
      </c>
      <c r="F21" s="130" t="str">
        <f t="shared" ref="F21:F22" si="9">IF($B21="N/A","N/A",IF(E21&gt;10,"No",IF(E21&lt;-10,"No","Yes")))</f>
        <v>N/A</v>
      </c>
      <c r="G21" s="131">
        <v>6247.7947918</v>
      </c>
      <c r="H21" s="130" t="str">
        <f t="shared" ref="H21:H22" si="10">IF($B21="N/A","N/A",IF(G21&gt;10,"No",IF(G21&lt;-10,"No","Yes")))</f>
        <v>N/A</v>
      </c>
      <c r="I21" s="132">
        <v>0.95140000000000002</v>
      </c>
      <c r="J21" s="132">
        <v>-1.65</v>
      </c>
      <c r="K21" s="135" t="s">
        <v>732</v>
      </c>
      <c r="L21" s="134" t="str">
        <f>IF(J21="Div by 0", "N/A", IF(OR(J21="N/A",K21="N/A"),"N/A", IF(J21&gt;VALUE(MID(K21,1,2)), "No", IF(J21&lt;-1*VALUE(MID(K21,1,2)), "No", "Yes"))))</f>
        <v>Yes</v>
      </c>
    </row>
    <row r="22" spans="1:12" x14ac:dyDescent="0.2">
      <c r="A22" s="2" t="s">
        <v>1126</v>
      </c>
      <c r="B22" s="135" t="s">
        <v>217</v>
      </c>
      <c r="C22" s="131">
        <v>5693.6946012999997</v>
      </c>
      <c r="D22" s="130" t="str">
        <f t="shared" si="8"/>
        <v>N/A</v>
      </c>
      <c r="E22" s="131">
        <v>5802.8038847999997</v>
      </c>
      <c r="F22" s="130" t="str">
        <f t="shared" si="9"/>
        <v>N/A</v>
      </c>
      <c r="G22" s="131">
        <v>5556.5076456999996</v>
      </c>
      <c r="H22" s="130" t="str">
        <f t="shared" si="10"/>
        <v>N/A</v>
      </c>
      <c r="I22" s="132">
        <v>1.9159999999999999</v>
      </c>
      <c r="J22" s="132">
        <v>-4.24</v>
      </c>
      <c r="K22" s="135" t="s">
        <v>732</v>
      </c>
      <c r="L22" s="134" t="str">
        <f>IF(J22="Div by 0", "N/A", IF(OR(J22="N/A",K22="N/A"),"N/A", IF(J22&gt;VALUE(MID(K22,1,2)), "No", IF(J22&lt;-1*VALUE(MID(K22,1,2)), "No", "Yes"))))</f>
        <v>Yes</v>
      </c>
    </row>
    <row r="23" spans="1:12" x14ac:dyDescent="0.2">
      <c r="A23" s="4" t="s">
        <v>1223</v>
      </c>
      <c r="B23" s="135" t="s">
        <v>217</v>
      </c>
      <c r="C23" s="131">
        <v>14498.006539</v>
      </c>
      <c r="D23" s="130" t="str">
        <f>IF($B23="N/A","N/A",IF(C23&gt;10,"No",IF(C23&lt;-10,"No","Yes")))</f>
        <v>N/A</v>
      </c>
      <c r="E23" s="131">
        <v>14896.33488</v>
      </c>
      <c r="F23" s="130" t="str">
        <f>IF($B23="N/A","N/A",IF(E23&gt;10,"No",IF(E23&lt;-10,"No","Yes")))</f>
        <v>N/A</v>
      </c>
      <c r="G23" s="131">
        <v>14733.910565</v>
      </c>
      <c r="H23" s="130" t="str">
        <f>IF($B23="N/A","N/A",IF(G23&gt;10,"No",IF(G23&lt;-10,"No","Yes")))</f>
        <v>N/A</v>
      </c>
      <c r="I23" s="132">
        <v>2.7469999999999999</v>
      </c>
      <c r="J23" s="132">
        <v>-1.0900000000000001</v>
      </c>
      <c r="K23" s="135" t="s">
        <v>732</v>
      </c>
      <c r="L23" s="134" t="str">
        <f>IF(J23="Div by 0", "N/A", IF(K23="N/A","N/A", IF(J23&gt;VALUE(MID(K23,1,2)), "No", IF(J23&lt;-1*VALUE(MID(K23,1,2)), "No", "Yes"))))</f>
        <v>Yes</v>
      </c>
    </row>
    <row r="24" spans="1:12" x14ac:dyDescent="0.2">
      <c r="A24" s="4" t="s">
        <v>1224</v>
      </c>
      <c r="B24" s="135" t="s">
        <v>217</v>
      </c>
      <c r="C24" s="131">
        <v>20367.571786</v>
      </c>
      <c r="D24" s="130" t="str">
        <f>IF($B24="N/A","N/A",IF(C24&gt;10,"No",IF(C24&lt;-10,"No","Yes")))</f>
        <v>N/A</v>
      </c>
      <c r="E24" s="131">
        <v>20422.144576999999</v>
      </c>
      <c r="F24" s="130" t="str">
        <f>IF($B24="N/A","N/A",IF(E24&gt;10,"No",IF(E24&lt;-10,"No","Yes")))</f>
        <v>N/A</v>
      </c>
      <c r="G24" s="131">
        <v>19556.481253999998</v>
      </c>
      <c r="H24" s="130" t="str">
        <f>IF($B24="N/A","N/A",IF(G24&gt;10,"No",IF(G24&lt;-10,"No","Yes")))</f>
        <v>N/A</v>
      </c>
      <c r="I24" s="132">
        <v>0.26790000000000003</v>
      </c>
      <c r="J24" s="132">
        <v>-4.24</v>
      </c>
      <c r="K24" s="135" t="s">
        <v>732</v>
      </c>
      <c r="L24" s="134" t="str">
        <f>IF(J24="Div by 0", "N/A", IF(K24="N/A","N/A", IF(J24&gt;VALUE(MID(K24,1,2)), "No", IF(J24&lt;-1*VALUE(MID(K24,1,2)), "No", "Yes"))))</f>
        <v>Yes</v>
      </c>
    </row>
    <row r="25" spans="1:12" x14ac:dyDescent="0.2">
      <c r="A25" s="4" t="s">
        <v>1225</v>
      </c>
      <c r="B25" s="135" t="s">
        <v>217</v>
      </c>
      <c r="C25" s="131">
        <v>9897.6678897000002</v>
      </c>
      <c r="D25" s="130" t="str">
        <f>IF($B25="N/A","N/A",IF(C25&gt;10,"No",IF(C25&lt;-10,"No","Yes")))</f>
        <v>N/A</v>
      </c>
      <c r="E25" s="131">
        <v>10189.936240000001</v>
      </c>
      <c r="F25" s="130" t="str">
        <f>IF($B25="N/A","N/A",IF(E25&gt;10,"No",IF(E25&lt;-10,"No","Yes")))</f>
        <v>N/A</v>
      </c>
      <c r="G25" s="131">
        <v>10309.129788</v>
      </c>
      <c r="H25" s="130" t="str">
        <f>IF($B25="N/A","N/A",IF(G25&gt;10,"No",IF(G25&lt;-10,"No","Yes")))</f>
        <v>N/A</v>
      </c>
      <c r="I25" s="132">
        <v>2.9529999999999998</v>
      </c>
      <c r="J25" s="132">
        <v>1.17</v>
      </c>
      <c r="K25" s="135" t="s">
        <v>732</v>
      </c>
      <c r="L25" s="134" t="str">
        <f>IF(J25="Div by 0", "N/A", IF(K25="N/A","N/A", IF(J25&gt;VALUE(MID(K25,1,2)), "No", IF(J25&lt;-1*VALUE(MID(K25,1,2)), "No", "Yes"))))</f>
        <v>Yes</v>
      </c>
    </row>
    <row r="26" spans="1:12" x14ac:dyDescent="0.2">
      <c r="A26" s="4" t="s">
        <v>1226</v>
      </c>
      <c r="B26" s="135" t="s">
        <v>217</v>
      </c>
      <c r="C26" s="131">
        <v>15266.768183</v>
      </c>
      <c r="D26" s="130" t="str">
        <f t="shared" ref="D26:D27" si="11">IF($B26="N/A","N/A",IF(C26&gt;10,"No",IF(C26&lt;-10,"No","Yes")))</f>
        <v>N/A</v>
      </c>
      <c r="E26" s="131">
        <v>15571.528832</v>
      </c>
      <c r="F26" s="130" t="str">
        <f t="shared" ref="F26:F30" si="12">IF($B26="N/A","N/A",IF(E26&gt;10,"No",IF(E26&lt;-10,"No","Yes")))</f>
        <v>N/A</v>
      </c>
      <c r="G26" s="131">
        <v>15516.516320999999</v>
      </c>
      <c r="H26" s="130" t="str">
        <f t="shared" ref="H26:H27" si="13">IF($B26="N/A","N/A",IF(G26&gt;10,"No",IF(G26&lt;-10,"No","Yes")))</f>
        <v>N/A</v>
      </c>
      <c r="I26" s="132">
        <v>1.996</v>
      </c>
      <c r="J26" s="132">
        <v>-0.35299999999999998</v>
      </c>
      <c r="K26" s="135" t="s">
        <v>732</v>
      </c>
      <c r="L26" s="134" t="str">
        <f>IF(J26="Div by 0", "N/A", IF(OR(J26="N/A",K26="N/A"),"N/A", IF(J26&gt;VALUE(MID(K26,1,2)), "No", IF(J26&lt;-1*VALUE(MID(K26,1,2)), "No", "Yes"))))</f>
        <v>Yes</v>
      </c>
    </row>
    <row r="27" spans="1:12" x14ac:dyDescent="0.2">
      <c r="A27" s="4" t="s">
        <v>1227</v>
      </c>
      <c r="B27" s="135" t="s">
        <v>217</v>
      </c>
      <c r="C27" s="131">
        <v>13237.675692999999</v>
      </c>
      <c r="D27" s="130" t="str">
        <f t="shared" si="11"/>
        <v>N/A</v>
      </c>
      <c r="E27" s="131">
        <v>13785.319433999999</v>
      </c>
      <c r="F27" s="130" t="str">
        <f t="shared" si="12"/>
        <v>N/A</v>
      </c>
      <c r="G27" s="131">
        <v>13465.128289</v>
      </c>
      <c r="H27" s="130" t="str">
        <f t="shared" si="13"/>
        <v>N/A</v>
      </c>
      <c r="I27" s="132">
        <v>4.1369999999999996</v>
      </c>
      <c r="J27" s="132">
        <v>-2.3199999999999998</v>
      </c>
      <c r="K27" s="135" t="s">
        <v>732</v>
      </c>
      <c r="L27" s="134" t="str">
        <f>IF(J27="Div by 0", "N/A", IF(OR(J27="N/A",K27="N/A"),"N/A", IF(J27&gt;VALUE(MID(K27,1,2)), "No", IF(J27&lt;-1*VALUE(MID(K27,1,2)), "No", "Yes"))))</f>
        <v>Yes</v>
      </c>
    </row>
    <row r="28" spans="1:12" x14ac:dyDescent="0.2">
      <c r="A28" s="57" t="s">
        <v>1228</v>
      </c>
      <c r="B28" s="131" t="s">
        <v>217</v>
      </c>
      <c r="C28" s="131" t="s">
        <v>1743</v>
      </c>
      <c r="D28" s="130" t="str">
        <f t="shared" ref="D28:D30" si="14">IF($B28="N/A","N/A",IF(C28&gt;10,"No",IF(C28&lt;-10,"No","Yes")))</f>
        <v>N/A</v>
      </c>
      <c r="E28" s="131">
        <v>1216.1978362</v>
      </c>
      <c r="F28" s="130" t="str">
        <f t="shared" si="12"/>
        <v>N/A</v>
      </c>
      <c r="G28" s="131">
        <v>1938.7148047999999</v>
      </c>
      <c r="H28" s="130" t="str">
        <f t="shared" ref="H28:H30" si="15">IF($B28="N/A","N/A",IF(G28&gt;10,"No",IF(G28&lt;-10,"No","Yes")))</f>
        <v>N/A</v>
      </c>
      <c r="I28" s="132" t="s">
        <v>1743</v>
      </c>
      <c r="J28" s="132">
        <v>59.41</v>
      </c>
      <c r="K28" s="133" t="s">
        <v>732</v>
      </c>
      <c r="L28" s="134" t="str">
        <f>IF(J28="Div by 0", "N/A", IF(OR(J28="N/A",K28="N/A"),"N/A", IF(J28&gt;VALUE(MID(K28,1,2)), "No", IF(J28&lt;-1*VALUE(MID(K28,1,2)), "No", "Yes"))))</f>
        <v>No</v>
      </c>
    </row>
    <row r="29" spans="1:12" x14ac:dyDescent="0.2">
      <c r="A29" s="57" t="s">
        <v>1229</v>
      </c>
      <c r="B29" s="131" t="s">
        <v>217</v>
      </c>
      <c r="C29" s="131" t="s">
        <v>1743</v>
      </c>
      <c r="D29" s="130" t="str">
        <f t="shared" si="14"/>
        <v>N/A</v>
      </c>
      <c r="E29" s="131">
        <v>1217.3357475</v>
      </c>
      <c r="F29" s="130" t="str">
        <f t="shared" si="12"/>
        <v>N/A</v>
      </c>
      <c r="G29" s="131">
        <v>1937.8385186999999</v>
      </c>
      <c r="H29" s="130" t="str">
        <f t="shared" si="15"/>
        <v>N/A</v>
      </c>
      <c r="I29" s="132" t="s">
        <v>1743</v>
      </c>
      <c r="J29" s="132">
        <v>59.19</v>
      </c>
      <c r="K29" s="133" t="s">
        <v>732</v>
      </c>
      <c r="L29" s="134" t="str">
        <f t="shared" ref="L29:L30" si="16">IF(J29="Div by 0", "N/A", IF(OR(J29="N/A",K29="N/A"),"N/A", IF(J29&gt;VALUE(MID(K29,1,2)), "No", IF(J29&lt;-1*VALUE(MID(K29,1,2)), "No", "Yes"))))</f>
        <v>No</v>
      </c>
    </row>
    <row r="30" spans="1:12" x14ac:dyDescent="0.2">
      <c r="A30" s="57" t="s">
        <v>1230</v>
      </c>
      <c r="B30" s="131" t="s">
        <v>217</v>
      </c>
      <c r="C30" s="131" t="s">
        <v>1743</v>
      </c>
      <c r="D30" s="130" t="str">
        <f t="shared" si="14"/>
        <v>N/A</v>
      </c>
      <c r="E30" s="131">
        <v>941.25</v>
      </c>
      <c r="F30" s="130" t="str">
        <f t="shared" si="12"/>
        <v>N/A</v>
      </c>
      <c r="G30" s="131">
        <v>1977.0602409999999</v>
      </c>
      <c r="H30" s="130" t="str">
        <f t="shared" si="15"/>
        <v>N/A</v>
      </c>
      <c r="I30" s="132" t="s">
        <v>1743</v>
      </c>
      <c r="J30" s="132">
        <v>110</v>
      </c>
      <c r="K30" s="133" t="s">
        <v>732</v>
      </c>
      <c r="L30" s="134" t="str">
        <f t="shared" si="16"/>
        <v>No</v>
      </c>
    </row>
    <row r="31" spans="1:12" x14ac:dyDescent="0.2">
      <c r="A31" s="45" t="s">
        <v>2</v>
      </c>
      <c r="B31" s="136" t="s">
        <v>217</v>
      </c>
      <c r="C31" s="140">
        <v>62.996187073000002</v>
      </c>
      <c r="D31" s="138" t="str">
        <f t="shared" ref="D31:D69" si="17">IF($B31="N/A","N/A",IF(C31&gt;10,"No",IF(C31&lt;-10,"No","Yes")))</f>
        <v>N/A</v>
      </c>
      <c r="E31" s="140">
        <v>70.177032878000006</v>
      </c>
      <c r="F31" s="138" t="str">
        <f t="shared" ref="F31:F69" si="18">IF($B31="N/A","N/A",IF(E31&gt;10,"No",IF(E31&lt;-10,"No","Yes")))</f>
        <v>N/A</v>
      </c>
      <c r="G31" s="140">
        <v>78.825635130999999</v>
      </c>
      <c r="H31" s="138" t="str">
        <f t="shared" ref="H31:H69" si="19">IF($B31="N/A","N/A",IF(G31&gt;10,"No",IF(G31&lt;-10,"No","Yes")))</f>
        <v>N/A</v>
      </c>
      <c r="I31" s="132">
        <v>11.4</v>
      </c>
      <c r="J31" s="132">
        <v>12.32</v>
      </c>
      <c r="K31" s="133" t="s">
        <v>732</v>
      </c>
      <c r="L31" s="134" t="str">
        <f t="shared" ref="L31:L99" si="20">IF(J31="Div by 0", "N/A", IF(K31="N/A","N/A", IF(J31&gt;VALUE(MID(K31,1,2)), "No", IF(J31&lt;-1*VALUE(MID(K31,1,2)), "No", "Yes"))))</f>
        <v>Yes</v>
      </c>
    </row>
    <row r="32" spans="1:12" x14ac:dyDescent="0.2">
      <c r="A32" s="45" t="s">
        <v>22</v>
      </c>
      <c r="B32" s="136" t="s">
        <v>217</v>
      </c>
      <c r="C32" s="152">
        <v>68400</v>
      </c>
      <c r="D32" s="138" t="str">
        <f t="shared" si="17"/>
        <v>N/A</v>
      </c>
      <c r="E32" s="152">
        <v>81858</v>
      </c>
      <c r="F32" s="138" t="str">
        <f t="shared" si="18"/>
        <v>N/A</v>
      </c>
      <c r="G32" s="152">
        <v>102173</v>
      </c>
      <c r="H32" s="138" t="str">
        <f t="shared" si="19"/>
        <v>N/A</v>
      </c>
      <c r="I32" s="132">
        <v>19.68</v>
      </c>
      <c r="J32" s="132">
        <v>24.82</v>
      </c>
      <c r="K32" s="133" t="s">
        <v>732</v>
      </c>
      <c r="L32" s="134" t="str">
        <f t="shared" si="20"/>
        <v>Yes</v>
      </c>
    </row>
    <row r="33" spans="1:12" x14ac:dyDescent="0.2">
      <c r="A33" s="45" t="s">
        <v>451</v>
      </c>
      <c r="B33" s="135" t="s">
        <v>217</v>
      </c>
      <c r="C33" s="152">
        <v>80</v>
      </c>
      <c r="D33" s="152" t="str">
        <f t="shared" si="17"/>
        <v>N/A</v>
      </c>
      <c r="E33" s="152">
        <v>105</v>
      </c>
      <c r="F33" s="152" t="str">
        <f t="shared" si="18"/>
        <v>N/A</v>
      </c>
      <c r="G33" s="152">
        <v>180</v>
      </c>
      <c r="H33" s="130" t="str">
        <f t="shared" si="19"/>
        <v>N/A</v>
      </c>
      <c r="I33" s="132">
        <v>31.25</v>
      </c>
      <c r="J33" s="132">
        <v>71.430000000000007</v>
      </c>
      <c r="K33" s="135" t="s">
        <v>732</v>
      </c>
      <c r="L33" s="134" t="str">
        <f t="shared" si="20"/>
        <v>No</v>
      </c>
    </row>
    <row r="34" spans="1:12" x14ac:dyDescent="0.2">
      <c r="A34" s="45" t="s">
        <v>1231</v>
      </c>
      <c r="B34" s="141" t="s">
        <v>217</v>
      </c>
      <c r="C34" s="152" t="s">
        <v>217</v>
      </c>
      <c r="D34" s="134" t="str">
        <f t="shared" ref="D34:D38" si="21">IF($B34="N/A","N/A",IF(C34&lt;0,"No","Yes"))</f>
        <v>N/A</v>
      </c>
      <c r="E34" s="152">
        <v>85</v>
      </c>
      <c r="F34" s="134" t="str">
        <f t="shared" ref="F34:F38" si="22">IF($B34="N/A","N/A",IF(E34&lt;0,"No","Yes"))</f>
        <v>N/A</v>
      </c>
      <c r="G34" s="152">
        <v>148</v>
      </c>
      <c r="H34" s="134" t="str">
        <f t="shared" ref="H34:H38" si="23">IF($B34="N/A","N/A",IF(G34&lt;0,"No","Yes"))</f>
        <v>N/A</v>
      </c>
      <c r="I34" s="132" t="s">
        <v>217</v>
      </c>
      <c r="J34" s="132">
        <v>74.12</v>
      </c>
      <c r="K34" s="152" t="s">
        <v>732</v>
      </c>
      <c r="L34" s="134" t="str">
        <f t="shared" si="20"/>
        <v>No</v>
      </c>
    </row>
    <row r="35" spans="1:12" x14ac:dyDescent="0.2">
      <c r="A35" s="45" t="s">
        <v>1232</v>
      </c>
      <c r="B35" s="141" t="s">
        <v>217</v>
      </c>
      <c r="C35" s="152" t="s">
        <v>217</v>
      </c>
      <c r="D35" s="134" t="str">
        <f t="shared" si="21"/>
        <v>N/A</v>
      </c>
      <c r="E35" s="152">
        <v>11</v>
      </c>
      <c r="F35" s="134" t="str">
        <f t="shared" si="22"/>
        <v>N/A</v>
      </c>
      <c r="G35" s="152">
        <v>11</v>
      </c>
      <c r="H35" s="134" t="str">
        <f t="shared" si="23"/>
        <v>N/A</v>
      </c>
      <c r="I35" s="132" t="s">
        <v>217</v>
      </c>
      <c r="J35" s="132">
        <v>400</v>
      </c>
      <c r="K35" s="152" t="s">
        <v>732</v>
      </c>
      <c r="L35" s="134" t="str">
        <f t="shared" si="20"/>
        <v>No</v>
      </c>
    </row>
    <row r="36" spans="1:12" x14ac:dyDescent="0.2">
      <c r="A36" s="45" t="s">
        <v>1233</v>
      </c>
      <c r="B36" s="141" t="s">
        <v>217</v>
      </c>
      <c r="C36" s="152" t="s">
        <v>217</v>
      </c>
      <c r="D36" s="134" t="str">
        <f t="shared" si="21"/>
        <v>N/A</v>
      </c>
      <c r="E36" s="152">
        <v>11</v>
      </c>
      <c r="F36" s="134" t="str">
        <f t="shared" si="22"/>
        <v>N/A</v>
      </c>
      <c r="G36" s="152">
        <v>11</v>
      </c>
      <c r="H36" s="134" t="str">
        <f t="shared" si="23"/>
        <v>N/A</v>
      </c>
      <c r="I36" s="132" t="s">
        <v>217</v>
      </c>
      <c r="J36" s="132">
        <v>40</v>
      </c>
      <c r="K36" s="152" t="s">
        <v>732</v>
      </c>
      <c r="L36" s="134" t="str">
        <f t="shared" si="20"/>
        <v>No</v>
      </c>
    </row>
    <row r="37" spans="1:12" x14ac:dyDescent="0.2">
      <c r="A37" s="45" t="s">
        <v>1234</v>
      </c>
      <c r="B37" s="141" t="s">
        <v>217</v>
      </c>
      <c r="C37" s="152" t="s">
        <v>217</v>
      </c>
      <c r="D37" s="134" t="str">
        <f t="shared" si="21"/>
        <v>N/A</v>
      </c>
      <c r="E37" s="152">
        <v>14</v>
      </c>
      <c r="F37" s="134" t="str">
        <f t="shared" si="22"/>
        <v>N/A</v>
      </c>
      <c r="G37" s="152">
        <v>20</v>
      </c>
      <c r="H37" s="134" t="str">
        <f t="shared" si="23"/>
        <v>N/A</v>
      </c>
      <c r="I37" s="132" t="s">
        <v>217</v>
      </c>
      <c r="J37" s="132">
        <v>42.86</v>
      </c>
      <c r="K37" s="152" t="s">
        <v>732</v>
      </c>
      <c r="L37" s="134" t="str">
        <f t="shared" si="20"/>
        <v>No</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9901</v>
      </c>
      <c r="D39" s="152" t="str">
        <f t="shared" si="17"/>
        <v>N/A</v>
      </c>
      <c r="E39" s="152">
        <v>10782</v>
      </c>
      <c r="F39" s="152" t="str">
        <f t="shared" si="18"/>
        <v>N/A</v>
      </c>
      <c r="G39" s="152">
        <v>11873</v>
      </c>
      <c r="H39" s="130" t="str">
        <f t="shared" si="19"/>
        <v>N/A</v>
      </c>
      <c r="I39" s="132">
        <v>8.8979999999999997</v>
      </c>
      <c r="J39" s="132">
        <v>10.119999999999999</v>
      </c>
      <c r="K39" s="135" t="s">
        <v>732</v>
      </c>
      <c r="L39" s="134" t="str">
        <f t="shared" si="20"/>
        <v>Yes</v>
      </c>
    </row>
    <row r="40" spans="1:12" x14ac:dyDescent="0.2">
      <c r="A40" s="45" t="s">
        <v>1236</v>
      </c>
      <c r="B40" s="141" t="s">
        <v>217</v>
      </c>
      <c r="C40" s="152" t="s">
        <v>217</v>
      </c>
      <c r="D40" s="134" t="str">
        <f t="shared" ref="D40:D45" si="24">IF($B40="N/A","N/A",IF(C40&lt;0,"No","Yes"))</f>
        <v>N/A</v>
      </c>
      <c r="E40" s="152">
        <v>10087</v>
      </c>
      <c r="F40" s="134" t="str">
        <f t="shared" ref="F40:F45" si="25">IF($B40="N/A","N/A",IF(E40&lt;0,"No","Yes"))</f>
        <v>N/A</v>
      </c>
      <c r="G40" s="152">
        <v>10798</v>
      </c>
      <c r="H40" s="134" t="str">
        <f t="shared" ref="H40:H45" si="26">IF($B40="N/A","N/A",IF(G40&lt;0,"No","Yes"))</f>
        <v>N/A</v>
      </c>
      <c r="I40" s="132" t="s">
        <v>217</v>
      </c>
      <c r="J40" s="132">
        <v>7.0490000000000004</v>
      </c>
      <c r="K40" s="152" t="s">
        <v>732</v>
      </c>
      <c r="L40" s="134" t="str">
        <f t="shared" si="20"/>
        <v>Yes</v>
      </c>
    </row>
    <row r="41" spans="1:12" x14ac:dyDescent="0.2">
      <c r="A41" s="45" t="s">
        <v>1237</v>
      </c>
      <c r="B41" s="141" t="s">
        <v>217</v>
      </c>
      <c r="C41" s="152" t="s">
        <v>217</v>
      </c>
      <c r="D41" s="134" t="str">
        <f t="shared" si="24"/>
        <v>N/A</v>
      </c>
      <c r="E41" s="152">
        <v>142</v>
      </c>
      <c r="F41" s="134" t="str">
        <f t="shared" si="25"/>
        <v>N/A</v>
      </c>
      <c r="G41" s="152">
        <v>161</v>
      </c>
      <c r="H41" s="134" t="str">
        <f t="shared" si="26"/>
        <v>N/A</v>
      </c>
      <c r="I41" s="132" t="s">
        <v>217</v>
      </c>
      <c r="J41" s="132">
        <v>13.38</v>
      </c>
      <c r="K41" s="152" t="s">
        <v>732</v>
      </c>
      <c r="L41" s="134" t="str">
        <f t="shared" si="20"/>
        <v>Yes</v>
      </c>
    </row>
    <row r="42" spans="1:12" x14ac:dyDescent="0.2">
      <c r="A42" s="45" t="s">
        <v>1238</v>
      </c>
      <c r="B42" s="141" t="s">
        <v>217</v>
      </c>
      <c r="C42" s="152" t="s">
        <v>217</v>
      </c>
      <c r="D42" s="134" t="str">
        <f t="shared" si="24"/>
        <v>N/A</v>
      </c>
      <c r="E42" s="152">
        <v>25</v>
      </c>
      <c r="F42" s="134" t="str">
        <f t="shared" si="25"/>
        <v>N/A</v>
      </c>
      <c r="G42" s="152">
        <v>58</v>
      </c>
      <c r="H42" s="134" t="str">
        <f t="shared" si="26"/>
        <v>N/A</v>
      </c>
      <c r="I42" s="132" t="s">
        <v>217</v>
      </c>
      <c r="J42" s="132">
        <v>132</v>
      </c>
      <c r="K42" s="152" t="s">
        <v>732</v>
      </c>
      <c r="L42" s="134" t="str">
        <f t="shared" si="20"/>
        <v>No</v>
      </c>
    </row>
    <row r="43" spans="1:12" x14ac:dyDescent="0.2">
      <c r="A43" s="45" t="s">
        <v>1239</v>
      </c>
      <c r="B43" s="141" t="s">
        <v>217</v>
      </c>
      <c r="C43" s="152" t="s">
        <v>217</v>
      </c>
      <c r="D43" s="134" t="str">
        <f t="shared" si="24"/>
        <v>N/A</v>
      </c>
      <c r="E43" s="152">
        <v>199</v>
      </c>
      <c r="F43" s="134" t="str">
        <f t="shared" si="25"/>
        <v>N/A</v>
      </c>
      <c r="G43" s="152">
        <v>229</v>
      </c>
      <c r="H43" s="134" t="str">
        <f t="shared" si="26"/>
        <v>N/A</v>
      </c>
      <c r="I43" s="132" t="s">
        <v>217</v>
      </c>
      <c r="J43" s="132">
        <v>15.08</v>
      </c>
      <c r="K43" s="152" t="s">
        <v>732</v>
      </c>
      <c r="L43" s="134" t="str">
        <f t="shared" si="20"/>
        <v>Yes</v>
      </c>
    </row>
    <row r="44" spans="1:12" x14ac:dyDescent="0.2">
      <c r="A44" s="45" t="s">
        <v>1240</v>
      </c>
      <c r="B44" s="141" t="s">
        <v>217</v>
      </c>
      <c r="C44" s="152" t="s">
        <v>217</v>
      </c>
      <c r="D44" s="134" t="str">
        <f t="shared" si="24"/>
        <v>N/A</v>
      </c>
      <c r="E44" s="152">
        <v>329</v>
      </c>
      <c r="F44" s="134" t="str">
        <f t="shared" si="25"/>
        <v>N/A</v>
      </c>
      <c r="G44" s="152">
        <v>627</v>
      </c>
      <c r="H44" s="134" t="str">
        <f t="shared" si="26"/>
        <v>N/A</v>
      </c>
      <c r="I44" s="132" t="s">
        <v>217</v>
      </c>
      <c r="J44" s="132">
        <v>90.58</v>
      </c>
      <c r="K44" s="152" t="s">
        <v>732</v>
      </c>
      <c r="L44" s="134" t="str">
        <f t="shared" si="20"/>
        <v>No</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46699</v>
      </c>
      <c r="D46" s="152" t="str">
        <f t="shared" si="17"/>
        <v>N/A</v>
      </c>
      <c r="E46" s="152">
        <v>55375</v>
      </c>
      <c r="F46" s="152" t="str">
        <f t="shared" si="18"/>
        <v>N/A</v>
      </c>
      <c r="G46" s="152">
        <v>71781</v>
      </c>
      <c r="H46" s="130" t="str">
        <f t="shared" si="19"/>
        <v>N/A</v>
      </c>
      <c r="I46" s="132">
        <v>18.579999999999998</v>
      </c>
      <c r="J46" s="132">
        <v>29.63</v>
      </c>
      <c r="K46" s="135" t="s">
        <v>732</v>
      </c>
      <c r="L46" s="134" t="str">
        <f t="shared" si="20"/>
        <v>Yes</v>
      </c>
    </row>
    <row r="47" spans="1:12" x14ac:dyDescent="0.2">
      <c r="A47" s="45" t="s">
        <v>1242</v>
      </c>
      <c r="B47" s="141" t="s">
        <v>217</v>
      </c>
      <c r="C47" s="152" t="s">
        <v>217</v>
      </c>
      <c r="D47" s="134" t="str">
        <f t="shared" ref="D47:D53" si="27">IF($B47="N/A","N/A",IF(C47&lt;0,"No","Yes"))</f>
        <v>N/A</v>
      </c>
      <c r="E47" s="152">
        <v>14440</v>
      </c>
      <c r="F47" s="134" t="str">
        <f t="shared" ref="F47:F53" si="28">IF($B47="N/A","N/A",IF(E47&lt;0,"No","Yes"))</f>
        <v>N/A</v>
      </c>
      <c r="G47" s="152">
        <v>15347</v>
      </c>
      <c r="H47" s="134" t="str">
        <f t="shared" ref="H47:H53" si="29">IF($B47="N/A","N/A",IF(G47&lt;0,"No","Yes"))</f>
        <v>N/A</v>
      </c>
      <c r="I47" s="132" t="s">
        <v>217</v>
      </c>
      <c r="J47" s="132">
        <v>6.2809999999999997</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32535</v>
      </c>
      <c r="F50" s="134" t="str">
        <f t="shared" si="28"/>
        <v>N/A</v>
      </c>
      <c r="G50" s="152">
        <v>47378</v>
      </c>
      <c r="H50" s="134" t="str">
        <f t="shared" si="29"/>
        <v>N/A</v>
      </c>
      <c r="I50" s="132" t="s">
        <v>217</v>
      </c>
      <c r="J50" s="132">
        <v>45.62</v>
      </c>
      <c r="K50" s="152" t="s">
        <v>732</v>
      </c>
      <c r="L50" s="134" t="str">
        <f t="shared" si="20"/>
        <v>No</v>
      </c>
    </row>
    <row r="51" spans="1:12" x14ac:dyDescent="0.2">
      <c r="A51" s="45" t="s">
        <v>1246</v>
      </c>
      <c r="B51" s="141" t="s">
        <v>217</v>
      </c>
      <c r="C51" s="152" t="s">
        <v>217</v>
      </c>
      <c r="D51" s="134" t="str">
        <f t="shared" si="27"/>
        <v>N/A</v>
      </c>
      <c r="E51" s="152">
        <v>6964</v>
      </c>
      <c r="F51" s="134" t="str">
        <f t="shared" si="28"/>
        <v>N/A</v>
      </c>
      <c r="G51" s="152">
        <v>7506</v>
      </c>
      <c r="H51" s="134" t="str">
        <f t="shared" si="29"/>
        <v>N/A</v>
      </c>
      <c r="I51" s="132" t="s">
        <v>217</v>
      </c>
      <c r="J51" s="132">
        <v>7.7830000000000004</v>
      </c>
      <c r="K51" s="152" t="s">
        <v>732</v>
      </c>
      <c r="L51" s="134" t="str">
        <f t="shared" si="20"/>
        <v>Yes</v>
      </c>
    </row>
    <row r="52" spans="1:12" x14ac:dyDescent="0.2">
      <c r="A52" s="45" t="s">
        <v>1247</v>
      </c>
      <c r="B52" s="141" t="s">
        <v>217</v>
      </c>
      <c r="C52" s="152" t="s">
        <v>217</v>
      </c>
      <c r="D52" s="134" t="str">
        <f t="shared" si="27"/>
        <v>N/A</v>
      </c>
      <c r="E52" s="152">
        <v>1436</v>
      </c>
      <c r="F52" s="134" t="str">
        <f t="shared" si="28"/>
        <v>N/A</v>
      </c>
      <c r="G52" s="152">
        <v>1550</v>
      </c>
      <c r="H52" s="134" t="str">
        <f t="shared" si="29"/>
        <v>N/A</v>
      </c>
      <c r="I52" s="132" t="s">
        <v>217</v>
      </c>
      <c r="J52" s="132">
        <v>7.9390000000000001</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11720</v>
      </c>
      <c r="D54" s="152" t="str">
        <f t="shared" si="17"/>
        <v>N/A</v>
      </c>
      <c r="E54" s="152">
        <v>15596</v>
      </c>
      <c r="F54" s="152" t="str">
        <f t="shared" si="18"/>
        <v>N/A</v>
      </c>
      <c r="G54" s="152">
        <v>18339</v>
      </c>
      <c r="H54" s="130" t="str">
        <f t="shared" si="19"/>
        <v>N/A</v>
      </c>
      <c r="I54" s="132">
        <v>33.07</v>
      </c>
      <c r="J54" s="132">
        <v>17.59</v>
      </c>
      <c r="K54" s="135" t="s">
        <v>732</v>
      </c>
      <c r="L54" s="134" t="str">
        <f t="shared" si="20"/>
        <v>Yes</v>
      </c>
    </row>
    <row r="55" spans="1:12" x14ac:dyDescent="0.2">
      <c r="A55" s="45" t="s">
        <v>1249</v>
      </c>
      <c r="B55" s="141" t="s">
        <v>217</v>
      </c>
      <c r="C55" s="152" t="s">
        <v>217</v>
      </c>
      <c r="D55" s="134" t="str">
        <f t="shared" ref="D55:D60" si="30">IF($B55="N/A","N/A",IF(C55&lt;0,"No","Yes"))</f>
        <v>N/A</v>
      </c>
      <c r="E55" s="152">
        <v>8372</v>
      </c>
      <c r="F55" s="134" t="str">
        <f t="shared" ref="F55:F60" si="31">IF($B55="N/A","N/A",IF(E55&lt;0,"No","Yes"))</f>
        <v>N/A</v>
      </c>
      <c r="G55" s="152">
        <v>9999</v>
      </c>
      <c r="H55" s="134" t="str">
        <f t="shared" ref="H55:H60" si="32">IF($B55="N/A","N/A",IF(G55&lt;0,"No","Yes"))</f>
        <v>N/A</v>
      </c>
      <c r="I55" s="132" t="s">
        <v>217</v>
      </c>
      <c r="J55" s="132">
        <v>19.43</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2975</v>
      </c>
      <c r="F58" s="134" t="str">
        <f t="shared" si="31"/>
        <v>N/A</v>
      </c>
      <c r="G58" s="152">
        <v>2336</v>
      </c>
      <c r="H58" s="134" t="str">
        <f t="shared" si="32"/>
        <v>N/A</v>
      </c>
      <c r="I58" s="132" t="s">
        <v>217</v>
      </c>
      <c r="J58" s="132">
        <v>-21.5</v>
      </c>
      <c r="K58" s="152" t="s">
        <v>732</v>
      </c>
      <c r="L58" s="134" t="str">
        <f t="shared" si="20"/>
        <v>Yes</v>
      </c>
    </row>
    <row r="59" spans="1:12" x14ac:dyDescent="0.2">
      <c r="A59" s="45" t="s">
        <v>1253</v>
      </c>
      <c r="B59" s="141" t="s">
        <v>217</v>
      </c>
      <c r="C59" s="152" t="s">
        <v>217</v>
      </c>
      <c r="D59" s="134" t="str">
        <f t="shared" si="30"/>
        <v>N/A</v>
      </c>
      <c r="E59" s="152">
        <v>4249</v>
      </c>
      <c r="F59" s="134" t="str">
        <f t="shared" si="31"/>
        <v>N/A</v>
      </c>
      <c r="G59" s="152">
        <v>5955</v>
      </c>
      <c r="H59" s="134" t="str">
        <f t="shared" si="32"/>
        <v>N/A</v>
      </c>
      <c r="I59" s="132" t="s">
        <v>217</v>
      </c>
      <c r="J59" s="132">
        <v>40.15</v>
      </c>
      <c r="K59" s="152" t="s">
        <v>732</v>
      </c>
      <c r="L59" s="134" t="str">
        <f t="shared" si="20"/>
        <v>No</v>
      </c>
    </row>
    <row r="60" spans="1:12" x14ac:dyDescent="0.2">
      <c r="A60" s="45" t="s">
        <v>1254</v>
      </c>
      <c r="B60" s="141" t="s">
        <v>217</v>
      </c>
      <c r="C60" s="152" t="s">
        <v>217</v>
      </c>
      <c r="D60" s="134" t="str">
        <f t="shared" si="30"/>
        <v>N/A</v>
      </c>
      <c r="E60" s="152">
        <v>0</v>
      </c>
      <c r="F60" s="134" t="str">
        <f t="shared" si="31"/>
        <v>N/A</v>
      </c>
      <c r="G60" s="152">
        <v>49</v>
      </c>
      <c r="H60" s="134" t="str">
        <f t="shared" si="32"/>
        <v>N/A</v>
      </c>
      <c r="I60" s="132" t="s">
        <v>217</v>
      </c>
      <c r="J60" s="132" t="s">
        <v>1743</v>
      </c>
      <c r="K60" s="152" t="s">
        <v>732</v>
      </c>
      <c r="L60" s="134" t="str">
        <f t="shared" si="20"/>
        <v>N/A</v>
      </c>
    </row>
    <row r="61" spans="1:12" x14ac:dyDescent="0.2">
      <c r="A61" s="3" t="s">
        <v>190</v>
      </c>
      <c r="B61" s="136" t="s">
        <v>217</v>
      </c>
      <c r="C61" s="152">
        <v>11</v>
      </c>
      <c r="D61" s="152" t="str">
        <f t="shared" si="17"/>
        <v>N/A</v>
      </c>
      <c r="E61" s="152">
        <v>0</v>
      </c>
      <c r="F61" s="152" t="str">
        <f t="shared" si="18"/>
        <v>N/A</v>
      </c>
      <c r="G61" s="152">
        <v>0</v>
      </c>
      <c r="H61" s="130" t="str">
        <f t="shared" si="19"/>
        <v>N/A</v>
      </c>
      <c r="I61" s="132">
        <v>-100</v>
      </c>
      <c r="J61" s="132" t="s">
        <v>1743</v>
      </c>
      <c r="K61" s="133" t="s">
        <v>732</v>
      </c>
      <c r="L61" s="134" t="str">
        <f>IF(J61="Div by 0", "N/A", IF(OR(J61="N/A",K61="N/A"),"N/A", IF(J61&gt;VALUE(MID(K61,1,2)), "No", IF(J61&lt;-1*VALUE(MID(K61,1,2)), "No", "Yes"))))</f>
        <v>N/A</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49</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11</v>
      </c>
      <c r="D66" s="152" t="str">
        <f t="shared" si="17"/>
        <v>N/A</v>
      </c>
      <c r="E66" s="152">
        <v>35</v>
      </c>
      <c r="F66" s="152" t="str">
        <f t="shared" si="18"/>
        <v>N/A</v>
      </c>
      <c r="G66" s="152">
        <v>42</v>
      </c>
      <c r="H66" s="130" t="str">
        <f t="shared" si="19"/>
        <v>N/A</v>
      </c>
      <c r="I66" s="132">
        <v>1650</v>
      </c>
      <c r="J66" s="132">
        <v>20</v>
      </c>
      <c r="K66" s="133" t="s">
        <v>732</v>
      </c>
      <c r="L66" s="134" t="str">
        <f t="shared" si="33"/>
        <v>Yes</v>
      </c>
    </row>
    <row r="67" spans="1:12" x14ac:dyDescent="0.2">
      <c r="A67" s="3" t="s">
        <v>196</v>
      </c>
      <c r="B67" s="136" t="s">
        <v>217</v>
      </c>
      <c r="C67" s="152">
        <v>68397</v>
      </c>
      <c r="D67" s="152" t="str">
        <f t="shared" si="17"/>
        <v>N/A</v>
      </c>
      <c r="E67" s="152">
        <v>81826</v>
      </c>
      <c r="F67" s="152" t="str">
        <f t="shared" si="18"/>
        <v>N/A</v>
      </c>
      <c r="G67" s="152">
        <v>102103</v>
      </c>
      <c r="H67" s="130" t="str">
        <f t="shared" si="19"/>
        <v>N/A</v>
      </c>
      <c r="I67" s="132">
        <v>19.63</v>
      </c>
      <c r="J67" s="132">
        <v>24.78</v>
      </c>
      <c r="K67" s="133" t="s">
        <v>732</v>
      </c>
      <c r="L67" s="134" t="str">
        <f t="shared" si="33"/>
        <v>Yes</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0</v>
      </c>
      <c r="D69" s="152" t="str">
        <f t="shared" si="17"/>
        <v>N/A</v>
      </c>
      <c r="E69" s="152">
        <v>0</v>
      </c>
      <c r="F69" s="152" t="str">
        <f t="shared" si="18"/>
        <v>N/A</v>
      </c>
      <c r="G69" s="152">
        <v>49</v>
      </c>
      <c r="H69" s="130" t="str">
        <f t="shared" si="19"/>
        <v>N/A</v>
      </c>
      <c r="I69" s="139" t="s">
        <v>1743</v>
      </c>
      <c r="J69" s="139" t="s">
        <v>1743</v>
      </c>
      <c r="K69" s="135" t="s">
        <v>732</v>
      </c>
      <c r="L69" s="134" t="str">
        <f t="shared" si="33"/>
        <v>N/A</v>
      </c>
    </row>
    <row r="70" spans="1:12" x14ac:dyDescent="0.2">
      <c r="A70" s="45" t="s">
        <v>78</v>
      </c>
      <c r="B70" s="135" t="s">
        <v>298</v>
      </c>
      <c r="C70" s="140">
        <v>1.19990401E-2</v>
      </c>
      <c r="D70" s="138" t="str">
        <f>IF($B70="N/A","N/A",IF(C70&gt;=20,"No",IF(C70&lt;0,"No","Yes")))</f>
        <v>Yes</v>
      </c>
      <c r="E70" s="140">
        <v>0.18439210089999999</v>
      </c>
      <c r="F70" s="138" t="str">
        <f>IF($B70="N/A","N/A",IF(E70&gt;=20,"No",IF(E70&lt;0,"No","Yes")))</f>
        <v>Yes</v>
      </c>
      <c r="G70" s="140">
        <v>0.21550501899999999</v>
      </c>
      <c r="H70" s="138" t="str">
        <f>IF($B70="N/A","N/A",IF(G70&gt;=20,"No",IF(G70&lt;0,"No","Yes")))</f>
        <v>Yes</v>
      </c>
      <c r="I70" s="132">
        <v>1437</v>
      </c>
      <c r="J70" s="132">
        <v>16.87</v>
      </c>
      <c r="K70" s="133" t="s">
        <v>732</v>
      </c>
      <c r="L70" s="134" t="str">
        <f t="shared" si="20"/>
        <v>Yes</v>
      </c>
    </row>
    <row r="71" spans="1:12" x14ac:dyDescent="0.2">
      <c r="A71" s="45" t="s">
        <v>79</v>
      </c>
      <c r="B71" s="136" t="s">
        <v>217</v>
      </c>
      <c r="C71" s="140">
        <v>0</v>
      </c>
      <c r="D71" s="138" t="str">
        <f>IF($B71="N/A","N/A",IF(C71&gt;10,"No",IF(C71&lt;-10,"No","Yes")))</f>
        <v>N/A</v>
      </c>
      <c r="E71" s="140">
        <v>0</v>
      </c>
      <c r="F71" s="138" t="str">
        <f>IF($B71="N/A","N/A",IF(E71&gt;10,"No",IF(E71&lt;-10,"No","Yes")))</f>
        <v>N/A</v>
      </c>
      <c r="G71" s="140">
        <v>0.18714909539999999</v>
      </c>
      <c r="H71" s="138" t="str">
        <f>IF($B71="N/A","N/A",IF(G71&gt;10,"No",IF(G71&lt;-10,"No","Yes")))</f>
        <v>N/A</v>
      </c>
      <c r="I71" s="132" t="s">
        <v>1743</v>
      </c>
      <c r="J71" s="132" t="s">
        <v>1743</v>
      </c>
      <c r="K71" s="133" t="s">
        <v>732</v>
      </c>
      <c r="L71" s="134" t="str">
        <f t="shared" si="20"/>
        <v>N/A</v>
      </c>
    </row>
    <row r="72" spans="1:12" x14ac:dyDescent="0.2">
      <c r="A72" s="45" t="s">
        <v>80</v>
      </c>
      <c r="B72" s="136" t="s">
        <v>217</v>
      </c>
      <c r="C72" s="140">
        <v>3.7377009838999999</v>
      </c>
      <c r="D72" s="138" t="str">
        <f>IF($B72="N/A","N/A",IF(C72&gt;10,"No",IF(C72&lt;-10,"No","Yes")))</f>
        <v>N/A</v>
      </c>
      <c r="E72" s="140">
        <v>3.3012134190000002</v>
      </c>
      <c r="F72" s="138" t="str">
        <f>IF($B72="N/A","N/A",IF(E72&gt;10,"No",IF(E72&lt;-10,"No","Yes")))</f>
        <v>N/A</v>
      </c>
      <c r="G72" s="140">
        <v>4.4405376283000004</v>
      </c>
      <c r="H72" s="138" t="str">
        <f>IF($B72="N/A","N/A",IF(G72&gt;10,"No",IF(G72&lt;-10,"No","Yes")))</f>
        <v>N/A</v>
      </c>
      <c r="I72" s="132">
        <v>-11.7</v>
      </c>
      <c r="J72" s="132">
        <v>34.51</v>
      </c>
      <c r="K72" s="133" t="s">
        <v>732</v>
      </c>
      <c r="L72" s="134" t="str">
        <f t="shared" si="20"/>
        <v>No</v>
      </c>
    </row>
    <row r="73" spans="1:12" x14ac:dyDescent="0.2">
      <c r="A73" s="45" t="s">
        <v>81</v>
      </c>
      <c r="B73" s="136" t="s">
        <v>217</v>
      </c>
      <c r="C73" s="140">
        <v>2.14316331E-2</v>
      </c>
      <c r="D73" s="138" t="str">
        <f>IF($B73="N/A","N/A",IF(C73&gt;10,"No",IF(C73&lt;-10,"No","Yes")))</f>
        <v>N/A</v>
      </c>
      <c r="E73" s="140">
        <v>0</v>
      </c>
      <c r="F73" s="138" t="str">
        <f>IF($B73="N/A","N/A",IF(E73&gt;10,"No",IF(E73&lt;-10,"No","Yes")))</f>
        <v>N/A</v>
      </c>
      <c r="G73" s="140">
        <v>4.1476565700000002E-2</v>
      </c>
      <c r="H73" s="138" t="str">
        <f>IF($B73="N/A","N/A",IF(G73&gt;10,"No",IF(G73&lt;-10,"No","Yes")))</f>
        <v>N/A</v>
      </c>
      <c r="I73" s="132">
        <v>-100</v>
      </c>
      <c r="J73" s="132" t="s">
        <v>1743</v>
      </c>
      <c r="K73" s="133" t="s">
        <v>732</v>
      </c>
      <c r="L73" s="134" t="str">
        <f t="shared" si="20"/>
        <v>N/A</v>
      </c>
    </row>
    <row r="74" spans="1:12" x14ac:dyDescent="0.2">
      <c r="A74" s="45" t="s">
        <v>121</v>
      </c>
      <c r="B74" s="136" t="s">
        <v>217</v>
      </c>
      <c r="C74" s="140">
        <v>0</v>
      </c>
      <c r="D74" s="138" t="str">
        <f>IF($B74="N/A","N/A",IF(C74&gt;10,"No",IF(C74&lt;-10,"No","Yes")))</f>
        <v>N/A</v>
      </c>
      <c r="E74" s="140">
        <v>0</v>
      </c>
      <c r="F74" s="138" t="str">
        <f>IF($B74="N/A","N/A",IF(E74&gt;10,"No",IF(E74&lt;-10,"No","Yes")))</f>
        <v>N/A</v>
      </c>
      <c r="G74" s="140">
        <v>0</v>
      </c>
      <c r="H74" s="138" t="str">
        <f>IF($B74="N/A","N/A",IF(G74&gt;10,"No",IF(G74&lt;-10,"No","Yes")))</f>
        <v>N/A</v>
      </c>
      <c r="I74" s="132" t="s">
        <v>1743</v>
      </c>
      <c r="J74" s="132" t="s">
        <v>1743</v>
      </c>
      <c r="K74" s="133" t="s">
        <v>732</v>
      </c>
      <c r="L74" s="134" t="str">
        <f t="shared" si="20"/>
        <v>N/A</v>
      </c>
    </row>
    <row r="75" spans="1:12" x14ac:dyDescent="0.2">
      <c r="A75" s="45" t="s">
        <v>82</v>
      </c>
      <c r="B75" s="136" t="s">
        <v>217</v>
      </c>
      <c r="C75" s="140">
        <v>5.6579511359000003</v>
      </c>
      <c r="D75" s="138" t="str">
        <f>IF($B75="N/A","N/A",IF(C75&gt;10,"No",IF(C75&lt;-10,"No","Yes")))</f>
        <v>N/A</v>
      </c>
      <c r="E75" s="140">
        <v>5.9932942162999998</v>
      </c>
      <c r="F75" s="138" t="str">
        <f>IF($B75="N/A","N/A",IF(E75&gt;10,"No",IF(E75&lt;-10,"No","Yes")))</f>
        <v>N/A</v>
      </c>
      <c r="G75" s="140">
        <v>12.567399418999999</v>
      </c>
      <c r="H75" s="138" t="str">
        <f>IF($B75="N/A","N/A",IF(G75&gt;10,"No",IF(G75&lt;-10,"No","Yes")))</f>
        <v>N/A</v>
      </c>
      <c r="I75" s="132">
        <v>5.9269999999999996</v>
      </c>
      <c r="J75" s="132">
        <v>109.7</v>
      </c>
      <c r="K75" s="133" t="s">
        <v>732</v>
      </c>
      <c r="L75" s="134" t="str">
        <f t="shared" si="20"/>
        <v>No</v>
      </c>
    </row>
    <row r="76" spans="1:12" x14ac:dyDescent="0.2">
      <c r="A76" s="45" t="s">
        <v>199</v>
      </c>
      <c r="B76" s="136" t="s">
        <v>217</v>
      </c>
      <c r="C76" s="140" t="s">
        <v>1743</v>
      </c>
      <c r="D76" s="138" t="str">
        <f t="shared" ref="D76:D98" si="34">IF($B76="N/A","N/A",IF(C76&gt;10,"No",IF(C76&lt;-10,"No","Yes")))</f>
        <v>N/A</v>
      </c>
      <c r="E76" s="140">
        <v>0</v>
      </c>
      <c r="F76" s="138" t="str">
        <f t="shared" ref="F76:F98" si="35">IF($B76="N/A","N/A",IF(E76&gt;10,"No",IF(E76&lt;-10,"No","Yes")))</f>
        <v>N/A</v>
      </c>
      <c r="G76" s="140">
        <v>0</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t="s">
        <v>1743</v>
      </c>
      <c r="D77" s="138" t="str">
        <f t="shared" si="34"/>
        <v>N/A</v>
      </c>
      <c r="E77" s="140">
        <v>0</v>
      </c>
      <c r="F77" s="138" t="str">
        <f t="shared" si="35"/>
        <v>N/A</v>
      </c>
      <c r="G77" s="140">
        <v>0</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t="s">
        <v>1743</v>
      </c>
      <c r="D78" s="138" t="str">
        <f t="shared" si="34"/>
        <v>N/A</v>
      </c>
      <c r="E78" s="140">
        <v>45.059493015999998</v>
      </c>
      <c r="F78" s="138" t="str">
        <f t="shared" si="35"/>
        <v>N/A</v>
      </c>
      <c r="G78" s="140">
        <v>92.910242291000003</v>
      </c>
      <c r="H78" s="138" t="str">
        <f t="shared" si="36"/>
        <v>N/A</v>
      </c>
      <c r="I78" s="132" t="s">
        <v>1743</v>
      </c>
      <c r="J78" s="132">
        <v>106.2</v>
      </c>
      <c r="K78" s="133" t="s">
        <v>732</v>
      </c>
      <c r="L78" s="134" t="str">
        <f t="shared" si="37"/>
        <v>No</v>
      </c>
    </row>
    <row r="79" spans="1:12" x14ac:dyDescent="0.2">
      <c r="A79" s="45" t="s">
        <v>202</v>
      </c>
      <c r="B79" s="136" t="s">
        <v>217</v>
      </c>
      <c r="C79" s="140" t="s">
        <v>1743</v>
      </c>
      <c r="D79" s="138" t="str">
        <f t="shared" si="34"/>
        <v>N/A</v>
      </c>
      <c r="E79" s="140">
        <v>0</v>
      </c>
      <c r="F79" s="138" t="str">
        <f t="shared" si="35"/>
        <v>N/A</v>
      </c>
      <c r="G79" s="140">
        <v>0</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v>0</v>
      </c>
      <c r="F80" s="138" t="str">
        <f t="shared" si="35"/>
        <v>N/A</v>
      </c>
      <c r="G80" s="140">
        <v>0</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v>25</v>
      </c>
      <c r="F81" s="138" t="str">
        <f t="shared" si="35"/>
        <v>N/A</v>
      </c>
      <c r="G81" s="140">
        <v>87.349397589999995</v>
      </c>
      <c r="H81" s="138" t="str">
        <f t="shared" si="36"/>
        <v>N/A</v>
      </c>
      <c r="I81" s="132" t="s">
        <v>1743</v>
      </c>
      <c r="J81" s="132">
        <v>249.4</v>
      </c>
      <c r="K81" s="135" t="s">
        <v>732</v>
      </c>
      <c r="L81" s="134" t="str">
        <f t="shared" si="37"/>
        <v>No</v>
      </c>
    </row>
    <row r="82" spans="1:12" x14ac:dyDescent="0.2">
      <c r="A82" s="45" t="s">
        <v>73</v>
      </c>
      <c r="B82" s="136" t="s">
        <v>217</v>
      </c>
      <c r="C82" s="149">
        <v>79671</v>
      </c>
      <c r="D82" s="138" t="str">
        <f t="shared" si="34"/>
        <v>N/A</v>
      </c>
      <c r="E82" s="149">
        <v>84433</v>
      </c>
      <c r="F82" s="138" t="str">
        <f t="shared" si="35"/>
        <v>N/A</v>
      </c>
      <c r="G82" s="149">
        <v>101799</v>
      </c>
      <c r="H82" s="138" t="str">
        <f t="shared" si="36"/>
        <v>N/A</v>
      </c>
      <c r="I82" s="132">
        <v>5.9770000000000003</v>
      </c>
      <c r="J82" s="132">
        <v>20.57</v>
      </c>
      <c r="K82" s="133" t="s">
        <v>732</v>
      </c>
      <c r="L82" s="134" t="str">
        <f t="shared" si="20"/>
        <v>Yes</v>
      </c>
    </row>
    <row r="83" spans="1:12" x14ac:dyDescent="0.2">
      <c r="A83" s="45" t="s">
        <v>1255</v>
      </c>
      <c r="B83" s="136" t="s">
        <v>217</v>
      </c>
      <c r="C83" s="150">
        <v>0</v>
      </c>
      <c r="D83" s="138" t="str">
        <f t="shared" si="34"/>
        <v>N/A</v>
      </c>
      <c r="E83" s="150">
        <v>0</v>
      </c>
      <c r="F83" s="138" t="str">
        <f t="shared" si="35"/>
        <v>N/A</v>
      </c>
      <c r="G83" s="150">
        <v>0</v>
      </c>
      <c r="H83" s="138" t="str">
        <f t="shared" si="36"/>
        <v>N/A</v>
      </c>
      <c r="I83" s="132" t="s">
        <v>1743</v>
      </c>
      <c r="J83" s="132" t="s">
        <v>1743</v>
      </c>
      <c r="K83" s="133" t="s">
        <v>732</v>
      </c>
      <c r="L83" s="134" t="str">
        <f t="shared" si="20"/>
        <v>N/A</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55.744248220999999</v>
      </c>
      <c r="D86" s="138" t="str">
        <f t="shared" si="34"/>
        <v>N/A</v>
      </c>
      <c r="E86" s="150">
        <v>66.477562090999996</v>
      </c>
      <c r="F86" s="138" t="str">
        <f t="shared" si="35"/>
        <v>N/A</v>
      </c>
      <c r="G86" s="150">
        <v>66.244265661</v>
      </c>
      <c r="H86" s="138" t="str">
        <f t="shared" si="36"/>
        <v>N/A</v>
      </c>
      <c r="I86" s="132">
        <v>19.25</v>
      </c>
      <c r="J86" s="132">
        <v>-0.35099999999999998</v>
      </c>
      <c r="K86" s="133" t="s">
        <v>732</v>
      </c>
      <c r="L86" s="134" t="str">
        <f t="shared" si="20"/>
        <v>Yes</v>
      </c>
    </row>
    <row r="87" spans="1:12" x14ac:dyDescent="0.2">
      <c r="A87" s="45" t="s">
        <v>1259</v>
      </c>
      <c r="B87" s="136" t="s">
        <v>217</v>
      </c>
      <c r="C87" s="150">
        <v>0</v>
      </c>
      <c r="D87" s="138" t="str">
        <f t="shared" si="34"/>
        <v>N/A</v>
      </c>
      <c r="E87" s="150">
        <v>2.9609276E-2</v>
      </c>
      <c r="F87" s="138" t="str">
        <f t="shared" si="35"/>
        <v>N/A</v>
      </c>
      <c r="G87" s="150">
        <v>3.2416821399999997E-2</v>
      </c>
      <c r="H87" s="138" t="str">
        <f t="shared" si="36"/>
        <v>N/A</v>
      </c>
      <c r="I87" s="132" t="s">
        <v>1743</v>
      </c>
      <c r="J87" s="132">
        <v>9.4819999999999993</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43.913092593000002</v>
      </c>
      <c r="D98" s="138" t="str">
        <f t="shared" si="34"/>
        <v>N/A</v>
      </c>
      <c r="E98" s="150">
        <v>33.492828633000002</v>
      </c>
      <c r="F98" s="138" t="str">
        <f t="shared" si="35"/>
        <v>N/A</v>
      </c>
      <c r="G98" s="150">
        <v>33.723317518000002</v>
      </c>
      <c r="H98" s="138" t="str">
        <f t="shared" si="36"/>
        <v>N/A</v>
      </c>
      <c r="I98" s="132">
        <v>-23.7</v>
      </c>
      <c r="J98" s="132">
        <v>0.68820000000000003</v>
      </c>
      <c r="K98" s="133" t="s">
        <v>732</v>
      </c>
      <c r="L98" s="134" t="str">
        <f t="shared" si="20"/>
        <v>Yes</v>
      </c>
    </row>
    <row r="99" spans="1:12" x14ac:dyDescent="0.2">
      <c r="A99" s="45" t="s">
        <v>1271</v>
      </c>
      <c r="B99" s="153" t="s">
        <v>282</v>
      </c>
      <c r="C99" s="150">
        <v>0.3426591859</v>
      </c>
      <c r="D99" s="138" t="str">
        <f>IF($B99="N/A","N/A",IF(C99&gt;=5,"No",IF(C99&lt;0,"No","Yes")))</f>
        <v>Yes</v>
      </c>
      <c r="E99" s="150">
        <v>0</v>
      </c>
      <c r="F99" s="138" t="str">
        <f>IF($B99="N/A","N/A",IF(E99&gt;=5,"No",IF(E99&lt;0,"No","Yes")))</f>
        <v>Yes</v>
      </c>
      <c r="G99" s="150">
        <v>0</v>
      </c>
      <c r="H99" s="138" t="str">
        <f>IF($B99="N/A","N/A",IF(G99&gt;=5,"No",IF(G99&lt;0,"No","Yes")))</f>
        <v>Yes</v>
      </c>
      <c r="I99" s="132">
        <v>-100</v>
      </c>
      <c r="J99" s="132" t="s">
        <v>1743</v>
      </c>
      <c r="K99" s="133" t="s">
        <v>732</v>
      </c>
      <c r="L99" s="134" t="str">
        <f t="shared" si="20"/>
        <v>N/A</v>
      </c>
    </row>
    <row r="100" spans="1:12" x14ac:dyDescent="0.2">
      <c r="A100" s="45" t="s">
        <v>107</v>
      </c>
      <c r="B100" s="136" t="s">
        <v>217</v>
      </c>
      <c r="C100" s="137">
        <v>1106829</v>
      </c>
      <c r="D100" s="138" t="str">
        <f>IF($B100="N/A","N/A",IF(C100&gt;10,"No",IF(C100&lt;-10,"No","Yes")))</f>
        <v>N/A</v>
      </c>
      <c r="E100" s="137">
        <v>1835829</v>
      </c>
      <c r="F100" s="138" t="str">
        <f>IF($B100="N/A","N/A",IF(E100&gt;10,"No",IF(E100&lt;-10,"No","Yes")))</f>
        <v>N/A</v>
      </c>
      <c r="G100" s="137">
        <v>4048334</v>
      </c>
      <c r="H100" s="138" t="str">
        <f>IF($B100="N/A","N/A",IF(G100&gt;10,"No",IF(G100&lt;-10,"No","Yes")))</f>
        <v>N/A</v>
      </c>
      <c r="I100" s="132">
        <v>65.86</v>
      </c>
      <c r="J100" s="132">
        <v>120.5</v>
      </c>
      <c r="K100" s="133" t="s">
        <v>732</v>
      </c>
      <c r="L100" s="134" t="str">
        <f t="shared" ref="L100:L111" si="38">IF(J100="Div by 0", "N/A", IF(K100="N/A","N/A", IF(J100&gt;VALUE(MID(K100,1,2)), "No", IF(J100&lt;-1*VALUE(MID(K100,1,2)), "No", "Yes"))))</f>
        <v>No</v>
      </c>
    </row>
    <row r="101" spans="1:12" x14ac:dyDescent="0.2">
      <c r="A101" s="45" t="s">
        <v>455</v>
      </c>
      <c r="B101" s="136" t="s">
        <v>217</v>
      </c>
      <c r="C101" s="137">
        <v>0</v>
      </c>
      <c r="D101" s="138" t="str">
        <f>IF($B101="N/A","N/A",IF(C101&gt;10,"No",IF(C101&lt;-10,"No","Yes")))</f>
        <v>N/A</v>
      </c>
      <c r="E101" s="137">
        <v>0</v>
      </c>
      <c r="F101" s="138" t="str">
        <f>IF($B101="N/A","N/A",IF(E101&gt;10,"No",IF(E101&lt;-10,"No","Yes")))</f>
        <v>N/A</v>
      </c>
      <c r="G101" s="137">
        <v>0</v>
      </c>
      <c r="H101" s="138" t="str">
        <f>IF($B101="N/A","N/A",IF(G101&gt;10,"No",IF(G101&lt;-10,"No","Yes")))</f>
        <v>N/A</v>
      </c>
      <c r="I101" s="132" t="s">
        <v>1743</v>
      </c>
      <c r="J101" s="132" t="s">
        <v>1743</v>
      </c>
      <c r="K101" s="133" t="s">
        <v>732</v>
      </c>
      <c r="L101" s="134" t="str">
        <f t="shared" si="38"/>
        <v>N/A</v>
      </c>
    </row>
    <row r="102" spans="1:12" x14ac:dyDescent="0.2">
      <c r="A102" s="45" t="s">
        <v>456</v>
      </c>
      <c r="B102" s="136" t="s">
        <v>217</v>
      </c>
      <c r="C102" s="137">
        <v>0</v>
      </c>
      <c r="D102" s="138" t="str">
        <f>IF($B102="N/A","N/A",IF(C102&gt;10,"No",IF(C102&lt;-10,"No","Yes")))</f>
        <v>N/A</v>
      </c>
      <c r="E102" s="137">
        <v>0</v>
      </c>
      <c r="F102" s="138" t="str">
        <f>IF($B102="N/A","N/A",IF(E102&gt;10,"No",IF(E102&lt;-10,"No","Yes")))</f>
        <v>N/A</v>
      </c>
      <c r="G102" s="137">
        <v>0</v>
      </c>
      <c r="H102" s="138" t="str">
        <f>IF($B102="N/A","N/A",IF(G102&gt;10,"No",IF(G102&lt;-10,"No","Yes")))</f>
        <v>N/A</v>
      </c>
      <c r="I102" s="132" t="s">
        <v>1743</v>
      </c>
      <c r="J102" s="132" t="s">
        <v>1743</v>
      </c>
      <c r="K102" s="133" t="s">
        <v>732</v>
      </c>
      <c r="L102" s="134" t="str">
        <f t="shared" si="38"/>
        <v>N/A</v>
      </c>
    </row>
    <row r="103" spans="1:12" x14ac:dyDescent="0.2">
      <c r="A103" s="45" t="s">
        <v>457</v>
      </c>
      <c r="B103" s="136" t="s">
        <v>217</v>
      </c>
      <c r="C103" s="137">
        <v>1106829</v>
      </c>
      <c r="D103" s="138" t="str">
        <f>IF($B103="N/A","N/A",IF(C103&gt;10,"No",IF(C103&lt;-10,"No","Yes")))</f>
        <v>N/A</v>
      </c>
      <c r="E103" s="137">
        <v>1835829</v>
      </c>
      <c r="F103" s="138" t="str">
        <f>IF($B103="N/A","N/A",IF(E103&gt;10,"No",IF(E103&lt;-10,"No","Yes")))</f>
        <v>N/A</v>
      </c>
      <c r="G103" s="137">
        <v>4048334</v>
      </c>
      <c r="H103" s="138" t="str">
        <f>IF($B103="N/A","N/A",IF(G103&gt;10,"No",IF(G103&lt;-10,"No","Yes")))</f>
        <v>N/A</v>
      </c>
      <c r="I103" s="132">
        <v>65.86</v>
      </c>
      <c r="J103" s="132">
        <v>120.5</v>
      </c>
      <c r="K103" s="133" t="s">
        <v>732</v>
      </c>
      <c r="L103" s="134" t="str">
        <f t="shared" si="38"/>
        <v>No</v>
      </c>
    </row>
    <row r="104" spans="1:12" x14ac:dyDescent="0.2">
      <c r="A104" s="45" t="s">
        <v>108</v>
      </c>
      <c r="B104" s="154" t="s">
        <v>299</v>
      </c>
      <c r="C104" s="150">
        <v>0.93030462729999996</v>
      </c>
      <c r="D104" s="138" t="str">
        <f>IF($B104="N/A","N/A",IF(C104&gt;2,"No",IF(C104&lt;0.9,"No","Yes")))</f>
        <v>Yes</v>
      </c>
      <c r="E104" s="150">
        <v>0.92275573799999999</v>
      </c>
      <c r="F104" s="138" t="str">
        <f>IF($B104="N/A","N/A",IF(E104&gt;2,"No",IF(E104&lt;0.9,"No","Yes")))</f>
        <v>Yes</v>
      </c>
      <c r="G104" s="150">
        <v>1.4713238375</v>
      </c>
      <c r="H104" s="138" t="str">
        <f>IF($B104="N/A","N/A",IF(G104&gt;2,"No",IF(G104&lt;0.9,"No","Yes")))</f>
        <v>Yes</v>
      </c>
      <c r="I104" s="132">
        <v>-0.81100000000000005</v>
      </c>
      <c r="J104" s="132">
        <v>59.45</v>
      </c>
      <c r="K104" s="133" t="s">
        <v>732</v>
      </c>
      <c r="L104" s="134" t="str">
        <f t="shared" si="38"/>
        <v>No</v>
      </c>
    </row>
    <row r="105" spans="1:12" x14ac:dyDescent="0.2">
      <c r="A105" s="45" t="s">
        <v>458</v>
      </c>
      <c r="B105" s="154" t="s">
        <v>299</v>
      </c>
      <c r="C105" s="150">
        <v>0</v>
      </c>
      <c r="D105" s="138" t="str">
        <f>IF($B105="N/A","N/A",IF(C105&gt;2,"No",IF(C105&lt;0.9,"No","Yes")))</f>
        <v>No</v>
      </c>
      <c r="E105" s="150">
        <v>0</v>
      </c>
      <c r="F105" s="138" t="str">
        <f>IF($B105="N/A","N/A",IF(E105&gt;2,"No",IF(E105&lt;0.9,"No","Yes")))</f>
        <v>No</v>
      </c>
      <c r="G105" s="150">
        <v>0</v>
      </c>
      <c r="H105" s="138" t="str">
        <f>IF($B105="N/A","N/A",IF(G105&gt;2,"No",IF(G105&lt;0.9,"No","Yes")))</f>
        <v>No</v>
      </c>
      <c r="I105" s="132" t="s">
        <v>1743</v>
      </c>
      <c r="J105" s="132" t="s">
        <v>1743</v>
      </c>
      <c r="K105" s="133" t="s">
        <v>732</v>
      </c>
      <c r="L105" s="134" t="str">
        <f t="shared" si="38"/>
        <v>N/A</v>
      </c>
    </row>
    <row r="106" spans="1:12" x14ac:dyDescent="0.2">
      <c r="A106" s="45" t="s">
        <v>459</v>
      </c>
      <c r="B106" s="154" t="s">
        <v>299</v>
      </c>
      <c r="C106" s="150" t="s">
        <v>1743</v>
      </c>
      <c r="D106" s="138" t="str">
        <f>IF($B106="N/A","N/A",IF(C106&gt;2,"No",IF(C106&lt;0.9,"No","Yes")))</f>
        <v>No</v>
      </c>
      <c r="E106" s="150" t="s">
        <v>1743</v>
      </c>
      <c r="F106" s="138" t="str">
        <f>IF($B106="N/A","N/A",IF(E106&gt;2,"No",IF(E106&lt;0.9,"No","Yes")))</f>
        <v>No</v>
      </c>
      <c r="G106" s="150">
        <v>0</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v>0.93031870230000002</v>
      </c>
      <c r="D107" s="138" t="str">
        <f>IF($B107="N/A","N/A",IF(C107&gt;2,"No",IF(C107&lt;0.9,"No","Yes")))</f>
        <v>Yes</v>
      </c>
      <c r="E107" s="150">
        <v>0.92312600789999999</v>
      </c>
      <c r="F107" s="138" t="str">
        <f>IF($B107="N/A","N/A",IF(E107&gt;2,"No",IF(E107&lt;0.9,"No","Yes")))</f>
        <v>Yes</v>
      </c>
      <c r="G107" s="150">
        <v>1.4719063115</v>
      </c>
      <c r="H107" s="138" t="str">
        <f>IF($B107="N/A","N/A",IF(G107&gt;2,"No",IF(G107&lt;0.9,"No","Yes")))</f>
        <v>Yes</v>
      </c>
      <c r="I107" s="132">
        <v>-0.77300000000000002</v>
      </c>
      <c r="J107" s="132">
        <v>59.45</v>
      </c>
      <c r="K107" s="133" t="s">
        <v>732</v>
      </c>
      <c r="L107" s="134" t="str">
        <f t="shared" si="38"/>
        <v>No</v>
      </c>
    </row>
    <row r="108" spans="1:12" x14ac:dyDescent="0.2">
      <c r="A108" s="45" t="s">
        <v>1272</v>
      </c>
      <c r="B108" s="136" t="s">
        <v>217</v>
      </c>
      <c r="C108" s="137">
        <v>2.7909138817999999</v>
      </c>
      <c r="D108" s="138" t="str">
        <f>IF($B108="N/A","N/A",IF(C108&gt;10,"No",IF(C108&lt;-10,"No","Yes")))</f>
        <v>N/A</v>
      </c>
      <c r="E108" s="137">
        <v>2.7682672139000002</v>
      </c>
      <c r="F108" s="138" t="str">
        <f>IF($B108="N/A","N/A",IF(E108&gt;10,"No",IF(E108&lt;-10,"No","Yes")))</f>
        <v>N/A</v>
      </c>
      <c r="G108" s="137">
        <v>4.9598685644999998</v>
      </c>
      <c r="H108" s="138" t="str">
        <f>IF($B108="N/A","N/A",IF(G108&gt;10,"No",IF(G108&lt;-10,"No","Yes")))</f>
        <v>N/A</v>
      </c>
      <c r="I108" s="132">
        <v>-0.81100000000000005</v>
      </c>
      <c r="J108" s="132">
        <v>79.17</v>
      </c>
      <c r="K108" s="133" t="s">
        <v>732</v>
      </c>
      <c r="L108" s="134" t="str">
        <f t="shared" si="38"/>
        <v>No</v>
      </c>
    </row>
    <row r="109" spans="1:12" x14ac:dyDescent="0.2">
      <c r="A109" s="45" t="s">
        <v>1273</v>
      </c>
      <c r="B109" s="136" t="s">
        <v>217</v>
      </c>
      <c r="C109" s="137">
        <v>0</v>
      </c>
      <c r="D109" s="138" t="str">
        <f>IF($B109="N/A","N/A",IF(C109&gt;10,"No",IF(C109&lt;-10,"No","Yes")))</f>
        <v>N/A</v>
      </c>
      <c r="E109" s="137">
        <v>0</v>
      </c>
      <c r="F109" s="138" t="str">
        <f>IF($B109="N/A","N/A",IF(E109&gt;10,"No",IF(E109&lt;-10,"No","Yes")))</f>
        <v>N/A</v>
      </c>
      <c r="G109" s="137">
        <v>0</v>
      </c>
      <c r="H109" s="138" t="str">
        <f>IF($B109="N/A","N/A",IF(G109&gt;10,"No",IF(G109&lt;-10,"No","Yes")))</f>
        <v>N/A</v>
      </c>
      <c r="I109" s="132" t="s">
        <v>1743</v>
      </c>
      <c r="J109" s="132" t="s">
        <v>1743</v>
      </c>
      <c r="K109" s="133" t="s">
        <v>732</v>
      </c>
      <c r="L109" s="134" t="str">
        <f t="shared" si="38"/>
        <v>N/A</v>
      </c>
    </row>
    <row r="110" spans="1:12" x14ac:dyDescent="0.2">
      <c r="A110" s="45" t="s">
        <v>1274</v>
      </c>
      <c r="B110" s="136" t="s">
        <v>217</v>
      </c>
      <c r="C110" s="137" t="s">
        <v>1743</v>
      </c>
      <c r="D110" s="138" t="str">
        <f>IF($B110="N/A","N/A",IF(C110&gt;10,"No",IF(C110&lt;-10,"No","Yes")))</f>
        <v>N/A</v>
      </c>
      <c r="E110" s="137" t="s">
        <v>1743</v>
      </c>
      <c r="F110" s="138" t="str">
        <f>IF($B110="N/A","N/A",IF(E110&gt;10,"No",IF(E110&lt;-10,"No","Yes")))</f>
        <v>N/A</v>
      </c>
      <c r="G110" s="137">
        <v>0</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v>2.7909561069</v>
      </c>
      <c r="D111" s="138" t="str">
        <f>IF($B111="N/A","N/A",IF(C111&gt;10,"No",IF(C111&lt;-10,"No","Yes")))</f>
        <v>N/A</v>
      </c>
      <c r="E111" s="137">
        <v>2.7693780235999998</v>
      </c>
      <c r="F111" s="138" t="str">
        <f>IF($B111="N/A","N/A",IF(E111&gt;10,"No",IF(E111&lt;-10,"No","Yes")))</f>
        <v>N/A</v>
      </c>
      <c r="G111" s="137">
        <v>4.9618320985000004</v>
      </c>
      <c r="H111" s="138" t="str">
        <f>IF($B111="N/A","N/A",IF(G111&gt;10,"No",IF(G111&lt;-10,"No","Yes")))</f>
        <v>N/A</v>
      </c>
      <c r="I111" s="132">
        <v>-0.77300000000000002</v>
      </c>
      <c r="J111" s="132">
        <v>79.17</v>
      </c>
      <c r="K111" s="133" t="s">
        <v>732</v>
      </c>
      <c r="L111" s="134" t="str">
        <f t="shared" si="38"/>
        <v>No</v>
      </c>
    </row>
    <row r="112" spans="1:12" x14ac:dyDescent="0.2">
      <c r="A112" s="45" t="s">
        <v>329</v>
      </c>
      <c r="B112" s="135" t="s">
        <v>300</v>
      </c>
      <c r="C112" s="150">
        <v>93.251461988000003</v>
      </c>
      <c r="D112" s="138" t="str">
        <f>IF(OR($B112="N/A",$C112="N/A"),"N/A",IF(C112&gt;98,"Yes","No"))</f>
        <v>No</v>
      </c>
      <c r="E112" s="150">
        <v>93.711060617000001</v>
      </c>
      <c r="F112" s="138" t="str">
        <f>IF(OR($B112="N/A",$E112="N/A"),"N/A",IF(E112&gt;98,"Yes","No"))</f>
        <v>No</v>
      </c>
      <c r="G112" s="150">
        <v>96.709502509999993</v>
      </c>
      <c r="H112" s="138" t="str">
        <f t="shared" ref="H112:H115" si="39">IF($B112="N/A","N/A",IF(G112&gt;98,"Yes","No"))</f>
        <v>No</v>
      </c>
      <c r="I112" s="132">
        <v>0.4929</v>
      </c>
      <c r="J112" s="132">
        <v>3.2</v>
      </c>
      <c r="K112" s="133" t="s">
        <v>732</v>
      </c>
      <c r="L112" s="134" t="str">
        <f>IF(J112="Div by 0", "N/A", IF(OR(J112="N/A",K112="N/A"),"N/A", IF(J112&gt;VALUE(MID(K112,1,2)), "No", IF(J112&lt;-1*VALUE(MID(K112,1,2)), "No", "Yes"))))</f>
        <v>Yes</v>
      </c>
    </row>
    <row r="113" spans="1:12" x14ac:dyDescent="0.2">
      <c r="A113" s="45" t="s">
        <v>461</v>
      </c>
      <c r="B113" s="135" t="s">
        <v>300</v>
      </c>
      <c r="C113" s="150">
        <v>0</v>
      </c>
      <c r="D113" s="138" t="str">
        <f t="shared" ref="D113:D115" si="40">IF(OR($B113="N/A",$C113="N/A"),"N/A",IF(C113&gt;98,"Yes","No"))</f>
        <v>No</v>
      </c>
      <c r="E113" s="150">
        <v>0</v>
      </c>
      <c r="F113" s="138" t="str">
        <f t="shared" ref="F113:F115" si="41">IF(OR($B113="N/A",$E113="N/A"),"N/A",IF(E113&gt;98,"Yes","No"))</f>
        <v>No</v>
      </c>
      <c r="G113" s="150">
        <v>0</v>
      </c>
      <c r="H113" s="138" t="str">
        <f t="shared" si="39"/>
        <v>No</v>
      </c>
      <c r="I113" s="132" t="s">
        <v>1743</v>
      </c>
      <c r="J113" s="132" t="s">
        <v>1743</v>
      </c>
      <c r="K113" s="133" t="s">
        <v>732</v>
      </c>
      <c r="L113" s="134" t="str">
        <f t="shared" ref="L113:L115" si="42">IF(J113="Div by 0", "N/A", IF(OR(J113="N/A",K113="N/A"),"N/A", IF(J113&gt;VALUE(MID(K113,1,2)), "No", IF(J113&lt;-1*VALUE(MID(K113,1,2)), "No", "Yes"))))</f>
        <v>N/A</v>
      </c>
    </row>
    <row r="114" spans="1:12" x14ac:dyDescent="0.2">
      <c r="A114" s="45" t="s">
        <v>462</v>
      </c>
      <c r="B114" s="135" t="s">
        <v>300</v>
      </c>
      <c r="C114" s="150" t="s">
        <v>1743</v>
      </c>
      <c r="D114" s="138" t="str">
        <f t="shared" si="40"/>
        <v>Yes</v>
      </c>
      <c r="E114" s="150" t="s">
        <v>1743</v>
      </c>
      <c r="F114" s="138" t="str">
        <f t="shared" si="41"/>
        <v>Yes</v>
      </c>
      <c r="G114" s="150">
        <v>0</v>
      </c>
      <c r="H114" s="138" t="str">
        <f t="shared" si="39"/>
        <v>No</v>
      </c>
      <c r="I114" s="132" t="s">
        <v>1743</v>
      </c>
      <c r="J114" s="132" t="s">
        <v>1743</v>
      </c>
      <c r="K114" s="133" t="s">
        <v>732</v>
      </c>
      <c r="L114" s="134" t="str">
        <f t="shared" si="42"/>
        <v>N/A</v>
      </c>
    </row>
    <row r="115" spans="1:12" x14ac:dyDescent="0.2">
      <c r="A115" s="45" t="s">
        <v>463</v>
      </c>
      <c r="B115" s="135" t="s">
        <v>300</v>
      </c>
      <c r="C115" s="150">
        <v>93.255552144000006</v>
      </c>
      <c r="D115" s="138" t="str">
        <f t="shared" si="40"/>
        <v>No</v>
      </c>
      <c r="E115" s="150">
        <v>93.747708552000006</v>
      </c>
      <c r="F115" s="138" t="str">
        <f t="shared" si="41"/>
        <v>No</v>
      </c>
      <c r="G115" s="150">
        <v>96.775804824999994</v>
      </c>
      <c r="H115" s="138" t="str">
        <f t="shared" si="39"/>
        <v>No</v>
      </c>
      <c r="I115" s="132">
        <v>0.52780000000000005</v>
      </c>
      <c r="J115" s="132">
        <v>3.23</v>
      </c>
      <c r="K115" s="133" t="s">
        <v>732</v>
      </c>
      <c r="L115" s="134" t="str">
        <f t="shared" si="42"/>
        <v>Yes</v>
      </c>
    </row>
    <row r="116" spans="1:12" x14ac:dyDescent="0.2">
      <c r="A116" s="3" t="s">
        <v>464</v>
      </c>
      <c r="B116" s="135" t="s">
        <v>217</v>
      </c>
      <c r="C116" s="155">
        <v>11</v>
      </c>
      <c r="D116" s="138" t="str">
        <f>IF($B116="N/A","N/A",IF(C116&gt;10,"No",IF(C116&lt;-10,"No","Yes")))</f>
        <v>N/A</v>
      </c>
      <c r="E116" s="155">
        <v>35</v>
      </c>
      <c r="F116" s="138" t="str">
        <f>IF($B116="N/A","N/A",IF(E116&gt;10,"No",IF(E116&lt;-10,"No","Yes")))</f>
        <v>N/A</v>
      </c>
      <c r="G116" s="155">
        <v>91</v>
      </c>
      <c r="H116" s="138" t="str">
        <f>IF($B116="N/A","N/A",IF(G116&gt;10,"No",IF(G116&lt;-10,"No","Yes")))</f>
        <v>N/A</v>
      </c>
      <c r="I116" s="132">
        <v>600</v>
      </c>
      <c r="J116" s="132">
        <v>160</v>
      </c>
      <c r="K116" s="135" t="s">
        <v>732</v>
      </c>
      <c r="L116" s="134" t="str">
        <f>IF(J116="Div by 0", "N/A", IF(OR(J116="N/A",K116="N/A"),"N/A", IF(J116&gt;VALUE(MID(K116,1,2)), "No", IF(J116&lt;-1*VALUE(MID(K116,1,2)), "No", "Yes"))))</f>
        <v>No</v>
      </c>
    </row>
    <row r="117" spans="1:12" x14ac:dyDescent="0.2">
      <c r="A117" s="3" t="s">
        <v>215</v>
      </c>
      <c r="B117" s="135" t="s">
        <v>217</v>
      </c>
      <c r="C117" s="150">
        <v>0</v>
      </c>
      <c r="D117" s="138" t="str">
        <f>IF($B117="N/A","N/A",IF(C117&gt;10,"No",IF(C117&lt;-10,"No","Yes")))</f>
        <v>N/A</v>
      </c>
      <c r="E117" s="150">
        <v>0</v>
      </c>
      <c r="F117" s="138" t="str">
        <f>IF($B117="N/A","N/A",IF(E117&gt;10,"No",IF(E117&lt;-10,"No","Yes")))</f>
        <v>N/A</v>
      </c>
      <c r="G117" s="150">
        <v>0</v>
      </c>
      <c r="H117" s="138" t="str">
        <f>IF($B117="N/A","N/A",IF(G117&gt;10,"No",IF(G117&lt;-10,"No","Yes")))</f>
        <v>N/A</v>
      </c>
      <c r="I117" s="132" t="s">
        <v>1743</v>
      </c>
      <c r="J117" s="132" t="s">
        <v>1743</v>
      </c>
      <c r="K117" s="135" t="s">
        <v>732</v>
      </c>
      <c r="L117" s="134" t="str">
        <f>IF(J117="Div by 0", "N/A", IF(OR(J117="N/A",K117="N/A"),"N/A", IF(J117&gt;VALUE(MID(K117,1,2)), "No", IF(J117&lt;-1*VALUE(MID(K117,1,2)), "No", "Yes"))))</f>
        <v>N/A</v>
      </c>
    </row>
    <row r="118" spans="1:12" x14ac:dyDescent="0.2">
      <c r="A118" s="4" t="s">
        <v>1630</v>
      </c>
      <c r="B118" s="135" t="s">
        <v>217</v>
      </c>
      <c r="C118" s="131">
        <v>0</v>
      </c>
      <c r="D118" s="130" t="str">
        <f>IF($B118="N/A","N/A",IF(C118&gt;10,"No",IF(C118&lt;-10,"No","Yes")))</f>
        <v>N/A</v>
      </c>
      <c r="E118" s="131">
        <v>0</v>
      </c>
      <c r="F118" s="130" t="str">
        <f>IF($B118="N/A","N/A",IF(E118&gt;10,"No",IF(E118&lt;-10,"No","Yes")))</f>
        <v>N/A</v>
      </c>
      <c r="G118" s="131">
        <v>32</v>
      </c>
      <c r="H118" s="130" t="str">
        <f>IF($B118="N/A","N/A",IF(G118&gt;10,"No",IF(G118&lt;-10,"No","Yes")))</f>
        <v>N/A</v>
      </c>
      <c r="I118" s="139" t="s">
        <v>1743</v>
      </c>
      <c r="J118" s="139" t="s">
        <v>1743</v>
      </c>
      <c r="K118" s="135" t="s">
        <v>732</v>
      </c>
      <c r="L118" s="134" t="str">
        <f>IF(J118="Div by 0", "N/A", IF(K118="N/A","N/A", IF(J118&gt;VALUE(MID(K118,1,2)), "No", IF(J118&lt;-1*VALUE(MID(K118,1,2)), "No", "Yes"))))</f>
        <v>N/A</v>
      </c>
    </row>
    <row r="119" spans="1:12" x14ac:dyDescent="0.2">
      <c r="A119" s="4" t="s">
        <v>1631</v>
      </c>
      <c r="B119" s="135" t="s">
        <v>217</v>
      </c>
      <c r="C119" s="131">
        <v>0</v>
      </c>
      <c r="D119" s="130" t="str">
        <f>IF($B119="N/A","N/A",IF(C119&gt;10,"No",IF(C119&lt;-10,"No","Yes")))</f>
        <v>N/A</v>
      </c>
      <c r="E119" s="131">
        <v>0</v>
      </c>
      <c r="F119" s="130" t="str">
        <f>IF($B119="N/A","N/A",IF(E119&gt;10,"No",IF(E119&lt;-10,"No","Yes")))</f>
        <v>N/A</v>
      </c>
      <c r="G119" s="131">
        <v>44084</v>
      </c>
      <c r="H119" s="130" t="str">
        <f>IF($B119="N/A","N/A",IF(G119&gt;10,"No",IF(G119&lt;-10,"No","Yes")))</f>
        <v>N/A</v>
      </c>
      <c r="I119" s="139" t="s">
        <v>1743</v>
      </c>
      <c r="J119" s="139" t="s">
        <v>1743</v>
      </c>
      <c r="K119" s="135" t="s">
        <v>732</v>
      </c>
      <c r="L119" s="134" t="str">
        <f>IF(J119="Div by 0", "N/A", IF(K119="N/A","N/A", IF(J119&gt;VALUE(MID(K119,1,2)), "No", IF(J119&lt;-1*VALUE(MID(K119,1,2)), "No", "Yes"))))</f>
        <v>N/A</v>
      </c>
    </row>
    <row r="120" spans="1:12" x14ac:dyDescent="0.2">
      <c r="A120" s="4" t="s">
        <v>1632</v>
      </c>
      <c r="B120" s="135" t="s">
        <v>217</v>
      </c>
      <c r="C120" s="152">
        <v>0</v>
      </c>
      <c r="D120" s="130" t="str">
        <f>IF($B120="N/A","N/A",IF(C120&gt;10,"No",IF(C120&lt;-10,"No","Yes")))</f>
        <v>N/A</v>
      </c>
      <c r="E120" s="152">
        <v>0</v>
      </c>
      <c r="F120" s="130" t="str">
        <f>IF($B120="N/A","N/A",IF(E120&gt;10,"No",IF(E120&lt;-10,"No","Yes")))</f>
        <v>N/A</v>
      </c>
      <c r="G120" s="152">
        <v>49</v>
      </c>
      <c r="H120" s="130" t="str">
        <f>IF($B120="N/A","N/A",IF(G120&gt;10,"No",IF(G120&lt;-10,"No","Yes")))</f>
        <v>N/A</v>
      </c>
      <c r="I120" s="139" t="s">
        <v>1743</v>
      </c>
      <c r="J120" s="139" t="s">
        <v>1743</v>
      </c>
      <c r="K120" s="135" t="s">
        <v>732</v>
      </c>
      <c r="L120" s="134" t="str">
        <f>IF(J120="Div by 0", "N/A", IF(K120="N/A","N/A", IF(J120&gt;VALUE(MID(K120,1,2)), "No", IF(J120&lt;-1*VALUE(MID(K120,1,2)), "No", "Yes"))))</f>
        <v>N/A</v>
      </c>
    </row>
    <row r="121" spans="1:12" x14ac:dyDescent="0.2">
      <c r="A121" s="4" t="s">
        <v>1633</v>
      </c>
      <c r="B121" s="141" t="s">
        <v>217</v>
      </c>
      <c r="C121" s="152" t="s">
        <v>217</v>
      </c>
      <c r="D121" s="134" t="str">
        <f t="shared" ref="D121:H134" si="43">IF($B121="N/A","N/A",IF(C121&lt;0,"No","Yes"))</f>
        <v>N/A</v>
      </c>
      <c r="E121" s="152">
        <v>0</v>
      </c>
      <c r="F121" s="134" t="str">
        <f t="shared" si="43"/>
        <v>N/A</v>
      </c>
      <c r="G121" s="152">
        <v>0</v>
      </c>
      <c r="H121" s="134" t="str">
        <f t="shared" si="43"/>
        <v>N/A</v>
      </c>
      <c r="I121" s="139" t="s">
        <v>217</v>
      </c>
      <c r="J121" s="139" t="s">
        <v>1743</v>
      </c>
      <c r="K121" s="141" t="s">
        <v>732</v>
      </c>
      <c r="L121" s="134" t="str">
        <f t="shared" ref="L121:L142" si="44">IF(J121="Div by 0", "N/A", IF(OR(J121="N/A",K121="N/A"),"N/A", IF(J121&gt;VALUE(MID(K121,1,2)), "No", IF(J121&lt;-1*VALUE(MID(K121,1,2)), "No", "Yes"))))</f>
        <v>N/A</v>
      </c>
    </row>
    <row r="122" spans="1:12" x14ac:dyDescent="0.2">
      <c r="A122" s="4" t="s">
        <v>1634</v>
      </c>
      <c r="B122" s="141" t="s">
        <v>217</v>
      </c>
      <c r="C122" s="152" t="s">
        <v>217</v>
      </c>
      <c r="D122" s="134" t="str">
        <f t="shared" si="43"/>
        <v>N/A</v>
      </c>
      <c r="E122" s="152">
        <v>0</v>
      </c>
      <c r="F122" s="134" t="str">
        <f t="shared" si="43"/>
        <v>N/A</v>
      </c>
      <c r="G122" s="152">
        <v>0</v>
      </c>
      <c r="H122" s="134" t="str">
        <f t="shared" si="43"/>
        <v>N/A</v>
      </c>
      <c r="I122" s="139" t="s">
        <v>217</v>
      </c>
      <c r="J122" s="139" t="s">
        <v>1743</v>
      </c>
      <c r="K122" s="141" t="s">
        <v>732</v>
      </c>
      <c r="L122" s="134" t="str">
        <f t="shared" si="44"/>
        <v>N/A</v>
      </c>
    </row>
    <row r="123" spans="1:12" x14ac:dyDescent="0.2">
      <c r="A123" s="4" t="s">
        <v>1635</v>
      </c>
      <c r="B123" s="141" t="s">
        <v>217</v>
      </c>
      <c r="C123" s="152" t="s">
        <v>217</v>
      </c>
      <c r="D123" s="134" t="str">
        <f t="shared" si="43"/>
        <v>N/A</v>
      </c>
      <c r="E123" s="152">
        <v>0</v>
      </c>
      <c r="F123" s="134" t="str">
        <f t="shared" si="43"/>
        <v>N/A</v>
      </c>
      <c r="G123" s="152">
        <v>0</v>
      </c>
      <c r="H123" s="134" t="str">
        <f t="shared" si="43"/>
        <v>N/A</v>
      </c>
      <c r="I123" s="139" t="s">
        <v>217</v>
      </c>
      <c r="J123" s="139" t="s">
        <v>1743</v>
      </c>
      <c r="K123" s="141" t="s">
        <v>732</v>
      </c>
      <c r="L123" s="134" t="str">
        <f t="shared" si="44"/>
        <v>N/A</v>
      </c>
    </row>
    <row r="124" spans="1:12" x14ac:dyDescent="0.2">
      <c r="A124" s="4" t="s">
        <v>1636</v>
      </c>
      <c r="B124" s="141" t="s">
        <v>217</v>
      </c>
      <c r="C124" s="152" t="s">
        <v>217</v>
      </c>
      <c r="D124" s="134" t="str">
        <f t="shared" si="43"/>
        <v>N/A</v>
      </c>
      <c r="E124" s="152">
        <v>0</v>
      </c>
      <c r="F124" s="134" t="str">
        <f t="shared" si="43"/>
        <v>N/A</v>
      </c>
      <c r="G124" s="152">
        <v>49</v>
      </c>
      <c r="H124" s="134" t="str">
        <f t="shared" si="43"/>
        <v>N/A</v>
      </c>
      <c r="I124" s="139" t="s">
        <v>217</v>
      </c>
      <c r="J124" s="139" t="s">
        <v>1743</v>
      </c>
      <c r="K124" s="141" t="s">
        <v>732</v>
      </c>
      <c r="L124" s="134" t="str">
        <f t="shared" si="44"/>
        <v>N/A</v>
      </c>
    </row>
    <row r="125" spans="1:12" x14ac:dyDescent="0.2">
      <c r="A125" s="2" t="s">
        <v>1637</v>
      </c>
      <c r="B125" s="141" t="s">
        <v>217</v>
      </c>
      <c r="C125" s="156" t="s">
        <v>217</v>
      </c>
      <c r="D125" s="134" t="str">
        <f t="shared" si="43"/>
        <v>N/A</v>
      </c>
      <c r="E125" s="156" t="s">
        <v>217</v>
      </c>
      <c r="F125" s="134" t="str">
        <f t="shared" si="43"/>
        <v>N/A</v>
      </c>
      <c r="G125" s="156">
        <v>3.7803099899999998E-2</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0</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0</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0</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0.2229603677</v>
      </c>
      <c r="H129" s="134" t="str">
        <f t="shared" si="43"/>
        <v>N/A</v>
      </c>
      <c r="I129" s="132" t="s">
        <v>217</v>
      </c>
      <c r="J129" s="132" t="s">
        <v>217</v>
      </c>
      <c r="K129" s="141" t="s">
        <v>732</v>
      </c>
      <c r="L129" s="134" t="str">
        <f t="shared" si="45"/>
        <v>N/A</v>
      </c>
    </row>
    <row r="130" spans="1:12" ht="25.5" x14ac:dyDescent="0.2">
      <c r="A130" s="2" t="s">
        <v>1642</v>
      </c>
      <c r="B130" s="141" t="s">
        <v>217</v>
      </c>
      <c r="C130" s="156" t="s">
        <v>1743</v>
      </c>
      <c r="D130" s="134" t="str">
        <f t="shared" si="43"/>
        <v>N/A</v>
      </c>
      <c r="E130" s="156" t="s">
        <v>1743</v>
      </c>
      <c r="F130" s="134" t="str">
        <f t="shared" si="43"/>
        <v>N/A</v>
      </c>
      <c r="G130" s="156">
        <v>0</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t="s">
        <v>1743</v>
      </c>
      <c r="F131" s="134" t="str">
        <f t="shared" si="43"/>
        <v>N/A</v>
      </c>
      <c r="G131" s="156" t="s">
        <v>1743</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t="s">
        <v>1743</v>
      </c>
      <c r="F132" s="134" t="str">
        <f t="shared" si="43"/>
        <v>N/A</v>
      </c>
      <c r="G132" s="156" t="s">
        <v>1743</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t="s">
        <v>1743</v>
      </c>
      <c r="F133" s="134" t="str">
        <f t="shared" si="43"/>
        <v>N/A</v>
      </c>
      <c r="G133" s="156" t="s">
        <v>1743</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t="s">
        <v>1743</v>
      </c>
      <c r="F134" s="134" t="str">
        <f t="shared" si="43"/>
        <v>N/A</v>
      </c>
      <c r="G134" s="156">
        <v>0</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t="s">
        <v>1743</v>
      </c>
      <c r="F135" s="138" t="str">
        <f t="shared" ref="F135:F141" si="47">IF($B135="N/A","N/A",IF(E135&gt;10,"No",IF(E135&lt;-10,"No","Yes")))</f>
        <v>N/A</v>
      </c>
      <c r="G135" s="156">
        <v>0</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t="s">
        <v>1743</v>
      </c>
      <c r="F136" s="138" t="str">
        <f t="shared" si="47"/>
        <v>N/A</v>
      </c>
      <c r="G136" s="156">
        <v>0</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t="s">
        <v>1743</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t="s">
        <v>1743</v>
      </c>
      <c r="F138" s="138" t="str">
        <f t="shared" si="47"/>
        <v>N/A</v>
      </c>
      <c r="G138" s="156">
        <v>0</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t="s">
        <v>1743</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t="s">
        <v>1743</v>
      </c>
      <c r="F140" s="138" t="str">
        <f t="shared" si="47"/>
        <v>N/A</v>
      </c>
      <c r="G140" s="156">
        <v>0</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t="s">
        <v>1743</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t="s">
        <v>1743</v>
      </c>
      <c r="F142" s="134" t="str">
        <f t="shared" ref="F142" si="50">IF($B142="N/A","N/A",IF(E142&lt;0,"No","Yes"))</f>
        <v>N/A</v>
      </c>
      <c r="G142" s="156">
        <v>0</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1106823</v>
      </c>
      <c r="D143" s="138" t="str">
        <f>IF($B143="N/A","N/A",IF(C143&gt;10,"No",IF(C143&lt;-10,"No","Yes")))</f>
        <v>N/A</v>
      </c>
      <c r="E143" s="131">
        <v>1835796</v>
      </c>
      <c r="F143" s="138" t="str">
        <f>IF($B143="N/A","N/A",IF(E143&gt;10,"No",IF(E143&lt;-10,"No","Yes")))</f>
        <v>N/A</v>
      </c>
      <c r="G143" s="131">
        <v>4048270</v>
      </c>
      <c r="H143" s="138" t="str">
        <f>IF($B143="N/A","N/A",IF(G143&gt;10,"No",IF(G143&lt;-10,"No","Yes")))</f>
        <v>N/A</v>
      </c>
      <c r="I143" s="132">
        <v>65.86</v>
      </c>
      <c r="J143" s="132">
        <v>120.5</v>
      </c>
      <c r="K143" s="133" t="s">
        <v>732</v>
      </c>
      <c r="L143" s="134" t="str">
        <f>IF(J143="Div by 0", "N/A", IF(K143="N/A","N/A", IF(J143&gt;VALUE(MID(K143,1,2)), "No", IF(J143&lt;-1*VALUE(MID(K143,1,2)), "No", "Yes"))))</f>
        <v>No</v>
      </c>
    </row>
    <row r="144" spans="1:12" x14ac:dyDescent="0.2">
      <c r="A144" s="3" t="s">
        <v>730</v>
      </c>
      <c r="B144" s="136" t="s">
        <v>217</v>
      </c>
      <c r="C144" s="152">
        <v>68395</v>
      </c>
      <c r="D144" s="138" t="str">
        <f>IF($B144="N/A","N/A",IF(C144&gt;10,"No",IF(C144&lt;-10,"No","Yes")))</f>
        <v>N/A</v>
      </c>
      <c r="E144" s="152">
        <v>81823</v>
      </c>
      <c r="F144" s="138" t="str">
        <f>IF($B144="N/A","N/A",IF(E144&gt;10,"No",IF(E144&lt;-10,"No","Yes")))</f>
        <v>N/A</v>
      </c>
      <c r="G144" s="152">
        <v>102082</v>
      </c>
      <c r="H144" s="138" t="str">
        <f>IF($B144="N/A","N/A",IF(G144&gt;10,"No",IF(G144&lt;-10,"No","Yes")))</f>
        <v>N/A</v>
      </c>
      <c r="I144" s="132">
        <v>19.63</v>
      </c>
      <c r="J144" s="132">
        <v>24.76</v>
      </c>
      <c r="K144" s="133" t="s">
        <v>732</v>
      </c>
      <c r="L144" s="134" t="str">
        <f>IF(J144="Div by 0", "N/A", IF(K144="N/A","N/A", IF(J144&gt;VALUE(MID(K144,1,2)), "No", IF(J144&lt;-1*VALUE(MID(K144,1,2)), "No", "Yes"))))</f>
        <v>Yes</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78.755429374000002</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1.9264641127</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57.786865294000002</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92.006870297000006</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83.068662692999993</v>
      </c>
      <c r="H149" s="134" t="str">
        <f t="shared" si="54"/>
        <v>N/A</v>
      </c>
      <c r="I149" s="132" t="s">
        <v>217</v>
      </c>
      <c r="J149" s="132" t="s">
        <v>217</v>
      </c>
      <c r="K149" s="141" t="s">
        <v>732</v>
      </c>
      <c r="L149" s="134" t="str">
        <f t="shared" si="55"/>
        <v>N/A</v>
      </c>
    </row>
    <row r="150" spans="1:12" x14ac:dyDescent="0.2">
      <c r="A150" s="4" t="s">
        <v>731</v>
      </c>
      <c r="B150" s="135" t="s">
        <v>217</v>
      </c>
      <c r="C150" s="152">
        <v>11</v>
      </c>
      <c r="D150" s="130" t="str">
        <f t="shared" ref="D150:D172" si="56">IF($B150="N/A","N/A",IF(C150&gt;10,"No",IF(C150&lt;-10,"No","Yes")))</f>
        <v>N/A</v>
      </c>
      <c r="E150" s="152">
        <v>35</v>
      </c>
      <c r="F150" s="130" t="str">
        <f t="shared" ref="F150:F172" si="57">IF($B150="N/A","N/A",IF(E150&gt;10,"No",IF(E150&lt;-10,"No","Yes")))</f>
        <v>N/A</v>
      </c>
      <c r="G150" s="152">
        <v>42</v>
      </c>
      <c r="H150" s="130" t="str">
        <f t="shared" ref="H150:H172" si="58">IF($B150="N/A","N/A",IF(G150&gt;10,"No",IF(G150&lt;-10,"No","Yes")))</f>
        <v>N/A</v>
      </c>
      <c r="I150" s="132">
        <v>600</v>
      </c>
      <c r="J150" s="132">
        <v>20</v>
      </c>
      <c r="K150" s="135" t="s">
        <v>732</v>
      </c>
      <c r="L150" s="134" t="str">
        <f t="shared" ref="L150:L172" si="59">IF(J150="Div by 0", "N/A", IF(K150="N/A","N/A", IF(J150&gt;VALUE(MID(K150,1,2)), "No", IF(J150&lt;-1*VALUE(MID(K150,1,2)), "No", "Yes"))))</f>
        <v>Yes</v>
      </c>
    </row>
    <row r="151" spans="1:12" x14ac:dyDescent="0.2">
      <c r="A151" s="4" t="s">
        <v>534</v>
      </c>
      <c r="B151" s="135" t="s">
        <v>217</v>
      </c>
      <c r="C151" s="152">
        <v>0</v>
      </c>
      <c r="D151" s="130" t="str">
        <f t="shared" si="56"/>
        <v>N/A</v>
      </c>
      <c r="E151" s="152">
        <v>0</v>
      </c>
      <c r="F151" s="130" t="str">
        <f t="shared" si="57"/>
        <v>N/A</v>
      </c>
      <c r="G151" s="152">
        <v>11</v>
      </c>
      <c r="H151" s="130" t="str">
        <f t="shared" si="58"/>
        <v>N/A</v>
      </c>
      <c r="I151" s="132" t="s">
        <v>1743</v>
      </c>
      <c r="J151" s="132" t="s">
        <v>1743</v>
      </c>
      <c r="K151" s="135" t="s">
        <v>732</v>
      </c>
      <c r="L151" s="134" t="str">
        <f t="shared" si="59"/>
        <v>N/A</v>
      </c>
    </row>
    <row r="152" spans="1:12" x14ac:dyDescent="0.2">
      <c r="A152" s="4" t="s">
        <v>535</v>
      </c>
      <c r="B152" s="135" t="s">
        <v>217</v>
      </c>
      <c r="C152" s="152">
        <v>0</v>
      </c>
      <c r="D152" s="130" t="str">
        <f t="shared" si="56"/>
        <v>N/A</v>
      </c>
      <c r="E152" s="152">
        <v>0</v>
      </c>
      <c r="F152" s="130" t="str">
        <f t="shared" si="57"/>
        <v>N/A</v>
      </c>
      <c r="G152" s="152">
        <v>11</v>
      </c>
      <c r="H152" s="130" t="str">
        <f t="shared" si="58"/>
        <v>N/A</v>
      </c>
      <c r="I152" s="132" t="s">
        <v>1743</v>
      </c>
      <c r="J152" s="132" t="s">
        <v>1743</v>
      </c>
      <c r="K152" s="135" t="s">
        <v>732</v>
      </c>
      <c r="L152" s="134" t="str">
        <f t="shared" si="59"/>
        <v>N/A</v>
      </c>
    </row>
    <row r="153" spans="1:12" x14ac:dyDescent="0.2">
      <c r="A153" s="4" t="s">
        <v>536</v>
      </c>
      <c r="B153" s="135" t="s">
        <v>217</v>
      </c>
      <c r="C153" s="152">
        <v>11</v>
      </c>
      <c r="D153" s="130" t="str">
        <f t="shared" si="56"/>
        <v>N/A</v>
      </c>
      <c r="E153" s="152">
        <v>0</v>
      </c>
      <c r="F153" s="130" t="str">
        <f t="shared" si="57"/>
        <v>N/A</v>
      </c>
      <c r="G153" s="152">
        <v>0</v>
      </c>
      <c r="H153" s="130" t="str">
        <f t="shared" si="58"/>
        <v>N/A</v>
      </c>
      <c r="I153" s="132">
        <v>-100</v>
      </c>
      <c r="J153" s="132" t="s">
        <v>1743</v>
      </c>
      <c r="K153" s="135" t="s">
        <v>732</v>
      </c>
      <c r="L153" s="134" t="str">
        <f t="shared" si="59"/>
        <v>N/A</v>
      </c>
    </row>
    <row r="154" spans="1:12" x14ac:dyDescent="0.2">
      <c r="A154" s="4" t="s">
        <v>537</v>
      </c>
      <c r="B154" s="135" t="s">
        <v>217</v>
      </c>
      <c r="C154" s="152">
        <v>11</v>
      </c>
      <c r="D154" s="130" t="str">
        <f t="shared" si="56"/>
        <v>N/A</v>
      </c>
      <c r="E154" s="152">
        <v>35</v>
      </c>
      <c r="F154" s="130" t="str">
        <f t="shared" si="57"/>
        <v>N/A</v>
      </c>
      <c r="G154" s="152">
        <v>34</v>
      </c>
      <c r="H154" s="130" t="str">
        <f t="shared" si="58"/>
        <v>N/A</v>
      </c>
      <c r="I154" s="132">
        <v>1650</v>
      </c>
      <c r="J154" s="132">
        <v>-2.86</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3.2402657000000001E-2</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5.5041831800000003E-2</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1.46049365E-2</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0</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0.15470719390000001</v>
      </c>
      <c r="H159" s="134" t="str">
        <f t="shared" si="62"/>
        <v>N/A</v>
      </c>
      <c r="I159" s="132" t="s">
        <v>217</v>
      </c>
      <c r="J159" s="132" t="s">
        <v>217</v>
      </c>
      <c r="K159" s="141" t="s">
        <v>732</v>
      </c>
      <c r="L159" s="134" t="str">
        <f t="shared" si="63"/>
        <v>N/A</v>
      </c>
    </row>
    <row r="160" spans="1:12" ht="25.5" x14ac:dyDescent="0.2">
      <c r="A160" s="4" t="s">
        <v>543</v>
      </c>
      <c r="B160" s="135" t="s">
        <v>217</v>
      </c>
      <c r="C160" s="152">
        <v>0.49</v>
      </c>
      <c r="D160" s="130" t="str">
        <f t="shared" si="56"/>
        <v>N/A</v>
      </c>
      <c r="E160" s="152">
        <v>22.52</v>
      </c>
      <c r="F160" s="130" t="str">
        <f t="shared" si="57"/>
        <v>N/A</v>
      </c>
      <c r="G160" s="152">
        <v>24.44</v>
      </c>
      <c r="H160" s="130" t="str">
        <f t="shared" si="58"/>
        <v>N/A</v>
      </c>
      <c r="I160" s="132">
        <v>4496</v>
      </c>
      <c r="J160" s="132">
        <v>8.5259999999999998</v>
      </c>
      <c r="K160" s="135" t="s">
        <v>732</v>
      </c>
      <c r="L160" s="134" t="str">
        <f t="shared" si="59"/>
        <v>Yes</v>
      </c>
    </row>
    <row r="161" spans="1:12" x14ac:dyDescent="0.2">
      <c r="A161" s="4" t="s">
        <v>544</v>
      </c>
      <c r="B161" s="135" t="s">
        <v>217</v>
      </c>
      <c r="C161" s="131">
        <v>6</v>
      </c>
      <c r="D161" s="130" t="str">
        <f t="shared" si="56"/>
        <v>N/A</v>
      </c>
      <c r="E161" s="131">
        <v>33</v>
      </c>
      <c r="F161" s="130" t="str">
        <f t="shared" si="57"/>
        <v>N/A</v>
      </c>
      <c r="G161" s="131">
        <v>32</v>
      </c>
      <c r="H161" s="130" t="str">
        <f t="shared" si="58"/>
        <v>N/A</v>
      </c>
      <c r="I161" s="132">
        <v>450</v>
      </c>
      <c r="J161" s="132">
        <v>-3.03</v>
      </c>
      <c r="K161" s="135" t="s">
        <v>732</v>
      </c>
      <c r="L161" s="134" t="str">
        <f t="shared" si="59"/>
        <v>Yes</v>
      </c>
    </row>
    <row r="162" spans="1:12" x14ac:dyDescent="0.2">
      <c r="A162" s="4" t="s">
        <v>1276</v>
      </c>
      <c r="B162" s="135" t="s">
        <v>217</v>
      </c>
      <c r="C162" s="131">
        <v>1.2</v>
      </c>
      <c r="D162" s="130" t="str">
        <f t="shared" si="56"/>
        <v>N/A</v>
      </c>
      <c r="E162" s="131">
        <v>0.9428571429</v>
      </c>
      <c r="F162" s="130" t="str">
        <f t="shared" si="57"/>
        <v>N/A</v>
      </c>
      <c r="G162" s="131">
        <v>0.7619047619</v>
      </c>
      <c r="H162" s="130" t="str">
        <f t="shared" si="58"/>
        <v>N/A</v>
      </c>
      <c r="I162" s="132">
        <v>-21.4</v>
      </c>
      <c r="J162" s="132">
        <v>-19.2</v>
      </c>
      <c r="K162" s="135" t="s">
        <v>732</v>
      </c>
      <c r="L162" s="134" t="str">
        <f t="shared" si="59"/>
        <v>Yes</v>
      </c>
    </row>
    <row r="163" spans="1:12" ht="25.5" x14ac:dyDescent="0.2">
      <c r="A163" s="4" t="s">
        <v>1277</v>
      </c>
      <c r="B163" s="135" t="s">
        <v>217</v>
      </c>
      <c r="C163" s="131" t="s">
        <v>1743</v>
      </c>
      <c r="D163" s="130" t="str">
        <f t="shared" si="56"/>
        <v>N/A</v>
      </c>
      <c r="E163" s="131" t="s">
        <v>1743</v>
      </c>
      <c r="F163" s="130" t="str">
        <f t="shared" si="57"/>
        <v>N/A</v>
      </c>
      <c r="G163" s="131">
        <v>0</v>
      </c>
      <c r="H163" s="130" t="str">
        <f t="shared" si="58"/>
        <v>N/A</v>
      </c>
      <c r="I163" s="132" t="s">
        <v>1743</v>
      </c>
      <c r="J163" s="132" t="s">
        <v>1743</v>
      </c>
      <c r="K163" s="135" t="s">
        <v>732</v>
      </c>
      <c r="L163" s="134" t="str">
        <f t="shared" si="59"/>
        <v>N/A</v>
      </c>
    </row>
    <row r="164" spans="1:12" ht="25.5" x14ac:dyDescent="0.2">
      <c r="A164" s="4" t="s">
        <v>1278</v>
      </c>
      <c r="B164" s="135" t="s">
        <v>217</v>
      </c>
      <c r="C164" s="131" t="s">
        <v>1743</v>
      </c>
      <c r="D164" s="130" t="str">
        <f t="shared" si="56"/>
        <v>N/A</v>
      </c>
      <c r="E164" s="131" t="s">
        <v>1743</v>
      </c>
      <c r="F164" s="130" t="str">
        <f t="shared" si="57"/>
        <v>N/A</v>
      </c>
      <c r="G164" s="131">
        <v>6</v>
      </c>
      <c r="H164" s="130" t="str">
        <f t="shared" si="58"/>
        <v>N/A</v>
      </c>
      <c r="I164" s="132" t="s">
        <v>1743</v>
      </c>
      <c r="J164" s="132" t="s">
        <v>1743</v>
      </c>
      <c r="K164" s="135" t="s">
        <v>732</v>
      </c>
      <c r="L164" s="134" t="str">
        <f t="shared" si="59"/>
        <v>N/A</v>
      </c>
    </row>
    <row r="165" spans="1:12" ht="25.5" x14ac:dyDescent="0.2">
      <c r="A165" s="4" t="s">
        <v>1279</v>
      </c>
      <c r="B165" s="135" t="s">
        <v>217</v>
      </c>
      <c r="C165" s="131">
        <v>2</v>
      </c>
      <c r="D165" s="130" t="str">
        <f t="shared" si="56"/>
        <v>N/A</v>
      </c>
      <c r="E165" s="131" t="s">
        <v>1743</v>
      </c>
      <c r="F165" s="130" t="str">
        <f t="shared" si="57"/>
        <v>N/A</v>
      </c>
      <c r="G165" s="131" t="s">
        <v>1743</v>
      </c>
      <c r="H165" s="130" t="str">
        <f t="shared" si="58"/>
        <v>N/A</v>
      </c>
      <c r="I165" s="132" t="s">
        <v>1743</v>
      </c>
      <c r="J165" s="132" t="s">
        <v>1743</v>
      </c>
      <c r="K165" s="135" t="s">
        <v>732</v>
      </c>
      <c r="L165" s="134" t="str">
        <f t="shared" si="59"/>
        <v>N/A</v>
      </c>
    </row>
    <row r="166" spans="1:12" ht="25.5" x14ac:dyDescent="0.2">
      <c r="A166" s="4" t="s">
        <v>1280</v>
      </c>
      <c r="B166" s="135" t="s">
        <v>217</v>
      </c>
      <c r="C166" s="131">
        <v>0</v>
      </c>
      <c r="D166" s="130" t="str">
        <f t="shared" si="56"/>
        <v>N/A</v>
      </c>
      <c r="E166" s="131">
        <v>0.9428571429</v>
      </c>
      <c r="F166" s="130" t="str">
        <f t="shared" si="57"/>
        <v>N/A</v>
      </c>
      <c r="G166" s="131">
        <v>0.41176470590000003</v>
      </c>
      <c r="H166" s="130" t="str">
        <f t="shared" si="58"/>
        <v>N/A</v>
      </c>
      <c r="I166" s="132" t="s">
        <v>1743</v>
      </c>
      <c r="J166" s="132">
        <v>-56.3</v>
      </c>
      <c r="K166" s="135" t="s">
        <v>732</v>
      </c>
      <c r="L166" s="134" t="str">
        <f t="shared" si="59"/>
        <v>No</v>
      </c>
    </row>
    <row r="167" spans="1:12" x14ac:dyDescent="0.2">
      <c r="A167" s="45" t="s">
        <v>545</v>
      </c>
      <c r="B167" s="136" t="s">
        <v>217</v>
      </c>
      <c r="C167" s="137">
        <v>48061</v>
      </c>
      <c r="D167" s="138" t="str">
        <f t="shared" si="56"/>
        <v>N/A</v>
      </c>
      <c r="E167" s="137">
        <v>765662</v>
      </c>
      <c r="F167" s="138" t="str">
        <f t="shared" si="57"/>
        <v>N/A</v>
      </c>
      <c r="G167" s="137">
        <v>1045213</v>
      </c>
      <c r="H167" s="138" t="str">
        <f t="shared" si="58"/>
        <v>N/A</v>
      </c>
      <c r="I167" s="132">
        <v>1493</v>
      </c>
      <c r="J167" s="132">
        <v>36.51</v>
      </c>
      <c r="K167" s="133" t="s">
        <v>732</v>
      </c>
      <c r="L167" s="134" t="str">
        <f t="shared" si="59"/>
        <v>No</v>
      </c>
    </row>
    <row r="168" spans="1:12" x14ac:dyDescent="0.2">
      <c r="A168" s="45" t="s">
        <v>1281</v>
      </c>
      <c r="B168" s="136" t="s">
        <v>217</v>
      </c>
      <c r="C168" s="137">
        <v>9612.2000000000007</v>
      </c>
      <c r="D168" s="138" t="str">
        <f t="shared" si="56"/>
        <v>N/A</v>
      </c>
      <c r="E168" s="137">
        <v>21876.057143000002</v>
      </c>
      <c r="F168" s="138" t="str">
        <f t="shared" si="57"/>
        <v>N/A</v>
      </c>
      <c r="G168" s="137">
        <v>24886.023809999999</v>
      </c>
      <c r="H168" s="138" t="str">
        <f t="shared" si="58"/>
        <v>N/A</v>
      </c>
      <c r="I168" s="132">
        <v>127.6</v>
      </c>
      <c r="J168" s="132">
        <v>13.76</v>
      </c>
      <c r="K168" s="133" t="s">
        <v>732</v>
      </c>
      <c r="L168" s="134" t="str">
        <f t="shared" si="59"/>
        <v>Yes</v>
      </c>
    </row>
    <row r="169" spans="1:12" ht="25.5" x14ac:dyDescent="0.2">
      <c r="A169" s="45" t="s">
        <v>1282</v>
      </c>
      <c r="B169" s="135" t="s">
        <v>217</v>
      </c>
      <c r="C169" s="131" t="s">
        <v>1743</v>
      </c>
      <c r="D169" s="130" t="str">
        <f t="shared" si="56"/>
        <v>N/A</v>
      </c>
      <c r="E169" s="131" t="s">
        <v>1743</v>
      </c>
      <c r="F169" s="130" t="str">
        <f t="shared" si="57"/>
        <v>N/A</v>
      </c>
      <c r="G169" s="131">
        <v>22278.799999999999</v>
      </c>
      <c r="H169" s="130" t="str">
        <f t="shared" si="58"/>
        <v>N/A</v>
      </c>
      <c r="I169" s="132" t="s">
        <v>1743</v>
      </c>
      <c r="J169" s="132" t="s">
        <v>1743</v>
      </c>
      <c r="K169" s="135" t="s">
        <v>732</v>
      </c>
      <c r="L169" s="134" t="str">
        <f t="shared" si="59"/>
        <v>N/A</v>
      </c>
    </row>
    <row r="170" spans="1:12" ht="25.5" x14ac:dyDescent="0.2">
      <c r="A170" s="45" t="s">
        <v>1283</v>
      </c>
      <c r="B170" s="135" t="s">
        <v>217</v>
      </c>
      <c r="C170" s="131" t="s">
        <v>1743</v>
      </c>
      <c r="D170" s="130" t="str">
        <f t="shared" si="56"/>
        <v>N/A</v>
      </c>
      <c r="E170" s="131" t="s">
        <v>1743</v>
      </c>
      <c r="F170" s="130" t="str">
        <f t="shared" si="57"/>
        <v>N/A</v>
      </c>
      <c r="G170" s="131">
        <v>33033.666666999998</v>
      </c>
      <c r="H170" s="130" t="str">
        <f t="shared" si="58"/>
        <v>N/A</v>
      </c>
      <c r="I170" s="132" t="s">
        <v>1743</v>
      </c>
      <c r="J170" s="132" t="s">
        <v>1743</v>
      </c>
      <c r="K170" s="135" t="s">
        <v>732</v>
      </c>
      <c r="L170" s="134" t="str">
        <f t="shared" si="59"/>
        <v>N/A</v>
      </c>
    </row>
    <row r="171" spans="1:12" ht="25.5" x14ac:dyDescent="0.2">
      <c r="A171" s="45" t="s">
        <v>1284</v>
      </c>
      <c r="B171" s="135" t="s">
        <v>217</v>
      </c>
      <c r="C171" s="131">
        <v>5169</v>
      </c>
      <c r="D171" s="130" t="str">
        <f t="shared" si="56"/>
        <v>N/A</v>
      </c>
      <c r="E171" s="131" t="s">
        <v>1743</v>
      </c>
      <c r="F171" s="130" t="str">
        <f t="shared" si="57"/>
        <v>N/A</v>
      </c>
      <c r="G171" s="131" t="s">
        <v>1743</v>
      </c>
      <c r="H171" s="130" t="str">
        <f t="shared" si="58"/>
        <v>N/A</v>
      </c>
      <c r="I171" s="132" t="s">
        <v>1743</v>
      </c>
      <c r="J171" s="132" t="s">
        <v>1743</v>
      </c>
      <c r="K171" s="135" t="s">
        <v>732</v>
      </c>
      <c r="L171" s="134" t="str">
        <f t="shared" si="59"/>
        <v>N/A</v>
      </c>
    </row>
    <row r="172" spans="1:12" ht="25.5" x14ac:dyDescent="0.2">
      <c r="A172" s="45" t="s">
        <v>1285</v>
      </c>
      <c r="B172" s="135" t="s">
        <v>217</v>
      </c>
      <c r="C172" s="131">
        <v>16277</v>
      </c>
      <c r="D172" s="130" t="str">
        <f t="shared" si="56"/>
        <v>N/A</v>
      </c>
      <c r="E172" s="131">
        <v>21876.057143000002</v>
      </c>
      <c r="F172" s="130" t="str">
        <f t="shared" si="57"/>
        <v>N/A</v>
      </c>
      <c r="G172" s="131">
        <v>24550.529412</v>
      </c>
      <c r="H172" s="130" t="str">
        <f t="shared" si="58"/>
        <v>N/A</v>
      </c>
      <c r="I172" s="132">
        <v>34.4</v>
      </c>
      <c r="J172" s="132">
        <v>12.23</v>
      </c>
      <c r="K172" s="135" t="s">
        <v>732</v>
      </c>
      <c r="L172" s="134" t="str">
        <f t="shared" si="59"/>
        <v>Yes</v>
      </c>
    </row>
    <row r="173" spans="1:12" ht="25.5" x14ac:dyDescent="0.2">
      <c r="A173" s="2" t="s">
        <v>546</v>
      </c>
      <c r="B173" s="135" t="s">
        <v>217</v>
      </c>
      <c r="C173" s="131">
        <v>0</v>
      </c>
      <c r="D173" s="130" t="str">
        <f t="shared" ref="D173:D181" si="64">IF($B173="N/A","N/A",IF(C173&gt;10,"No",IF(C173&lt;-10,"No","Yes")))</f>
        <v>N/A</v>
      </c>
      <c r="E173" s="131">
        <v>3204</v>
      </c>
      <c r="F173" s="130" t="str">
        <f t="shared" ref="F173:F181" si="65">IF($B173="N/A","N/A",IF(E173&gt;10,"No",IF(E173&lt;-10,"No","Yes")))</f>
        <v>N/A</v>
      </c>
      <c r="G173" s="131">
        <v>8682</v>
      </c>
      <c r="H173" s="130" t="str">
        <f t="shared" ref="H173:H181" si="66">IF($B173="N/A","N/A",IF(G173&gt;10,"No",IF(G173&lt;-10,"No","Yes")))</f>
        <v>N/A</v>
      </c>
      <c r="I173" s="132" t="s">
        <v>1743</v>
      </c>
      <c r="J173" s="132">
        <v>171</v>
      </c>
      <c r="K173" s="135" t="s">
        <v>732</v>
      </c>
      <c r="L173" s="134" t="str">
        <f t="shared" ref="L173:L181" si="67">IF(J173="Div by 0", "N/A", IF(K173="N/A","N/A", IF(J173&gt;VALUE(MID(K173,1,2)), "No", IF(J173&lt;-1*VALUE(MID(K173,1,2)), "No", "Yes"))))</f>
        <v>No</v>
      </c>
    </row>
    <row r="174" spans="1:12" ht="25.5" x14ac:dyDescent="0.2">
      <c r="A174" s="2" t="s">
        <v>1286</v>
      </c>
      <c r="B174" s="135" t="s">
        <v>217</v>
      </c>
      <c r="C174" s="131">
        <v>0</v>
      </c>
      <c r="D174" s="130" t="str">
        <f t="shared" si="64"/>
        <v>N/A</v>
      </c>
      <c r="E174" s="131">
        <v>36294</v>
      </c>
      <c r="F174" s="130" t="str">
        <f t="shared" si="65"/>
        <v>N/A</v>
      </c>
      <c r="G174" s="131">
        <v>13401</v>
      </c>
      <c r="H174" s="130" t="str">
        <f t="shared" si="66"/>
        <v>N/A</v>
      </c>
      <c r="I174" s="132" t="s">
        <v>1743</v>
      </c>
      <c r="J174" s="132">
        <v>-63.1</v>
      </c>
      <c r="K174" s="135" t="s">
        <v>732</v>
      </c>
      <c r="L174" s="134" t="str">
        <f t="shared" si="67"/>
        <v>No</v>
      </c>
    </row>
    <row r="175" spans="1:12" ht="25.5" x14ac:dyDescent="0.2">
      <c r="A175" s="2" t="s">
        <v>547</v>
      </c>
      <c r="B175" s="135" t="s">
        <v>217</v>
      </c>
      <c r="C175" s="131">
        <v>3665</v>
      </c>
      <c r="D175" s="130" t="str">
        <f t="shared" si="64"/>
        <v>N/A</v>
      </c>
      <c r="E175" s="131">
        <v>3251</v>
      </c>
      <c r="F175" s="130" t="str">
        <f t="shared" si="65"/>
        <v>N/A</v>
      </c>
      <c r="G175" s="131">
        <v>2011</v>
      </c>
      <c r="H175" s="130" t="str">
        <f t="shared" si="66"/>
        <v>N/A</v>
      </c>
      <c r="I175" s="132">
        <v>-11.3</v>
      </c>
      <c r="J175" s="132">
        <v>-38.1</v>
      </c>
      <c r="K175" s="135" t="s">
        <v>732</v>
      </c>
      <c r="L175" s="134" t="str">
        <f t="shared" si="67"/>
        <v>No</v>
      </c>
    </row>
    <row r="176" spans="1:12" ht="25.5" x14ac:dyDescent="0.2">
      <c r="A176" s="2" t="s">
        <v>512</v>
      </c>
      <c r="B176" s="135" t="s">
        <v>217</v>
      </c>
      <c r="C176" s="131">
        <v>44396</v>
      </c>
      <c r="D176" s="130" t="str">
        <f t="shared" si="64"/>
        <v>N/A</v>
      </c>
      <c r="E176" s="131">
        <v>722913</v>
      </c>
      <c r="F176" s="130" t="str">
        <f t="shared" si="65"/>
        <v>N/A</v>
      </c>
      <c r="G176" s="131">
        <v>1021119</v>
      </c>
      <c r="H176" s="130" t="str">
        <f t="shared" si="66"/>
        <v>N/A</v>
      </c>
      <c r="I176" s="132">
        <v>1528</v>
      </c>
      <c r="J176" s="132">
        <v>41.25</v>
      </c>
      <c r="K176" s="135" t="s">
        <v>732</v>
      </c>
      <c r="L176" s="134" t="str">
        <f t="shared" si="67"/>
        <v>No</v>
      </c>
    </row>
    <row r="177" spans="1:12" ht="25.5" x14ac:dyDescent="0.2">
      <c r="A177" s="2" t="s">
        <v>513</v>
      </c>
      <c r="B177" s="136" t="s">
        <v>217</v>
      </c>
      <c r="C177" s="137">
        <v>0</v>
      </c>
      <c r="D177" s="138" t="str">
        <f t="shared" si="64"/>
        <v>N/A</v>
      </c>
      <c r="E177" s="137">
        <v>91.542857143000006</v>
      </c>
      <c r="F177" s="138" t="str">
        <f t="shared" si="65"/>
        <v>N/A</v>
      </c>
      <c r="G177" s="137">
        <v>206.71428571000001</v>
      </c>
      <c r="H177" s="138" t="str">
        <f t="shared" si="66"/>
        <v>N/A</v>
      </c>
      <c r="I177" s="132" t="s">
        <v>1743</v>
      </c>
      <c r="J177" s="132">
        <v>125.8</v>
      </c>
      <c r="K177" s="133" t="s">
        <v>732</v>
      </c>
      <c r="L177" s="134" t="str">
        <f t="shared" si="67"/>
        <v>No</v>
      </c>
    </row>
    <row r="178" spans="1:12" ht="25.5" x14ac:dyDescent="0.2">
      <c r="A178" s="2" t="s">
        <v>1287</v>
      </c>
      <c r="B178" s="136" t="s">
        <v>217</v>
      </c>
      <c r="C178" s="137">
        <v>0</v>
      </c>
      <c r="D178" s="138" t="str">
        <f t="shared" si="64"/>
        <v>N/A</v>
      </c>
      <c r="E178" s="137">
        <v>1036.9714286000001</v>
      </c>
      <c r="F178" s="138" t="str">
        <f t="shared" si="65"/>
        <v>N/A</v>
      </c>
      <c r="G178" s="137">
        <v>319.07142857000002</v>
      </c>
      <c r="H178" s="138" t="str">
        <f t="shared" si="66"/>
        <v>N/A</v>
      </c>
      <c r="I178" s="132" t="s">
        <v>1743</v>
      </c>
      <c r="J178" s="132">
        <v>-69.2</v>
      </c>
      <c r="K178" s="133" t="s">
        <v>732</v>
      </c>
      <c r="L178" s="134" t="str">
        <f t="shared" si="67"/>
        <v>No</v>
      </c>
    </row>
    <row r="179" spans="1:12" ht="25.5" x14ac:dyDescent="0.2">
      <c r="A179" s="2" t="s">
        <v>514</v>
      </c>
      <c r="B179" s="136" t="s">
        <v>217</v>
      </c>
      <c r="C179" s="137">
        <v>733</v>
      </c>
      <c r="D179" s="138" t="str">
        <f t="shared" si="64"/>
        <v>N/A</v>
      </c>
      <c r="E179" s="137">
        <v>92.885714285999995</v>
      </c>
      <c r="F179" s="138" t="str">
        <f t="shared" si="65"/>
        <v>N/A</v>
      </c>
      <c r="G179" s="137">
        <v>47.880952381</v>
      </c>
      <c r="H179" s="138" t="str">
        <f t="shared" si="66"/>
        <v>N/A</v>
      </c>
      <c r="I179" s="132">
        <v>-87.3</v>
      </c>
      <c r="J179" s="132">
        <v>-48.5</v>
      </c>
      <c r="K179" s="133" t="s">
        <v>732</v>
      </c>
      <c r="L179" s="134" t="str">
        <f t="shared" si="67"/>
        <v>No</v>
      </c>
    </row>
    <row r="180" spans="1:12" ht="25.5" x14ac:dyDescent="0.2">
      <c r="A180" s="2" t="s">
        <v>515</v>
      </c>
      <c r="B180" s="135" t="s">
        <v>217</v>
      </c>
      <c r="C180" s="131">
        <v>8879.2000000000007</v>
      </c>
      <c r="D180" s="130" t="str">
        <f t="shared" si="64"/>
        <v>N/A</v>
      </c>
      <c r="E180" s="131">
        <v>20654.657143</v>
      </c>
      <c r="F180" s="130" t="str">
        <f t="shared" si="65"/>
        <v>N/A</v>
      </c>
      <c r="G180" s="131">
        <v>24312.357143000001</v>
      </c>
      <c r="H180" s="130" t="str">
        <f t="shared" si="66"/>
        <v>N/A</v>
      </c>
      <c r="I180" s="139">
        <v>132.6</v>
      </c>
      <c r="J180" s="139">
        <v>17.71</v>
      </c>
      <c r="K180" s="135" t="s">
        <v>732</v>
      </c>
      <c r="L180" s="134" t="str">
        <f t="shared" si="67"/>
        <v>Yes</v>
      </c>
    </row>
    <row r="181" spans="1:12" ht="25.5" x14ac:dyDescent="0.2">
      <c r="A181" s="2" t="s">
        <v>1685</v>
      </c>
      <c r="B181" s="135" t="s">
        <v>217</v>
      </c>
      <c r="C181" s="140">
        <v>0</v>
      </c>
      <c r="D181" s="130" t="str">
        <f t="shared" si="64"/>
        <v>N/A</v>
      </c>
      <c r="E181" s="140">
        <v>0</v>
      </c>
      <c r="F181" s="130" t="str">
        <f t="shared" si="65"/>
        <v>N/A</v>
      </c>
      <c r="G181" s="140">
        <v>0</v>
      </c>
      <c r="H181" s="130" t="str">
        <f t="shared" si="66"/>
        <v>N/A</v>
      </c>
      <c r="I181" s="139" t="s">
        <v>1743</v>
      </c>
      <c r="J181" s="139" t="s">
        <v>1743</v>
      </c>
      <c r="K181" s="135" t="s">
        <v>732</v>
      </c>
      <c r="L181" s="134" t="str">
        <f t="shared" si="67"/>
        <v>N/A</v>
      </c>
    </row>
    <row r="182" spans="1:12" ht="25.5" x14ac:dyDescent="0.2">
      <c r="A182" s="2" t="s">
        <v>1686</v>
      </c>
      <c r="B182" s="141" t="s">
        <v>217</v>
      </c>
      <c r="C182" s="140" t="s">
        <v>217</v>
      </c>
      <c r="D182" s="134" t="str">
        <f t="shared" ref="D182:D185" si="68">IF($B182="N/A","N/A",IF(C182&lt;0,"No","Yes"))</f>
        <v>N/A</v>
      </c>
      <c r="E182" s="140" t="s">
        <v>1743</v>
      </c>
      <c r="F182" s="134" t="str">
        <f t="shared" ref="F182:F185" si="69">IF($B182="N/A","N/A",IF(E182&lt;0,"No","Yes"))</f>
        <v>N/A</v>
      </c>
      <c r="G182" s="140">
        <v>0</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t="s">
        <v>1743</v>
      </c>
      <c r="F183" s="134" t="str">
        <f t="shared" si="69"/>
        <v>N/A</v>
      </c>
      <c r="G183" s="140">
        <v>0</v>
      </c>
      <c r="H183" s="134" t="str">
        <f t="shared" si="70"/>
        <v>N/A</v>
      </c>
      <c r="I183" s="139" t="s">
        <v>217</v>
      </c>
      <c r="J183" s="139" t="s">
        <v>1743</v>
      </c>
      <c r="K183" s="141" t="s">
        <v>732</v>
      </c>
      <c r="L183" s="134" t="str">
        <f t="shared" si="71"/>
        <v>N/A</v>
      </c>
    </row>
    <row r="184" spans="1:12" ht="25.5" x14ac:dyDescent="0.2">
      <c r="A184" s="2" t="s">
        <v>1688</v>
      </c>
      <c r="B184" s="141" t="s">
        <v>217</v>
      </c>
      <c r="C184" s="140" t="s">
        <v>217</v>
      </c>
      <c r="D184" s="134" t="str">
        <f t="shared" si="68"/>
        <v>N/A</v>
      </c>
      <c r="E184" s="140" t="s">
        <v>1743</v>
      </c>
      <c r="F184" s="134" t="str">
        <f t="shared" si="69"/>
        <v>N/A</v>
      </c>
      <c r="G184" s="140" t="s">
        <v>1743</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v>0</v>
      </c>
      <c r="F185" s="134" t="str">
        <f t="shared" si="69"/>
        <v>N/A</v>
      </c>
      <c r="G185" s="140">
        <v>0</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v>0</v>
      </c>
      <c r="F186" s="138" t="str">
        <f t="shared" ref="F186:F213" si="73">IF($B186="N/A","N/A",IF(E186&gt;10,"No",IF(E186&lt;-10,"No","Yes")))</f>
        <v>N/A</v>
      </c>
      <c r="G186" s="140">
        <v>0</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0</v>
      </c>
      <c r="F191" s="138" t="str">
        <f t="shared" si="73"/>
        <v>N/A</v>
      </c>
      <c r="G191" s="140">
        <v>0</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0</v>
      </c>
      <c r="F193" s="138" t="str">
        <f t="shared" si="73"/>
        <v>N/A</v>
      </c>
      <c r="G193" s="140">
        <v>0</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v>0</v>
      </c>
      <c r="F194" s="138" t="str">
        <f t="shared" si="73"/>
        <v>N/A</v>
      </c>
      <c r="G194" s="140">
        <v>0</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v>0</v>
      </c>
      <c r="F195" s="138" t="str">
        <f t="shared" si="73"/>
        <v>N/A</v>
      </c>
      <c r="G195" s="140">
        <v>0</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v>0</v>
      </c>
      <c r="F196" s="138" t="str">
        <f t="shared" si="73"/>
        <v>N/A</v>
      </c>
      <c r="G196" s="140">
        <v>0</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v>0</v>
      </c>
      <c r="F197" s="138" t="str">
        <f t="shared" si="73"/>
        <v>N/A</v>
      </c>
      <c r="G197" s="140">
        <v>0</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0</v>
      </c>
      <c r="F199" s="138" t="str">
        <f t="shared" si="73"/>
        <v>N/A</v>
      </c>
      <c r="G199" s="140">
        <v>0</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v>0</v>
      </c>
      <c r="F200" s="138" t="str">
        <f t="shared" si="73"/>
        <v>N/A</v>
      </c>
      <c r="G200" s="140">
        <v>0</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v>
      </c>
      <c r="F206" s="138" t="str">
        <f t="shared" si="73"/>
        <v>N/A</v>
      </c>
      <c r="G206" s="140">
        <v>0</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0</v>
      </c>
      <c r="F208" s="138" t="str">
        <f t="shared" si="73"/>
        <v>N/A</v>
      </c>
      <c r="G208" s="140">
        <v>0</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0</v>
      </c>
      <c r="F210" s="138" t="str">
        <f t="shared" si="73"/>
        <v>N/A</v>
      </c>
      <c r="G210" s="140">
        <v>0</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91907</v>
      </c>
      <c r="D6" s="11" t="str">
        <f t="shared" ref="D6:D39" si="0">IF($B6="N/A","N/A",IF(C6&gt;10,"No",IF(C6&lt;-10,"No","Yes")))</f>
        <v>N/A</v>
      </c>
      <c r="E6" s="1">
        <v>99829</v>
      </c>
      <c r="F6" s="11" t="str">
        <f t="shared" ref="F6:F39" si="1">IF($B6="N/A","N/A",IF(E6&gt;10,"No",IF(E6&lt;-10,"No","Yes")))</f>
        <v>N/A</v>
      </c>
      <c r="G6" s="1">
        <v>111982</v>
      </c>
      <c r="H6" s="11" t="str">
        <f t="shared" ref="H6:H39" si="2">IF($B6="N/A","N/A",IF(G6&gt;10,"No",IF(G6&lt;-10,"No","Yes")))</f>
        <v>N/A</v>
      </c>
      <c r="I6" s="56">
        <v>8.6199999999999992</v>
      </c>
      <c r="J6" s="56">
        <v>12.17</v>
      </c>
      <c r="K6" s="47" t="s">
        <v>732</v>
      </c>
      <c r="L6" s="9" t="str">
        <f t="shared" ref="L6:L39" si="3">IF(J6="Div by 0", "N/A", IF(K6="N/A","N/A", IF(J6&gt;VALUE(MID(K6,1,2)), "No", IF(J6&lt;-1*VALUE(MID(K6,1,2)), "No", "Yes"))))</f>
        <v>Yes</v>
      </c>
    </row>
    <row r="7" spans="1:12" x14ac:dyDescent="0.2">
      <c r="A7" s="16" t="s">
        <v>4</v>
      </c>
      <c r="B7" s="34" t="s">
        <v>217</v>
      </c>
      <c r="C7" s="35">
        <v>79069</v>
      </c>
      <c r="D7" s="43" t="str">
        <f t="shared" si="0"/>
        <v>N/A</v>
      </c>
      <c r="E7" s="35">
        <v>84810</v>
      </c>
      <c r="F7" s="43" t="str">
        <f t="shared" si="1"/>
        <v>N/A</v>
      </c>
      <c r="G7" s="35">
        <v>102539</v>
      </c>
      <c r="H7" s="43" t="str">
        <f t="shared" si="2"/>
        <v>N/A</v>
      </c>
      <c r="I7" s="12">
        <v>7.2610000000000001</v>
      </c>
      <c r="J7" s="12">
        <v>20.9</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91.567394759999999</v>
      </c>
      <c r="H8" s="43" t="str">
        <f t="shared" si="2"/>
        <v>N/A</v>
      </c>
      <c r="I8" s="12" t="s">
        <v>217</v>
      </c>
      <c r="J8" s="12" t="s">
        <v>217</v>
      </c>
      <c r="K8" s="44" t="s">
        <v>732</v>
      </c>
      <c r="L8" s="9" t="str">
        <f t="shared" si="3"/>
        <v>No</v>
      </c>
    </row>
    <row r="9" spans="1:12" x14ac:dyDescent="0.2">
      <c r="A9" s="16" t="s">
        <v>83</v>
      </c>
      <c r="B9" s="34" t="s">
        <v>217</v>
      </c>
      <c r="C9" s="35">
        <v>66271.44</v>
      </c>
      <c r="D9" s="43" t="str">
        <f t="shared" si="0"/>
        <v>N/A</v>
      </c>
      <c r="E9" s="35">
        <v>71536.100000000006</v>
      </c>
      <c r="F9" s="43" t="str">
        <f t="shared" si="1"/>
        <v>N/A</v>
      </c>
      <c r="G9" s="35">
        <v>86220.75</v>
      </c>
      <c r="H9" s="43" t="str">
        <f t="shared" si="2"/>
        <v>N/A</v>
      </c>
      <c r="I9" s="12">
        <v>7.944</v>
      </c>
      <c r="J9" s="12">
        <v>20.53</v>
      </c>
      <c r="K9" s="44" t="s">
        <v>732</v>
      </c>
      <c r="L9" s="9" t="str">
        <f t="shared" si="3"/>
        <v>Yes</v>
      </c>
    </row>
    <row r="10" spans="1:12" x14ac:dyDescent="0.2">
      <c r="A10" s="16" t="s">
        <v>100</v>
      </c>
      <c r="B10" s="34" t="s">
        <v>217</v>
      </c>
      <c r="C10" s="35">
        <v>128</v>
      </c>
      <c r="D10" s="43" t="str">
        <f t="shared" si="0"/>
        <v>N/A</v>
      </c>
      <c r="E10" s="35">
        <v>119</v>
      </c>
      <c r="F10" s="43" t="str">
        <f t="shared" si="1"/>
        <v>N/A</v>
      </c>
      <c r="G10" s="35">
        <v>122</v>
      </c>
      <c r="H10" s="43" t="str">
        <f t="shared" si="2"/>
        <v>N/A</v>
      </c>
      <c r="I10" s="12">
        <v>-7.03</v>
      </c>
      <c r="J10" s="12">
        <v>2.5209999999999999</v>
      </c>
      <c r="K10" s="44" t="s">
        <v>732</v>
      </c>
      <c r="L10" s="9" t="str">
        <f t="shared" si="3"/>
        <v>Yes</v>
      </c>
    </row>
    <row r="11" spans="1:12" x14ac:dyDescent="0.2">
      <c r="A11" s="16" t="s">
        <v>984</v>
      </c>
      <c r="B11" s="34" t="s">
        <v>217</v>
      </c>
      <c r="C11" s="35">
        <v>22</v>
      </c>
      <c r="D11" s="43" t="str">
        <f t="shared" si="0"/>
        <v>N/A</v>
      </c>
      <c r="E11" s="35">
        <v>24</v>
      </c>
      <c r="F11" s="43" t="str">
        <f t="shared" si="1"/>
        <v>N/A</v>
      </c>
      <c r="G11" s="35">
        <v>15</v>
      </c>
      <c r="H11" s="43" t="str">
        <f t="shared" si="2"/>
        <v>N/A</v>
      </c>
      <c r="I11" s="12">
        <v>9.0909999999999993</v>
      </c>
      <c r="J11" s="12">
        <v>-37.5</v>
      </c>
      <c r="K11" s="44" t="s">
        <v>732</v>
      </c>
      <c r="L11" s="9" t="str">
        <f t="shared" si="3"/>
        <v>No</v>
      </c>
    </row>
    <row r="12" spans="1:12" x14ac:dyDescent="0.2">
      <c r="A12" s="16" t="s">
        <v>985</v>
      </c>
      <c r="B12" s="34" t="s">
        <v>217</v>
      </c>
      <c r="C12" s="35">
        <v>64</v>
      </c>
      <c r="D12" s="43" t="str">
        <f t="shared" si="0"/>
        <v>N/A</v>
      </c>
      <c r="E12" s="35">
        <v>67</v>
      </c>
      <c r="F12" s="43" t="str">
        <f t="shared" si="1"/>
        <v>N/A</v>
      </c>
      <c r="G12" s="35">
        <v>11</v>
      </c>
      <c r="H12" s="43" t="str">
        <f t="shared" si="2"/>
        <v>N/A</v>
      </c>
      <c r="I12" s="12">
        <v>4.6879999999999997</v>
      </c>
      <c r="J12" s="12">
        <v>-85.1</v>
      </c>
      <c r="K12" s="44" t="s">
        <v>732</v>
      </c>
      <c r="L12" s="9" t="str">
        <f t="shared" si="3"/>
        <v>No</v>
      </c>
    </row>
    <row r="13" spans="1:12" x14ac:dyDescent="0.2">
      <c r="A13" s="16" t="s">
        <v>986</v>
      </c>
      <c r="B13" s="34" t="s">
        <v>217</v>
      </c>
      <c r="C13" s="35">
        <v>13</v>
      </c>
      <c r="D13" s="43" t="str">
        <f t="shared" si="0"/>
        <v>N/A</v>
      </c>
      <c r="E13" s="35">
        <v>0</v>
      </c>
      <c r="F13" s="43" t="str">
        <f t="shared" si="1"/>
        <v>N/A</v>
      </c>
      <c r="G13" s="35">
        <v>11</v>
      </c>
      <c r="H13" s="43" t="str">
        <f t="shared" si="2"/>
        <v>N/A</v>
      </c>
      <c r="I13" s="12">
        <v>-100</v>
      </c>
      <c r="J13" s="12" t="s">
        <v>1743</v>
      </c>
      <c r="K13" s="44" t="s">
        <v>732</v>
      </c>
      <c r="L13" s="9" t="str">
        <f t="shared" si="3"/>
        <v>N/A</v>
      </c>
    </row>
    <row r="14" spans="1:12" x14ac:dyDescent="0.2">
      <c r="A14" s="16" t="s">
        <v>987</v>
      </c>
      <c r="B14" s="34" t="s">
        <v>217</v>
      </c>
      <c r="C14" s="35">
        <v>29</v>
      </c>
      <c r="D14" s="43" t="str">
        <f t="shared" si="0"/>
        <v>N/A</v>
      </c>
      <c r="E14" s="35">
        <v>28</v>
      </c>
      <c r="F14" s="43" t="str">
        <f t="shared" si="1"/>
        <v>N/A</v>
      </c>
      <c r="G14" s="35">
        <v>94</v>
      </c>
      <c r="H14" s="43" t="str">
        <f t="shared" si="2"/>
        <v>N/A</v>
      </c>
      <c r="I14" s="12">
        <v>-3.45</v>
      </c>
      <c r="J14" s="12">
        <v>235.7</v>
      </c>
      <c r="K14" s="44" t="s">
        <v>732</v>
      </c>
      <c r="L14" s="9" t="str">
        <f t="shared" si="3"/>
        <v>No</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12524</v>
      </c>
      <c r="D16" s="43" t="str">
        <f t="shared" si="0"/>
        <v>N/A</v>
      </c>
      <c r="E16" s="35">
        <v>13137</v>
      </c>
      <c r="F16" s="43" t="str">
        <f t="shared" si="1"/>
        <v>N/A</v>
      </c>
      <c r="G16" s="35">
        <v>13281</v>
      </c>
      <c r="H16" s="43" t="str">
        <f t="shared" si="2"/>
        <v>N/A</v>
      </c>
      <c r="I16" s="12">
        <v>4.8949999999999996</v>
      </c>
      <c r="J16" s="12">
        <v>1.0960000000000001</v>
      </c>
      <c r="K16" s="44" t="s">
        <v>732</v>
      </c>
      <c r="L16" s="9" t="str">
        <f t="shared" si="3"/>
        <v>Yes</v>
      </c>
    </row>
    <row r="17" spans="1:12" x14ac:dyDescent="0.2">
      <c r="A17" s="4" t="s">
        <v>989</v>
      </c>
      <c r="B17" s="34" t="s">
        <v>217</v>
      </c>
      <c r="C17" s="35">
        <v>11018</v>
      </c>
      <c r="D17" s="43" t="str">
        <f t="shared" si="0"/>
        <v>N/A</v>
      </c>
      <c r="E17" s="35">
        <v>11362</v>
      </c>
      <c r="F17" s="43" t="str">
        <f t="shared" si="1"/>
        <v>N/A</v>
      </c>
      <c r="G17" s="35">
        <v>11292</v>
      </c>
      <c r="H17" s="43" t="str">
        <f t="shared" si="2"/>
        <v>N/A</v>
      </c>
      <c r="I17" s="12">
        <v>3.1219999999999999</v>
      </c>
      <c r="J17" s="12">
        <v>-0.61599999999999999</v>
      </c>
      <c r="K17" s="44" t="s">
        <v>732</v>
      </c>
      <c r="L17" s="9" t="str">
        <f t="shared" si="3"/>
        <v>Yes</v>
      </c>
    </row>
    <row r="18" spans="1:12" x14ac:dyDescent="0.2">
      <c r="A18" s="4" t="s">
        <v>990</v>
      </c>
      <c r="B18" s="34" t="s">
        <v>217</v>
      </c>
      <c r="C18" s="35">
        <v>612</v>
      </c>
      <c r="D18" s="43" t="str">
        <f t="shared" si="0"/>
        <v>N/A</v>
      </c>
      <c r="E18" s="35">
        <v>602</v>
      </c>
      <c r="F18" s="43" t="str">
        <f t="shared" si="1"/>
        <v>N/A</v>
      </c>
      <c r="G18" s="35">
        <v>579</v>
      </c>
      <c r="H18" s="43" t="str">
        <f t="shared" si="2"/>
        <v>N/A</v>
      </c>
      <c r="I18" s="12">
        <v>-1.63</v>
      </c>
      <c r="J18" s="12">
        <v>-3.82</v>
      </c>
      <c r="K18" s="44" t="s">
        <v>732</v>
      </c>
      <c r="L18" s="9" t="str">
        <f t="shared" si="3"/>
        <v>Yes</v>
      </c>
    </row>
    <row r="19" spans="1:12" x14ac:dyDescent="0.2">
      <c r="A19" s="4" t="s">
        <v>991</v>
      </c>
      <c r="B19" s="34" t="s">
        <v>217</v>
      </c>
      <c r="C19" s="35">
        <v>235</v>
      </c>
      <c r="D19" s="43" t="str">
        <f t="shared" si="0"/>
        <v>N/A</v>
      </c>
      <c r="E19" s="35">
        <v>268</v>
      </c>
      <c r="F19" s="43" t="str">
        <f t="shared" si="1"/>
        <v>N/A</v>
      </c>
      <c r="G19" s="35">
        <v>276</v>
      </c>
      <c r="H19" s="43" t="str">
        <f t="shared" si="2"/>
        <v>N/A</v>
      </c>
      <c r="I19" s="12">
        <v>14.04</v>
      </c>
      <c r="J19" s="12">
        <v>2.9849999999999999</v>
      </c>
      <c r="K19" s="44" t="s">
        <v>732</v>
      </c>
      <c r="L19" s="9" t="str">
        <f t="shared" si="3"/>
        <v>Yes</v>
      </c>
    </row>
    <row r="20" spans="1:12" x14ac:dyDescent="0.2">
      <c r="A20" s="4" t="s">
        <v>992</v>
      </c>
      <c r="B20" s="34" t="s">
        <v>217</v>
      </c>
      <c r="C20" s="35">
        <v>659</v>
      </c>
      <c r="D20" s="43" t="str">
        <f t="shared" si="0"/>
        <v>N/A</v>
      </c>
      <c r="E20" s="35">
        <v>905</v>
      </c>
      <c r="F20" s="43" t="str">
        <f t="shared" si="1"/>
        <v>N/A</v>
      </c>
      <c r="G20" s="35">
        <v>1134</v>
      </c>
      <c r="H20" s="43" t="str">
        <f t="shared" si="2"/>
        <v>N/A</v>
      </c>
      <c r="I20" s="12">
        <v>37.33</v>
      </c>
      <c r="J20" s="12">
        <v>25.3</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60129</v>
      </c>
      <c r="D22" s="43" t="str">
        <f t="shared" si="0"/>
        <v>N/A</v>
      </c>
      <c r="E22" s="35">
        <v>66604</v>
      </c>
      <c r="F22" s="43" t="str">
        <f t="shared" si="1"/>
        <v>N/A</v>
      </c>
      <c r="G22" s="35">
        <v>77928</v>
      </c>
      <c r="H22" s="43" t="str">
        <f t="shared" si="2"/>
        <v>N/A</v>
      </c>
      <c r="I22" s="12">
        <v>10.77</v>
      </c>
      <c r="J22" s="12">
        <v>17</v>
      </c>
      <c r="K22" s="44" t="s">
        <v>732</v>
      </c>
      <c r="L22" s="9" t="str">
        <f t="shared" si="3"/>
        <v>Yes</v>
      </c>
    </row>
    <row r="23" spans="1:12" x14ac:dyDescent="0.2">
      <c r="A23" s="4" t="s">
        <v>994</v>
      </c>
      <c r="B23" s="34" t="s">
        <v>217</v>
      </c>
      <c r="C23" s="35">
        <v>14931</v>
      </c>
      <c r="D23" s="43" t="str">
        <f t="shared" si="0"/>
        <v>N/A</v>
      </c>
      <c r="E23" s="35">
        <v>15980</v>
      </c>
      <c r="F23" s="43" t="str">
        <f t="shared" si="1"/>
        <v>N/A</v>
      </c>
      <c r="G23" s="35">
        <v>15855</v>
      </c>
      <c r="H23" s="43" t="str">
        <f t="shared" si="2"/>
        <v>N/A</v>
      </c>
      <c r="I23" s="12">
        <v>7.0259999999999998</v>
      </c>
      <c r="J23" s="12">
        <v>-0.78200000000000003</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11</v>
      </c>
      <c r="D25" s="43" t="str">
        <f t="shared" si="0"/>
        <v>N/A</v>
      </c>
      <c r="E25" s="35">
        <v>11</v>
      </c>
      <c r="F25" s="43" t="str">
        <f t="shared" si="1"/>
        <v>N/A</v>
      </c>
      <c r="G25" s="35">
        <v>0</v>
      </c>
      <c r="H25" s="43" t="str">
        <f t="shared" si="2"/>
        <v>N/A</v>
      </c>
      <c r="I25" s="12">
        <v>-50</v>
      </c>
      <c r="J25" s="12">
        <v>-100</v>
      </c>
      <c r="K25" s="44" t="s">
        <v>732</v>
      </c>
      <c r="L25" s="9" t="str">
        <f t="shared" si="3"/>
        <v>No</v>
      </c>
    </row>
    <row r="26" spans="1:12" x14ac:dyDescent="0.2">
      <c r="A26" s="4" t="s">
        <v>997</v>
      </c>
      <c r="B26" s="34" t="s">
        <v>217</v>
      </c>
      <c r="C26" s="35">
        <v>31669</v>
      </c>
      <c r="D26" s="43" t="str">
        <f t="shared" si="0"/>
        <v>N/A</v>
      </c>
      <c r="E26" s="35">
        <v>38480</v>
      </c>
      <c r="F26" s="43" t="str">
        <f t="shared" si="1"/>
        <v>N/A</v>
      </c>
      <c r="G26" s="35">
        <v>49751</v>
      </c>
      <c r="H26" s="43" t="str">
        <f t="shared" si="2"/>
        <v>N/A</v>
      </c>
      <c r="I26" s="12">
        <v>21.51</v>
      </c>
      <c r="J26" s="12">
        <v>29.29</v>
      </c>
      <c r="K26" s="44" t="s">
        <v>732</v>
      </c>
      <c r="L26" s="9" t="str">
        <f t="shared" si="3"/>
        <v>Yes</v>
      </c>
    </row>
    <row r="27" spans="1:12" x14ac:dyDescent="0.2">
      <c r="A27" s="4" t="s">
        <v>998</v>
      </c>
      <c r="B27" s="34" t="s">
        <v>217</v>
      </c>
      <c r="C27" s="35">
        <v>9434</v>
      </c>
      <c r="D27" s="43" t="str">
        <f t="shared" si="0"/>
        <v>N/A</v>
      </c>
      <c r="E27" s="35">
        <v>8180</v>
      </c>
      <c r="F27" s="43" t="str">
        <f t="shared" si="1"/>
        <v>N/A</v>
      </c>
      <c r="G27" s="35">
        <v>8307</v>
      </c>
      <c r="H27" s="43" t="str">
        <f t="shared" si="2"/>
        <v>N/A</v>
      </c>
      <c r="I27" s="12">
        <v>-13.3</v>
      </c>
      <c r="J27" s="12">
        <v>1.5529999999999999</v>
      </c>
      <c r="K27" s="44" t="s">
        <v>732</v>
      </c>
      <c r="L27" s="9" t="str">
        <f t="shared" si="3"/>
        <v>Yes</v>
      </c>
    </row>
    <row r="28" spans="1:12" x14ac:dyDescent="0.2">
      <c r="A28" s="57" t="s">
        <v>999</v>
      </c>
      <c r="B28" s="34" t="s">
        <v>217</v>
      </c>
      <c r="C28" s="35">
        <v>4093</v>
      </c>
      <c r="D28" s="43" t="str">
        <f t="shared" si="0"/>
        <v>N/A</v>
      </c>
      <c r="E28" s="35">
        <v>3963</v>
      </c>
      <c r="F28" s="43" t="str">
        <f t="shared" si="1"/>
        <v>N/A</v>
      </c>
      <c r="G28" s="35">
        <v>4015</v>
      </c>
      <c r="H28" s="43" t="str">
        <f t="shared" si="2"/>
        <v>N/A</v>
      </c>
      <c r="I28" s="12">
        <v>-3.18</v>
      </c>
      <c r="J28" s="12">
        <v>1.3120000000000001</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19126</v>
      </c>
      <c r="D30" s="43" t="str">
        <f t="shared" si="0"/>
        <v>N/A</v>
      </c>
      <c r="E30" s="35">
        <v>19969</v>
      </c>
      <c r="F30" s="43" t="str">
        <f t="shared" si="1"/>
        <v>N/A</v>
      </c>
      <c r="G30" s="35">
        <v>20651</v>
      </c>
      <c r="H30" s="43" t="str">
        <f t="shared" si="2"/>
        <v>N/A</v>
      </c>
      <c r="I30" s="12">
        <v>4.4080000000000004</v>
      </c>
      <c r="J30" s="12">
        <v>3.415</v>
      </c>
      <c r="K30" s="44" t="s">
        <v>732</v>
      </c>
      <c r="L30" s="9" t="str">
        <f t="shared" si="3"/>
        <v>Yes</v>
      </c>
    </row>
    <row r="31" spans="1:12" x14ac:dyDescent="0.2">
      <c r="A31" s="45" t="s">
        <v>1001</v>
      </c>
      <c r="B31" s="34" t="s">
        <v>217</v>
      </c>
      <c r="C31" s="35">
        <v>9489</v>
      </c>
      <c r="D31" s="43" t="str">
        <f t="shared" si="0"/>
        <v>N/A</v>
      </c>
      <c r="E31" s="35">
        <v>10682</v>
      </c>
      <c r="F31" s="43" t="str">
        <f t="shared" si="1"/>
        <v>N/A</v>
      </c>
      <c r="G31" s="35">
        <v>11044</v>
      </c>
      <c r="H31" s="43" t="str">
        <f t="shared" si="2"/>
        <v>N/A</v>
      </c>
      <c r="I31" s="12">
        <v>12.57</v>
      </c>
      <c r="J31" s="12">
        <v>3.3889999999999998</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11</v>
      </c>
      <c r="D33" s="43" t="str">
        <f t="shared" si="0"/>
        <v>N/A</v>
      </c>
      <c r="E33" s="35">
        <v>11</v>
      </c>
      <c r="F33" s="43" t="str">
        <f t="shared" si="1"/>
        <v>N/A</v>
      </c>
      <c r="G33" s="35">
        <v>11</v>
      </c>
      <c r="H33" s="43" t="str">
        <f t="shared" si="2"/>
        <v>N/A</v>
      </c>
      <c r="I33" s="12">
        <v>0</v>
      </c>
      <c r="J33" s="12">
        <v>50</v>
      </c>
      <c r="K33" s="44" t="s">
        <v>732</v>
      </c>
      <c r="L33" s="9" t="str">
        <f t="shared" si="3"/>
        <v>No</v>
      </c>
    </row>
    <row r="34" spans="1:12" x14ac:dyDescent="0.2">
      <c r="A34" s="45" t="s">
        <v>1004</v>
      </c>
      <c r="B34" s="34" t="s">
        <v>217</v>
      </c>
      <c r="C34" s="35">
        <v>4693</v>
      </c>
      <c r="D34" s="43" t="str">
        <f t="shared" si="0"/>
        <v>N/A</v>
      </c>
      <c r="E34" s="35">
        <v>4272</v>
      </c>
      <c r="F34" s="43" t="str">
        <f t="shared" si="1"/>
        <v>N/A</v>
      </c>
      <c r="G34" s="35">
        <v>2942</v>
      </c>
      <c r="H34" s="43" t="str">
        <f t="shared" si="2"/>
        <v>N/A</v>
      </c>
      <c r="I34" s="12">
        <v>-8.9700000000000006</v>
      </c>
      <c r="J34" s="12">
        <v>-31.1</v>
      </c>
      <c r="K34" s="44" t="s">
        <v>732</v>
      </c>
      <c r="L34" s="9" t="str">
        <f t="shared" si="3"/>
        <v>No</v>
      </c>
    </row>
    <row r="35" spans="1:12" x14ac:dyDescent="0.2">
      <c r="A35" s="45" t="s">
        <v>1005</v>
      </c>
      <c r="B35" s="34" t="s">
        <v>217</v>
      </c>
      <c r="C35" s="35">
        <v>4940</v>
      </c>
      <c r="D35" s="43" t="str">
        <f t="shared" si="0"/>
        <v>N/A</v>
      </c>
      <c r="E35" s="35">
        <v>5011</v>
      </c>
      <c r="F35" s="43" t="str">
        <f t="shared" si="1"/>
        <v>N/A</v>
      </c>
      <c r="G35" s="35">
        <v>6643</v>
      </c>
      <c r="H35" s="43" t="str">
        <f t="shared" si="2"/>
        <v>N/A</v>
      </c>
      <c r="I35" s="12">
        <v>1.4370000000000001</v>
      </c>
      <c r="J35" s="12">
        <v>32.57</v>
      </c>
      <c r="K35" s="44" t="s">
        <v>732</v>
      </c>
      <c r="L35" s="9" t="str">
        <f t="shared" si="3"/>
        <v>No</v>
      </c>
    </row>
    <row r="36" spans="1:12" x14ac:dyDescent="0.2">
      <c r="A36" s="45" t="s">
        <v>1006</v>
      </c>
      <c r="B36" s="34" t="s">
        <v>217</v>
      </c>
      <c r="C36" s="35">
        <v>0</v>
      </c>
      <c r="D36" s="43" t="str">
        <f t="shared" si="0"/>
        <v>N/A</v>
      </c>
      <c r="E36" s="35">
        <v>0</v>
      </c>
      <c r="F36" s="43" t="str">
        <f t="shared" si="1"/>
        <v>N/A</v>
      </c>
      <c r="G36" s="35">
        <v>16</v>
      </c>
      <c r="H36" s="43" t="str">
        <f t="shared" si="2"/>
        <v>N/A</v>
      </c>
      <c r="I36" s="12" t="s">
        <v>1743</v>
      </c>
      <c r="J36" s="12" t="s">
        <v>1743</v>
      </c>
      <c r="K36" s="44" t="s">
        <v>732</v>
      </c>
      <c r="L36" s="9" t="str">
        <f t="shared" si="3"/>
        <v>N/A</v>
      </c>
    </row>
    <row r="37" spans="1:12" x14ac:dyDescent="0.2">
      <c r="A37" s="45" t="s">
        <v>122</v>
      </c>
      <c r="B37" s="34" t="s">
        <v>217</v>
      </c>
      <c r="C37" s="35">
        <v>127</v>
      </c>
      <c r="D37" s="43" t="str">
        <f t="shared" si="0"/>
        <v>N/A</v>
      </c>
      <c r="E37" s="35">
        <v>154</v>
      </c>
      <c r="F37" s="43" t="str">
        <f t="shared" si="1"/>
        <v>N/A</v>
      </c>
      <c r="G37" s="35">
        <v>111</v>
      </c>
      <c r="H37" s="43" t="str">
        <f t="shared" si="2"/>
        <v>N/A</v>
      </c>
      <c r="I37" s="12">
        <v>21.26</v>
      </c>
      <c r="J37" s="12">
        <v>-27.9</v>
      </c>
      <c r="K37" s="44" t="s">
        <v>732</v>
      </c>
      <c r="L37" s="9" t="str">
        <f t="shared" si="3"/>
        <v>Yes</v>
      </c>
    </row>
    <row r="38" spans="1:12" x14ac:dyDescent="0.2">
      <c r="A38" s="45" t="s">
        <v>84</v>
      </c>
      <c r="B38" s="34" t="s">
        <v>217</v>
      </c>
      <c r="C38" s="46">
        <v>412579805</v>
      </c>
      <c r="D38" s="43" t="str">
        <f t="shared" si="0"/>
        <v>N/A</v>
      </c>
      <c r="E38" s="46">
        <v>460756427</v>
      </c>
      <c r="F38" s="43" t="str">
        <f t="shared" si="1"/>
        <v>N/A</v>
      </c>
      <c r="G38" s="46">
        <v>506319687</v>
      </c>
      <c r="H38" s="43" t="str">
        <f t="shared" si="2"/>
        <v>N/A</v>
      </c>
      <c r="I38" s="12">
        <v>11.68</v>
      </c>
      <c r="J38" s="12">
        <v>9.8889999999999993</v>
      </c>
      <c r="K38" s="44" t="s">
        <v>732</v>
      </c>
      <c r="L38" s="9" t="str">
        <f t="shared" si="3"/>
        <v>Yes</v>
      </c>
    </row>
    <row r="39" spans="1:12" x14ac:dyDescent="0.2">
      <c r="A39" s="45" t="s">
        <v>1288</v>
      </c>
      <c r="B39" s="34" t="s">
        <v>217</v>
      </c>
      <c r="C39" s="46">
        <v>4489.1009934000003</v>
      </c>
      <c r="D39" s="43" t="str">
        <f t="shared" si="0"/>
        <v>N/A</v>
      </c>
      <c r="E39" s="46">
        <v>4615.4567010000001</v>
      </c>
      <c r="F39" s="43" t="str">
        <f t="shared" si="1"/>
        <v>N/A</v>
      </c>
      <c r="G39" s="46">
        <v>4521.4381507999997</v>
      </c>
      <c r="H39" s="43" t="str">
        <f t="shared" si="2"/>
        <v>N/A</v>
      </c>
      <c r="I39" s="12">
        <v>2.8149999999999999</v>
      </c>
      <c r="J39" s="12">
        <v>-2.04</v>
      </c>
      <c r="K39" s="44" t="s">
        <v>732</v>
      </c>
      <c r="L39" s="9" t="str">
        <f t="shared" si="3"/>
        <v>Yes</v>
      </c>
    </row>
    <row r="40" spans="1:12" x14ac:dyDescent="0.2">
      <c r="A40" s="45" t="s">
        <v>1289</v>
      </c>
      <c r="B40" s="34" t="s">
        <v>217</v>
      </c>
      <c r="C40" s="46">
        <v>5217.9717082999996</v>
      </c>
      <c r="D40" s="43" t="str">
        <f>IF($B40="N/A","N/A",IF(C40&gt;10,"No",IF(C40&lt;-10,"No","Yes")))</f>
        <v>N/A</v>
      </c>
      <c r="E40" s="46">
        <v>5432.8077702999999</v>
      </c>
      <c r="F40" s="43" t="str">
        <f>IF($B40="N/A","N/A",IF(E40&gt;10,"No",IF(E40&lt;-10,"No","Yes")))</f>
        <v>N/A</v>
      </c>
      <c r="G40" s="46">
        <v>4937.8254809999999</v>
      </c>
      <c r="H40" s="43" t="str">
        <f>IF($B40="N/A","N/A",IF(G40&gt;10,"No",IF(G40&lt;-10,"No","Yes")))</f>
        <v>N/A</v>
      </c>
      <c r="I40" s="12">
        <v>4.117</v>
      </c>
      <c r="J40" s="12">
        <v>-9.11</v>
      </c>
      <c r="K40" s="44" t="s">
        <v>732</v>
      </c>
      <c r="L40" s="9" t="str">
        <f>IF(J40="Div by 0", "N/A", IF(K40="N/A","N/A", IF(J40&gt;VALUE(MID(K40,1,2)), "No", IF(J40&lt;-1*VALUE(MID(K40,1,2)), "No", "Yes"))))</f>
        <v>Yes</v>
      </c>
    </row>
    <row r="41" spans="1:12" x14ac:dyDescent="0.2">
      <c r="A41" s="45" t="s">
        <v>107</v>
      </c>
      <c r="B41" s="34" t="s">
        <v>217</v>
      </c>
      <c r="C41" s="46">
        <v>1099875</v>
      </c>
      <c r="D41" s="43" t="str">
        <f t="shared" ref="D41:D44" si="4">IF($B41="N/A","N/A",IF(C41&gt;10,"No",IF(C41&lt;-10,"No","Yes")))</f>
        <v>N/A</v>
      </c>
      <c r="E41" s="46">
        <v>1827384</v>
      </c>
      <c r="F41" s="43" t="str">
        <f t="shared" ref="F41:F44" si="5">IF($B41="N/A","N/A",IF(E41&gt;10,"No",IF(E41&lt;-10,"No","Yes")))</f>
        <v>N/A</v>
      </c>
      <c r="G41" s="46">
        <v>4035087</v>
      </c>
      <c r="H41" s="43" t="str">
        <f t="shared" ref="H41:H44" si="6">IF($B41="N/A","N/A",IF(G41&gt;10,"No",IF(G41&lt;-10,"No","Yes")))</f>
        <v>N/A</v>
      </c>
      <c r="I41" s="12">
        <v>66.14</v>
      </c>
      <c r="J41" s="12">
        <v>120.8</v>
      </c>
      <c r="K41" s="44" t="s">
        <v>732</v>
      </c>
      <c r="L41" s="9" t="str">
        <f t="shared" ref="L41:L43" si="7">IF(J41="Div by 0", "N/A", IF(K41="N/A","N/A", IF(J41&gt;VALUE(MID(K41,1,2)), "No", IF(J41&lt;-1*VALUE(MID(K41,1,2)), "No", "Yes"))))</f>
        <v>No</v>
      </c>
    </row>
    <row r="42" spans="1:12" x14ac:dyDescent="0.2">
      <c r="A42" s="45" t="s">
        <v>162</v>
      </c>
      <c r="B42" s="47" t="s">
        <v>221</v>
      </c>
      <c r="C42" s="1">
        <v>0</v>
      </c>
      <c r="D42" s="43" t="str">
        <f>IF($B42="N/A","N/A",IF(C42&gt;0,"No",IF(C42&lt;0,"No","Yes")))</f>
        <v>Yes</v>
      </c>
      <c r="E42" s="1">
        <v>0</v>
      </c>
      <c r="F42" s="43" t="str">
        <f>IF($B42="N/A","N/A",IF(E42&gt;0,"No",IF(E42&lt;0,"No","Yes")))</f>
        <v>Yes</v>
      </c>
      <c r="G42" s="1">
        <v>0</v>
      </c>
      <c r="H42" s="43" t="str">
        <f>IF($B42="N/A","N/A",IF(G42&gt;0,"No",IF(G42&lt;0,"No","Yes")))</f>
        <v>Yes</v>
      </c>
      <c r="I42" s="12" t="s">
        <v>1743</v>
      </c>
      <c r="J42" s="12" t="s">
        <v>1743</v>
      </c>
      <c r="K42" s="44" t="s">
        <v>732</v>
      </c>
      <c r="L42" s="9" t="str">
        <f t="shared" si="7"/>
        <v>N/A</v>
      </c>
    </row>
    <row r="43" spans="1:12" x14ac:dyDescent="0.2">
      <c r="A43" s="45" t="s">
        <v>160</v>
      </c>
      <c r="B43" s="34" t="s">
        <v>217</v>
      </c>
      <c r="C43" s="46">
        <v>0</v>
      </c>
      <c r="D43" s="43" t="str">
        <f t="shared" si="4"/>
        <v>N/A</v>
      </c>
      <c r="E43" s="46">
        <v>0</v>
      </c>
      <c r="F43" s="43" t="str">
        <f t="shared" si="5"/>
        <v>N/A</v>
      </c>
      <c r="G43" s="46">
        <v>0</v>
      </c>
      <c r="H43" s="43" t="str">
        <f t="shared" si="6"/>
        <v>N/A</v>
      </c>
      <c r="I43" s="12" t="s">
        <v>1743</v>
      </c>
      <c r="J43" s="12" t="s">
        <v>1743</v>
      </c>
      <c r="K43" s="44" t="s">
        <v>732</v>
      </c>
      <c r="L43" s="9" t="str">
        <f t="shared" si="7"/>
        <v>N/A</v>
      </c>
    </row>
    <row r="44" spans="1:12" x14ac:dyDescent="0.2">
      <c r="A44" s="45" t="s">
        <v>1290</v>
      </c>
      <c r="B44" s="34" t="s">
        <v>217</v>
      </c>
      <c r="C44" s="46" t="s">
        <v>1743</v>
      </c>
      <c r="D44" s="43" t="str">
        <f t="shared" si="4"/>
        <v>N/A</v>
      </c>
      <c r="E44" s="46" t="s">
        <v>1743</v>
      </c>
      <c r="F44" s="43" t="str">
        <f t="shared" si="5"/>
        <v>N/A</v>
      </c>
      <c r="G44" s="46" t="s">
        <v>1743</v>
      </c>
      <c r="H44" s="43" t="str">
        <f t="shared" si="6"/>
        <v>N/A</v>
      </c>
      <c r="I44" s="12" t="s">
        <v>1743</v>
      </c>
      <c r="J44" s="12" t="s">
        <v>1743</v>
      </c>
      <c r="K44" s="44" t="s">
        <v>732</v>
      </c>
      <c r="L44" s="9" t="str">
        <f>IF(J44="Div by 0", "N/A", IF(OR(J44="N/A",K44="N/A"),"N/A", IF(J44&gt;VALUE(MID(K44,1,2)), "No", IF(J44&lt;-1*VALUE(MID(K44,1,2)), "No", "Yes"))))</f>
        <v>N/A</v>
      </c>
    </row>
    <row r="45" spans="1:12" x14ac:dyDescent="0.2">
      <c r="A45" s="45" t="s">
        <v>1291</v>
      </c>
      <c r="B45" s="34" t="s">
        <v>217</v>
      </c>
      <c r="C45" s="46">
        <v>11588.796875</v>
      </c>
      <c r="D45" s="43" t="str">
        <f t="shared" ref="D45:D71" si="8">IF($B45="N/A","N/A",IF(C45&gt;10,"No",IF(C45&lt;-10,"No","Yes")))</f>
        <v>N/A</v>
      </c>
      <c r="E45" s="46">
        <v>9717.4033612999992</v>
      </c>
      <c r="F45" s="43" t="str">
        <f t="shared" ref="F45:F71" si="9">IF($B45="N/A","N/A",IF(E45&gt;10,"No",IF(E45&lt;-10,"No","Yes")))</f>
        <v>N/A</v>
      </c>
      <c r="G45" s="46">
        <v>8941.9836066000007</v>
      </c>
      <c r="H45" s="43" t="str">
        <f t="shared" ref="H45:H71" si="10">IF($B45="N/A","N/A",IF(G45&gt;10,"No",IF(G45&lt;-10,"No","Yes")))</f>
        <v>N/A</v>
      </c>
      <c r="I45" s="12">
        <v>-16.100000000000001</v>
      </c>
      <c r="J45" s="12">
        <v>-7.98</v>
      </c>
      <c r="K45" s="44" t="s">
        <v>732</v>
      </c>
      <c r="L45" s="9" t="str">
        <f t="shared" ref="L45:L71" si="11">IF(J45="Div by 0", "N/A", IF(K45="N/A","N/A", IF(J45&gt;VALUE(MID(K45,1,2)), "No", IF(J45&lt;-1*VALUE(MID(K45,1,2)), "No", "Yes"))))</f>
        <v>Yes</v>
      </c>
    </row>
    <row r="46" spans="1:12" x14ac:dyDescent="0.2">
      <c r="A46" s="45" t="s">
        <v>1292</v>
      </c>
      <c r="B46" s="34" t="s">
        <v>217</v>
      </c>
      <c r="C46" s="46">
        <v>7963.7727273</v>
      </c>
      <c r="D46" s="43" t="str">
        <f t="shared" si="8"/>
        <v>N/A</v>
      </c>
      <c r="E46" s="46">
        <v>6000.5</v>
      </c>
      <c r="F46" s="43" t="str">
        <f t="shared" si="9"/>
        <v>N/A</v>
      </c>
      <c r="G46" s="46">
        <v>1355.2666667000001</v>
      </c>
      <c r="H46" s="43" t="str">
        <f t="shared" si="10"/>
        <v>N/A</v>
      </c>
      <c r="I46" s="12">
        <v>-24.7</v>
      </c>
      <c r="J46" s="12">
        <v>-77.400000000000006</v>
      </c>
      <c r="K46" s="44" t="s">
        <v>732</v>
      </c>
      <c r="L46" s="9" t="str">
        <f t="shared" si="11"/>
        <v>No</v>
      </c>
    </row>
    <row r="47" spans="1:12" x14ac:dyDescent="0.2">
      <c r="A47" s="45" t="s">
        <v>1293</v>
      </c>
      <c r="B47" s="34" t="s">
        <v>217</v>
      </c>
      <c r="C47" s="46">
        <v>7739.5</v>
      </c>
      <c r="D47" s="43" t="str">
        <f t="shared" si="8"/>
        <v>N/A</v>
      </c>
      <c r="E47" s="46">
        <v>4116.9253730999999</v>
      </c>
      <c r="F47" s="43" t="str">
        <f t="shared" si="9"/>
        <v>N/A</v>
      </c>
      <c r="G47" s="46">
        <v>10780.8</v>
      </c>
      <c r="H47" s="43" t="str">
        <f t="shared" si="10"/>
        <v>N/A</v>
      </c>
      <c r="I47" s="12">
        <v>-46.8</v>
      </c>
      <c r="J47" s="12">
        <v>161.9</v>
      </c>
      <c r="K47" s="44" t="s">
        <v>732</v>
      </c>
      <c r="L47" s="9" t="str">
        <f t="shared" si="11"/>
        <v>No</v>
      </c>
    </row>
    <row r="48" spans="1:12" x14ac:dyDescent="0.2">
      <c r="A48" s="45" t="s">
        <v>1294</v>
      </c>
      <c r="B48" s="34" t="s">
        <v>217</v>
      </c>
      <c r="C48" s="46">
        <v>81.769230769000004</v>
      </c>
      <c r="D48" s="43" t="str">
        <f t="shared" si="8"/>
        <v>N/A</v>
      </c>
      <c r="E48" s="46" t="s">
        <v>1743</v>
      </c>
      <c r="F48" s="43" t="str">
        <f t="shared" si="9"/>
        <v>N/A</v>
      </c>
      <c r="G48" s="46">
        <v>17756</v>
      </c>
      <c r="H48" s="43" t="str">
        <f t="shared" si="10"/>
        <v>N/A</v>
      </c>
      <c r="I48" s="12" t="s">
        <v>1743</v>
      </c>
      <c r="J48" s="12" t="s">
        <v>1743</v>
      </c>
      <c r="K48" s="44" t="s">
        <v>732</v>
      </c>
      <c r="L48" s="9" t="str">
        <f t="shared" si="11"/>
        <v>N/A</v>
      </c>
    </row>
    <row r="49" spans="1:12" x14ac:dyDescent="0.2">
      <c r="A49" s="45" t="s">
        <v>1295</v>
      </c>
      <c r="B49" s="34" t="s">
        <v>217</v>
      </c>
      <c r="C49" s="46">
        <v>27992.137931000001</v>
      </c>
      <c r="D49" s="43" t="str">
        <f t="shared" si="8"/>
        <v>N/A</v>
      </c>
      <c r="E49" s="46">
        <v>26304.464285999999</v>
      </c>
      <c r="F49" s="43" t="str">
        <f t="shared" si="9"/>
        <v>N/A</v>
      </c>
      <c r="G49" s="46">
        <v>9675.7127660000006</v>
      </c>
      <c r="H49" s="43" t="str">
        <f t="shared" si="10"/>
        <v>N/A</v>
      </c>
      <c r="I49" s="12">
        <v>-6.03</v>
      </c>
      <c r="J49" s="12">
        <v>-63.2</v>
      </c>
      <c r="K49" s="44" t="s">
        <v>732</v>
      </c>
      <c r="L49" s="9" t="str">
        <f t="shared" si="11"/>
        <v>No</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15298.624241</v>
      </c>
      <c r="D51" s="43" t="str">
        <f t="shared" si="8"/>
        <v>N/A</v>
      </c>
      <c r="E51" s="46">
        <v>15920.272132</v>
      </c>
      <c r="F51" s="43" t="str">
        <f t="shared" si="9"/>
        <v>N/A</v>
      </c>
      <c r="G51" s="46">
        <v>16046.936526</v>
      </c>
      <c r="H51" s="43" t="str">
        <f t="shared" si="10"/>
        <v>N/A</v>
      </c>
      <c r="I51" s="12">
        <v>4.0629999999999997</v>
      </c>
      <c r="J51" s="12">
        <v>0.79559999999999997</v>
      </c>
      <c r="K51" s="44" t="s">
        <v>732</v>
      </c>
      <c r="L51" s="9" t="str">
        <f t="shared" si="11"/>
        <v>Yes</v>
      </c>
    </row>
    <row r="52" spans="1:12" x14ac:dyDescent="0.2">
      <c r="A52" s="45" t="s">
        <v>1298</v>
      </c>
      <c r="B52" s="34" t="s">
        <v>217</v>
      </c>
      <c r="C52" s="46">
        <v>14097.466419</v>
      </c>
      <c r="D52" s="43" t="str">
        <f t="shared" si="8"/>
        <v>N/A</v>
      </c>
      <c r="E52" s="46">
        <v>13776.226280999999</v>
      </c>
      <c r="F52" s="43" t="str">
        <f t="shared" si="9"/>
        <v>N/A</v>
      </c>
      <c r="G52" s="46">
        <v>13439.088293000001</v>
      </c>
      <c r="H52" s="43" t="str">
        <f t="shared" si="10"/>
        <v>N/A</v>
      </c>
      <c r="I52" s="12">
        <v>-2.2799999999999998</v>
      </c>
      <c r="J52" s="12">
        <v>-2.4500000000000002</v>
      </c>
      <c r="K52" s="44" t="s">
        <v>732</v>
      </c>
      <c r="L52" s="9" t="str">
        <f t="shared" si="11"/>
        <v>Yes</v>
      </c>
    </row>
    <row r="53" spans="1:12" x14ac:dyDescent="0.2">
      <c r="A53" s="45" t="s">
        <v>1299</v>
      </c>
      <c r="B53" s="34" t="s">
        <v>217</v>
      </c>
      <c r="C53" s="46">
        <v>18718.372549</v>
      </c>
      <c r="D53" s="43" t="str">
        <f t="shared" si="8"/>
        <v>N/A</v>
      </c>
      <c r="E53" s="46">
        <v>22731.049834000001</v>
      </c>
      <c r="F53" s="43" t="str">
        <f t="shared" si="9"/>
        <v>N/A</v>
      </c>
      <c r="G53" s="46">
        <v>22586.229705999998</v>
      </c>
      <c r="H53" s="43" t="str">
        <f t="shared" si="10"/>
        <v>N/A</v>
      </c>
      <c r="I53" s="12">
        <v>21.44</v>
      </c>
      <c r="J53" s="12">
        <v>-0.63700000000000001</v>
      </c>
      <c r="K53" s="44" t="s">
        <v>732</v>
      </c>
      <c r="L53" s="9" t="str">
        <f t="shared" si="11"/>
        <v>Yes</v>
      </c>
    </row>
    <row r="54" spans="1:12" x14ac:dyDescent="0.2">
      <c r="A54" s="45" t="s">
        <v>1300</v>
      </c>
      <c r="B54" s="34" t="s">
        <v>217</v>
      </c>
      <c r="C54" s="46">
        <v>11865.604255</v>
      </c>
      <c r="D54" s="43" t="str">
        <f t="shared" si="8"/>
        <v>N/A</v>
      </c>
      <c r="E54" s="46">
        <v>16680.111939999999</v>
      </c>
      <c r="F54" s="43" t="str">
        <f t="shared" si="9"/>
        <v>N/A</v>
      </c>
      <c r="G54" s="46">
        <v>16535.394928000002</v>
      </c>
      <c r="H54" s="43" t="str">
        <f t="shared" si="10"/>
        <v>N/A</v>
      </c>
      <c r="I54" s="12">
        <v>40.58</v>
      </c>
      <c r="J54" s="12">
        <v>-0.86799999999999999</v>
      </c>
      <c r="K54" s="44" t="s">
        <v>732</v>
      </c>
      <c r="L54" s="9" t="str">
        <f t="shared" si="11"/>
        <v>Yes</v>
      </c>
    </row>
    <row r="55" spans="1:12" x14ac:dyDescent="0.2">
      <c r="A55" s="45" t="s">
        <v>1301</v>
      </c>
      <c r="B55" s="34" t="s">
        <v>217</v>
      </c>
      <c r="C55" s="46">
        <v>33429.474962</v>
      </c>
      <c r="D55" s="43" t="str">
        <f t="shared" si="8"/>
        <v>N/A</v>
      </c>
      <c r="E55" s="46">
        <v>38082.618784999999</v>
      </c>
      <c r="F55" s="43" t="str">
        <f t="shared" si="9"/>
        <v>N/A</v>
      </c>
      <c r="G55" s="46">
        <v>38557.304233000003</v>
      </c>
      <c r="H55" s="43" t="str">
        <f t="shared" si="10"/>
        <v>N/A</v>
      </c>
      <c r="I55" s="12">
        <v>13.92</v>
      </c>
      <c r="J55" s="12">
        <v>1.246</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2457.4298591000002</v>
      </c>
      <c r="D57" s="43" t="str">
        <f t="shared" si="8"/>
        <v>N/A</v>
      </c>
      <c r="E57" s="46">
        <v>2615.0462735000001</v>
      </c>
      <c r="F57" s="43" t="str">
        <f t="shared" si="9"/>
        <v>N/A</v>
      </c>
      <c r="G57" s="46">
        <v>2690.1214583000001</v>
      </c>
      <c r="H57" s="43" t="str">
        <f t="shared" si="10"/>
        <v>N/A</v>
      </c>
      <c r="I57" s="12">
        <v>6.4139999999999997</v>
      </c>
      <c r="J57" s="12">
        <v>2.871</v>
      </c>
      <c r="K57" s="44" t="s">
        <v>732</v>
      </c>
      <c r="L57" s="9" t="str">
        <f t="shared" si="11"/>
        <v>Yes</v>
      </c>
    </row>
    <row r="58" spans="1:12" x14ac:dyDescent="0.2">
      <c r="A58" s="45" t="s">
        <v>1304</v>
      </c>
      <c r="B58" s="34" t="s">
        <v>217</v>
      </c>
      <c r="C58" s="46">
        <v>2126.2530975999998</v>
      </c>
      <c r="D58" s="43" t="str">
        <f t="shared" si="8"/>
        <v>N/A</v>
      </c>
      <c r="E58" s="46">
        <v>2431.0333541999998</v>
      </c>
      <c r="F58" s="43" t="str">
        <f t="shared" si="9"/>
        <v>N/A</v>
      </c>
      <c r="G58" s="46">
        <v>2554.6944182000002</v>
      </c>
      <c r="H58" s="43" t="str">
        <f t="shared" si="10"/>
        <v>N/A</v>
      </c>
      <c r="I58" s="12">
        <v>14.33</v>
      </c>
      <c r="J58" s="12">
        <v>5.0869999999999997</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v>6277</v>
      </c>
      <c r="D60" s="43" t="str">
        <f t="shared" si="8"/>
        <v>N/A</v>
      </c>
      <c r="E60" s="46">
        <v>2706</v>
      </c>
      <c r="F60" s="43" t="str">
        <f t="shared" si="9"/>
        <v>N/A</v>
      </c>
      <c r="G60" s="46" t="s">
        <v>1743</v>
      </c>
      <c r="H60" s="43" t="str">
        <f t="shared" si="10"/>
        <v>N/A</v>
      </c>
      <c r="I60" s="12">
        <v>-56.9</v>
      </c>
      <c r="J60" s="12" t="s">
        <v>1743</v>
      </c>
      <c r="K60" s="44" t="s">
        <v>732</v>
      </c>
      <c r="L60" s="9" t="str">
        <f t="shared" si="11"/>
        <v>N/A</v>
      </c>
    </row>
    <row r="61" spans="1:12" x14ac:dyDescent="0.2">
      <c r="A61" s="3" t="s">
        <v>1307</v>
      </c>
      <c r="B61" s="34" t="s">
        <v>217</v>
      </c>
      <c r="C61" s="46">
        <v>1697.3191449000001</v>
      </c>
      <c r="D61" s="43" t="str">
        <f t="shared" si="8"/>
        <v>N/A</v>
      </c>
      <c r="E61" s="46">
        <v>1890.1052494999999</v>
      </c>
      <c r="F61" s="43" t="str">
        <f t="shared" si="9"/>
        <v>N/A</v>
      </c>
      <c r="G61" s="46">
        <v>1960.9172881</v>
      </c>
      <c r="H61" s="43" t="str">
        <f t="shared" si="10"/>
        <v>N/A</v>
      </c>
      <c r="I61" s="12">
        <v>11.36</v>
      </c>
      <c r="J61" s="12">
        <v>3.746</v>
      </c>
      <c r="K61" s="44" t="s">
        <v>732</v>
      </c>
      <c r="L61" s="9" t="str">
        <f t="shared" si="11"/>
        <v>Yes</v>
      </c>
    </row>
    <row r="62" spans="1:12" x14ac:dyDescent="0.2">
      <c r="A62" s="3" t="s">
        <v>1308</v>
      </c>
      <c r="B62" s="34" t="s">
        <v>217</v>
      </c>
      <c r="C62" s="46">
        <v>3379.9107484000001</v>
      </c>
      <c r="D62" s="43" t="str">
        <f t="shared" si="8"/>
        <v>N/A</v>
      </c>
      <c r="E62" s="46">
        <v>3730.6515892000002</v>
      </c>
      <c r="F62" s="43" t="str">
        <f t="shared" si="9"/>
        <v>N/A</v>
      </c>
      <c r="G62" s="46">
        <v>4470.4077284000005</v>
      </c>
      <c r="H62" s="43" t="str">
        <f t="shared" si="10"/>
        <v>N/A</v>
      </c>
      <c r="I62" s="12">
        <v>10.38</v>
      </c>
      <c r="J62" s="12">
        <v>19.829999999999998</v>
      </c>
      <c r="K62" s="44" t="s">
        <v>732</v>
      </c>
      <c r="L62" s="9" t="str">
        <f t="shared" si="11"/>
        <v>Yes</v>
      </c>
    </row>
    <row r="63" spans="1:12" x14ac:dyDescent="0.2">
      <c r="A63" s="3" t="s">
        <v>1309</v>
      </c>
      <c r="B63" s="34" t="s">
        <v>217</v>
      </c>
      <c r="C63" s="46">
        <v>7418.6862936999996</v>
      </c>
      <c r="D63" s="43" t="str">
        <f t="shared" si="8"/>
        <v>N/A</v>
      </c>
      <c r="E63" s="46">
        <v>8093.3492304000001</v>
      </c>
      <c r="F63" s="43" t="str">
        <f t="shared" si="9"/>
        <v>N/A</v>
      </c>
      <c r="G63" s="46">
        <v>8577.2931506999994</v>
      </c>
      <c r="H63" s="43" t="str">
        <f t="shared" si="10"/>
        <v>N/A</v>
      </c>
      <c r="I63" s="12">
        <v>9.0939999999999994</v>
      </c>
      <c r="J63" s="12">
        <v>5.98</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3750.5839695</v>
      </c>
      <c r="D65" s="43" t="str">
        <f t="shared" si="8"/>
        <v>N/A</v>
      </c>
      <c r="E65" s="46">
        <v>3820.0660524</v>
      </c>
      <c r="F65" s="43" t="str">
        <f t="shared" si="9"/>
        <v>N/A</v>
      </c>
      <c r="G65" s="46">
        <v>3993.6863106000001</v>
      </c>
      <c r="H65" s="43" t="str">
        <f t="shared" si="10"/>
        <v>N/A</v>
      </c>
      <c r="I65" s="12">
        <v>1.853</v>
      </c>
      <c r="J65" s="12">
        <v>4.5449999999999999</v>
      </c>
      <c r="K65" s="44" t="s">
        <v>732</v>
      </c>
      <c r="L65" s="9" t="str">
        <f t="shared" si="11"/>
        <v>Yes</v>
      </c>
    </row>
    <row r="66" spans="1:12" x14ac:dyDescent="0.2">
      <c r="A66" s="3" t="s">
        <v>1312</v>
      </c>
      <c r="B66" s="34" t="s">
        <v>217</v>
      </c>
      <c r="C66" s="46">
        <v>3349.5502160000001</v>
      </c>
      <c r="D66" s="43" t="str">
        <f t="shared" si="8"/>
        <v>N/A</v>
      </c>
      <c r="E66" s="46">
        <v>3428.6250702000002</v>
      </c>
      <c r="F66" s="43" t="str">
        <f t="shared" si="9"/>
        <v>N/A</v>
      </c>
      <c r="G66" s="46">
        <v>3623.2040926999998</v>
      </c>
      <c r="H66" s="43" t="str">
        <f t="shared" si="10"/>
        <v>N/A</v>
      </c>
      <c r="I66" s="12">
        <v>2.3610000000000002</v>
      </c>
      <c r="J66" s="12">
        <v>5.6749999999999998</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v>3836</v>
      </c>
      <c r="D68" s="43" t="str">
        <f t="shared" si="8"/>
        <v>N/A</v>
      </c>
      <c r="E68" s="46">
        <v>2908.25</v>
      </c>
      <c r="F68" s="43" t="str">
        <f t="shared" si="9"/>
        <v>N/A</v>
      </c>
      <c r="G68" s="46">
        <v>3833</v>
      </c>
      <c r="H68" s="43" t="str">
        <f t="shared" si="10"/>
        <v>N/A</v>
      </c>
      <c r="I68" s="12">
        <v>-24.2</v>
      </c>
      <c r="J68" s="12">
        <v>31.8</v>
      </c>
      <c r="K68" s="44" t="s">
        <v>732</v>
      </c>
      <c r="L68" s="9" t="str">
        <f t="shared" si="11"/>
        <v>No</v>
      </c>
    </row>
    <row r="69" spans="1:12" x14ac:dyDescent="0.2">
      <c r="A69" s="2" t="s">
        <v>1315</v>
      </c>
      <c r="B69" s="34" t="s">
        <v>217</v>
      </c>
      <c r="C69" s="46">
        <v>3716.7379074999999</v>
      </c>
      <c r="D69" s="43" t="str">
        <f t="shared" si="8"/>
        <v>N/A</v>
      </c>
      <c r="E69" s="46">
        <v>3456.6594101000001</v>
      </c>
      <c r="F69" s="43" t="str">
        <f t="shared" si="9"/>
        <v>N/A</v>
      </c>
      <c r="G69" s="46">
        <v>2656.4024472999999</v>
      </c>
      <c r="H69" s="43" t="str">
        <f t="shared" si="10"/>
        <v>N/A</v>
      </c>
      <c r="I69" s="12">
        <v>-7</v>
      </c>
      <c r="J69" s="12">
        <v>-23.2</v>
      </c>
      <c r="K69" s="44" t="s">
        <v>732</v>
      </c>
      <c r="L69" s="9" t="str">
        <f t="shared" si="11"/>
        <v>Yes</v>
      </c>
    </row>
    <row r="70" spans="1:12" x14ac:dyDescent="0.2">
      <c r="A70" s="45" t="s">
        <v>1316</v>
      </c>
      <c r="B70" s="34" t="s">
        <v>217</v>
      </c>
      <c r="C70" s="46">
        <v>4552.9943320000002</v>
      </c>
      <c r="D70" s="43" t="str">
        <f t="shared" si="8"/>
        <v>N/A</v>
      </c>
      <c r="E70" s="46">
        <v>4965.0456995000004</v>
      </c>
      <c r="F70" s="43" t="str">
        <f t="shared" si="9"/>
        <v>N/A</v>
      </c>
      <c r="G70" s="46">
        <v>5210.6140298</v>
      </c>
      <c r="H70" s="43" t="str">
        <f t="shared" si="10"/>
        <v>N/A</v>
      </c>
      <c r="I70" s="12">
        <v>9.0500000000000007</v>
      </c>
      <c r="J70" s="12">
        <v>4.9459999999999997</v>
      </c>
      <c r="K70" s="44" t="s">
        <v>732</v>
      </c>
      <c r="L70" s="9" t="str">
        <f t="shared" si="11"/>
        <v>Yes</v>
      </c>
    </row>
    <row r="71" spans="1:12" x14ac:dyDescent="0.2">
      <c r="A71" s="45" t="s">
        <v>1317</v>
      </c>
      <c r="B71" s="34" t="s">
        <v>217</v>
      </c>
      <c r="C71" s="46" t="s">
        <v>1743</v>
      </c>
      <c r="D71" s="43" t="str">
        <f t="shared" si="8"/>
        <v>N/A</v>
      </c>
      <c r="E71" s="46" t="s">
        <v>1743</v>
      </c>
      <c r="F71" s="43" t="str">
        <f t="shared" si="9"/>
        <v>N/A</v>
      </c>
      <c r="G71" s="46">
        <v>419.1875</v>
      </c>
      <c r="H71" s="43" t="str">
        <f t="shared" si="10"/>
        <v>N/A</v>
      </c>
      <c r="I71" s="12" t="s">
        <v>1743</v>
      </c>
      <c r="J71" s="12" t="s">
        <v>1743</v>
      </c>
      <c r="K71" s="44" t="s">
        <v>732</v>
      </c>
      <c r="L71" s="9" t="str">
        <f t="shared" si="11"/>
        <v>N/A</v>
      </c>
    </row>
    <row r="72" spans="1:12" x14ac:dyDescent="0.2">
      <c r="A72" s="45" t="s">
        <v>1625</v>
      </c>
      <c r="B72" s="34" t="s">
        <v>217</v>
      </c>
      <c r="C72" s="46">
        <v>79254202</v>
      </c>
      <c r="D72" s="43" t="str">
        <f t="shared" ref="D72:D135" si="12">IF($B72="N/A","N/A",IF(C72&gt;10,"No",IF(C72&lt;-10,"No","Yes")))</f>
        <v>N/A</v>
      </c>
      <c r="E72" s="46">
        <v>86179712</v>
      </c>
      <c r="F72" s="43" t="str">
        <f t="shared" ref="F72:F135" si="13">IF($B72="N/A","N/A",IF(E72&gt;10,"No",IF(E72&lt;-10,"No","Yes")))</f>
        <v>N/A</v>
      </c>
      <c r="G72" s="46">
        <v>89259292</v>
      </c>
      <c r="H72" s="43" t="str">
        <f t="shared" ref="H72:H135" si="14">IF($B72="N/A","N/A",IF(G72&gt;10,"No",IF(G72&lt;-10,"No","Yes")))</f>
        <v>N/A</v>
      </c>
      <c r="I72" s="12">
        <v>8.7379999999999995</v>
      </c>
      <c r="J72" s="12">
        <v>3.573</v>
      </c>
      <c r="K72" s="44" t="s">
        <v>732</v>
      </c>
      <c r="L72" s="9" t="str">
        <f t="shared" ref="L72:L132" si="15">IF(J72="Div by 0", "N/A", IF(K72="N/A","N/A", IF(J72&gt;VALUE(MID(K72,1,2)), "No", IF(J72&lt;-1*VALUE(MID(K72,1,2)), "No", "Yes"))))</f>
        <v>Yes</v>
      </c>
    </row>
    <row r="73" spans="1:12" x14ac:dyDescent="0.2">
      <c r="A73" s="45" t="s">
        <v>1626</v>
      </c>
      <c r="B73" s="34" t="s">
        <v>217</v>
      </c>
      <c r="C73" s="35">
        <v>13021</v>
      </c>
      <c r="D73" s="43" t="str">
        <f t="shared" si="12"/>
        <v>N/A</v>
      </c>
      <c r="E73" s="35">
        <v>13180</v>
      </c>
      <c r="F73" s="43" t="str">
        <f t="shared" si="13"/>
        <v>N/A</v>
      </c>
      <c r="G73" s="35">
        <v>13624</v>
      </c>
      <c r="H73" s="43" t="str">
        <f t="shared" si="14"/>
        <v>N/A</v>
      </c>
      <c r="I73" s="12">
        <v>1.2210000000000001</v>
      </c>
      <c r="J73" s="12">
        <v>3.3690000000000002</v>
      </c>
      <c r="K73" s="44" t="s">
        <v>732</v>
      </c>
      <c r="L73" s="9" t="str">
        <f t="shared" si="15"/>
        <v>Yes</v>
      </c>
    </row>
    <row r="74" spans="1:12" x14ac:dyDescent="0.2">
      <c r="A74" s="45" t="s">
        <v>1318</v>
      </c>
      <c r="B74" s="34" t="s">
        <v>217</v>
      </c>
      <c r="C74" s="46">
        <v>6086.6448044999997</v>
      </c>
      <c r="D74" s="43" t="str">
        <f t="shared" si="12"/>
        <v>N/A</v>
      </c>
      <c r="E74" s="46">
        <v>6538.6731411000001</v>
      </c>
      <c r="F74" s="43" t="str">
        <f t="shared" si="13"/>
        <v>N/A</v>
      </c>
      <c r="G74" s="46">
        <v>6551.6215501999995</v>
      </c>
      <c r="H74" s="43" t="str">
        <f t="shared" si="14"/>
        <v>N/A</v>
      </c>
      <c r="I74" s="12">
        <v>7.4269999999999996</v>
      </c>
      <c r="J74" s="12">
        <v>0.19800000000000001</v>
      </c>
      <c r="K74" s="44" t="s">
        <v>732</v>
      </c>
      <c r="L74" s="9" t="str">
        <f t="shared" si="15"/>
        <v>Yes</v>
      </c>
    </row>
    <row r="75" spans="1:12" ht="25.5" x14ac:dyDescent="0.2">
      <c r="A75" s="45" t="s">
        <v>1319</v>
      </c>
      <c r="B75" s="34" t="s">
        <v>217</v>
      </c>
      <c r="C75" s="35">
        <v>5.5405882804999997</v>
      </c>
      <c r="D75" s="43" t="str">
        <f t="shared" si="12"/>
        <v>N/A</v>
      </c>
      <c r="E75" s="35">
        <v>5.5562215477999999</v>
      </c>
      <c r="F75" s="43" t="str">
        <f t="shared" si="13"/>
        <v>N/A</v>
      </c>
      <c r="G75" s="35">
        <v>5.5784644744999996</v>
      </c>
      <c r="H75" s="43" t="str">
        <f t="shared" si="14"/>
        <v>N/A</v>
      </c>
      <c r="I75" s="12">
        <v>0.28220000000000001</v>
      </c>
      <c r="J75" s="12">
        <v>0.40029999999999999</v>
      </c>
      <c r="K75" s="44" t="s">
        <v>732</v>
      </c>
      <c r="L75" s="9" t="str">
        <f t="shared" si="15"/>
        <v>Yes</v>
      </c>
    </row>
    <row r="76" spans="1:12" ht="25.5" x14ac:dyDescent="0.2">
      <c r="A76" s="45" t="s">
        <v>548</v>
      </c>
      <c r="B76" s="34" t="s">
        <v>217</v>
      </c>
      <c r="C76" s="46">
        <v>7610</v>
      </c>
      <c r="D76" s="43" t="str">
        <f t="shared" si="12"/>
        <v>N/A</v>
      </c>
      <c r="E76" s="46">
        <v>54294</v>
      </c>
      <c r="F76" s="43" t="str">
        <f t="shared" si="13"/>
        <v>N/A</v>
      </c>
      <c r="G76" s="46">
        <v>93122</v>
      </c>
      <c r="H76" s="43" t="str">
        <f t="shared" si="14"/>
        <v>N/A</v>
      </c>
      <c r="I76" s="12">
        <v>613.5</v>
      </c>
      <c r="J76" s="12">
        <v>71.510000000000005</v>
      </c>
      <c r="K76" s="44" t="s">
        <v>732</v>
      </c>
      <c r="L76" s="9" t="str">
        <f t="shared" si="15"/>
        <v>No</v>
      </c>
    </row>
    <row r="77" spans="1:12" x14ac:dyDescent="0.2">
      <c r="A77" s="45" t="s">
        <v>549</v>
      </c>
      <c r="B77" s="34" t="s">
        <v>217</v>
      </c>
      <c r="C77" s="35">
        <v>11</v>
      </c>
      <c r="D77" s="43" t="str">
        <f t="shared" si="12"/>
        <v>N/A</v>
      </c>
      <c r="E77" s="35">
        <v>11</v>
      </c>
      <c r="F77" s="43" t="str">
        <f t="shared" si="13"/>
        <v>N/A</v>
      </c>
      <c r="G77" s="35">
        <v>11</v>
      </c>
      <c r="H77" s="43" t="str">
        <f t="shared" si="14"/>
        <v>N/A</v>
      </c>
      <c r="I77" s="12">
        <v>0</v>
      </c>
      <c r="J77" s="12">
        <v>0</v>
      </c>
      <c r="K77" s="44" t="s">
        <v>732</v>
      </c>
      <c r="L77" s="9" t="str">
        <f t="shared" si="15"/>
        <v>Yes</v>
      </c>
    </row>
    <row r="78" spans="1:12" x14ac:dyDescent="0.2">
      <c r="A78" s="45" t="s">
        <v>1320</v>
      </c>
      <c r="B78" s="34" t="s">
        <v>217</v>
      </c>
      <c r="C78" s="46">
        <v>7610</v>
      </c>
      <c r="D78" s="43" t="str">
        <f t="shared" si="12"/>
        <v>N/A</v>
      </c>
      <c r="E78" s="46">
        <v>54294</v>
      </c>
      <c r="F78" s="43" t="str">
        <f t="shared" si="13"/>
        <v>N/A</v>
      </c>
      <c r="G78" s="46">
        <v>93122</v>
      </c>
      <c r="H78" s="43" t="str">
        <f t="shared" si="14"/>
        <v>N/A</v>
      </c>
      <c r="I78" s="12">
        <v>613.5</v>
      </c>
      <c r="J78" s="12">
        <v>71.510000000000005</v>
      </c>
      <c r="K78" s="44" t="s">
        <v>732</v>
      </c>
      <c r="L78" s="9" t="str">
        <f t="shared" si="15"/>
        <v>No</v>
      </c>
    </row>
    <row r="79" spans="1:12" ht="25.5" x14ac:dyDescent="0.2">
      <c r="A79" s="45" t="s">
        <v>550</v>
      </c>
      <c r="B79" s="34" t="s">
        <v>217</v>
      </c>
      <c r="C79" s="46">
        <v>11636582</v>
      </c>
      <c r="D79" s="43" t="str">
        <f t="shared" si="12"/>
        <v>N/A</v>
      </c>
      <c r="E79" s="46">
        <v>13899534</v>
      </c>
      <c r="F79" s="43" t="str">
        <f t="shared" si="13"/>
        <v>N/A</v>
      </c>
      <c r="G79" s="46">
        <v>12147412</v>
      </c>
      <c r="H79" s="43" t="str">
        <f t="shared" si="14"/>
        <v>N/A</v>
      </c>
      <c r="I79" s="12">
        <v>19.45</v>
      </c>
      <c r="J79" s="12">
        <v>-12.6</v>
      </c>
      <c r="K79" s="44" t="s">
        <v>732</v>
      </c>
      <c r="L79" s="9" t="str">
        <f t="shared" si="15"/>
        <v>Yes</v>
      </c>
    </row>
    <row r="80" spans="1:12" x14ac:dyDescent="0.2">
      <c r="A80" s="45" t="s">
        <v>551</v>
      </c>
      <c r="B80" s="34" t="s">
        <v>217</v>
      </c>
      <c r="C80" s="35">
        <v>370</v>
      </c>
      <c r="D80" s="43" t="str">
        <f t="shared" si="12"/>
        <v>N/A</v>
      </c>
      <c r="E80" s="35">
        <v>385</v>
      </c>
      <c r="F80" s="43" t="str">
        <f t="shared" si="13"/>
        <v>N/A</v>
      </c>
      <c r="G80" s="35">
        <v>396</v>
      </c>
      <c r="H80" s="43" t="str">
        <f t="shared" si="14"/>
        <v>N/A</v>
      </c>
      <c r="I80" s="12">
        <v>4.0540000000000003</v>
      </c>
      <c r="J80" s="12">
        <v>2.8570000000000002</v>
      </c>
      <c r="K80" s="44" t="s">
        <v>732</v>
      </c>
      <c r="L80" s="9" t="str">
        <f t="shared" si="15"/>
        <v>Yes</v>
      </c>
    </row>
    <row r="81" spans="1:12" ht="25.5" x14ac:dyDescent="0.2">
      <c r="A81" s="45" t="s">
        <v>1321</v>
      </c>
      <c r="B81" s="34" t="s">
        <v>217</v>
      </c>
      <c r="C81" s="46">
        <v>31450.221622000001</v>
      </c>
      <c r="D81" s="43" t="str">
        <f t="shared" si="12"/>
        <v>N/A</v>
      </c>
      <c r="E81" s="46">
        <v>36102.685713999999</v>
      </c>
      <c r="F81" s="43" t="str">
        <f t="shared" si="13"/>
        <v>N/A</v>
      </c>
      <c r="G81" s="46">
        <v>30675.282827999999</v>
      </c>
      <c r="H81" s="43" t="str">
        <f t="shared" si="14"/>
        <v>N/A</v>
      </c>
      <c r="I81" s="12">
        <v>14.79</v>
      </c>
      <c r="J81" s="12">
        <v>-15</v>
      </c>
      <c r="K81" s="44" t="s">
        <v>732</v>
      </c>
      <c r="L81" s="9" t="str">
        <f t="shared" si="15"/>
        <v>Yes</v>
      </c>
    </row>
    <row r="82" spans="1:12" ht="25.5" x14ac:dyDescent="0.2">
      <c r="A82" s="45" t="s">
        <v>552</v>
      </c>
      <c r="B82" s="34" t="s">
        <v>217</v>
      </c>
      <c r="C82" s="46">
        <v>5232976</v>
      </c>
      <c r="D82" s="43" t="str">
        <f t="shared" si="12"/>
        <v>N/A</v>
      </c>
      <c r="E82" s="46">
        <v>4788451</v>
      </c>
      <c r="F82" s="43" t="str">
        <f t="shared" si="13"/>
        <v>N/A</v>
      </c>
      <c r="G82" s="46">
        <v>5451658</v>
      </c>
      <c r="H82" s="43" t="str">
        <f t="shared" si="14"/>
        <v>N/A</v>
      </c>
      <c r="I82" s="12">
        <v>-8.49</v>
      </c>
      <c r="J82" s="12">
        <v>13.85</v>
      </c>
      <c r="K82" s="44" t="s">
        <v>732</v>
      </c>
      <c r="L82" s="9" t="str">
        <f t="shared" si="15"/>
        <v>Yes</v>
      </c>
    </row>
    <row r="83" spans="1:12" x14ac:dyDescent="0.2">
      <c r="A83" s="45" t="s">
        <v>553</v>
      </c>
      <c r="B83" s="34" t="s">
        <v>217</v>
      </c>
      <c r="C83" s="35">
        <v>31</v>
      </c>
      <c r="D83" s="43" t="str">
        <f t="shared" si="12"/>
        <v>N/A</v>
      </c>
      <c r="E83" s="35">
        <v>24</v>
      </c>
      <c r="F83" s="43" t="str">
        <f t="shared" si="13"/>
        <v>N/A</v>
      </c>
      <c r="G83" s="35">
        <v>33</v>
      </c>
      <c r="H83" s="43" t="str">
        <f t="shared" si="14"/>
        <v>N/A</v>
      </c>
      <c r="I83" s="12">
        <v>-22.6</v>
      </c>
      <c r="J83" s="12">
        <v>37.5</v>
      </c>
      <c r="K83" s="44" t="s">
        <v>732</v>
      </c>
      <c r="L83" s="9" t="str">
        <f t="shared" si="15"/>
        <v>No</v>
      </c>
    </row>
    <row r="84" spans="1:12" x14ac:dyDescent="0.2">
      <c r="A84" s="45" t="s">
        <v>1322</v>
      </c>
      <c r="B84" s="34" t="s">
        <v>217</v>
      </c>
      <c r="C84" s="46">
        <v>168805.67741999999</v>
      </c>
      <c r="D84" s="43" t="str">
        <f t="shared" si="12"/>
        <v>N/A</v>
      </c>
      <c r="E84" s="46">
        <v>199518.79167000001</v>
      </c>
      <c r="F84" s="43" t="str">
        <f t="shared" si="13"/>
        <v>N/A</v>
      </c>
      <c r="G84" s="46">
        <v>165201.75758</v>
      </c>
      <c r="H84" s="43" t="str">
        <f t="shared" si="14"/>
        <v>N/A</v>
      </c>
      <c r="I84" s="12">
        <v>18.190000000000001</v>
      </c>
      <c r="J84" s="12">
        <v>-17.2</v>
      </c>
      <c r="K84" s="44" t="s">
        <v>732</v>
      </c>
      <c r="L84" s="9" t="str">
        <f t="shared" si="15"/>
        <v>Yes</v>
      </c>
    </row>
    <row r="85" spans="1:12" x14ac:dyDescent="0.2">
      <c r="A85" s="45" t="s">
        <v>554</v>
      </c>
      <c r="B85" s="34" t="s">
        <v>217</v>
      </c>
      <c r="C85" s="46">
        <v>10303885</v>
      </c>
      <c r="D85" s="43" t="str">
        <f t="shared" si="12"/>
        <v>N/A</v>
      </c>
      <c r="E85" s="46">
        <v>11165946</v>
      </c>
      <c r="F85" s="43" t="str">
        <f t="shared" si="13"/>
        <v>N/A</v>
      </c>
      <c r="G85" s="46">
        <v>10000837</v>
      </c>
      <c r="H85" s="43" t="str">
        <f t="shared" si="14"/>
        <v>N/A</v>
      </c>
      <c r="I85" s="12">
        <v>8.3659999999999997</v>
      </c>
      <c r="J85" s="12">
        <v>-10.4</v>
      </c>
      <c r="K85" s="44" t="s">
        <v>732</v>
      </c>
      <c r="L85" s="9" t="str">
        <f t="shared" si="15"/>
        <v>Yes</v>
      </c>
    </row>
    <row r="86" spans="1:12" x14ac:dyDescent="0.2">
      <c r="A86" s="45" t="s">
        <v>555</v>
      </c>
      <c r="B86" s="34" t="s">
        <v>217</v>
      </c>
      <c r="C86" s="35">
        <v>405</v>
      </c>
      <c r="D86" s="43" t="str">
        <f t="shared" si="12"/>
        <v>N/A</v>
      </c>
      <c r="E86" s="35">
        <v>433</v>
      </c>
      <c r="F86" s="43" t="str">
        <f t="shared" si="13"/>
        <v>N/A</v>
      </c>
      <c r="G86" s="35">
        <v>391</v>
      </c>
      <c r="H86" s="43" t="str">
        <f t="shared" si="14"/>
        <v>N/A</v>
      </c>
      <c r="I86" s="12">
        <v>6.9139999999999997</v>
      </c>
      <c r="J86" s="12">
        <v>-9.6999999999999993</v>
      </c>
      <c r="K86" s="44" t="s">
        <v>732</v>
      </c>
      <c r="L86" s="9" t="str">
        <f t="shared" si="15"/>
        <v>Yes</v>
      </c>
    </row>
    <row r="87" spans="1:12" x14ac:dyDescent="0.2">
      <c r="A87" s="45" t="s">
        <v>1323</v>
      </c>
      <c r="B87" s="34" t="s">
        <v>217</v>
      </c>
      <c r="C87" s="46">
        <v>25441.691358</v>
      </c>
      <c r="D87" s="43" t="str">
        <f t="shared" si="12"/>
        <v>N/A</v>
      </c>
      <c r="E87" s="46">
        <v>25787.404157000001</v>
      </c>
      <c r="F87" s="43" t="str">
        <f t="shared" si="13"/>
        <v>N/A</v>
      </c>
      <c r="G87" s="46">
        <v>25577.588234999999</v>
      </c>
      <c r="H87" s="43" t="str">
        <f t="shared" si="14"/>
        <v>N/A</v>
      </c>
      <c r="I87" s="12">
        <v>1.359</v>
      </c>
      <c r="J87" s="12">
        <v>-0.81399999999999995</v>
      </c>
      <c r="K87" s="44" t="s">
        <v>732</v>
      </c>
      <c r="L87" s="9" t="str">
        <f t="shared" si="15"/>
        <v>Yes</v>
      </c>
    </row>
    <row r="88" spans="1:12" ht="25.5" x14ac:dyDescent="0.2">
      <c r="A88" s="45" t="s">
        <v>556</v>
      </c>
      <c r="B88" s="34" t="s">
        <v>217</v>
      </c>
      <c r="C88" s="46">
        <v>36570789</v>
      </c>
      <c r="D88" s="43" t="str">
        <f t="shared" si="12"/>
        <v>N/A</v>
      </c>
      <c r="E88" s="46">
        <v>42675312</v>
      </c>
      <c r="F88" s="43" t="str">
        <f t="shared" si="13"/>
        <v>N/A</v>
      </c>
      <c r="G88" s="46">
        <v>48234738</v>
      </c>
      <c r="H88" s="43" t="str">
        <f t="shared" si="14"/>
        <v>N/A</v>
      </c>
      <c r="I88" s="12">
        <v>16.690000000000001</v>
      </c>
      <c r="J88" s="12">
        <v>13.03</v>
      </c>
      <c r="K88" s="44" t="s">
        <v>732</v>
      </c>
      <c r="L88" s="9" t="str">
        <f t="shared" si="15"/>
        <v>Yes</v>
      </c>
    </row>
    <row r="89" spans="1:12" x14ac:dyDescent="0.2">
      <c r="A89" s="45" t="s">
        <v>557</v>
      </c>
      <c r="B89" s="34" t="s">
        <v>217</v>
      </c>
      <c r="C89" s="35">
        <v>55732</v>
      </c>
      <c r="D89" s="43" t="str">
        <f t="shared" si="12"/>
        <v>N/A</v>
      </c>
      <c r="E89" s="35">
        <v>59896</v>
      </c>
      <c r="F89" s="43" t="str">
        <f t="shared" si="13"/>
        <v>N/A</v>
      </c>
      <c r="G89" s="35">
        <v>67208</v>
      </c>
      <c r="H89" s="43" t="str">
        <f t="shared" si="14"/>
        <v>N/A</v>
      </c>
      <c r="I89" s="12">
        <v>7.4710000000000001</v>
      </c>
      <c r="J89" s="12">
        <v>12.21</v>
      </c>
      <c r="K89" s="44" t="s">
        <v>732</v>
      </c>
      <c r="L89" s="9" t="str">
        <f t="shared" si="15"/>
        <v>Yes</v>
      </c>
    </row>
    <row r="90" spans="1:12" x14ac:dyDescent="0.2">
      <c r="A90" s="45" t="s">
        <v>1324</v>
      </c>
      <c r="B90" s="34" t="s">
        <v>217</v>
      </c>
      <c r="C90" s="46">
        <v>656.19014211000001</v>
      </c>
      <c r="D90" s="43" t="str">
        <f t="shared" si="12"/>
        <v>N/A</v>
      </c>
      <c r="E90" s="46">
        <v>712.49018297999999</v>
      </c>
      <c r="F90" s="43" t="str">
        <f t="shared" si="13"/>
        <v>N/A</v>
      </c>
      <c r="G90" s="46">
        <v>717.69339960000002</v>
      </c>
      <c r="H90" s="43" t="str">
        <f t="shared" si="14"/>
        <v>N/A</v>
      </c>
      <c r="I90" s="12">
        <v>8.58</v>
      </c>
      <c r="J90" s="12">
        <v>0.73029999999999995</v>
      </c>
      <c r="K90" s="44" t="s">
        <v>732</v>
      </c>
      <c r="L90" s="9" t="str">
        <f t="shared" si="15"/>
        <v>Yes</v>
      </c>
    </row>
    <row r="91" spans="1:12" x14ac:dyDescent="0.2">
      <c r="A91" s="45" t="s">
        <v>558</v>
      </c>
      <c r="B91" s="34" t="s">
        <v>217</v>
      </c>
      <c r="C91" s="46">
        <v>10085043</v>
      </c>
      <c r="D91" s="43" t="str">
        <f t="shared" si="12"/>
        <v>N/A</v>
      </c>
      <c r="E91" s="46">
        <v>13894617</v>
      </c>
      <c r="F91" s="43" t="str">
        <f t="shared" si="13"/>
        <v>N/A</v>
      </c>
      <c r="G91" s="46">
        <v>19755709</v>
      </c>
      <c r="H91" s="43" t="str">
        <f t="shared" si="14"/>
        <v>N/A</v>
      </c>
      <c r="I91" s="12">
        <v>37.770000000000003</v>
      </c>
      <c r="J91" s="12">
        <v>42.18</v>
      </c>
      <c r="K91" s="44" t="s">
        <v>732</v>
      </c>
      <c r="L91" s="9" t="str">
        <f t="shared" si="15"/>
        <v>No</v>
      </c>
    </row>
    <row r="92" spans="1:12" x14ac:dyDescent="0.2">
      <c r="A92" s="45" t="s">
        <v>559</v>
      </c>
      <c r="B92" s="34" t="s">
        <v>217</v>
      </c>
      <c r="C92" s="35">
        <v>19184</v>
      </c>
      <c r="D92" s="43" t="str">
        <f t="shared" si="12"/>
        <v>N/A</v>
      </c>
      <c r="E92" s="35">
        <v>23790</v>
      </c>
      <c r="F92" s="43" t="str">
        <f t="shared" si="13"/>
        <v>N/A</v>
      </c>
      <c r="G92" s="35">
        <v>32119</v>
      </c>
      <c r="H92" s="43" t="str">
        <f t="shared" si="14"/>
        <v>N/A</v>
      </c>
      <c r="I92" s="12">
        <v>24.01</v>
      </c>
      <c r="J92" s="12">
        <v>35.01</v>
      </c>
      <c r="K92" s="44" t="s">
        <v>732</v>
      </c>
      <c r="L92" s="9" t="str">
        <f t="shared" si="15"/>
        <v>No</v>
      </c>
    </row>
    <row r="93" spans="1:12" x14ac:dyDescent="0.2">
      <c r="A93" s="45" t="s">
        <v>1325</v>
      </c>
      <c r="B93" s="34" t="s">
        <v>217</v>
      </c>
      <c r="C93" s="46">
        <v>525.70074020000004</v>
      </c>
      <c r="D93" s="43" t="str">
        <f t="shared" si="12"/>
        <v>N/A</v>
      </c>
      <c r="E93" s="46">
        <v>584.05283732999999</v>
      </c>
      <c r="F93" s="43" t="str">
        <f t="shared" si="13"/>
        <v>N/A</v>
      </c>
      <c r="G93" s="46">
        <v>615.07858277000003</v>
      </c>
      <c r="H93" s="43" t="str">
        <f t="shared" si="14"/>
        <v>N/A</v>
      </c>
      <c r="I93" s="12">
        <v>11.1</v>
      </c>
      <c r="J93" s="12">
        <v>5.3120000000000003</v>
      </c>
      <c r="K93" s="44" t="s">
        <v>732</v>
      </c>
      <c r="L93" s="9" t="str">
        <f t="shared" si="15"/>
        <v>Yes</v>
      </c>
    </row>
    <row r="94" spans="1:12" ht="25.5" x14ac:dyDescent="0.2">
      <c r="A94" s="45" t="s">
        <v>560</v>
      </c>
      <c r="B94" s="34" t="s">
        <v>217</v>
      </c>
      <c r="C94" s="46">
        <v>8338174</v>
      </c>
      <c r="D94" s="43" t="str">
        <f t="shared" si="12"/>
        <v>N/A</v>
      </c>
      <c r="E94" s="46">
        <v>9578229</v>
      </c>
      <c r="F94" s="43" t="str">
        <f t="shared" si="13"/>
        <v>N/A</v>
      </c>
      <c r="G94" s="46">
        <v>11156405</v>
      </c>
      <c r="H94" s="43" t="str">
        <f t="shared" si="14"/>
        <v>N/A</v>
      </c>
      <c r="I94" s="12">
        <v>14.87</v>
      </c>
      <c r="J94" s="12">
        <v>16.48</v>
      </c>
      <c r="K94" s="44" t="s">
        <v>732</v>
      </c>
      <c r="L94" s="9" t="str">
        <f t="shared" si="15"/>
        <v>Yes</v>
      </c>
    </row>
    <row r="95" spans="1:12" x14ac:dyDescent="0.2">
      <c r="A95" s="45" t="s">
        <v>561</v>
      </c>
      <c r="B95" s="34" t="s">
        <v>217</v>
      </c>
      <c r="C95" s="35">
        <v>14927</v>
      </c>
      <c r="D95" s="43" t="str">
        <f t="shared" si="12"/>
        <v>N/A</v>
      </c>
      <c r="E95" s="35">
        <v>16917</v>
      </c>
      <c r="F95" s="43" t="str">
        <f t="shared" si="13"/>
        <v>N/A</v>
      </c>
      <c r="G95" s="35">
        <v>20304</v>
      </c>
      <c r="H95" s="43" t="str">
        <f t="shared" si="14"/>
        <v>N/A</v>
      </c>
      <c r="I95" s="12">
        <v>13.33</v>
      </c>
      <c r="J95" s="12">
        <v>20.02</v>
      </c>
      <c r="K95" s="44" t="s">
        <v>732</v>
      </c>
      <c r="L95" s="9" t="str">
        <f t="shared" si="15"/>
        <v>Yes</v>
      </c>
    </row>
    <row r="96" spans="1:12" ht="25.5" x14ac:dyDescent="0.2">
      <c r="A96" s="45" t="s">
        <v>1326</v>
      </c>
      <c r="B96" s="34" t="s">
        <v>217</v>
      </c>
      <c r="C96" s="46">
        <v>558.59677094999995</v>
      </c>
      <c r="D96" s="43" t="str">
        <f t="shared" si="12"/>
        <v>N/A</v>
      </c>
      <c r="E96" s="46">
        <v>566.18957262000004</v>
      </c>
      <c r="F96" s="43" t="str">
        <f t="shared" si="13"/>
        <v>N/A</v>
      </c>
      <c r="G96" s="46">
        <v>549.46833135999998</v>
      </c>
      <c r="H96" s="43" t="str">
        <f t="shared" si="14"/>
        <v>N/A</v>
      </c>
      <c r="I96" s="12">
        <v>1.359</v>
      </c>
      <c r="J96" s="12">
        <v>-2.95</v>
      </c>
      <c r="K96" s="44" t="s">
        <v>732</v>
      </c>
      <c r="L96" s="9" t="str">
        <f t="shared" si="15"/>
        <v>Yes</v>
      </c>
    </row>
    <row r="97" spans="1:12" ht="25.5" x14ac:dyDescent="0.2">
      <c r="A97" s="45" t="s">
        <v>562</v>
      </c>
      <c r="B97" s="34" t="s">
        <v>217</v>
      </c>
      <c r="C97" s="46">
        <v>20512844</v>
      </c>
      <c r="D97" s="43" t="str">
        <f t="shared" si="12"/>
        <v>N/A</v>
      </c>
      <c r="E97" s="46">
        <v>26112316</v>
      </c>
      <c r="F97" s="43" t="str">
        <f t="shared" si="13"/>
        <v>N/A</v>
      </c>
      <c r="G97" s="46">
        <v>32149837</v>
      </c>
      <c r="H97" s="43" t="str">
        <f t="shared" si="14"/>
        <v>N/A</v>
      </c>
      <c r="I97" s="12">
        <v>27.3</v>
      </c>
      <c r="J97" s="12">
        <v>23.12</v>
      </c>
      <c r="K97" s="44" t="s">
        <v>732</v>
      </c>
      <c r="L97" s="9" t="str">
        <f t="shared" si="15"/>
        <v>Yes</v>
      </c>
    </row>
    <row r="98" spans="1:12" x14ac:dyDescent="0.2">
      <c r="A98" s="45" t="s">
        <v>563</v>
      </c>
      <c r="B98" s="34" t="s">
        <v>217</v>
      </c>
      <c r="C98" s="35">
        <v>35513</v>
      </c>
      <c r="D98" s="43" t="str">
        <f t="shared" si="12"/>
        <v>N/A</v>
      </c>
      <c r="E98" s="35">
        <v>39570</v>
      </c>
      <c r="F98" s="43" t="str">
        <f t="shared" si="13"/>
        <v>N/A</v>
      </c>
      <c r="G98" s="35">
        <v>44871</v>
      </c>
      <c r="H98" s="43" t="str">
        <f t="shared" si="14"/>
        <v>N/A</v>
      </c>
      <c r="I98" s="12">
        <v>11.42</v>
      </c>
      <c r="J98" s="12">
        <v>13.4</v>
      </c>
      <c r="K98" s="44" t="s">
        <v>732</v>
      </c>
      <c r="L98" s="9" t="str">
        <f t="shared" si="15"/>
        <v>Yes</v>
      </c>
    </row>
    <row r="99" spans="1:12" x14ac:dyDescent="0.2">
      <c r="A99" s="45" t="s">
        <v>1327</v>
      </c>
      <c r="B99" s="34" t="s">
        <v>217</v>
      </c>
      <c r="C99" s="46">
        <v>577.61507054000003</v>
      </c>
      <c r="D99" s="43" t="str">
        <f t="shared" si="12"/>
        <v>N/A</v>
      </c>
      <c r="E99" s="46">
        <v>659.90184482999996</v>
      </c>
      <c r="F99" s="43" t="str">
        <f t="shared" si="13"/>
        <v>N/A</v>
      </c>
      <c r="G99" s="46">
        <v>716.49477391000005</v>
      </c>
      <c r="H99" s="43" t="str">
        <f t="shared" si="14"/>
        <v>N/A</v>
      </c>
      <c r="I99" s="12">
        <v>14.25</v>
      </c>
      <c r="J99" s="12">
        <v>8.5760000000000005</v>
      </c>
      <c r="K99" s="44" t="s">
        <v>732</v>
      </c>
      <c r="L99" s="9" t="str">
        <f t="shared" si="15"/>
        <v>Yes</v>
      </c>
    </row>
    <row r="100" spans="1:12" x14ac:dyDescent="0.2">
      <c r="A100" s="45" t="s">
        <v>564</v>
      </c>
      <c r="B100" s="34" t="s">
        <v>217</v>
      </c>
      <c r="C100" s="46">
        <v>7136182</v>
      </c>
      <c r="D100" s="43" t="str">
        <f t="shared" si="12"/>
        <v>N/A</v>
      </c>
      <c r="E100" s="46">
        <v>7858202</v>
      </c>
      <c r="F100" s="43" t="str">
        <f t="shared" si="13"/>
        <v>N/A</v>
      </c>
      <c r="G100" s="46">
        <v>10196565</v>
      </c>
      <c r="H100" s="43" t="str">
        <f t="shared" si="14"/>
        <v>N/A</v>
      </c>
      <c r="I100" s="12">
        <v>10.119999999999999</v>
      </c>
      <c r="J100" s="12">
        <v>29.76</v>
      </c>
      <c r="K100" s="44" t="s">
        <v>732</v>
      </c>
      <c r="L100" s="9" t="str">
        <f t="shared" si="15"/>
        <v>Yes</v>
      </c>
    </row>
    <row r="101" spans="1:12" x14ac:dyDescent="0.2">
      <c r="A101" s="45" t="s">
        <v>565</v>
      </c>
      <c r="B101" s="34" t="s">
        <v>217</v>
      </c>
      <c r="C101" s="35">
        <v>13350</v>
      </c>
      <c r="D101" s="43" t="str">
        <f t="shared" si="12"/>
        <v>N/A</v>
      </c>
      <c r="E101" s="35">
        <v>14299</v>
      </c>
      <c r="F101" s="43" t="str">
        <f t="shared" si="13"/>
        <v>N/A</v>
      </c>
      <c r="G101" s="35">
        <v>18395</v>
      </c>
      <c r="H101" s="43" t="str">
        <f t="shared" si="14"/>
        <v>N/A</v>
      </c>
      <c r="I101" s="12">
        <v>7.109</v>
      </c>
      <c r="J101" s="12">
        <v>28.65</v>
      </c>
      <c r="K101" s="44" t="s">
        <v>732</v>
      </c>
      <c r="L101" s="9" t="str">
        <f t="shared" si="15"/>
        <v>Yes</v>
      </c>
    </row>
    <row r="102" spans="1:12" x14ac:dyDescent="0.2">
      <c r="A102" s="45" t="s">
        <v>1328</v>
      </c>
      <c r="B102" s="34" t="s">
        <v>217</v>
      </c>
      <c r="C102" s="46">
        <v>534.54546816000004</v>
      </c>
      <c r="D102" s="43" t="str">
        <f t="shared" si="12"/>
        <v>N/A</v>
      </c>
      <c r="E102" s="46">
        <v>549.56304637000005</v>
      </c>
      <c r="F102" s="43" t="str">
        <f t="shared" si="13"/>
        <v>N/A</v>
      </c>
      <c r="G102" s="46">
        <v>554.31176949999997</v>
      </c>
      <c r="H102" s="43" t="str">
        <f t="shared" si="14"/>
        <v>N/A</v>
      </c>
      <c r="I102" s="12">
        <v>2.8090000000000002</v>
      </c>
      <c r="J102" s="12">
        <v>0.86409999999999998</v>
      </c>
      <c r="K102" s="44" t="s">
        <v>732</v>
      </c>
      <c r="L102" s="9" t="str">
        <f t="shared" si="15"/>
        <v>Yes</v>
      </c>
    </row>
    <row r="103" spans="1:12" ht="25.5" x14ac:dyDescent="0.2">
      <c r="A103" s="45" t="s">
        <v>566</v>
      </c>
      <c r="B103" s="34" t="s">
        <v>217</v>
      </c>
      <c r="C103" s="46">
        <v>281441</v>
      </c>
      <c r="D103" s="43" t="str">
        <f t="shared" si="12"/>
        <v>N/A</v>
      </c>
      <c r="E103" s="46">
        <v>361057</v>
      </c>
      <c r="F103" s="43" t="str">
        <f t="shared" si="13"/>
        <v>N/A</v>
      </c>
      <c r="G103" s="46">
        <v>372702</v>
      </c>
      <c r="H103" s="43" t="str">
        <f t="shared" si="14"/>
        <v>N/A</v>
      </c>
      <c r="I103" s="12">
        <v>28.29</v>
      </c>
      <c r="J103" s="12">
        <v>3.2250000000000001</v>
      </c>
      <c r="K103" s="44" t="s">
        <v>732</v>
      </c>
      <c r="L103" s="9" t="str">
        <f t="shared" si="15"/>
        <v>Yes</v>
      </c>
    </row>
    <row r="104" spans="1:12" x14ac:dyDescent="0.2">
      <c r="A104" s="45" t="s">
        <v>567</v>
      </c>
      <c r="B104" s="34" t="s">
        <v>217</v>
      </c>
      <c r="C104" s="35">
        <v>288</v>
      </c>
      <c r="D104" s="43" t="str">
        <f t="shared" si="12"/>
        <v>N/A</v>
      </c>
      <c r="E104" s="35">
        <v>328</v>
      </c>
      <c r="F104" s="43" t="str">
        <f t="shared" si="13"/>
        <v>N/A</v>
      </c>
      <c r="G104" s="35">
        <v>303</v>
      </c>
      <c r="H104" s="43" t="str">
        <f t="shared" si="14"/>
        <v>N/A</v>
      </c>
      <c r="I104" s="12">
        <v>13.89</v>
      </c>
      <c r="J104" s="12">
        <v>-7.62</v>
      </c>
      <c r="K104" s="44" t="s">
        <v>732</v>
      </c>
      <c r="L104" s="9" t="str">
        <f t="shared" si="15"/>
        <v>Yes</v>
      </c>
    </row>
    <row r="105" spans="1:12" ht="25.5" x14ac:dyDescent="0.2">
      <c r="A105" s="45" t="s">
        <v>1329</v>
      </c>
      <c r="B105" s="34" t="s">
        <v>217</v>
      </c>
      <c r="C105" s="46">
        <v>977.22569443999998</v>
      </c>
      <c r="D105" s="43" t="str">
        <f t="shared" si="12"/>
        <v>N/A</v>
      </c>
      <c r="E105" s="46">
        <v>1100.7835365999999</v>
      </c>
      <c r="F105" s="43" t="str">
        <f t="shared" si="13"/>
        <v>N/A</v>
      </c>
      <c r="G105" s="46">
        <v>1230.0396040000001</v>
      </c>
      <c r="H105" s="43" t="str">
        <f t="shared" si="14"/>
        <v>N/A</v>
      </c>
      <c r="I105" s="12">
        <v>12.64</v>
      </c>
      <c r="J105" s="12">
        <v>11.74</v>
      </c>
      <c r="K105" s="44" t="s">
        <v>732</v>
      </c>
      <c r="L105" s="9" t="str">
        <f t="shared" si="15"/>
        <v>Yes</v>
      </c>
    </row>
    <row r="106" spans="1:12" ht="25.5" x14ac:dyDescent="0.2">
      <c r="A106" s="45" t="s">
        <v>568</v>
      </c>
      <c r="B106" s="34" t="s">
        <v>217</v>
      </c>
      <c r="C106" s="46">
        <v>16065801</v>
      </c>
      <c r="D106" s="43" t="str">
        <f t="shared" si="12"/>
        <v>N/A</v>
      </c>
      <c r="E106" s="46">
        <v>19080093</v>
      </c>
      <c r="F106" s="43" t="str">
        <f t="shared" si="13"/>
        <v>N/A</v>
      </c>
      <c r="G106" s="46">
        <v>22125825</v>
      </c>
      <c r="H106" s="43" t="str">
        <f t="shared" si="14"/>
        <v>N/A</v>
      </c>
      <c r="I106" s="12">
        <v>18.760000000000002</v>
      </c>
      <c r="J106" s="12">
        <v>15.96</v>
      </c>
      <c r="K106" s="44" t="s">
        <v>732</v>
      </c>
      <c r="L106" s="9" t="str">
        <f t="shared" si="15"/>
        <v>Yes</v>
      </c>
    </row>
    <row r="107" spans="1:12" x14ac:dyDescent="0.2">
      <c r="A107" s="45" t="s">
        <v>569</v>
      </c>
      <c r="B107" s="34" t="s">
        <v>217</v>
      </c>
      <c r="C107" s="35">
        <v>40762</v>
      </c>
      <c r="D107" s="43" t="str">
        <f t="shared" si="12"/>
        <v>N/A</v>
      </c>
      <c r="E107" s="35">
        <v>44063</v>
      </c>
      <c r="F107" s="43" t="str">
        <f t="shared" si="13"/>
        <v>N/A</v>
      </c>
      <c r="G107" s="35">
        <v>48559</v>
      </c>
      <c r="H107" s="43" t="str">
        <f t="shared" si="14"/>
        <v>N/A</v>
      </c>
      <c r="I107" s="12">
        <v>8.0980000000000008</v>
      </c>
      <c r="J107" s="12">
        <v>10.199999999999999</v>
      </c>
      <c r="K107" s="44" t="s">
        <v>732</v>
      </c>
      <c r="L107" s="9" t="str">
        <f t="shared" si="15"/>
        <v>Yes</v>
      </c>
    </row>
    <row r="108" spans="1:12" x14ac:dyDescent="0.2">
      <c r="A108" s="45" t="s">
        <v>1330</v>
      </c>
      <c r="B108" s="34" t="s">
        <v>217</v>
      </c>
      <c r="C108" s="46">
        <v>394.13672047</v>
      </c>
      <c r="D108" s="43" t="str">
        <f t="shared" si="12"/>
        <v>N/A</v>
      </c>
      <c r="E108" s="46">
        <v>433.01847355000001</v>
      </c>
      <c r="F108" s="43" t="str">
        <f t="shared" si="13"/>
        <v>N/A</v>
      </c>
      <c r="G108" s="46">
        <v>455.64828353000001</v>
      </c>
      <c r="H108" s="43" t="str">
        <f t="shared" si="14"/>
        <v>N/A</v>
      </c>
      <c r="I108" s="12">
        <v>9.8650000000000002</v>
      </c>
      <c r="J108" s="12">
        <v>5.226</v>
      </c>
      <c r="K108" s="44" t="s">
        <v>732</v>
      </c>
      <c r="L108" s="9" t="str">
        <f t="shared" si="15"/>
        <v>Yes</v>
      </c>
    </row>
    <row r="109" spans="1:12" x14ac:dyDescent="0.2">
      <c r="A109" s="45" t="s">
        <v>570</v>
      </c>
      <c r="B109" s="34" t="s">
        <v>217</v>
      </c>
      <c r="C109" s="46">
        <v>62783948</v>
      </c>
      <c r="D109" s="43" t="str">
        <f t="shared" si="12"/>
        <v>N/A</v>
      </c>
      <c r="E109" s="46">
        <v>63593863</v>
      </c>
      <c r="F109" s="43" t="str">
        <f t="shared" si="13"/>
        <v>N/A</v>
      </c>
      <c r="G109" s="46">
        <v>64206944</v>
      </c>
      <c r="H109" s="43" t="str">
        <f t="shared" si="14"/>
        <v>N/A</v>
      </c>
      <c r="I109" s="12">
        <v>1.29</v>
      </c>
      <c r="J109" s="12">
        <v>0.96409999999999996</v>
      </c>
      <c r="K109" s="44" t="s">
        <v>732</v>
      </c>
      <c r="L109" s="9" t="str">
        <f t="shared" si="15"/>
        <v>Yes</v>
      </c>
    </row>
    <row r="110" spans="1:12" x14ac:dyDescent="0.2">
      <c r="A110" s="45" t="s">
        <v>571</v>
      </c>
      <c r="B110" s="34" t="s">
        <v>217</v>
      </c>
      <c r="C110" s="35">
        <v>51483</v>
      </c>
      <c r="D110" s="43" t="str">
        <f t="shared" si="12"/>
        <v>N/A</v>
      </c>
      <c r="E110" s="35">
        <v>55043</v>
      </c>
      <c r="F110" s="43" t="str">
        <f t="shared" si="13"/>
        <v>N/A</v>
      </c>
      <c r="G110" s="35">
        <v>62295</v>
      </c>
      <c r="H110" s="43" t="str">
        <f t="shared" si="14"/>
        <v>N/A</v>
      </c>
      <c r="I110" s="12">
        <v>6.915</v>
      </c>
      <c r="J110" s="12">
        <v>13.18</v>
      </c>
      <c r="K110" s="44" t="s">
        <v>732</v>
      </c>
      <c r="L110" s="9" t="str">
        <f t="shared" si="15"/>
        <v>Yes</v>
      </c>
    </row>
    <row r="111" spans="1:12" x14ac:dyDescent="0.2">
      <c r="A111" s="45" t="s">
        <v>1331</v>
      </c>
      <c r="B111" s="34" t="s">
        <v>217</v>
      </c>
      <c r="C111" s="46">
        <v>1219.5083426000001</v>
      </c>
      <c r="D111" s="43" t="str">
        <f t="shared" si="12"/>
        <v>N/A</v>
      </c>
      <c r="E111" s="46">
        <v>1155.3487818999999</v>
      </c>
      <c r="F111" s="43" t="str">
        <f t="shared" si="13"/>
        <v>N/A</v>
      </c>
      <c r="G111" s="46">
        <v>1030.691773</v>
      </c>
      <c r="H111" s="43" t="str">
        <f t="shared" si="14"/>
        <v>N/A</v>
      </c>
      <c r="I111" s="12">
        <v>-5.26</v>
      </c>
      <c r="J111" s="12">
        <v>-10.8</v>
      </c>
      <c r="K111" s="44" t="s">
        <v>732</v>
      </c>
      <c r="L111" s="9" t="str">
        <f t="shared" si="15"/>
        <v>Yes</v>
      </c>
    </row>
    <row r="112" spans="1:12" ht="25.5" x14ac:dyDescent="0.2">
      <c r="A112" s="45" t="s">
        <v>572</v>
      </c>
      <c r="B112" s="34" t="s">
        <v>217</v>
      </c>
      <c r="C112" s="46">
        <v>36933940</v>
      </c>
      <c r="D112" s="43" t="str">
        <f t="shared" si="12"/>
        <v>N/A</v>
      </c>
      <c r="E112" s="46">
        <v>40944533</v>
      </c>
      <c r="F112" s="43" t="str">
        <f t="shared" si="13"/>
        <v>N/A</v>
      </c>
      <c r="G112" s="46">
        <v>48153020</v>
      </c>
      <c r="H112" s="43" t="str">
        <f t="shared" si="14"/>
        <v>N/A</v>
      </c>
      <c r="I112" s="12">
        <v>10.86</v>
      </c>
      <c r="J112" s="12">
        <v>17.61</v>
      </c>
      <c r="K112" s="44" t="s">
        <v>732</v>
      </c>
      <c r="L112" s="9" t="str">
        <f t="shared" si="15"/>
        <v>Yes</v>
      </c>
    </row>
    <row r="113" spans="1:12" x14ac:dyDescent="0.2">
      <c r="A113" s="45" t="s">
        <v>573</v>
      </c>
      <c r="B113" s="34" t="s">
        <v>217</v>
      </c>
      <c r="C113" s="35">
        <v>27807</v>
      </c>
      <c r="D113" s="43" t="str">
        <f t="shared" si="12"/>
        <v>N/A</v>
      </c>
      <c r="E113" s="35">
        <v>29596</v>
      </c>
      <c r="F113" s="43" t="str">
        <f t="shared" si="13"/>
        <v>N/A</v>
      </c>
      <c r="G113" s="35">
        <v>64605</v>
      </c>
      <c r="H113" s="43" t="str">
        <f t="shared" si="14"/>
        <v>N/A</v>
      </c>
      <c r="I113" s="12">
        <v>6.4340000000000002</v>
      </c>
      <c r="J113" s="12">
        <v>118.3</v>
      </c>
      <c r="K113" s="44" t="s">
        <v>732</v>
      </c>
      <c r="L113" s="9" t="str">
        <f t="shared" si="15"/>
        <v>No</v>
      </c>
    </row>
    <row r="114" spans="1:12" ht="25.5" x14ac:dyDescent="0.2">
      <c r="A114" s="45" t="s">
        <v>1332</v>
      </c>
      <c r="B114" s="34" t="s">
        <v>217</v>
      </c>
      <c r="C114" s="46">
        <v>1328.2245478</v>
      </c>
      <c r="D114" s="43" t="str">
        <f t="shared" si="12"/>
        <v>N/A</v>
      </c>
      <c r="E114" s="46">
        <v>1383.4482025</v>
      </c>
      <c r="F114" s="43" t="str">
        <f t="shared" si="13"/>
        <v>N/A</v>
      </c>
      <c r="G114" s="46">
        <v>745.34509713</v>
      </c>
      <c r="H114" s="43" t="str">
        <f t="shared" si="14"/>
        <v>N/A</v>
      </c>
      <c r="I114" s="12">
        <v>4.1580000000000004</v>
      </c>
      <c r="J114" s="12">
        <v>-46.1</v>
      </c>
      <c r="K114" s="44" t="s">
        <v>732</v>
      </c>
      <c r="L114" s="9" t="str">
        <f t="shared" si="15"/>
        <v>No</v>
      </c>
    </row>
    <row r="115" spans="1:12" ht="25.5" x14ac:dyDescent="0.2">
      <c r="A115" s="45" t="s">
        <v>574</v>
      </c>
      <c r="B115" s="34" t="s">
        <v>217</v>
      </c>
      <c r="C115" s="46">
        <v>3097142</v>
      </c>
      <c r="D115" s="43" t="str">
        <f t="shared" si="12"/>
        <v>N/A</v>
      </c>
      <c r="E115" s="46">
        <v>3313861</v>
      </c>
      <c r="F115" s="43" t="str">
        <f t="shared" si="13"/>
        <v>N/A</v>
      </c>
      <c r="G115" s="46">
        <v>3371243</v>
      </c>
      <c r="H115" s="43" t="str">
        <f t="shared" si="14"/>
        <v>N/A</v>
      </c>
      <c r="I115" s="12">
        <v>6.9969999999999999</v>
      </c>
      <c r="J115" s="12">
        <v>1.732</v>
      </c>
      <c r="K115" s="44" t="s">
        <v>732</v>
      </c>
      <c r="L115" s="9" t="str">
        <f t="shared" si="15"/>
        <v>Yes</v>
      </c>
    </row>
    <row r="116" spans="1:12" x14ac:dyDescent="0.2">
      <c r="A116" s="3" t="s">
        <v>575</v>
      </c>
      <c r="B116" s="34" t="s">
        <v>217</v>
      </c>
      <c r="C116" s="35">
        <v>4218</v>
      </c>
      <c r="D116" s="43" t="str">
        <f t="shared" si="12"/>
        <v>N/A</v>
      </c>
      <c r="E116" s="35">
        <v>4246</v>
      </c>
      <c r="F116" s="43" t="str">
        <f t="shared" si="13"/>
        <v>N/A</v>
      </c>
      <c r="G116" s="35">
        <v>4489</v>
      </c>
      <c r="H116" s="43" t="str">
        <f t="shared" si="14"/>
        <v>N/A</v>
      </c>
      <c r="I116" s="12">
        <v>0.66379999999999995</v>
      </c>
      <c r="J116" s="12">
        <v>5.7229999999999999</v>
      </c>
      <c r="K116" s="44" t="s">
        <v>732</v>
      </c>
      <c r="L116" s="9" t="str">
        <f t="shared" si="15"/>
        <v>Yes</v>
      </c>
    </row>
    <row r="117" spans="1:12" ht="25.5" x14ac:dyDescent="0.2">
      <c r="A117" s="3" t="s">
        <v>1333</v>
      </c>
      <c r="B117" s="34" t="s">
        <v>217</v>
      </c>
      <c r="C117" s="46">
        <v>734.26789947999998</v>
      </c>
      <c r="D117" s="43" t="str">
        <f t="shared" si="12"/>
        <v>N/A</v>
      </c>
      <c r="E117" s="46">
        <v>780.46655676</v>
      </c>
      <c r="F117" s="43" t="str">
        <f t="shared" si="13"/>
        <v>N/A</v>
      </c>
      <c r="G117" s="46">
        <v>751.00089106999997</v>
      </c>
      <c r="H117" s="43" t="str">
        <f t="shared" si="14"/>
        <v>N/A</v>
      </c>
      <c r="I117" s="12">
        <v>6.2919999999999998</v>
      </c>
      <c r="J117" s="12">
        <v>-3.78</v>
      </c>
      <c r="K117" s="44" t="s">
        <v>732</v>
      </c>
      <c r="L117" s="9" t="str">
        <f t="shared" si="15"/>
        <v>Yes</v>
      </c>
    </row>
    <row r="118" spans="1:12" ht="25.5" x14ac:dyDescent="0.2">
      <c r="A118" s="4" t="s">
        <v>576</v>
      </c>
      <c r="B118" s="34" t="s">
        <v>217</v>
      </c>
      <c r="C118" s="46">
        <v>10455309</v>
      </c>
      <c r="D118" s="43" t="str">
        <f t="shared" si="12"/>
        <v>N/A</v>
      </c>
      <c r="E118" s="46">
        <v>11695699</v>
      </c>
      <c r="F118" s="43" t="str">
        <f t="shared" si="13"/>
        <v>N/A</v>
      </c>
      <c r="G118" s="46">
        <v>13123596</v>
      </c>
      <c r="H118" s="43" t="str">
        <f t="shared" si="14"/>
        <v>N/A</v>
      </c>
      <c r="I118" s="12">
        <v>11.86</v>
      </c>
      <c r="J118" s="12">
        <v>12.21</v>
      </c>
      <c r="K118" s="44" t="s">
        <v>732</v>
      </c>
      <c r="L118" s="9" t="str">
        <f t="shared" si="15"/>
        <v>Yes</v>
      </c>
    </row>
    <row r="119" spans="1:12" x14ac:dyDescent="0.2">
      <c r="A119" s="4" t="s">
        <v>577</v>
      </c>
      <c r="B119" s="34" t="s">
        <v>217</v>
      </c>
      <c r="C119" s="35">
        <v>1031</v>
      </c>
      <c r="D119" s="43" t="str">
        <f t="shared" si="12"/>
        <v>N/A</v>
      </c>
      <c r="E119" s="35">
        <v>1148</v>
      </c>
      <c r="F119" s="43" t="str">
        <f t="shared" si="13"/>
        <v>N/A</v>
      </c>
      <c r="G119" s="35">
        <v>1240</v>
      </c>
      <c r="H119" s="43" t="str">
        <f t="shared" si="14"/>
        <v>N/A</v>
      </c>
      <c r="I119" s="12">
        <v>11.35</v>
      </c>
      <c r="J119" s="12">
        <v>8.0139999999999993</v>
      </c>
      <c r="K119" s="44" t="s">
        <v>732</v>
      </c>
      <c r="L119" s="9" t="str">
        <f t="shared" si="15"/>
        <v>Yes</v>
      </c>
    </row>
    <row r="120" spans="1:12" ht="25.5" x14ac:dyDescent="0.2">
      <c r="A120" s="4" t="s">
        <v>1334</v>
      </c>
      <c r="B120" s="34" t="s">
        <v>217</v>
      </c>
      <c r="C120" s="46">
        <v>10140.939864</v>
      </c>
      <c r="D120" s="43" t="str">
        <f t="shared" si="12"/>
        <v>N/A</v>
      </c>
      <c r="E120" s="46">
        <v>10187.891115</v>
      </c>
      <c r="F120" s="43" t="str">
        <f t="shared" si="13"/>
        <v>N/A</v>
      </c>
      <c r="G120" s="46">
        <v>10583.545161</v>
      </c>
      <c r="H120" s="43" t="str">
        <f t="shared" si="14"/>
        <v>N/A</v>
      </c>
      <c r="I120" s="12">
        <v>0.46300000000000002</v>
      </c>
      <c r="J120" s="12">
        <v>3.8839999999999999</v>
      </c>
      <c r="K120" s="44" t="s">
        <v>732</v>
      </c>
      <c r="L120" s="9" t="str">
        <f t="shared" si="15"/>
        <v>Yes</v>
      </c>
    </row>
    <row r="121" spans="1:12" ht="25.5" x14ac:dyDescent="0.2">
      <c r="A121" s="4" t="s">
        <v>578</v>
      </c>
      <c r="B121" s="34" t="s">
        <v>217</v>
      </c>
      <c r="C121" s="46">
        <v>10069779</v>
      </c>
      <c r="D121" s="43" t="str">
        <f t="shared" si="12"/>
        <v>N/A</v>
      </c>
      <c r="E121" s="46">
        <v>10207764</v>
      </c>
      <c r="F121" s="43" t="str">
        <f t="shared" si="13"/>
        <v>N/A</v>
      </c>
      <c r="G121" s="46">
        <v>10515747</v>
      </c>
      <c r="H121" s="43" t="str">
        <f t="shared" si="14"/>
        <v>N/A</v>
      </c>
      <c r="I121" s="12">
        <v>1.37</v>
      </c>
      <c r="J121" s="12">
        <v>3.0169999999999999</v>
      </c>
      <c r="K121" s="44" t="s">
        <v>732</v>
      </c>
      <c r="L121" s="9" t="str">
        <f t="shared" si="15"/>
        <v>Yes</v>
      </c>
    </row>
    <row r="122" spans="1:12" ht="25.5" x14ac:dyDescent="0.2">
      <c r="A122" s="4" t="s">
        <v>579</v>
      </c>
      <c r="B122" s="34" t="s">
        <v>217</v>
      </c>
      <c r="C122" s="35">
        <v>6762</v>
      </c>
      <c r="D122" s="43" t="str">
        <f t="shared" si="12"/>
        <v>N/A</v>
      </c>
      <c r="E122" s="35">
        <v>6886</v>
      </c>
      <c r="F122" s="43" t="str">
        <f t="shared" si="13"/>
        <v>N/A</v>
      </c>
      <c r="G122" s="35">
        <v>7537</v>
      </c>
      <c r="H122" s="43" t="str">
        <f t="shared" si="14"/>
        <v>N/A</v>
      </c>
      <c r="I122" s="12">
        <v>1.8340000000000001</v>
      </c>
      <c r="J122" s="12">
        <v>9.4540000000000006</v>
      </c>
      <c r="K122" s="44" t="s">
        <v>732</v>
      </c>
      <c r="L122" s="9" t="str">
        <f t="shared" si="15"/>
        <v>Yes</v>
      </c>
    </row>
    <row r="123" spans="1:12" ht="25.5" x14ac:dyDescent="0.2">
      <c r="A123" s="4" t="s">
        <v>1335</v>
      </c>
      <c r="B123" s="34" t="s">
        <v>217</v>
      </c>
      <c r="C123" s="46">
        <v>1489.1716948000001</v>
      </c>
      <c r="D123" s="43" t="str">
        <f t="shared" si="12"/>
        <v>N/A</v>
      </c>
      <c r="E123" s="46">
        <v>1482.3938426</v>
      </c>
      <c r="F123" s="43" t="str">
        <f t="shared" si="13"/>
        <v>N/A</v>
      </c>
      <c r="G123" s="46">
        <v>1395.2165318</v>
      </c>
      <c r="H123" s="43" t="str">
        <f t="shared" si="14"/>
        <v>N/A</v>
      </c>
      <c r="I123" s="12">
        <v>-0.45500000000000002</v>
      </c>
      <c r="J123" s="12">
        <v>-5.88</v>
      </c>
      <c r="K123" s="44" t="s">
        <v>732</v>
      </c>
      <c r="L123" s="9" t="str">
        <f t="shared" si="15"/>
        <v>Yes</v>
      </c>
    </row>
    <row r="124" spans="1:12" ht="25.5" x14ac:dyDescent="0.2">
      <c r="A124" s="4" t="s">
        <v>580</v>
      </c>
      <c r="B124" s="34" t="s">
        <v>217</v>
      </c>
      <c r="C124" s="46">
        <v>168063</v>
      </c>
      <c r="D124" s="43" t="str">
        <f t="shared" si="12"/>
        <v>N/A</v>
      </c>
      <c r="E124" s="46">
        <v>211264</v>
      </c>
      <c r="F124" s="43" t="str">
        <f t="shared" si="13"/>
        <v>N/A</v>
      </c>
      <c r="G124" s="46">
        <v>195005</v>
      </c>
      <c r="H124" s="43" t="str">
        <f t="shared" si="14"/>
        <v>N/A</v>
      </c>
      <c r="I124" s="12">
        <v>25.71</v>
      </c>
      <c r="J124" s="12">
        <v>-7.7</v>
      </c>
      <c r="K124" s="44" t="s">
        <v>732</v>
      </c>
      <c r="L124" s="9" t="str">
        <f t="shared" si="15"/>
        <v>Yes</v>
      </c>
    </row>
    <row r="125" spans="1:12" x14ac:dyDescent="0.2">
      <c r="A125" s="2" t="s">
        <v>581</v>
      </c>
      <c r="B125" s="34" t="s">
        <v>217</v>
      </c>
      <c r="C125" s="35">
        <v>285</v>
      </c>
      <c r="D125" s="43" t="str">
        <f t="shared" si="12"/>
        <v>N/A</v>
      </c>
      <c r="E125" s="35">
        <v>242</v>
      </c>
      <c r="F125" s="43" t="str">
        <f t="shared" si="13"/>
        <v>N/A</v>
      </c>
      <c r="G125" s="35">
        <v>210</v>
      </c>
      <c r="H125" s="43" t="str">
        <f t="shared" si="14"/>
        <v>N/A</v>
      </c>
      <c r="I125" s="12">
        <v>-15.1</v>
      </c>
      <c r="J125" s="12">
        <v>-13.2</v>
      </c>
      <c r="K125" s="44" t="s">
        <v>732</v>
      </c>
      <c r="L125" s="9" t="str">
        <f t="shared" si="15"/>
        <v>Yes</v>
      </c>
    </row>
    <row r="126" spans="1:12" ht="25.5" x14ac:dyDescent="0.2">
      <c r="A126" s="2" t="s">
        <v>1336</v>
      </c>
      <c r="B126" s="34" t="s">
        <v>217</v>
      </c>
      <c r="C126" s="46">
        <v>589.69473684000002</v>
      </c>
      <c r="D126" s="43" t="str">
        <f t="shared" si="12"/>
        <v>N/A</v>
      </c>
      <c r="E126" s="46">
        <v>872.99173554000004</v>
      </c>
      <c r="F126" s="43" t="str">
        <f t="shared" si="13"/>
        <v>N/A</v>
      </c>
      <c r="G126" s="46">
        <v>928.59523809999996</v>
      </c>
      <c r="H126" s="43" t="str">
        <f t="shared" si="14"/>
        <v>N/A</v>
      </c>
      <c r="I126" s="12">
        <v>48.04</v>
      </c>
      <c r="J126" s="12">
        <v>6.3689999999999998</v>
      </c>
      <c r="K126" s="44" t="s">
        <v>732</v>
      </c>
      <c r="L126" s="9" t="str">
        <f t="shared" si="15"/>
        <v>Yes</v>
      </c>
    </row>
    <row r="127" spans="1:12" ht="25.5" x14ac:dyDescent="0.2">
      <c r="A127" s="2" t="s">
        <v>582</v>
      </c>
      <c r="B127" s="34" t="s">
        <v>217</v>
      </c>
      <c r="C127" s="46">
        <v>0</v>
      </c>
      <c r="D127" s="43" t="str">
        <f t="shared" si="12"/>
        <v>N/A</v>
      </c>
      <c r="E127" s="46">
        <v>0</v>
      </c>
      <c r="F127" s="43" t="str">
        <f t="shared" si="13"/>
        <v>N/A</v>
      </c>
      <c r="G127" s="46">
        <v>0</v>
      </c>
      <c r="H127" s="43" t="str">
        <f t="shared" si="14"/>
        <v>N/A</v>
      </c>
      <c r="I127" s="12" t="s">
        <v>1743</v>
      </c>
      <c r="J127" s="12" t="s">
        <v>1743</v>
      </c>
      <c r="K127" s="44" t="s">
        <v>732</v>
      </c>
      <c r="L127" s="9" t="str">
        <f t="shared" si="15"/>
        <v>N/A</v>
      </c>
    </row>
    <row r="128" spans="1:12" x14ac:dyDescent="0.2">
      <c r="A128" s="2" t="s">
        <v>583</v>
      </c>
      <c r="B128" s="34" t="s">
        <v>217</v>
      </c>
      <c r="C128" s="35">
        <v>0</v>
      </c>
      <c r="D128" s="43" t="str">
        <f t="shared" si="12"/>
        <v>N/A</v>
      </c>
      <c r="E128" s="35">
        <v>0</v>
      </c>
      <c r="F128" s="43" t="str">
        <f t="shared" si="13"/>
        <v>N/A</v>
      </c>
      <c r="G128" s="35">
        <v>0</v>
      </c>
      <c r="H128" s="43" t="str">
        <f t="shared" si="14"/>
        <v>N/A</v>
      </c>
      <c r="I128" s="12" t="s">
        <v>1743</v>
      </c>
      <c r="J128" s="12" t="s">
        <v>1743</v>
      </c>
      <c r="K128" s="44" t="s">
        <v>732</v>
      </c>
      <c r="L128" s="9" t="str">
        <f t="shared" si="15"/>
        <v>N/A</v>
      </c>
    </row>
    <row r="129" spans="1:12" ht="25.5" x14ac:dyDescent="0.2">
      <c r="A129" s="2" t="s">
        <v>1337</v>
      </c>
      <c r="B129" s="34" t="s">
        <v>217</v>
      </c>
      <c r="C129" s="46" t="s">
        <v>1743</v>
      </c>
      <c r="D129" s="43" t="str">
        <f t="shared" si="12"/>
        <v>N/A</v>
      </c>
      <c r="E129" s="46" t="s">
        <v>1743</v>
      </c>
      <c r="F129" s="43" t="str">
        <f t="shared" si="13"/>
        <v>N/A</v>
      </c>
      <c r="G129" s="46" t="s">
        <v>1743</v>
      </c>
      <c r="H129" s="43" t="str">
        <f t="shared" si="14"/>
        <v>N/A</v>
      </c>
      <c r="I129" s="12" t="s">
        <v>1743</v>
      </c>
      <c r="J129" s="12" t="s">
        <v>1743</v>
      </c>
      <c r="K129" s="44" t="s">
        <v>732</v>
      </c>
      <c r="L129" s="9" t="str">
        <f t="shared" si="15"/>
        <v>N/A</v>
      </c>
    </row>
    <row r="130" spans="1:12" ht="25.5" x14ac:dyDescent="0.2">
      <c r="A130" s="2" t="s">
        <v>584</v>
      </c>
      <c r="B130" s="34" t="s">
        <v>217</v>
      </c>
      <c r="C130" s="46">
        <v>749880</v>
      </c>
      <c r="D130" s="43" t="str">
        <f t="shared" si="12"/>
        <v>N/A</v>
      </c>
      <c r="E130" s="46">
        <v>1259608</v>
      </c>
      <c r="F130" s="43" t="str">
        <f t="shared" si="13"/>
        <v>N/A</v>
      </c>
      <c r="G130" s="46">
        <v>1329055</v>
      </c>
      <c r="H130" s="43" t="str">
        <f t="shared" si="14"/>
        <v>N/A</v>
      </c>
      <c r="I130" s="12">
        <v>67.97</v>
      </c>
      <c r="J130" s="12">
        <v>5.5129999999999999</v>
      </c>
      <c r="K130" s="44" t="s">
        <v>732</v>
      </c>
      <c r="L130" s="9" t="str">
        <f t="shared" si="15"/>
        <v>Yes</v>
      </c>
    </row>
    <row r="131" spans="1:12" x14ac:dyDescent="0.2">
      <c r="A131" s="2" t="s">
        <v>585</v>
      </c>
      <c r="B131" s="34" t="s">
        <v>217</v>
      </c>
      <c r="C131" s="35">
        <v>91</v>
      </c>
      <c r="D131" s="43" t="str">
        <f t="shared" si="12"/>
        <v>N/A</v>
      </c>
      <c r="E131" s="35">
        <v>142</v>
      </c>
      <c r="F131" s="43" t="str">
        <f t="shared" si="13"/>
        <v>N/A</v>
      </c>
      <c r="G131" s="35">
        <v>126</v>
      </c>
      <c r="H131" s="43" t="str">
        <f t="shared" si="14"/>
        <v>N/A</v>
      </c>
      <c r="I131" s="12">
        <v>56.04</v>
      </c>
      <c r="J131" s="12">
        <v>-11.3</v>
      </c>
      <c r="K131" s="44" t="s">
        <v>732</v>
      </c>
      <c r="L131" s="9" t="str">
        <f t="shared" si="15"/>
        <v>Yes</v>
      </c>
    </row>
    <row r="132" spans="1:12" x14ac:dyDescent="0.2">
      <c r="A132" s="2" t="s">
        <v>1338</v>
      </c>
      <c r="B132" s="34" t="s">
        <v>217</v>
      </c>
      <c r="C132" s="46">
        <v>8240.4395604000001</v>
      </c>
      <c r="D132" s="43" t="str">
        <f t="shared" si="12"/>
        <v>N/A</v>
      </c>
      <c r="E132" s="46">
        <v>8870.4788731999997</v>
      </c>
      <c r="F132" s="43" t="str">
        <f t="shared" si="13"/>
        <v>N/A</v>
      </c>
      <c r="G132" s="46">
        <v>10548.055555999999</v>
      </c>
      <c r="H132" s="43" t="str">
        <f t="shared" si="14"/>
        <v>N/A</v>
      </c>
      <c r="I132" s="12">
        <v>7.6459999999999999</v>
      </c>
      <c r="J132" s="12">
        <v>18.91</v>
      </c>
      <c r="K132" s="44" t="s">
        <v>732</v>
      </c>
      <c r="L132" s="9" t="str">
        <f t="shared" si="15"/>
        <v>Yes</v>
      </c>
    </row>
    <row r="133" spans="1:12" ht="25.5" x14ac:dyDescent="0.2">
      <c r="A133" s="2" t="s">
        <v>586</v>
      </c>
      <c r="B133" s="34" t="s">
        <v>217</v>
      </c>
      <c r="C133" s="46">
        <v>5074436</v>
      </c>
      <c r="D133" s="43" t="str">
        <f t="shared" si="12"/>
        <v>N/A</v>
      </c>
      <c r="E133" s="46">
        <v>6427840</v>
      </c>
      <c r="F133" s="43" t="str">
        <f t="shared" si="13"/>
        <v>N/A</v>
      </c>
      <c r="G133" s="46">
        <v>7418564</v>
      </c>
      <c r="H133" s="43" t="str">
        <f t="shared" si="14"/>
        <v>N/A</v>
      </c>
      <c r="I133" s="12">
        <v>26.67</v>
      </c>
      <c r="J133" s="12">
        <v>15.41</v>
      </c>
      <c r="K133" s="44" t="s">
        <v>732</v>
      </c>
      <c r="L133" s="9" t="str">
        <f>IF(J133="Div by 0", "N/A", IF(OR(J133="N/A",K133="N/A"),"N/A", IF(J133&gt;VALUE(MID(K133,1,2)), "No", IF(J133&lt;-1*VALUE(MID(K133,1,2)), "No", "Yes"))))</f>
        <v>Yes</v>
      </c>
    </row>
    <row r="134" spans="1:12" x14ac:dyDescent="0.2">
      <c r="A134" s="2" t="s">
        <v>587</v>
      </c>
      <c r="B134" s="34" t="s">
        <v>217</v>
      </c>
      <c r="C134" s="35">
        <v>26382</v>
      </c>
      <c r="D134" s="43" t="str">
        <f t="shared" si="12"/>
        <v>N/A</v>
      </c>
      <c r="E134" s="35">
        <v>30528</v>
      </c>
      <c r="F134" s="43" t="str">
        <f t="shared" si="13"/>
        <v>N/A</v>
      </c>
      <c r="G134" s="35">
        <v>35335</v>
      </c>
      <c r="H134" s="43" t="str">
        <f t="shared" si="14"/>
        <v>N/A</v>
      </c>
      <c r="I134" s="12">
        <v>15.72</v>
      </c>
      <c r="J134" s="12">
        <v>15.75</v>
      </c>
      <c r="K134" s="44" t="s">
        <v>732</v>
      </c>
      <c r="L134" s="9" t="str">
        <f t="shared" ref="L134:L138" si="16">IF(J134="Div by 0", "N/A", IF(OR(J134="N/A",K134="N/A"),"N/A", IF(J134&gt;VALUE(MID(K134,1,2)), "No", IF(J134&lt;-1*VALUE(MID(K134,1,2)), "No", "Yes"))))</f>
        <v>Yes</v>
      </c>
    </row>
    <row r="135" spans="1:12" ht="25.5" x14ac:dyDescent="0.2">
      <c r="A135" s="2" t="s">
        <v>1339</v>
      </c>
      <c r="B135" s="34" t="s">
        <v>217</v>
      </c>
      <c r="C135" s="46">
        <v>192.34462891000001</v>
      </c>
      <c r="D135" s="43" t="str">
        <f t="shared" si="12"/>
        <v>N/A</v>
      </c>
      <c r="E135" s="46">
        <v>210.55555555999999</v>
      </c>
      <c r="F135" s="43" t="str">
        <f t="shared" si="13"/>
        <v>N/A</v>
      </c>
      <c r="G135" s="46">
        <v>209.94945521</v>
      </c>
      <c r="H135" s="43" t="str">
        <f t="shared" si="14"/>
        <v>N/A</v>
      </c>
      <c r="I135" s="12">
        <v>9.468</v>
      </c>
      <c r="J135" s="12">
        <v>-0.28799999999999998</v>
      </c>
      <c r="K135" s="44" t="s">
        <v>732</v>
      </c>
      <c r="L135" s="9" t="str">
        <f t="shared" si="16"/>
        <v>Yes</v>
      </c>
    </row>
    <row r="136" spans="1:12" ht="25.5" x14ac:dyDescent="0.2">
      <c r="A136" s="2" t="s">
        <v>588</v>
      </c>
      <c r="B136" s="34" t="s">
        <v>217</v>
      </c>
      <c r="C136" s="46">
        <v>0</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t="s">
        <v>1743</v>
      </c>
      <c r="J136" s="12" t="s">
        <v>1743</v>
      </c>
      <c r="K136" s="44" t="s">
        <v>732</v>
      </c>
      <c r="L136" s="9" t="str">
        <f t="shared" si="16"/>
        <v>N/A</v>
      </c>
    </row>
    <row r="137" spans="1:12" x14ac:dyDescent="0.2">
      <c r="A137" s="2" t="s">
        <v>589</v>
      </c>
      <c r="B137" s="34" t="s">
        <v>217</v>
      </c>
      <c r="C137" s="35">
        <v>0</v>
      </c>
      <c r="D137" s="43" t="str">
        <f t="shared" si="17"/>
        <v>N/A</v>
      </c>
      <c r="E137" s="35">
        <v>0</v>
      </c>
      <c r="F137" s="43" t="str">
        <f t="shared" si="18"/>
        <v>N/A</v>
      </c>
      <c r="G137" s="35">
        <v>0</v>
      </c>
      <c r="H137" s="43" t="str">
        <f t="shared" si="19"/>
        <v>N/A</v>
      </c>
      <c r="I137" s="12" t="s">
        <v>1743</v>
      </c>
      <c r="J137" s="12" t="s">
        <v>1743</v>
      </c>
      <c r="K137" s="44" t="s">
        <v>732</v>
      </c>
      <c r="L137" s="9" t="str">
        <f t="shared" si="16"/>
        <v>N/A</v>
      </c>
    </row>
    <row r="138" spans="1:12" ht="25.5" x14ac:dyDescent="0.2">
      <c r="A138" s="2" t="s">
        <v>1340</v>
      </c>
      <c r="B138" s="34" t="s">
        <v>217</v>
      </c>
      <c r="C138" s="46" t="s">
        <v>1743</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16548178</v>
      </c>
      <c r="D139" s="43" t="str">
        <f t="shared" si="17"/>
        <v>N/A</v>
      </c>
      <c r="E139" s="46">
        <v>17073787</v>
      </c>
      <c r="F139" s="43" t="str">
        <f t="shared" si="18"/>
        <v>N/A</v>
      </c>
      <c r="G139" s="46">
        <v>18195038</v>
      </c>
      <c r="H139" s="43" t="str">
        <f t="shared" si="19"/>
        <v>N/A</v>
      </c>
      <c r="I139" s="12">
        <v>3.1760000000000002</v>
      </c>
      <c r="J139" s="12">
        <v>6.5670000000000002</v>
      </c>
      <c r="K139" s="44" t="s">
        <v>732</v>
      </c>
      <c r="L139" s="9" t="str">
        <f t="shared" ref="L139:L150" si="20">IF(J139="Div by 0", "N/A", IF(K139="N/A","N/A", IF(J139&gt;VALUE(MID(K139,1,2)), "No", IF(J139&lt;-1*VALUE(MID(K139,1,2)), "No", "Yes"))))</f>
        <v>Yes</v>
      </c>
    </row>
    <row r="140" spans="1:12" ht="25.5" x14ac:dyDescent="0.2">
      <c r="A140" s="2" t="s">
        <v>591</v>
      </c>
      <c r="B140" s="34" t="s">
        <v>217</v>
      </c>
      <c r="C140" s="35">
        <v>21766</v>
      </c>
      <c r="D140" s="43" t="str">
        <f t="shared" si="17"/>
        <v>N/A</v>
      </c>
      <c r="E140" s="35">
        <v>23068</v>
      </c>
      <c r="F140" s="43" t="str">
        <f t="shared" si="18"/>
        <v>N/A</v>
      </c>
      <c r="G140" s="35">
        <v>26180</v>
      </c>
      <c r="H140" s="43" t="str">
        <f t="shared" si="19"/>
        <v>N/A</v>
      </c>
      <c r="I140" s="12">
        <v>5.9820000000000002</v>
      </c>
      <c r="J140" s="12">
        <v>13.49</v>
      </c>
      <c r="K140" s="44" t="s">
        <v>732</v>
      </c>
      <c r="L140" s="9" t="str">
        <f t="shared" si="20"/>
        <v>Yes</v>
      </c>
    </row>
    <row r="141" spans="1:12" ht="25.5" x14ac:dyDescent="0.2">
      <c r="A141" s="2" t="s">
        <v>1341</v>
      </c>
      <c r="B141" s="34" t="s">
        <v>217</v>
      </c>
      <c r="C141" s="46">
        <v>760.27648625999996</v>
      </c>
      <c r="D141" s="43" t="str">
        <f t="shared" si="17"/>
        <v>N/A</v>
      </c>
      <c r="E141" s="46">
        <v>740.15029477999997</v>
      </c>
      <c r="F141" s="43" t="str">
        <f t="shared" si="18"/>
        <v>N/A</v>
      </c>
      <c r="G141" s="46">
        <v>694.99763178000001</v>
      </c>
      <c r="H141" s="43" t="str">
        <f t="shared" si="19"/>
        <v>N/A</v>
      </c>
      <c r="I141" s="12">
        <v>-2.65</v>
      </c>
      <c r="J141" s="12">
        <v>-6.1</v>
      </c>
      <c r="K141" s="44" t="s">
        <v>732</v>
      </c>
      <c r="L141" s="9" t="str">
        <f t="shared" si="20"/>
        <v>Yes</v>
      </c>
    </row>
    <row r="142" spans="1:12" ht="25.5" x14ac:dyDescent="0.2">
      <c r="A142" s="2" t="s">
        <v>592</v>
      </c>
      <c r="B142" s="34" t="s">
        <v>217</v>
      </c>
      <c r="C142" s="46">
        <v>801146</v>
      </c>
      <c r="D142" s="43" t="str">
        <f t="shared" si="17"/>
        <v>N/A</v>
      </c>
      <c r="E142" s="46">
        <v>918757</v>
      </c>
      <c r="F142" s="43" t="str">
        <f t="shared" si="18"/>
        <v>N/A</v>
      </c>
      <c r="G142" s="46">
        <v>973829</v>
      </c>
      <c r="H142" s="43" t="str">
        <f t="shared" si="19"/>
        <v>N/A</v>
      </c>
      <c r="I142" s="12">
        <v>14.68</v>
      </c>
      <c r="J142" s="12">
        <v>5.9939999999999998</v>
      </c>
      <c r="K142" s="44" t="s">
        <v>732</v>
      </c>
      <c r="L142" s="9" t="str">
        <f t="shared" si="20"/>
        <v>Yes</v>
      </c>
    </row>
    <row r="143" spans="1:12" x14ac:dyDescent="0.2">
      <c r="A143" s="3" t="s">
        <v>593</v>
      </c>
      <c r="B143" s="34" t="s">
        <v>217</v>
      </c>
      <c r="C143" s="35">
        <v>37</v>
      </c>
      <c r="D143" s="43" t="str">
        <f t="shared" si="17"/>
        <v>N/A</v>
      </c>
      <c r="E143" s="35">
        <v>35</v>
      </c>
      <c r="F143" s="43" t="str">
        <f t="shared" si="18"/>
        <v>N/A</v>
      </c>
      <c r="G143" s="35">
        <v>42</v>
      </c>
      <c r="H143" s="43" t="str">
        <f t="shared" si="19"/>
        <v>N/A</v>
      </c>
      <c r="I143" s="12">
        <v>-5.41</v>
      </c>
      <c r="J143" s="12">
        <v>20</v>
      </c>
      <c r="K143" s="44" t="s">
        <v>732</v>
      </c>
      <c r="L143" s="9" t="str">
        <f t="shared" si="20"/>
        <v>Yes</v>
      </c>
    </row>
    <row r="144" spans="1:12" ht="25.5" x14ac:dyDescent="0.2">
      <c r="A144" s="3" t="s">
        <v>1342</v>
      </c>
      <c r="B144" s="34" t="s">
        <v>217</v>
      </c>
      <c r="C144" s="46">
        <v>21652.594594999999</v>
      </c>
      <c r="D144" s="43" t="str">
        <f t="shared" si="17"/>
        <v>N/A</v>
      </c>
      <c r="E144" s="46">
        <v>26250.2</v>
      </c>
      <c r="F144" s="43" t="str">
        <f t="shared" si="18"/>
        <v>N/A</v>
      </c>
      <c r="G144" s="46">
        <v>23186.404761999998</v>
      </c>
      <c r="H144" s="43" t="str">
        <f t="shared" si="19"/>
        <v>N/A</v>
      </c>
      <c r="I144" s="12">
        <v>21.23</v>
      </c>
      <c r="J144" s="12">
        <v>-11.7</v>
      </c>
      <c r="K144" s="44" t="s">
        <v>732</v>
      </c>
      <c r="L144" s="9" t="str">
        <f t="shared" si="20"/>
        <v>Yes</v>
      </c>
    </row>
    <row r="145" spans="1:12" ht="25.5" x14ac:dyDescent="0.2">
      <c r="A145" s="2" t="s">
        <v>594</v>
      </c>
      <c r="B145" s="34" t="s">
        <v>217</v>
      </c>
      <c r="C145" s="46">
        <v>56956914</v>
      </c>
      <c r="D145" s="43" t="str">
        <f t="shared" si="17"/>
        <v>N/A</v>
      </c>
      <c r="E145" s="46">
        <v>65194916</v>
      </c>
      <c r="F145" s="43" t="str">
        <f t="shared" si="18"/>
        <v>N/A</v>
      </c>
      <c r="G145" s="46">
        <v>73210182</v>
      </c>
      <c r="H145" s="43" t="str">
        <f t="shared" si="19"/>
        <v>N/A</v>
      </c>
      <c r="I145" s="12">
        <v>14.46</v>
      </c>
      <c r="J145" s="12">
        <v>12.29</v>
      </c>
      <c r="K145" s="44" t="s">
        <v>732</v>
      </c>
      <c r="L145" s="9" t="str">
        <f t="shared" si="20"/>
        <v>Yes</v>
      </c>
    </row>
    <row r="146" spans="1:12" x14ac:dyDescent="0.2">
      <c r="A146" s="2" t="s">
        <v>595</v>
      </c>
      <c r="B146" s="34" t="s">
        <v>217</v>
      </c>
      <c r="C146" s="35">
        <v>15836</v>
      </c>
      <c r="D146" s="43" t="str">
        <f t="shared" si="17"/>
        <v>N/A</v>
      </c>
      <c r="E146" s="35">
        <v>17253</v>
      </c>
      <c r="F146" s="43" t="str">
        <f t="shared" si="18"/>
        <v>N/A</v>
      </c>
      <c r="G146" s="35">
        <v>17639</v>
      </c>
      <c r="H146" s="43" t="str">
        <f t="shared" si="19"/>
        <v>N/A</v>
      </c>
      <c r="I146" s="12">
        <v>8.9480000000000004</v>
      </c>
      <c r="J146" s="12">
        <v>2.2370000000000001</v>
      </c>
      <c r="K146" s="44" t="s">
        <v>732</v>
      </c>
      <c r="L146" s="9" t="str">
        <f t="shared" si="20"/>
        <v>Yes</v>
      </c>
    </row>
    <row r="147" spans="1:12" ht="25.5" x14ac:dyDescent="0.2">
      <c r="A147" s="2" t="s">
        <v>1343</v>
      </c>
      <c r="B147" s="34" t="s">
        <v>217</v>
      </c>
      <c r="C147" s="46">
        <v>3596.6730235</v>
      </c>
      <c r="D147" s="43" t="str">
        <f t="shared" si="17"/>
        <v>N/A</v>
      </c>
      <c r="E147" s="46">
        <v>3778.7582449000001</v>
      </c>
      <c r="F147" s="43" t="str">
        <f t="shared" si="18"/>
        <v>N/A</v>
      </c>
      <c r="G147" s="46">
        <v>4150.4723623999998</v>
      </c>
      <c r="H147" s="43" t="str">
        <f t="shared" si="19"/>
        <v>N/A</v>
      </c>
      <c r="I147" s="12">
        <v>5.0629999999999997</v>
      </c>
      <c r="J147" s="12">
        <v>9.8369999999999997</v>
      </c>
      <c r="K147" s="44" t="s">
        <v>732</v>
      </c>
      <c r="L147" s="9" t="str">
        <f t="shared" si="20"/>
        <v>Yes</v>
      </c>
    </row>
    <row r="148" spans="1:12" ht="25.5" x14ac:dyDescent="0.2">
      <c r="A148" s="2" t="s">
        <v>596</v>
      </c>
      <c r="B148" s="34" t="s">
        <v>217</v>
      </c>
      <c r="C148" s="46">
        <v>1437949</v>
      </c>
      <c r="D148" s="43" t="str">
        <f t="shared" si="17"/>
        <v>N/A</v>
      </c>
      <c r="E148" s="46">
        <v>1727904</v>
      </c>
      <c r="F148" s="43" t="str">
        <f t="shared" si="18"/>
        <v>N/A</v>
      </c>
      <c r="G148" s="46">
        <v>1792846</v>
      </c>
      <c r="H148" s="43" t="str">
        <f t="shared" si="19"/>
        <v>N/A</v>
      </c>
      <c r="I148" s="12">
        <v>20.16</v>
      </c>
      <c r="J148" s="12">
        <v>3.758</v>
      </c>
      <c r="K148" s="44" t="s">
        <v>732</v>
      </c>
      <c r="L148" s="9" t="str">
        <f t="shared" si="20"/>
        <v>Yes</v>
      </c>
    </row>
    <row r="149" spans="1:12" x14ac:dyDescent="0.2">
      <c r="A149" s="2" t="s">
        <v>597</v>
      </c>
      <c r="B149" s="34" t="s">
        <v>217</v>
      </c>
      <c r="C149" s="35">
        <v>108</v>
      </c>
      <c r="D149" s="43" t="str">
        <f t="shared" si="17"/>
        <v>N/A</v>
      </c>
      <c r="E149" s="35">
        <v>115</v>
      </c>
      <c r="F149" s="43" t="str">
        <f t="shared" si="18"/>
        <v>N/A</v>
      </c>
      <c r="G149" s="35">
        <v>116</v>
      </c>
      <c r="H149" s="43" t="str">
        <f t="shared" si="19"/>
        <v>N/A</v>
      </c>
      <c r="I149" s="12">
        <v>6.4809999999999999</v>
      </c>
      <c r="J149" s="12">
        <v>0.86960000000000004</v>
      </c>
      <c r="K149" s="44" t="s">
        <v>732</v>
      </c>
      <c r="L149" s="9" t="str">
        <f t="shared" si="20"/>
        <v>Yes</v>
      </c>
    </row>
    <row r="150" spans="1:12" ht="25.5" x14ac:dyDescent="0.2">
      <c r="A150" s="4" t="s">
        <v>1344</v>
      </c>
      <c r="B150" s="34" t="s">
        <v>217</v>
      </c>
      <c r="C150" s="46">
        <v>13314.342592999999</v>
      </c>
      <c r="D150" s="43" t="str">
        <f t="shared" si="17"/>
        <v>N/A</v>
      </c>
      <c r="E150" s="46">
        <v>15025.252173999999</v>
      </c>
      <c r="F150" s="43" t="str">
        <f t="shared" si="18"/>
        <v>N/A</v>
      </c>
      <c r="G150" s="46">
        <v>15455.568966000001</v>
      </c>
      <c r="H150" s="43" t="str">
        <f t="shared" si="19"/>
        <v>N/A</v>
      </c>
      <c r="I150" s="12">
        <v>12.85</v>
      </c>
      <c r="J150" s="12">
        <v>2.8639999999999999</v>
      </c>
      <c r="K150" s="44" t="s">
        <v>732</v>
      </c>
      <c r="L150" s="9" t="str">
        <f t="shared" si="20"/>
        <v>Yes</v>
      </c>
    </row>
    <row r="151" spans="1:12" ht="25.5" x14ac:dyDescent="0.2">
      <c r="A151" s="4" t="s">
        <v>1345</v>
      </c>
      <c r="B151" s="34" t="s">
        <v>217</v>
      </c>
      <c r="C151" s="46">
        <v>862.33042096999998</v>
      </c>
      <c r="D151" s="43" t="str">
        <f t="shared" ref="D151:D170" si="21">IF($B151="N/A","N/A",IF(C151&gt;10,"No",IF(C151&lt;-10,"No","Yes")))</f>
        <v>N/A</v>
      </c>
      <c r="E151" s="46">
        <v>863.27331736999997</v>
      </c>
      <c r="F151" s="43" t="str">
        <f t="shared" ref="F151:F170" si="22">IF($B151="N/A","N/A",IF(E151&gt;10,"No",IF(E151&lt;-10,"No","Yes")))</f>
        <v>N/A</v>
      </c>
      <c r="G151" s="46">
        <v>797.08606740000005</v>
      </c>
      <c r="H151" s="43" t="str">
        <f t="shared" ref="H151:H170" si="23">IF($B151="N/A","N/A",IF(G151&gt;10,"No",IF(G151&lt;-10,"No","Yes")))</f>
        <v>N/A</v>
      </c>
      <c r="I151" s="12">
        <v>0.10929999999999999</v>
      </c>
      <c r="J151" s="12">
        <v>-7.67</v>
      </c>
      <c r="K151" s="44" t="s">
        <v>732</v>
      </c>
      <c r="L151" s="9" t="str">
        <f t="shared" ref="L151:L170" si="24">IF(J151="Div by 0", "N/A", IF(K151="N/A","N/A", IF(J151&gt;VALUE(MID(K151,1,2)), "No", IF(J151&lt;-1*VALUE(MID(K151,1,2)), "No", "Yes"))))</f>
        <v>Yes</v>
      </c>
    </row>
    <row r="152" spans="1:12" ht="25.5" x14ac:dyDescent="0.2">
      <c r="A152" s="4" t="s">
        <v>1346</v>
      </c>
      <c r="B152" s="34" t="s">
        <v>217</v>
      </c>
      <c r="C152" s="46">
        <v>1374.2890625</v>
      </c>
      <c r="D152" s="43" t="str">
        <f t="shared" si="21"/>
        <v>N/A</v>
      </c>
      <c r="E152" s="46">
        <v>971.32773109000004</v>
      </c>
      <c r="F152" s="43" t="str">
        <f t="shared" si="22"/>
        <v>N/A</v>
      </c>
      <c r="G152" s="46">
        <v>1189.647541</v>
      </c>
      <c r="H152" s="43" t="str">
        <f t="shared" si="23"/>
        <v>N/A</v>
      </c>
      <c r="I152" s="12">
        <v>-29.3</v>
      </c>
      <c r="J152" s="12">
        <v>22.48</v>
      </c>
      <c r="K152" s="44" t="s">
        <v>732</v>
      </c>
      <c r="L152" s="9" t="str">
        <f t="shared" si="24"/>
        <v>Yes</v>
      </c>
    </row>
    <row r="153" spans="1:12" ht="25.5" x14ac:dyDescent="0.2">
      <c r="A153" s="4" t="s">
        <v>1347</v>
      </c>
      <c r="B153" s="34" t="s">
        <v>217</v>
      </c>
      <c r="C153" s="46">
        <v>3085.732833</v>
      </c>
      <c r="D153" s="43" t="str">
        <f t="shared" si="21"/>
        <v>N/A</v>
      </c>
      <c r="E153" s="46">
        <v>3195.6652204000002</v>
      </c>
      <c r="F153" s="43" t="str">
        <f t="shared" si="22"/>
        <v>N/A</v>
      </c>
      <c r="G153" s="46">
        <v>3028.6632783999999</v>
      </c>
      <c r="H153" s="43" t="str">
        <f t="shared" si="23"/>
        <v>N/A</v>
      </c>
      <c r="I153" s="12">
        <v>3.5630000000000002</v>
      </c>
      <c r="J153" s="12">
        <v>-5.23</v>
      </c>
      <c r="K153" s="44" t="s">
        <v>732</v>
      </c>
      <c r="L153" s="9" t="str">
        <f t="shared" si="24"/>
        <v>Yes</v>
      </c>
    </row>
    <row r="154" spans="1:12" ht="25.5" x14ac:dyDescent="0.2">
      <c r="A154" s="4" t="s">
        <v>1348</v>
      </c>
      <c r="B154" s="34" t="s">
        <v>217</v>
      </c>
      <c r="C154" s="46">
        <v>407.05469906000002</v>
      </c>
      <c r="D154" s="43" t="str">
        <f t="shared" si="21"/>
        <v>N/A</v>
      </c>
      <c r="E154" s="46">
        <v>393.89335475000001</v>
      </c>
      <c r="F154" s="43" t="str">
        <f t="shared" si="22"/>
        <v>N/A</v>
      </c>
      <c r="G154" s="46">
        <v>405.74831896000001</v>
      </c>
      <c r="H154" s="43" t="str">
        <f t="shared" si="23"/>
        <v>N/A</v>
      </c>
      <c r="I154" s="12">
        <v>-3.23</v>
      </c>
      <c r="J154" s="12">
        <v>3.01</v>
      </c>
      <c r="K154" s="44" t="s">
        <v>732</v>
      </c>
      <c r="L154" s="9" t="str">
        <f t="shared" si="24"/>
        <v>Yes</v>
      </c>
    </row>
    <row r="155" spans="1:12" ht="25.5" x14ac:dyDescent="0.2">
      <c r="A155" s="2" t="s">
        <v>1349</v>
      </c>
      <c r="B155" s="34" t="s">
        <v>217</v>
      </c>
      <c r="C155" s="46">
        <v>834.29797135000001</v>
      </c>
      <c r="D155" s="43" t="str">
        <f t="shared" si="21"/>
        <v>N/A</v>
      </c>
      <c r="E155" s="46">
        <v>893.77520156000003</v>
      </c>
      <c r="F155" s="43" t="str">
        <f t="shared" si="22"/>
        <v>N/A</v>
      </c>
      <c r="G155" s="46">
        <v>836.34317951000003</v>
      </c>
      <c r="H155" s="43" t="str">
        <f t="shared" si="23"/>
        <v>N/A</v>
      </c>
      <c r="I155" s="12">
        <v>7.1289999999999996</v>
      </c>
      <c r="J155" s="12">
        <v>-6.43</v>
      </c>
      <c r="K155" s="44" t="s">
        <v>732</v>
      </c>
      <c r="L155" s="9" t="str">
        <f t="shared" si="24"/>
        <v>Yes</v>
      </c>
    </row>
    <row r="156" spans="1:12" ht="25.5" x14ac:dyDescent="0.2">
      <c r="A156" s="2" t="s">
        <v>1350</v>
      </c>
      <c r="B156" s="34" t="s">
        <v>217</v>
      </c>
      <c r="C156" s="46">
        <v>295.74518806999998</v>
      </c>
      <c r="D156" s="43" t="str">
        <f t="shared" si="21"/>
        <v>N/A</v>
      </c>
      <c r="E156" s="46">
        <v>299.59455668999999</v>
      </c>
      <c r="F156" s="43" t="str">
        <f t="shared" si="22"/>
        <v>N/A</v>
      </c>
      <c r="G156" s="46">
        <v>247.29893197000001</v>
      </c>
      <c r="H156" s="43" t="str">
        <f t="shared" si="23"/>
        <v>N/A</v>
      </c>
      <c r="I156" s="12">
        <v>1.302</v>
      </c>
      <c r="J156" s="12">
        <v>-17.5</v>
      </c>
      <c r="K156" s="44" t="s">
        <v>732</v>
      </c>
      <c r="L156" s="9" t="str">
        <f t="shared" si="24"/>
        <v>Yes</v>
      </c>
    </row>
    <row r="157" spans="1:12" ht="25.5" x14ac:dyDescent="0.2">
      <c r="A157" s="2" t="s">
        <v>1351</v>
      </c>
      <c r="B157" s="34" t="s">
        <v>217</v>
      </c>
      <c r="C157" s="46">
        <v>6477.28125</v>
      </c>
      <c r="D157" s="43" t="str">
        <f t="shared" si="21"/>
        <v>N/A</v>
      </c>
      <c r="E157" s="46">
        <v>6305.4369747999999</v>
      </c>
      <c r="F157" s="43" t="str">
        <f t="shared" si="22"/>
        <v>N/A</v>
      </c>
      <c r="G157" s="46">
        <v>5529.2868852000001</v>
      </c>
      <c r="H157" s="43" t="str">
        <f t="shared" si="23"/>
        <v>N/A</v>
      </c>
      <c r="I157" s="12">
        <v>-2.65</v>
      </c>
      <c r="J157" s="12">
        <v>-12.3</v>
      </c>
      <c r="K157" s="44" t="s">
        <v>732</v>
      </c>
      <c r="L157" s="9" t="str">
        <f t="shared" si="24"/>
        <v>Yes</v>
      </c>
    </row>
    <row r="158" spans="1:12" ht="25.5" x14ac:dyDescent="0.2">
      <c r="A158" s="2" t="s">
        <v>1352</v>
      </c>
      <c r="B158" s="34" t="s">
        <v>217</v>
      </c>
      <c r="C158" s="46">
        <v>1477.3293676000001</v>
      </c>
      <c r="D158" s="43" t="str">
        <f t="shared" si="21"/>
        <v>N/A</v>
      </c>
      <c r="E158" s="46">
        <v>1514.9375809000001</v>
      </c>
      <c r="F158" s="43" t="str">
        <f t="shared" si="22"/>
        <v>N/A</v>
      </c>
      <c r="G158" s="46">
        <v>1323.3850614</v>
      </c>
      <c r="H158" s="43" t="str">
        <f t="shared" si="23"/>
        <v>N/A</v>
      </c>
      <c r="I158" s="12">
        <v>2.5459999999999998</v>
      </c>
      <c r="J158" s="12">
        <v>-12.6</v>
      </c>
      <c r="K158" s="44" t="s">
        <v>732</v>
      </c>
      <c r="L158" s="9" t="str">
        <f t="shared" si="24"/>
        <v>Yes</v>
      </c>
    </row>
    <row r="159" spans="1:12" ht="25.5" x14ac:dyDescent="0.2">
      <c r="A159" s="2" t="s">
        <v>1353</v>
      </c>
      <c r="B159" s="34" t="s">
        <v>217</v>
      </c>
      <c r="C159" s="46">
        <v>110.18154302000001</v>
      </c>
      <c r="D159" s="43" t="str">
        <f t="shared" si="21"/>
        <v>N/A</v>
      </c>
      <c r="E159" s="46">
        <v>137.33005524999999</v>
      </c>
      <c r="F159" s="43" t="str">
        <f t="shared" si="22"/>
        <v>N/A</v>
      </c>
      <c r="G159" s="46">
        <v>109.32753311</v>
      </c>
      <c r="H159" s="43" t="str">
        <f t="shared" si="23"/>
        <v>N/A</v>
      </c>
      <c r="I159" s="12">
        <v>24.64</v>
      </c>
      <c r="J159" s="12">
        <v>-20.399999999999999</v>
      </c>
      <c r="K159" s="44" t="s">
        <v>732</v>
      </c>
      <c r="L159" s="9" t="str">
        <f t="shared" si="24"/>
        <v>Yes</v>
      </c>
    </row>
    <row r="160" spans="1:12" ht="25.5" x14ac:dyDescent="0.2">
      <c r="A160" s="4" t="s">
        <v>1354</v>
      </c>
      <c r="B160" s="34" t="s">
        <v>217</v>
      </c>
      <c r="C160" s="46">
        <v>64.037540520999997</v>
      </c>
      <c r="D160" s="43" t="str">
        <f t="shared" si="21"/>
        <v>N/A</v>
      </c>
      <c r="E160" s="46">
        <v>5.4790925934999999</v>
      </c>
      <c r="F160" s="43" t="str">
        <f t="shared" si="22"/>
        <v>N/A</v>
      </c>
      <c r="G160" s="46">
        <v>44.690475038000002</v>
      </c>
      <c r="H160" s="43" t="str">
        <f t="shared" si="23"/>
        <v>N/A</v>
      </c>
      <c r="I160" s="12">
        <v>-91.4</v>
      </c>
      <c r="J160" s="12">
        <v>715.7</v>
      </c>
      <c r="K160" s="44" t="s">
        <v>732</v>
      </c>
      <c r="L160" s="9" t="str">
        <f t="shared" si="24"/>
        <v>No</v>
      </c>
    </row>
    <row r="161" spans="1:12" x14ac:dyDescent="0.2">
      <c r="A161" s="4" t="s">
        <v>1355</v>
      </c>
      <c r="B161" s="34" t="s">
        <v>217</v>
      </c>
      <c r="C161" s="46">
        <v>683.12476743000002</v>
      </c>
      <c r="D161" s="43" t="str">
        <f t="shared" si="21"/>
        <v>N/A</v>
      </c>
      <c r="E161" s="46">
        <v>637.02794778999998</v>
      </c>
      <c r="F161" s="43" t="str">
        <f t="shared" si="22"/>
        <v>N/A</v>
      </c>
      <c r="G161" s="46">
        <v>573.36843421000003</v>
      </c>
      <c r="H161" s="43" t="str">
        <f t="shared" si="23"/>
        <v>N/A</v>
      </c>
      <c r="I161" s="12">
        <v>-6.75</v>
      </c>
      <c r="J161" s="12">
        <v>-9.99</v>
      </c>
      <c r="K161" s="44" t="s">
        <v>732</v>
      </c>
      <c r="L161" s="9" t="str">
        <f t="shared" si="24"/>
        <v>Yes</v>
      </c>
    </row>
    <row r="162" spans="1:12" x14ac:dyDescent="0.2">
      <c r="A162" s="4" t="s">
        <v>1356</v>
      </c>
      <c r="B162" s="34" t="s">
        <v>217</v>
      </c>
      <c r="C162" s="46">
        <v>420.859375</v>
      </c>
      <c r="D162" s="43" t="str">
        <f t="shared" si="21"/>
        <v>N/A</v>
      </c>
      <c r="E162" s="46">
        <v>358.29411764999998</v>
      </c>
      <c r="F162" s="43" t="str">
        <f t="shared" si="22"/>
        <v>N/A</v>
      </c>
      <c r="G162" s="46">
        <v>146.94262294999999</v>
      </c>
      <c r="H162" s="43" t="str">
        <f t="shared" si="23"/>
        <v>N/A</v>
      </c>
      <c r="I162" s="12">
        <v>-14.9</v>
      </c>
      <c r="J162" s="12">
        <v>-59</v>
      </c>
      <c r="K162" s="44" t="s">
        <v>732</v>
      </c>
      <c r="L162" s="9" t="str">
        <f t="shared" si="24"/>
        <v>No</v>
      </c>
    </row>
    <row r="163" spans="1:12" ht="25.5" x14ac:dyDescent="0.2">
      <c r="A163" s="4" t="s">
        <v>1357</v>
      </c>
      <c r="B163" s="34" t="s">
        <v>217</v>
      </c>
      <c r="C163" s="46">
        <v>3123.5637176999999</v>
      </c>
      <c r="D163" s="43" t="str">
        <f t="shared" si="21"/>
        <v>N/A</v>
      </c>
      <c r="E163" s="46">
        <v>2964.2921519000001</v>
      </c>
      <c r="F163" s="43" t="str">
        <f t="shared" si="22"/>
        <v>N/A</v>
      </c>
      <c r="G163" s="46">
        <v>2905.7722309999999</v>
      </c>
      <c r="H163" s="43" t="str">
        <f t="shared" si="23"/>
        <v>N/A</v>
      </c>
      <c r="I163" s="12">
        <v>-5.0999999999999996</v>
      </c>
      <c r="J163" s="12">
        <v>-1.97</v>
      </c>
      <c r="K163" s="44" t="s">
        <v>732</v>
      </c>
      <c r="L163" s="9" t="str">
        <f t="shared" si="24"/>
        <v>Yes</v>
      </c>
    </row>
    <row r="164" spans="1:12" x14ac:dyDescent="0.2">
      <c r="A164" s="4" t="s">
        <v>1358</v>
      </c>
      <c r="B164" s="34" t="s">
        <v>217</v>
      </c>
      <c r="C164" s="46">
        <v>227.42606728999999</v>
      </c>
      <c r="D164" s="43" t="str">
        <f t="shared" si="21"/>
        <v>N/A</v>
      </c>
      <c r="E164" s="46">
        <v>218.40893940000001</v>
      </c>
      <c r="F164" s="43" t="str">
        <f t="shared" si="22"/>
        <v>N/A</v>
      </c>
      <c r="G164" s="46">
        <v>210.50343907000001</v>
      </c>
      <c r="H164" s="43" t="str">
        <f t="shared" si="23"/>
        <v>N/A</v>
      </c>
      <c r="I164" s="12">
        <v>-3.96</v>
      </c>
      <c r="J164" s="12">
        <v>-3.62</v>
      </c>
      <c r="K164" s="44" t="s">
        <v>732</v>
      </c>
      <c r="L164" s="9" t="str">
        <f t="shared" si="24"/>
        <v>Yes</v>
      </c>
    </row>
    <row r="165" spans="1:12" x14ac:dyDescent="0.2">
      <c r="A165" s="4" t="s">
        <v>1359</v>
      </c>
      <c r="B165" s="34" t="s">
        <v>217</v>
      </c>
      <c r="C165" s="46">
        <v>519.48468054</v>
      </c>
      <c r="D165" s="43" t="str">
        <f t="shared" si="21"/>
        <v>N/A</v>
      </c>
      <c r="E165" s="46">
        <v>503.90159748000002</v>
      </c>
      <c r="F165" s="43" t="str">
        <f t="shared" si="22"/>
        <v>N/A</v>
      </c>
      <c r="G165" s="46">
        <v>445.17669846000001</v>
      </c>
      <c r="H165" s="43" t="str">
        <f t="shared" si="23"/>
        <v>N/A</v>
      </c>
      <c r="I165" s="12">
        <v>-3</v>
      </c>
      <c r="J165" s="12">
        <v>-11.7</v>
      </c>
      <c r="K165" s="44" t="s">
        <v>732</v>
      </c>
      <c r="L165" s="9" t="str">
        <f t="shared" si="24"/>
        <v>Yes</v>
      </c>
    </row>
    <row r="166" spans="1:12" x14ac:dyDescent="0.2">
      <c r="A166" s="4" t="s">
        <v>1360</v>
      </c>
      <c r="B166" s="34" t="s">
        <v>217</v>
      </c>
      <c r="C166" s="46">
        <v>2647.9006168999999</v>
      </c>
      <c r="D166" s="43" t="str">
        <f t="shared" si="21"/>
        <v>N/A</v>
      </c>
      <c r="E166" s="46">
        <v>2815.5608791</v>
      </c>
      <c r="F166" s="43" t="str">
        <f t="shared" si="22"/>
        <v>N/A</v>
      </c>
      <c r="G166" s="46">
        <v>2903.6847171999998</v>
      </c>
      <c r="H166" s="43" t="str">
        <f t="shared" si="23"/>
        <v>N/A</v>
      </c>
      <c r="I166" s="12">
        <v>6.3319999999999999</v>
      </c>
      <c r="J166" s="12">
        <v>3.13</v>
      </c>
      <c r="K166" s="44" t="s">
        <v>732</v>
      </c>
      <c r="L166" s="9" t="str">
        <f t="shared" si="24"/>
        <v>Yes</v>
      </c>
    </row>
    <row r="167" spans="1:12" x14ac:dyDescent="0.2">
      <c r="A167" s="45" t="s">
        <v>1361</v>
      </c>
      <c r="B167" s="34" t="s">
        <v>217</v>
      </c>
      <c r="C167" s="46">
        <v>3316.3671875</v>
      </c>
      <c r="D167" s="43" t="str">
        <f t="shared" si="21"/>
        <v>N/A</v>
      </c>
      <c r="E167" s="46">
        <v>2082.3445378000001</v>
      </c>
      <c r="F167" s="43" t="str">
        <f t="shared" si="22"/>
        <v>N/A</v>
      </c>
      <c r="G167" s="46">
        <v>2076.1065573999999</v>
      </c>
      <c r="H167" s="43" t="str">
        <f t="shared" si="23"/>
        <v>N/A</v>
      </c>
      <c r="I167" s="12">
        <v>-37.200000000000003</v>
      </c>
      <c r="J167" s="12">
        <v>-0.3</v>
      </c>
      <c r="K167" s="44" t="s">
        <v>732</v>
      </c>
      <c r="L167" s="9" t="str">
        <f t="shared" si="24"/>
        <v>Yes</v>
      </c>
    </row>
    <row r="168" spans="1:12" x14ac:dyDescent="0.2">
      <c r="A168" s="45" t="s">
        <v>1362</v>
      </c>
      <c r="B168" s="34" t="s">
        <v>217</v>
      </c>
      <c r="C168" s="46">
        <v>7611.9983232000004</v>
      </c>
      <c r="D168" s="43" t="str">
        <f t="shared" si="21"/>
        <v>N/A</v>
      </c>
      <c r="E168" s="46">
        <v>8245.3771789999992</v>
      </c>
      <c r="F168" s="43" t="str">
        <f t="shared" si="22"/>
        <v>N/A</v>
      </c>
      <c r="G168" s="46">
        <v>8789.1159551000001</v>
      </c>
      <c r="H168" s="43" t="str">
        <f t="shared" si="23"/>
        <v>N/A</v>
      </c>
      <c r="I168" s="12">
        <v>8.3209999999999997</v>
      </c>
      <c r="J168" s="12">
        <v>6.5940000000000003</v>
      </c>
      <c r="K168" s="44" t="s">
        <v>732</v>
      </c>
      <c r="L168" s="9" t="str">
        <f t="shared" si="24"/>
        <v>Yes</v>
      </c>
    </row>
    <row r="169" spans="1:12" x14ac:dyDescent="0.2">
      <c r="A169" s="45" t="s">
        <v>1363</v>
      </c>
      <c r="B169" s="34" t="s">
        <v>217</v>
      </c>
      <c r="C169" s="46">
        <v>1712.7675498000001</v>
      </c>
      <c r="D169" s="43" t="str">
        <f t="shared" si="21"/>
        <v>N/A</v>
      </c>
      <c r="E169" s="46">
        <v>1865.4139241</v>
      </c>
      <c r="F169" s="43" t="str">
        <f t="shared" si="22"/>
        <v>N/A</v>
      </c>
      <c r="G169" s="46">
        <v>1964.5421670999999</v>
      </c>
      <c r="H169" s="43" t="str">
        <f t="shared" si="23"/>
        <v>N/A</v>
      </c>
      <c r="I169" s="12">
        <v>8.9120000000000008</v>
      </c>
      <c r="J169" s="12">
        <v>5.3140000000000001</v>
      </c>
      <c r="K169" s="44" t="s">
        <v>732</v>
      </c>
      <c r="L169" s="9" t="str">
        <f t="shared" si="24"/>
        <v>Yes</v>
      </c>
    </row>
    <row r="170" spans="1:12" x14ac:dyDescent="0.2">
      <c r="A170" s="45" t="s">
        <v>1364</v>
      </c>
      <c r="B170" s="34" t="s">
        <v>217</v>
      </c>
      <c r="C170" s="46">
        <v>2332.7637771</v>
      </c>
      <c r="D170" s="43" t="str">
        <f t="shared" si="21"/>
        <v>N/A</v>
      </c>
      <c r="E170" s="46">
        <v>2416.9101606999998</v>
      </c>
      <c r="F170" s="43" t="str">
        <f t="shared" si="22"/>
        <v>N/A</v>
      </c>
      <c r="G170" s="46">
        <v>2667.4759576000001</v>
      </c>
      <c r="H170" s="43" t="str">
        <f t="shared" si="23"/>
        <v>N/A</v>
      </c>
      <c r="I170" s="12">
        <v>3.6070000000000002</v>
      </c>
      <c r="J170" s="12">
        <v>10.37</v>
      </c>
      <c r="K170" s="44" t="s">
        <v>732</v>
      </c>
      <c r="L170" s="9" t="str">
        <f t="shared" si="24"/>
        <v>Yes</v>
      </c>
    </row>
    <row r="171" spans="1:12" x14ac:dyDescent="0.2">
      <c r="A171" s="45" t="s">
        <v>85</v>
      </c>
      <c r="B171" s="34" t="s">
        <v>217</v>
      </c>
      <c r="C171" s="8">
        <v>14.167582446999999</v>
      </c>
      <c r="D171" s="43" t="str">
        <f t="shared" ref="D171:D202" si="25">IF($B171="N/A","N/A",IF(C171&gt;10,"No",IF(C171&lt;-10,"No","Yes")))</f>
        <v>N/A</v>
      </c>
      <c r="E171" s="8">
        <v>13.202576406</v>
      </c>
      <c r="F171" s="43" t="str">
        <f t="shared" ref="F171:F202" si="26">IF($B171="N/A","N/A",IF(E171&gt;10,"No",IF(E171&lt;-10,"No","Yes")))</f>
        <v>N/A</v>
      </c>
      <c r="G171" s="8">
        <v>12.166241003</v>
      </c>
      <c r="H171" s="43" t="str">
        <f t="shared" ref="H171:H202" si="27">IF($B171="N/A","N/A",IF(G171&gt;10,"No",IF(G171&lt;-10,"No","Yes")))</f>
        <v>N/A</v>
      </c>
      <c r="I171" s="12">
        <v>-6.81</v>
      </c>
      <c r="J171" s="12">
        <v>-7.85</v>
      </c>
      <c r="K171" s="44" t="s">
        <v>732</v>
      </c>
      <c r="L171" s="9" t="str">
        <f t="shared" ref="L171:L202" si="28">IF(J171="Div by 0", "N/A", IF(K171="N/A","N/A", IF(J171&gt;VALUE(MID(K171,1,2)), "No", IF(J171&lt;-1*VALUE(MID(K171,1,2)), "No", "Yes"))))</f>
        <v>Yes</v>
      </c>
    </row>
    <row r="172" spans="1:12" x14ac:dyDescent="0.2">
      <c r="A172" s="45" t="s">
        <v>465</v>
      </c>
      <c r="B172" s="34" t="s">
        <v>217</v>
      </c>
      <c r="C172" s="8">
        <v>10.9375</v>
      </c>
      <c r="D172" s="43" t="str">
        <f t="shared" si="25"/>
        <v>N/A</v>
      </c>
      <c r="E172" s="8">
        <v>10.924369748</v>
      </c>
      <c r="F172" s="43" t="str">
        <f t="shared" si="26"/>
        <v>N/A</v>
      </c>
      <c r="G172" s="8">
        <v>9.0163934426000001</v>
      </c>
      <c r="H172" s="43" t="str">
        <f t="shared" si="27"/>
        <v>N/A</v>
      </c>
      <c r="I172" s="12">
        <v>-0.12</v>
      </c>
      <c r="J172" s="12">
        <v>-17.5</v>
      </c>
      <c r="K172" s="44" t="s">
        <v>732</v>
      </c>
      <c r="L172" s="9" t="str">
        <f t="shared" si="28"/>
        <v>Yes</v>
      </c>
    </row>
    <row r="173" spans="1:12" x14ac:dyDescent="0.2">
      <c r="A173" s="45" t="s">
        <v>466</v>
      </c>
      <c r="B173" s="34" t="s">
        <v>217</v>
      </c>
      <c r="C173" s="8">
        <v>18.827850526999999</v>
      </c>
      <c r="D173" s="43" t="str">
        <f t="shared" si="25"/>
        <v>N/A</v>
      </c>
      <c r="E173" s="8">
        <v>18.588718885999999</v>
      </c>
      <c r="F173" s="43" t="str">
        <f t="shared" si="26"/>
        <v>N/A</v>
      </c>
      <c r="G173" s="8">
        <v>17.845041789</v>
      </c>
      <c r="H173" s="43" t="str">
        <f t="shared" si="27"/>
        <v>N/A</v>
      </c>
      <c r="I173" s="12">
        <v>-1.27</v>
      </c>
      <c r="J173" s="12">
        <v>-4</v>
      </c>
      <c r="K173" s="44" t="s">
        <v>732</v>
      </c>
      <c r="L173" s="9" t="str">
        <f t="shared" si="28"/>
        <v>Yes</v>
      </c>
    </row>
    <row r="174" spans="1:12" x14ac:dyDescent="0.2">
      <c r="A174" s="2" t="s">
        <v>467</v>
      </c>
      <c r="B174" s="34" t="s">
        <v>217</v>
      </c>
      <c r="C174" s="8">
        <v>10.593889804</v>
      </c>
      <c r="D174" s="43" t="str">
        <f t="shared" si="25"/>
        <v>N/A</v>
      </c>
      <c r="E174" s="8">
        <v>9.9588613295999995</v>
      </c>
      <c r="F174" s="43" t="str">
        <f t="shared" si="26"/>
        <v>N/A</v>
      </c>
      <c r="G174" s="8">
        <v>9.2149163329999997</v>
      </c>
      <c r="H174" s="43" t="str">
        <f t="shared" si="27"/>
        <v>N/A</v>
      </c>
      <c r="I174" s="12">
        <v>-5.99</v>
      </c>
      <c r="J174" s="12">
        <v>-7.47</v>
      </c>
      <c r="K174" s="44" t="s">
        <v>732</v>
      </c>
      <c r="L174" s="9" t="str">
        <f t="shared" si="28"/>
        <v>Yes</v>
      </c>
    </row>
    <row r="175" spans="1:12" x14ac:dyDescent="0.2">
      <c r="A175" s="2" t="s">
        <v>468</v>
      </c>
      <c r="B175" s="34" t="s">
        <v>217</v>
      </c>
      <c r="C175" s="8">
        <v>22.372686394999999</v>
      </c>
      <c r="D175" s="43" t="str">
        <f t="shared" si="25"/>
        <v>N/A</v>
      </c>
      <c r="E175" s="8">
        <v>20.491762230999999</v>
      </c>
      <c r="F175" s="43" t="str">
        <f t="shared" si="26"/>
        <v>N/A</v>
      </c>
      <c r="G175" s="8">
        <v>19.669749649</v>
      </c>
      <c r="H175" s="43" t="str">
        <f t="shared" si="27"/>
        <v>N/A</v>
      </c>
      <c r="I175" s="12">
        <v>-8.41</v>
      </c>
      <c r="J175" s="12">
        <v>-4.01</v>
      </c>
      <c r="K175" s="44" t="s">
        <v>732</v>
      </c>
      <c r="L175" s="9" t="str">
        <f t="shared" si="28"/>
        <v>Yes</v>
      </c>
    </row>
    <row r="176" spans="1:12" x14ac:dyDescent="0.2">
      <c r="A176" s="2" t="s">
        <v>1365</v>
      </c>
      <c r="B176" s="34" t="s">
        <v>217</v>
      </c>
      <c r="C176" s="8">
        <v>0.87697346229999995</v>
      </c>
      <c r="D176" s="43" t="str">
        <f t="shared" si="25"/>
        <v>N/A</v>
      </c>
      <c r="E176" s="8">
        <v>0.84344228629999995</v>
      </c>
      <c r="F176" s="43" t="str">
        <f t="shared" si="26"/>
        <v>N/A</v>
      </c>
      <c r="G176" s="8">
        <v>0.73315354249999998</v>
      </c>
      <c r="H176" s="43" t="str">
        <f t="shared" si="27"/>
        <v>N/A</v>
      </c>
      <c r="I176" s="12">
        <v>-3.82</v>
      </c>
      <c r="J176" s="12">
        <v>-13.1</v>
      </c>
      <c r="K176" s="44" t="s">
        <v>732</v>
      </c>
      <c r="L176" s="9" t="str">
        <f t="shared" si="28"/>
        <v>Yes</v>
      </c>
    </row>
    <row r="177" spans="1:12" x14ac:dyDescent="0.2">
      <c r="A177" s="2" t="s">
        <v>1366</v>
      </c>
      <c r="B177" s="34" t="s">
        <v>217</v>
      </c>
      <c r="C177" s="8">
        <v>19.53125</v>
      </c>
      <c r="D177" s="43" t="str">
        <f t="shared" si="25"/>
        <v>N/A</v>
      </c>
      <c r="E177" s="8">
        <v>19.327731092000001</v>
      </c>
      <c r="F177" s="43" t="str">
        <f t="shared" si="26"/>
        <v>N/A</v>
      </c>
      <c r="G177" s="8">
        <v>20.491803278999999</v>
      </c>
      <c r="H177" s="43" t="str">
        <f t="shared" si="27"/>
        <v>N/A</v>
      </c>
      <c r="I177" s="12">
        <v>-1.04</v>
      </c>
      <c r="J177" s="12">
        <v>6.0229999999999997</v>
      </c>
      <c r="K177" s="44" t="s">
        <v>732</v>
      </c>
      <c r="L177" s="9" t="str">
        <f t="shared" si="28"/>
        <v>Yes</v>
      </c>
    </row>
    <row r="178" spans="1:12" x14ac:dyDescent="0.2">
      <c r="A178" s="2" t="s">
        <v>1367</v>
      </c>
      <c r="B178" s="34" t="s">
        <v>217</v>
      </c>
      <c r="C178" s="8">
        <v>4.1041200894000003</v>
      </c>
      <c r="D178" s="43" t="str">
        <f t="shared" si="25"/>
        <v>N/A</v>
      </c>
      <c r="E178" s="8">
        <v>4.0191824616999998</v>
      </c>
      <c r="F178" s="43" t="str">
        <f t="shared" si="26"/>
        <v>N/A</v>
      </c>
      <c r="G178" s="8">
        <v>3.6819516603000002</v>
      </c>
      <c r="H178" s="43" t="str">
        <f t="shared" si="27"/>
        <v>N/A</v>
      </c>
      <c r="I178" s="12">
        <v>-2.0699999999999998</v>
      </c>
      <c r="J178" s="12">
        <v>-8.39</v>
      </c>
      <c r="K178" s="44" t="s">
        <v>732</v>
      </c>
      <c r="L178" s="9" t="str">
        <f t="shared" si="28"/>
        <v>Yes</v>
      </c>
    </row>
    <row r="179" spans="1:12" x14ac:dyDescent="0.2">
      <c r="A179" s="2" t="s">
        <v>1368</v>
      </c>
      <c r="B179" s="34" t="s">
        <v>217</v>
      </c>
      <c r="C179" s="8">
        <v>0.40413111810000002</v>
      </c>
      <c r="D179" s="43" t="str">
        <f t="shared" si="25"/>
        <v>N/A</v>
      </c>
      <c r="E179" s="8">
        <v>0.4038796469</v>
      </c>
      <c r="F179" s="43" t="str">
        <f t="shared" si="26"/>
        <v>N/A</v>
      </c>
      <c r="G179" s="8">
        <v>0.3721383841</v>
      </c>
      <c r="H179" s="43" t="str">
        <f t="shared" si="27"/>
        <v>N/A</v>
      </c>
      <c r="I179" s="12">
        <v>-6.2E-2</v>
      </c>
      <c r="J179" s="12">
        <v>-7.86</v>
      </c>
      <c r="K179" s="44" t="s">
        <v>732</v>
      </c>
      <c r="L179" s="9" t="str">
        <f t="shared" si="28"/>
        <v>Yes</v>
      </c>
    </row>
    <row r="180" spans="1:12" x14ac:dyDescent="0.2">
      <c r="A180" s="2" t="s">
        <v>1369</v>
      </c>
      <c r="B180" s="34" t="s">
        <v>217</v>
      </c>
      <c r="C180" s="8">
        <v>0.12548363479999999</v>
      </c>
      <c r="D180" s="43" t="str">
        <f t="shared" si="25"/>
        <v>N/A</v>
      </c>
      <c r="E180" s="8">
        <v>0.11017076470000001</v>
      </c>
      <c r="F180" s="43" t="str">
        <f t="shared" si="26"/>
        <v>N/A</v>
      </c>
      <c r="G180" s="8">
        <v>8.2320468699999996E-2</v>
      </c>
      <c r="H180" s="43" t="str">
        <f t="shared" si="27"/>
        <v>N/A</v>
      </c>
      <c r="I180" s="12">
        <v>-12.2</v>
      </c>
      <c r="J180" s="12">
        <v>-25.3</v>
      </c>
      <c r="K180" s="44" t="s">
        <v>732</v>
      </c>
      <c r="L180" s="9" t="str">
        <f t="shared" si="28"/>
        <v>Yes</v>
      </c>
    </row>
    <row r="181" spans="1:12" x14ac:dyDescent="0.2">
      <c r="A181" s="2" t="s">
        <v>86</v>
      </c>
      <c r="B181" s="34" t="s">
        <v>217</v>
      </c>
      <c r="C181" s="8">
        <v>1.1166253102000001</v>
      </c>
      <c r="D181" s="43" t="str">
        <f t="shared" si="25"/>
        <v>N/A</v>
      </c>
      <c r="E181" s="8">
        <v>0.83135391920000001</v>
      </c>
      <c r="F181" s="43" t="str">
        <f t="shared" si="26"/>
        <v>N/A</v>
      </c>
      <c r="G181" s="8">
        <v>0.73081607800000004</v>
      </c>
      <c r="H181" s="43" t="str">
        <f t="shared" si="27"/>
        <v>N/A</v>
      </c>
      <c r="I181" s="12">
        <v>-25.5</v>
      </c>
      <c r="J181" s="12">
        <v>-12.1</v>
      </c>
      <c r="K181" s="44" t="s">
        <v>732</v>
      </c>
      <c r="L181" s="9" t="str">
        <f t="shared" si="28"/>
        <v>Yes</v>
      </c>
    </row>
    <row r="182" spans="1:12" x14ac:dyDescent="0.2">
      <c r="A182" s="2" t="s">
        <v>87</v>
      </c>
      <c r="B182" s="34" t="s">
        <v>217</v>
      </c>
      <c r="C182" s="8">
        <v>56.016407891</v>
      </c>
      <c r="D182" s="43" t="str">
        <f t="shared" si="25"/>
        <v>N/A</v>
      </c>
      <c r="E182" s="8">
        <v>55.137284757000003</v>
      </c>
      <c r="F182" s="43" t="str">
        <f t="shared" si="26"/>
        <v>N/A</v>
      </c>
      <c r="G182" s="8">
        <v>55.629476166000003</v>
      </c>
      <c r="H182" s="43" t="str">
        <f t="shared" si="27"/>
        <v>N/A</v>
      </c>
      <c r="I182" s="12">
        <v>-1.57</v>
      </c>
      <c r="J182" s="12">
        <v>0.89270000000000005</v>
      </c>
      <c r="K182" s="44" t="s">
        <v>732</v>
      </c>
      <c r="L182" s="9" t="str">
        <f t="shared" si="28"/>
        <v>Yes</v>
      </c>
    </row>
    <row r="183" spans="1:12" x14ac:dyDescent="0.2">
      <c r="A183" s="2" t="s">
        <v>469</v>
      </c>
      <c r="B183" s="34" t="s">
        <v>217</v>
      </c>
      <c r="C183" s="8">
        <v>21.09375</v>
      </c>
      <c r="D183" s="43" t="str">
        <f t="shared" si="25"/>
        <v>N/A</v>
      </c>
      <c r="E183" s="8">
        <v>24.369747899</v>
      </c>
      <c r="F183" s="43" t="str">
        <f t="shared" si="26"/>
        <v>N/A</v>
      </c>
      <c r="G183" s="8">
        <v>12.295081967</v>
      </c>
      <c r="H183" s="43" t="str">
        <f t="shared" si="27"/>
        <v>N/A</v>
      </c>
      <c r="I183" s="12">
        <v>15.53</v>
      </c>
      <c r="J183" s="12">
        <v>-49.5</v>
      </c>
      <c r="K183" s="44" t="s">
        <v>732</v>
      </c>
      <c r="L183" s="9" t="str">
        <f t="shared" si="28"/>
        <v>No</v>
      </c>
    </row>
    <row r="184" spans="1:12" x14ac:dyDescent="0.2">
      <c r="A184" s="2" t="s">
        <v>470</v>
      </c>
      <c r="B184" s="34" t="s">
        <v>217</v>
      </c>
      <c r="C184" s="8">
        <v>72.884062599999993</v>
      </c>
      <c r="D184" s="43" t="str">
        <f t="shared" si="25"/>
        <v>N/A</v>
      </c>
      <c r="E184" s="8">
        <v>72.657379918999993</v>
      </c>
      <c r="F184" s="43" t="str">
        <f t="shared" si="26"/>
        <v>N/A</v>
      </c>
      <c r="G184" s="8">
        <v>73.819742489000006</v>
      </c>
      <c r="H184" s="43" t="str">
        <f t="shared" si="27"/>
        <v>N/A</v>
      </c>
      <c r="I184" s="12">
        <v>-0.311</v>
      </c>
      <c r="J184" s="12">
        <v>1.6</v>
      </c>
      <c r="K184" s="44" t="s">
        <v>732</v>
      </c>
      <c r="L184" s="9" t="str">
        <f t="shared" si="28"/>
        <v>Yes</v>
      </c>
    </row>
    <row r="185" spans="1:12" x14ac:dyDescent="0.2">
      <c r="A185" s="2" t="s">
        <v>471</v>
      </c>
      <c r="B185" s="34" t="s">
        <v>217</v>
      </c>
      <c r="C185" s="8">
        <v>50.569608674999998</v>
      </c>
      <c r="D185" s="43" t="str">
        <f t="shared" si="25"/>
        <v>N/A</v>
      </c>
      <c r="E185" s="8">
        <v>49.884391328</v>
      </c>
      <c r="F185" s="43" t="str">
        <f t="shared" si="26"/>
        <v>N/A</v>
      </c>
      <c r="G185" s="8">
        <v>50.826403859999999</v>
      </c>
      <c r="H185" s="43" t="str">
        <f t="shared" si="27"/>
        <v>N/A</v>
      </c>
      <c r="I185" s="12">
        <v>-1.35</v>
      </c>
      <c r="J185" s="12">
        <v>1.8879999999999999</v>
      </c>
      <c r="K185" s="44" t="s">
        <v>732</v>
      </c>
      <c r="L185" s="9" t="str">
        <f t="shared" si="28"/>
        <v>Yes</v>
      </c>
    </row>
    <row r="186" spans="1:12" x14ac:dyDescent="0.2">
      <c r="A186" s="2" t="s">
        <v>472</v>
      </c>
      <c r="B186" s="34" t="s">
        <v>217</v>
      </c>
      <c r="C186" s="8">
        <v>62.328767122999999</v>
      </c>
      <c r="D186" s="43" t="str">
        <f t="shared" si="25"/>
        <v>N/A</v>
      </c>
      <c r="E186" s="8">
        <v>61.315038309000002</v>
      </c>
      <c r="F186" s="43" t="str">
        <f t="shared" si="26"/>
        <v>N/A</v>
      </c>
      <c r="G186" s="8">
        <v>62.311752458000001</v>
      </c>
      <c r="H186" s="43" t="str">
        <f t="shared" si="27"/>
        <v>N/A</v>
      </c>
      <c r="I186" s="12">
        <v>-1.63</v>
      </c>
      <c r="J186" s="12">
        <v>1.6259999999999999</v>
      </c>
      <c r="K186" s="44" t="s">
        <v>732</v>
      </c>
      <c r="L186" s="9" t="str">
        <f t="shared" si="28"/>
        <v>Yes</v>
      </c>
    </row>
    <row r="187" spans="1:12" x14ac:dyDescent="0.2">
      <c r="A187" s="2" t="s">
        <v>116</v>
      </c>
      <c r="B187" s="34" t="s">
        <v>217</v>
      </c>
      <c r="C187" s="8">
        <v>84.707367230000003</v>
      </c>
      <c r="D187" s="43" t="str">
        <f t="shared" si="25"/>
        <v>N/A</v>
      </c>
      <c r="E187" s="8">
        <v>83.751214576999999</v>
      </c>
      <c r="F187" s="43" t="str">
        <f t="shared" si="26"/>
        <v>N/A</v>
      </c>
      <c r="G187" s="8">
        <v>90.981586325999999</v>
      </c>
      <c r="H187" s="43" t="str">
        <f t="shared" si="27"/>
        <v>N/A</v>
      </c>
      <c r="I187" s="12">
        <v>-1.1299999999999999</v>
      </c>
      <c r="J187" s="12">
        <v>8.6329999999999991</v>
      </c>
      <c r="K187" s="44" t="s">
        <v>732</v>
      </c>
      <c r="L187" s="9" t="str">
        <f t="shared" si="28"/>
        <v>Yes</v>
      </c>
    </row>
    <row r="188" spans="1:12" x14ac:dyDescent="0.2">
      <c r="A188" s="2" t="s">
        <v>473</v>
      </c>
      <c r="B188" s="34" t="s">
        <v>217</v>
      </c>
      <c r="C188" s="8">
        <v>46.09375</v>
      </c>
      <c r="D188" s="43" t="str">
        <f t="shared" si="25"/>
        <v>N/A</v>
      </c>
      <c r="E188" s="8">
        <v>42.857142856999999</v>
      </c>
      <c r="F188" s="43" t="str">
        <f t="shared" si="26"/>
        <v>N/A</v>
      </c>
      <c r="G188" s="8">
        <v>34.426229507999999</v>
      </c>
      <c r="H188" s="43" t="str">
        <f t="shared" si="27"/>
        <v>N/A</v>
      </c>
      <c r="I188" s="12">
        <v>-7.02</v>
      </c>
      <c r="J188" s="12">
        <v>-19.7</v>
      </c>
      <c r="K188" s="44" t="s">
        <v>732</v>
      </c>
      <c r="L188" s="9" t="str">
        <f t="shared" si="28"/>
        <v>Yes</v>
      </c>
    </row>
    <row r="189" spans="1:12" x14ac:dyDescent="0.2">
      <c r="A189" s="2" t="s">
        <v>474</v>
      </c>
      <c r="B189" s="34" t="s">
        <v>217</v>
      </c>
      <c r="C189" s="8">
        <v>88.494091345000001</v>
      </c>
      <c r="D189" s="43" t="str">
        <f t="shared" si="25"/>
        <v>N/A</v>
      </c>
      <c r="E189" s="8">
        <v>88.178427342999996</v>
      </c>
      <c r="F189" s="43" t="str">
        <f t="shared" si="26"/>
        <v>N/A</v>
      </c>
      <c r="G189" s="8">
        <v>92.33491454</v>
      </c>
      <c r="H189" s="43" t="str">
        <f t="shared" si="27"/>
        <v>N/A</v>
      </c>
      <c r="I189" s="12">
        <v>-0.35699999999999998</v>
      </c>
      <c r="J189" s="12">
        <v>4.7140000000000004</v>
      </c>
      <c r="K189" s="44" t="s">
        <v>732</v>
      </c>
      <c r="L189" s="9" t="str">
        <f t="shared" si="28"/>
        <v>Yes</v>
      </c>
    </row>
    <row r="190" spans="1:12" x14ac:dyDescent="0.2">
      <c r="A190" s="2" t="s">
        <v>475</v>
      </c>
      <c r="B190" s="34" t="s">
        <v>217</v>
      </c>
      <c r="C190" s="8">
        <v>84.475045319000003</v>
      </c>
      <c r="D190" s="43" t="str">
        <f t="shared" si="25"/>
        <v>N/A</v>
      </c>
      <c r="E190" s="8">
        <v>83.275779232000005</v>
      </c>
      <c r="F190" s="43" t="str">
        <f t="shared" si="26"/>
        <v>N/A</v>
      </c>
      <c r="G190" s="8">
        <v>91.194435889999994</v>
      </c>
      <c r="H190" s="43" t="str">
        <f t="shared" si="27"/>
        <v>N/A</v>
      </c>
      <c r="I190" s="12">
        <v>-1.42</v>
      </c>
      <c r="J190" s="12">
        <v>9.5090000000000003</v>
      </c>
      <c r="K190" s="44" t="s">
        <v>732</v>
      </c>
      <c r="L190" s="9" t="str">
        <f t="shared" si="28"/>
        <v>Yes</v>
      </c>
    </row>
    <row r="191" spans="1:12" x14ac:dyDescent="0.2">
      <c r="A191" s="2" t="s">
        <v>476</v>
      </c>
      <c r="B191" s="34" t="s">
        <v>217</v>
      </c>
      <c r="C191" s="8">
        <v>83.216563840000006</v>
      </c>
      <c r="D191" s="43" t="str">
        <f t="shared" si="25"/>
        <v>N/A</v>
      </c>
      <c r="E191" s="8">
        <v>82.668135609999993</v>
      </c>
      <c r="F191" s="43" t="str">
        <f t="shared" si="26"/>
        <v>N/A</v>
      </c>
      <c r="G191" s="8">
        <v>89.642148079999998</v>
      </c>
      <c r="H191" s="43" t="str">
        <f t="shared" si="27"/>
        <v>N/A</v>
      </c>
      <c r="I191" s="12">
        <v>-0.65900000000000003</v>
      </c>
      <c r="J191" s="12">
        <v>8.4359999999999999</v>
      </c>
      <c r="K191" s="44" t="s">
        <v>732</v>
      </c>
      <c r="L191" s="9" t="str">
        <f t="shared" si="28"/>
        <v>Yes</v>
      </c>
    </row>
    <row r="192" spans="1:12" x14ac:dyDescent="0.2">
      <c r="A192" s="2" t="s">
        <v>1370</v>
      </c>
      <c r="B192" s="34" t="s">
        <v>217</v>
      </c>
      <c r="C192" s="35">
        <v>5.5405882804999997</v>
      </c>
      <c r="D192" s="43" t="str">
        <f t="shared" si="25"/>
        <v>N/A</v>
      </c>
      <c r="E192" s="35">
        <v>5.5562215477999999</v>
      </c>
      <c r="F192" s="43" t="str">
        <f t="shared" si="26"/>
        <v>N/A</v>
      </c>
      <c r="G192" s="35">
        <v>5.5784644744999996</v>
      </c>
      <c r="H192" s="43" t="str">
        <f t="shared" si="27"/>
        <v>N/A</v>
      </c>
      <c r="I192" s="12">
        <v>0.28220000000000001</v>
      </c>
      <c r="J192" s="12">
        <v>0.40029999999999999</v>
      </c>
      <c r="K192" s="44" t="s">
        <v>732</v>
      </c>
      <c r="L192" s="9" t="str">
        <f t="shared" si="28"/>
        <v>Yes</v>
      </c>
    </row>
    <row r="193" spans="1:12" x14ac:dyDescent="0.2">
      <c r="A193" s="2" t="s">
        <v>1371</v>
      </c>
      <c r="B193" s="34" t="s">
        <v>217</v>
      </c>
      <c r="C193" s="35">
        <v>11.214285714000001</v>
      </c>
      <c r="D193" s="43" t="str">
        <f t="shared" si="25"/>
        <v>N/A</v>
      </c>
      <c r="E193" s="35">
        <v>5.5384615385</v>
      </c>
      <c r="F193" s="43" t="str">
        <f t="shared" si="26"/>
        <v>N/A</v>
      </c>
      <c r="G193" s="35">
        <v>9.1818181818000006</v>
      </c>
      <c r="H193" s="43" t="str">
        <f t="shared" si="27"/>
        <v>N/A</v>
      </c>
      <c r="I193" s="12">
        <v>-50.6</v>
      </c>
      <c r="J193" s="12">
        <v>65.78</v>
      </c>
      <c r="K193" s="44" t="s">
        <v>732</v>
      </c>
      <c r="L193" s="9" t="str">
        <f t="shared" si="28"/>
        <v>No</v>
      </c>
    </row>
    <row r="194" spans="1:12" x14ac:dyDescent="0.2">
      <c r="A194" s="2" t="s">
        <v>1372</v>
      </c>
      <c r="B194" s="34" t="s">
        <v>217</v>
      </c>
      <c r="C194" s="35">
        <v>12.402035623</v>
      </c>
      <c r="D194" s="43" t="str">
        <f t="shared" si="25"/>
        <v>N/A</v>
      </c>
      <c r="E194" s="35">
        <v>11.965601965999999</v>
      </c>
      <c r="F194" s="43" t="str">
        <f t="shared" si="26"/>
        <v>N/A</v>
      </c>
      <c r="G194" s="35">
        <v>12.335443037999999</v>
      </c>
      <c r="H194" s="43" t="str">
        <f t="shared" si="27"/>
        <v>N/A</v>
      </c>
      <c r="I194" s="12">
        <v>-3.52</v>
      </c>
      <c r="J194" s="12">
        <v>3.0910000000000002</v>
      </c>
      <c r="K194" s="44" t="s">
        <v>732</v>
      </c>
      <c r="L194" s="9" t="str">
        <f t="shared" si="28"/>
        <v>Yes</v>
      </c>
    </row>
    <row r="195" spans="1:12" x14ac:dyDescent="0.2">
      <c r="A195" s="2" t="s">
        <v>1373</v>
      </c>
      <c r="B195" s="34" t="s">
        <v>217</v>
      </c>
      <c r="C195" s="35">
        <v>4.0860282574999998</v>
      </c>
      <c r="D195" s="43" t="str">
        <f t="shared" si="25"/>
        <v>N/A</v>
      </c>
      <c r="E195" s="35">
        <v>4.1545303783999996</v>
      </c>
      <c r="F195" s="43" t="str">
        <f t="shared" si="26"/>
        <v>N/A</v>
      </c>
      <c r="G195" s="35">
        <v>4.2956412756000004</v>
      </c>
      <c r="H195" s="43" t="str">
        <f t="shared" si="27"/>
        <v>N/A</v>
      </c>
      <c r="I195" s="12">
        <v>1.6759999999999999</v>
      </c>
      <c r="J195" s="12">
        <v>3.3969999999999998</v>
      </c>
      <c r="K195" s="44" t="s">
        <v>732</v>
      </c>
      <c r="L195" s="9" t="str">
        <f t="shared" si="28"/>
        <v>Yes</v>
      </c>
    </row>
    <row r="196" spans="1:12" x14ac:dyDescent="0.2">
      <c r="A196" s="2" t="s">
        <v>1374</v>
      </c>
      <c r="B196" s="34" t="s">
        <v>217</v>
      </c>
      <c r="C196" s="35">
        <v>3.9062865155000002</v>
      </c>
      <c r="D196" s="43" t="str">
        <f t="shared" si="25"/>
        <v>N/A</v>
      </c>
      <c r="E196" s="35">
        <v>4.0034213099000002</v>
      </c>
      <c r="F196" s="43" t="str">
        <f t="shared" si="26"/>
        <v>N/A</v>
      </c>
      <c r="G196" s="35">
        <v>3.8941408172999998</v>
      </c>
      <c r="H196" s="43" t="str">
        <f t="shared" si="27"/>
        <v>N/A</v>
      </c>
      <c r="I196" s="12">
        <v>2.4870000000000001</v>
      </c>
      <c r="J196" s="12">
        <v>-2.73</v>
      </c>
      <c r="K196" s="44" t="s">
        <v>732</v>
      </c>
      <c r="L196" s="9" t="str">
        <f t="shared" si="28"/>
        <v>Yes</v>
      </c>
    </row>
    <row r="197" spans="1:12" x14ac:dyDescent="0.2">
      <c r="A197" s="2" t="s">
        <v>1375</v>
      </c>
      <c r="B197" s="34" t="s">
        <v>217</v>
      </c>
      <c r="C197" s="35">
        <v>140.5248139</v>
      </c>
      <c r="D197" s="43" t="str">
        <f t="shared" si="25"/>
        <v>N/A</v>
      </c>
      <c r="E197" s="35">
        <v>143.72565320999999</v>
      </c>
      <c r="F197" s="43" t="str">
        <f t="shared" si="26"/>
        <v>N/A</v>
      </c>
      <c r="G197" s="35">
        <v>131.47259439999999</v>
      </c>
      <c r="H197" s="43" t="str">
        <f t="shared" si="27"/>
        <v>N/A</v>
      </c>
      <c r="I197" s="12">
        <v>2.278</v>
      </c>
      <c r="J197" s="12">
        <v>-8.5299999999999994</v>
      </c>
      <c r="K197" s="44" t="s">
        <v>732</v>
      </c>
      <c r="L197" s="9" t="str">
        <f t="shared" si="28"/>
        <v>Yes</v>
      </c>
    </row>
    <row r="198" spans="1:12" x14ac:dyDescent="0.2">
      <c r="A198" s="2" t="s">
        <v>1376</v>
      </c>
      <c r="B198" s="34" t="s">
        <v>217</v>
      </c>
      <c r="C198" s="35">
        <v>253.64</v>
      </c>
      <c r="D198" s="43" t="str">
        <f t="shared" si="25"/>
        <v>N/A</v>
      </c>
      <c r="E198" s="35">
        <v>238.95652174</v>
      </c>
      <c r="F198" s="43" t="str">
        <f t="shared" si="26"/>
        <v>N/A</v>
      </c>
      <c r="G198" s="35">
        <v>190.64</v>
      </c>
      <c r="H198" s="43" t="str">
        <f t="shared" si="27"/>
        <v>N/A</v>
      </c>
      <c r="I198" s="12">
        <v>-5.79</v>
      </c>
      <c r="J198" s="12">
        <v>-20.2</v>
      </c>
      <c r="K198" s="44" t="s">
        <v>732</v>
      </c>
      <c r="L198" s="9" t="str">
        <f t="shared" si="28"/>
        <v>Yes</v>
      </c>
    </row>
    <row r="199" spans="1:12" x14ac:dyDescent="0.2">
      <c r="A199" s="2" t="s">
        <v>1377</v>
      </c>
      <c r="B199" s="34" t="s">
        <v>217</v>
      </c>
      <c r="C199" s="35">
        <v>161.00972762999999</v>
      </c>
      <c r="D199" s="43" t="str">
        <f t="shared" si="25"/>
        <v>N/A</v>
      </c>
      <c r="E199" s="35">
        <v>166.46022726999999</v>
      </c>
      <c r="F199" s="43" t="str">
        <f t="shared" si="26"/>
        <v>N/A</v>
      </c>
      <c r="G199" s="35">
        <v>156.23108384</v>
      </c>
      <c r="H199" s="43" t="str">
        <f t="shared" si="27"/>
        <v>N/A</v>
      </c>
      <c r="I199" s="12">
        <v>3.3849999999999998</v>
      </c>
      <c r="J199" s="12">
        <v>-6.15</v>
      </c>
      <c r="K199" s="44" t="s">
        <v>732</v>
      </c>
      <c r="L199" s="9" t="str">
        <f t="shared" si="28"/>
        <v>Yes</v>
      </c>
    </row>
    <row r="200" spans="1:12" x14ac:dyDescent="0.2">
      <c r="A200" s="2" t="s">
        <v>1378</v>
      </c>
      <c r="B200" s="34" t="s">
        <v>217</v>
      </c>
      <c r="C200" s="35">
        <v>88.781893003999997</v>
      </c>
      <c r="D200" s="43" t="str">
        <f t="shared" si="25"/>
        <v>N/A</v>
      </c>
      <c r="E200" s="35">
        <v>100.20074348999999</v>
      </c>
      <c r="F200" s="43" t="str">
        <f t="shared" si="26"/>
        <v>N/A</v>
      </c>
      <c r="G200" s="35">
        <v>86.796551723999997</v>
      </c>
      <c r="H200" s="43" t="str">
        <f t="shared" si="27"/>
        <v>N/A</v>
      </c>
      <c r="I200" s="12">
        <v>12.86</v>
      </c>
      <c r="J200" s="12">
        <v>-13.4</v>
      </c>
      <c r="K200" s="44" t="s">
        <v>732</v>
      </c>
      <c r="L200" s="9" t="str">
        <f t="shared" si="28"/>
        <v>Yes</v>
      </c>
    </row>
    <row r="201" spans="1:12" x14ac:dyDescent="0.2">
      <c r="A201" s="2" t="s">
        <v>1379</v>
      </c>
      <c r="B201" s="34" t="s">
        <v>217</v>
      </c>
      <c r="C201" s="35">
        <v>107.875</v>
      </c>
      <c r="D201" s="43" t="str">
        <f t="shared" si="25"/>
        <v>N/A</v>
      </c>
      <c r="E201" s="35">
        <v>30.727272726999999</v>
      </c>
      <c r="F201" s="43" t="str">
        <f t="shared" si="26"/>
        <v>N/A</v>
      </c>
      <c r="G201" s="35">
        <v>94.411764706</v>
      </c>
      <c r="H201" s="43" t="str">
        <f t="shared" si="27"/>
        <v>N/A</v>
      </c>
      <c r="I201" s="12">
        <v>-71.5</v>
      </c>
      <c r="J201" s="12">
        <v>207.3</v>
      </c>
      <c r="K201" s="44" t="s">
        <v>732</v>
      </c>
      <c r="L201" s="9" t="str">
        <f t="shared" si="28"/>
        <v>No</v>
      </c>
    </row>
    <row r="202" spans="1:12" x14ac:dyDescent="0.2">
      <c r="A202" s="2" t="s">
        <v>28</v>
      </c>
      <c r="B202" s="34" t="s">
        <v>217</v>
      </c>
      <c r="C202" s="8">
        <v>4.4077164959999999</v>
      </c>
      <c r="D202" s="43" t="str">
        <f t="shared" si="25"/>
        <v>N/A</v>
      </c>
      <c r="E202" s="8">
        <v>4.0869887507999998</v>
      </c>
      <c r="F202" s="43" t="str">
        <f t="shared" si="26"/>
        <v>N/A</v>
      </c>
      <c r="G202" s="8">
        <v>3.7059527424000001</v>
      </c>
      <c r="H202" s="43" t="str">
        <f t="shared" si="27"/>
        <v>N/A</v>
      </c>
      <c r="I202" s="12">
        <v>-7.28</v>
      </c>
      <c r="J202" s="12">
        <v>-9.32</v>
      </c>
      <c r="K202" s="44" t="s">
        <v>732</v>
      </c>
      <c r="L202" s="9" t="str">
        <f t="shared" si="28"/>
        <v>Yes</v>
      </c>
    </row>
    <row r="203" spans="1:12" x14ac:dyDescent="0.2">
      <c r="A203" s="2" t="s">
        <v>123</v>
      </c>
      <c r="B203" s="34" t="s">
        <v>217</v>
      </c>
      <c r="C203" s="35">
        <v>11</v>
      </c>
      <c r="D203" s="43" t="str">
        <f t="shared" ref="D203:D213" si="29">IF($B203="N/A","N/A",IF(C203&gt;10,"No",IF(C203&lt;-10,"No","Yes")))</f>
        <v>N/A</v>
      </c>
      <c r="E203" s="35">
        <v>0</v>
      </c>
      <c r="F203" s="43" t="str">
        <f t="shared" ref="F203:F213" si="30">IF($B203="N/A","N/A",IF(E203&gt;10,"No",IF(E203&lt;-10,"No","Yes")))</f>
        <v>N/A</v>
      </c>
      <c r="G203" s="35">
        <v>11</v>
      </c>
      <c r="H203" s="43" t="str">
        <f t="shared" ref="H203:H213" si="31">IF($B203="N/A","N/A",IF(G203&gt;10,"No",IF(G203&lt;-10,"No","Yes")))</f>
        <v>N/A</v>
      </c>
      <c r="I203" s="12">
        <v>-100</v>
      </c>
      <c r="J203" s="12" t="s">
        <v>1743</v>
      </c>
      <c r="K203" s="14" t="s">
        <v>217</v>
      </c>
      <c r="L203" s="9" t="str">
        <f t="shared" ref="L203:L213" si="32">IF(J203="Div by 0", "N/A", IF(K203="N/A","N/A", IF(J203&gt;VALUE(MID(K203,1,2)), "No", IF(J203&lt;-1*VALUE(MID(K203,1,2)), "No", "Yes"))))</f>
        <v>N/A</v>
      </c>
    </row>
    <row r="204" spans="1:12" x14ac:dyDescent="0.2">
      <c r="A204" s="2" t="s">
        <v>124</v>
      </c>
      <c r="B204" s="34" t="s">
        <v>217</v>
      </c>
      <c r="C204" s="35">
        <v>11</v>
      </c>
      <c r="D204" s="43" t="str">
        <f t="shared" si="29"/>
        <v>N/A</v>
      </c>
      <c r="E204" s="35">
        <v>11</v>
      </c>
      <c r="F204" s="43" t="str">
        <f t="shared" si="30"/>
        <v>N/A</v>
      </c>
      <c r="G204" s="35">
        <v>11</v>
      </c>
      <c r="H204" s="43" t="str">
        <f t="shared" si="31"/>
        <v>N/A</v>
      </c>
      <c r="I204" s="12">
        <v>-33.299999999999997</v>
      </c>
      <c r="J204" s="12">
        <v>0</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100</v>
      </c>
      <c r="J205" s="12">
        <v>-50</v>
      </c>
      <c r="K205" s="14" t="s">
        <v>217</v>
      </c>
      <c r="L205" s="9" t="str">
        <f t="shared" si="32"/>
        <v>N/A</v>
      </c>
    </row>
    <row r="206" spans="1:12" ht="25.5" x14ac:dyDescent="0.2">
      <c r="A206" s="2" t="s">
        <v>1380</v>
      </c>
      <c r="B206" s="34" t="s">
        <v>217</v>
      </c>
      <c r="C206" s="35">
        <v>15</v>
      </c>
      <c r="D206" s="43" t="str">
        <f t="shared" si="29"/>
        <v>N/A</v>
      </c>
      <c r="E206" s="35">
        <v>17</v>
      </c>
      <c r="F206" s="43" t="str">
        <f t="shared" si="30"/>
        <v>N/A</v>
      </c>
      <c r="G206" s="35">
        <v>16</v>
      </c>
      <c r="H206" s="43" t="str">
        <f t="shared" si="31"/>
        <v>N/A</v>
      </c>
      <c r="I206" s="12">
        <v>13.33</v>
      </c>
      <c r="J206" s="12">
        <v>-5.88</v>
      </c>
      <c r="K206" s="14" t="s">
        <v>217</v>
      </c>
      <c r="L206" s="9" t="str">
        <f t="shared" si="32"/>
        <v>N/A</v>
      </c>
    </row>
    <row r="207" spans="1:12" x14ac:dyDescent="0.2">
      <c r="A207" s="2" t="s">
        <v>1628</v>
      </c>
      <c r="B207" s="34" t="s">
        <v>217</v>
      </c>
      <c r="C207" s="35">
        <v>11</v>
      </c>
      <c r="D207" s="43" t="str">
        <f t="shared" si="29"/>
        <v>N/A</v>
      </c>
      <c r="E207" s="35">
        <v>11</v>
      </c>
      <c r="F207" s="43" t="str">
        <f t="shared" si="30"/>
        <v>N/A</v>
      </c>
      <c r="G207" s="35">
        <v>11</v>
      </c>
      <c r="H207" s="43" t="str">
        <f t="shared" si="31"/>
        <v>N/A</v>
      </c>
      <c r="I207" s="12">
        <v>0</v>
      </c>
      <c r="J207" s="12">
        <v>0</v>
      </c>
      <c r="K207" s="14" t="s">
        <v>217</v>
      </c>
      <c r="L207" s="9" t="str">
        <f t="shared" si="32"/>
        <v>N/A</v>
      </c>
    </row>
    <row r="208" spans="1:12" x14ac:dyDescent="0.2">
      <c r="A208" s="2" t="s">
        <v>1629</v>
      </c>
      <c r="B208" s="34" t="s">
        <v>217</v>
      </c>
      <c r="C208" s="35">
        <v>11</v>
      </c>
      <c r="D208" s="43" t="str">
        <f t="shared" si="29"/>
        <v>N/A</v>
      </c>
      <c r="E208" s="35">
        <v>11</v>
      </c>
      <c r="F208" s="43" t="str">
        <f t="shared" si="30"/>
        <v>N/A</v>
      </c>
      <c r="G208" s="35">
        <v>12</v>
      </c>
      <c r="H208" s="43" t="str">
        <f t="shared" si="31"/>
        <v>N/A</v>
      </c>
      <c r="I208" s="12">
        <v>10</v>
      </c>
      <c r="J208" s="12">
        <v>9.0909999999999993</v>
      </c>
      <c r="K208" s="14" t="s">
        <v>217</v>
      </c>
      <c r="L208" s="9" t="str">
        <f t="shared" si="32"/>
        <v>N/A</v>
      </c>
    </row>
    <row r="209" spans="1:12" x14ac:dyDescent="0.2">
      <c r="A209" s="2" t="s">
        <v>125</v>
      </c>
      <c r="B209" s="34" t="s">
        <v>217</v>
      </c>
      <c r="C209" s="46">
        <v>1454824</v>
      </c>
      <c r="D209" s="43" t="str">
        <f t="shared" si="29"/>
        <v>N/A</v>
      </c>
      <c r="E209" s="46">
        <v>869132</v>
      </c>
      <c r="F209" s="43" t="str">
        <f t="shared" si="30"/>
        <v>N/A</v>
      </c>
      <c r="G209" s="46">
        <v>1689064</v>
      </c>
      <c r="H209" s="43" t="str">
        <f t="shared" si="31"/>
        <v>N/A</v>
      </c>
      <c r="I209" s="12">
        <v>-40.299999999999997</v>
      </c>
      <c r="J209" s="12">
        <v>94.34</v>
      </c>
      <c r="K209" s="14" t="s">
        <v>217</v>
      </c>
      <c r="L209" s="9" t="str">
        <f t="shared" si="32"/>
        <v>N/A</v>
      </c>
    </row>
    <row r="210" spans="1:12" x14ac:dyDescent="0.2">
      <c r="A210" s="45" t="s">
        <v>1624</v>
      </c>
      <c r="B210" s="34" t="s">
        <v>217</v>
      </c>
      <c r="C210" s="46">
        <v>1422187</v>
      </c>
      <c r="D210" s="43" t="str">
        <f t="shared" si="29"/>
        <v>N/A</v>
      </c>
      <c r="E210" s="46">
        <v>710625</v>
      </c>
      <c r="F210" s="43" t="str">
        <f t="shared" si="30"/>
        <v>N/A</v>
      </c>
      <c r="G210" s="46">
        <v>1423393</v>
      </c>
      <c r="H210" s="43" t="str">
        <f t="shared" si="31"/>
        <v>N/A</v>
      </c>
      <c r="I210" s="12">
        <v>-50</v>
      </c>
      <c r="J210" s="12">
        <v>100.3</v>
      </c>
      <c r="K210" s="14" t="s">
        <v>217</v>
      </c>
      <c r="L210" s="9" t="str">
        <f t="shared" si="32"/>
        <v>N/A</v>
      </c>
    </row>
    <row r="211" spans="1:12" x14ac:dyDescent="0.2">
      <c r="A211" s="45" t="s">
        <v>1381</v>
      </c>
      <c r="B211" s="34" t="s">
        <v>217</v>
      </c>
      <c r="C211" s="46">
        <v>248566</v>
      </c>
      <c r="D211" s="43" t="str">
        <f t="shared" si="29"/>
        <v>N/A</v>
      </c>
      <c r="E211" s="46">
        <v>259899</v>
      </c>
      <c r="F211" s="43" t="str">
        <f t="shared" si="30"/>
        <v>N/A</v>
      </c>
      <c r="G211" s="46">
        <v>266664</v>
      </c>
      <c r="H211" s="43" t="str">
        <f t="shared" si="31"/>
        <v>N/A</v>
      </c>
      <c r="I211" s="12">
        <v>4.5590000000000002</v>
      </c>
      <c r="J211" s="12">
        <v>2.6030000000000002</v>
      </c>
      <c r="K211" s="14" t="s">
        <v>217</v>
      </c>
      <c r="L211" s="9" t="str">
        <f t="shared" si="32"/>
        <v>N/A</v>
      </c>
    </row>
    <row r="212" spans="1:12" x14ac:dyDescent="0.2">
      <c r="A212" s="45" t="s">
        <v>1618</v>
      </c>
      <c r="B212" s="34" t="s">
        <v>217</v>
      </c>
      <c r="C212" s="46">
        <v>869249</v>
      </c>
      <c r="D212" s="43" t="str">
        <f t="shared" si="29"/>
        <v>N/A</v>
      </c>
      <c r="E212" s="46">
        <v>866503</v>
      </c>
      <c r="F212" s="43" t="str">
        <f t="shared" si="30"/>
        <v>N/A</v>
      </c>
      <c r="G212" s="46">
        <v>1682878</v>
      </c>
      <c r="H212" s="43" t="str">
        <f t="shared" si="31"/>
        <v>N/A</v>
      </c>
      <c r="I212" s="12">
        <v>-0.316</v>
      </c>
      <c r="J212" s="12">
        <v>94.21</v>
      </c>
      <c r="K212" s="14" t="s">
        <v>217</v>
      </c>
      <c r="L212" s="9" t="str">
        <f t="shared" si="32"/>
        <v>N/A</v>
      </c>
    </row>
    <row r="213" spans="1:12" x14ac:dyDescent="0.2">
      <c r="A213" s="45" t="s">
        <v>1619</v>
      </c>
      <c r="B213" s="34" t="s">
        <v>217</v>
      </c>
      <c r="C213" s="46">
        <v>402561</v>
      </c>
      <c r="D213" s="43" t="str">
        <f t="shared" si="29"/>
        <v>N/A</v>
      </c>
      <c r="E213" s="46">
        <v>380247</v>
      </c>
      <c r="F213" s="43" t="str">
        <f t="shared" si="30"/>
        <v>N/A</v>
      </c>
      <c r="G213" s="46">
        <v>427884</v>
      </c>
      <c r="H213" s="43" t="str">
        <f t="shared" si="31"/>
        <v>N/A</v>
      </c>
      <c r="I213" s="12">
        <v>-5.54</v>
      </c>
      <c r="J213" s="12">
        <v>12.53</v>
      </c>
      <c r="K213" s="14" t="s">
        <v>217</v>
      </c>
      <c r="L213" s="9" t="str">
        <f t="shared" si="32"/>
        <v>N/A</v>
      </c>
    </row>
    <row r="214" spans="1:12" ht="25.5" x14ac:dyDescent="0.2">
      <c r="A214" s="2" t="s">
        <v>1382</v>
      </c>
      <c r="B214" s="34" t="s">
        <v>217</v>
      </c>
      <c r="C214" s="46">
        <v>2939616</v>
      </c>
      <c r="D214" s="43" t="str">
        <f t="shared" ref="D214:D228" si="33">IF($B214="N/A","N/A",IF(C214&gt;10,"No",IF(C214&lt;-10,"No","Yes")))</f>
        <v>N/A</v>
      </c>
      <c r="E214" s="46">
        <v>3302431</v>
      </c>
      <c r="F214" s="43" t="str">
        <f t="shared" ref="F214:F228" si="34">IF($B214="N/A","N/A",IF(E214&gt;10,"No",IF(E214&lt;-10,"No","Yes")))</f>
        <v>N/A</v>
      </c>
      <c r="G214" s="46">
        <v>4008323</v>
      </c>
      <c r="H214" s="43" t="str">
        <f t="shared" ref="H214:H228" si="35">IF($B214="N/A","N/A",IF(G214&gt;10,"No",IF(G214&lt;-10,"No","Yes")))</f>
        <v>N/A</v>
      </c>
      <c r="I214" s="12">
        <v>12.34</v>
      </c>
      <c r="J214" s="12">
        <v>21.37</v>
      </c>
      <c r="K214" s="44" t="s">
        <v>732</v>
      </c>
      <c r="L214" s="9" t="str">
        <f t="shared" ref="L214:L228" si="36">IF(J214="Div by 0", "N/A", IF(K214="N/A","N/A", IF(J214&gt;VALUE(MID(K214,1,2)), "No", IF(J214&lt;-1*VALUE(MID(K214,1,2)), "No", "Yes"))))</f>
        <v>Yes</v>
      </c>
    </row>
    <row r="215" spans="1:12" x14ac:dyDescent="0.2">
      <c r="A215" s="58" t="s">
        <v>649</v>
      </c>
      <c r="B215" s="34" t="s">
        <v>217</v>
      </c>
      <c r="C215" s="35">
        <v>5239</v>
      </c>
      <c r="D215" s="43" t="str">
        <f t="shared" si="33"/>
        <v>N/A</v>
      </c>
      <c r="E215" s="35">
        <v>5967</v>
      </c>
      <c r="F215" s="43" t="str">
        <f t="shared" si="34"/>
        <v>N/A</v>
      </c>
      <c r="G215" s="35">
        <v>6770</v>
      </c>
      <c r="H215" s="43" t="str">
        <f t="shared" si="35"/>
        <v>N/A</v>
      </c>
      <c r="I215" s="12">
        <v>13.9</v>
      </c>
      <c r="J215" s="12">
        <v>13.46</v>
      </c>
      <c r="K215" s="44" t="s">
        <v>732</v>
      </c>
      <c r="L215" s="9" t="str">
        <f t="shared" si="36"/>
        <v>Yes</v>
      </c>
    </row>
    <row r="216" spans="1:12" ht="25.5" x14ac:dyDescent="0.2">
      <c r="A216" s="4" t="s">
        <v>1383</v>
      </c>
      <c r="B216" s="34" t="s">
        <v>217</v>
      </c>
      <c r="C216" s="46">
        <v>561.10250048</v>
      </c>
      <c r="D216" s="43" t="str">
        <f t="shared" si="33"/>
        <v>N/A</v>
      </c>
      <c r="E216" s="46">
        <v>553.44913692</v>
      </c>
      <c r="F216" s="43" t="str">
        <f t="shared" si="34"/>
        <v>N/A</v>
      </c>
      <c r="G216" s="46">
        <v>592.07134416999997</v>
      </c>
      <c r="H216" s="43" t="str">
        <f t="shared" si="35"/>
        <v>N/A</v>
      </c>
      <c r="I216" s="12">
        <v>-1.36</v>
      </c>
      <c r="J216" s="12">
        <v>6.9779999999999998</v>
      </c>
      <c r="K216" s="44" t="s">
        <v>732</v>
      </c>
      <c r="L216" s="9" t="str">
        <f t="shared" si="36"/>
        <v>Yes</v>
      </c>
    </row>
    <row r="217" spans="1:12" ht="25.5" x14ac:dyDescent="0.2">
      <c r="A217" s="2" t="s">
        <v>1384</v>
      </c>
      <c r="B217" s="34" t="s">
        <v>217</v>
      </c>
      <c r="C217" s="46">
        <v>3654102</v>
      </c>
      <c r="D217" s="43" t="str">
        <f t="shared" si="33"/>
        <v>N/A</v>
      </c>
      <c r="E217" s="46">
        <v>4001092</v>
      </c>
      <c r="F217" s="43" t="str">
        <f t="shared" si="34"/>
        <v>N/A</v>
      </c>
      <c r="G217" s="46">
        <v>5570153</v>
      </c>
      <c r="H217" s="43" t="str">
        <f t="shared" si="35"/>
        <v>N/A</v>
      </c>
      <c r="I217" s="12">
        <v>9.4960000000000004</v>
      </c>
      <c r="J217" s="12">
        <v>39.22</v>
      </c>
      <c r="K217" s="44" t="s">
        <v>732</v>
      </c>
      <c r="L217" s="9" t="str">
        <f t="shared" si="36"/>
        <v>No</v>
      </c>
    </row>
    <row r="218" spans="1:12" x14ac:dyDescent="0.2">
      <c r="A218" s="4" t="s">
        <v>516</v>
      </c>
      <c r="B218" s="34" t="s">
        <v>217</v>
      </c>
      <c r="C218" s="35">
        <v>9104</v>
      </c>
      <c r="D218" s="43" t="str">
        <f t="shared" si="33"/>
        <v>N/A</v>
      </c>
      <c r="E218" s="35">
        <v>9697</v>
      </c>
      <c r="F218" s="43" t="str">
        <f t="shared" si="34"/>
        <v>N/A</v>
      </c>
      <c r="G218" s="35">
        <v>12857</v>
      </c>
      <c r="H218" s="43" t="str">
        <f t="shared" si="35"/>
        <v>N/A</v>
      </c>
      <c r="I218" s="12">
        <v>6.5140000000000002</v>
      </c>
      <c r="J218" s="12">
        <v>32.590000000000003</v>
      </c>
      <c r="K218" s="44" t="s">
        <v>732</v>
      </c>
      <c r="L218" s="9" t="str">
        <f t="shared" si="36"/>
        <v>No</v>
      </c>
    </row>
    <row r="219" spans="1:12" ht="25.5" x14ac:dyDescent="0.2">
      <c r="A219" s="2" t="s">
        <v>1385</v>
      </c>
      <c r="B219" s="34" t="s">
        <v>217</v>
      </c>
      <c r="C219" s="46">
        <v>401.37324253000003</v>
      </c>
      <c r="D219" s="43" t="str">
        <f t="shared" si="33"/>
        <v>N/A</v>
      </c>
      <c r="E219" s="46">
        <v>412.61132308999998</v>
      </c>
      <c r="F219" s="43" t="str">
        <f t="shared" si="34"/>
        <v>N/A</v>
      </c>
      <c r="G219" s="46">
        <v>433.23893599000002</v>
      </c>
      <c r="H219" s="43" t="str">
        <f t="shared" si="35"/>
        <v>N/A</v>
      </c>
      <c r="I219" s="12">
        <v>2.8</v>
      </c>
      <c r="J219" s="12">
        <v>4.9989999999999997</v>
      </c>
      <c r="K219" s="44" t="s">
        <v>732</v>
      </c>
      <c r="L219" s="9" t="str">
        <f t="shared" si="36"/>
        <v>Yes</v>
      </c>
    </row>
    <row r="220" spans="1:12" ht="25.5" x14ac:dyDescent="0.2">
      <c r="A220" s="2" t="s">
        <v>1386</v>
      </c>
      <c r="B220" s="34" t="s">
        <v>217</v>
      </c>
      <c r="C220" s="46">
        <v>4823675</v>
      </c>
      <c r="D220" s="43" t="str">
        <f t="shared" si="33"/>
        <v>N/A</v>
      </c>
      <c r="E220" s="46">
        <v>5722463</v>
      </c>
      <c r="F220" s="43" t="str">
        <f t="shared" si="34"/>
        <v>N/A</v>
      </c>
      <c r="G220" s="46">
        <v>6910367</v>
      </c>
      <c r="H220" s="43" t="str">
        <f t="shared" si="35"/>
        <v>N/A</v>
      </c>
      <c r="I220" s="12">
        <v>18.63</v>
      </c>
      <c r="J220" s="12">
        <v>20.76</v>
      </c>
      <c r="K220" s="44" t="s">
        <v>732</v>
      </c>
      <c r="L220" s="9" t="str">
        <f t="shared" si="36"/>
        <v>Yes</v>
      </c>
    </row>
    <row r="221" spans="1:12" x14ac:dyDescent="0.2">
      <c r="A221" s="4" t="s">
        <v>517</v>
      </c>
      <c r="B221" s="34" t="s">
        <v>217</v>
      </c>
      <c r="C221" s="35">
        <v>10929</v>
      </c>
      <c r="D221" s="43" t="str">
        <f t="shared" si="33"/>
        <v>N/A</v>
      </c>
      <c r="E221" s="35">
        <v>12271</v>
      </c>
      <c r="F221" s="43" t="str">
        <f t="shared" si="34"/>
        <v>N/A</v>
      </c>
      <c r="G221" s="35">
        <v>14136</v>
      </c>
      <c r="H221" s="43" t="str">
        <f t="shared" si="35"/>
        <v>N/A</v>
      </c>
      <c r="I221" s="12">
        <v>12.28</v>
      </c>
      <c r="J221" s="12">
        <v>15.2</v>
      </c>
      <c r="K221" s="44" t="s">
        <v>732</v>
      </c>
      <c r="L221" s="9" t="str">
        <f t="shared" si="36"/>
        <v>Yes</v>
      </c>
    </row>
    <row r="222" spans="1:12" ht="25.5" x14ac:dyDescent="0.2">
      <c r="A222" s="2" t="s">
        <v>1387</v>
      </c>
      <c r="B222" s="34" t="s">
        <v>217</v>
      </c>
      <c r="C222" s="46">
        <v>441.36471771999999</v>
      </c>
      <c r="D222" s="43" t="str">
        <f t="shared" si="33"/>
        <v>N/A</v>
      </c>
      <c r="E222" s="46">
        <v>466.34039605999999</v>
      </c>
      <c r="F222" s="43" t="str">
        <f t="shared" si="34"/>
        <v>N/A</v>
      </c>
      <c r="G222" s="46">
        <v>488.84882569000001</v>
      </c>
      <c r="H222" s="43" t="str">
        <f t="shared" si="35"/>
        <v>N/A</v>
      </c>
      <c r="I222" s="12">
        <v>5.6589999999999998</v>
      </c>
      <c r="J222" s="12">
        <v>4.827</v>
      </c>
      <c r="K222" s="44" t="s">
        <v>732</v>
      </c>
      <c r="L222" s="9" t="str">
        <f t="shared" si="36"/>
        <v>Yes</v>
      </c>
    </row>
    <row r="223" spans="1:12" ht="25.5" x14ac:dyDescent="0.2">
      <c r="A223" s="2" t="s">
        <v>1388</v>
      </c>
      <c r="B223" s="34" t="s">
        <v>217</v>
      </c>
      <c r="C223" s="46">
        <v>25666958</v>
      </c>
      <c r="D223" s="43" t="str">
        <f t="shared" si="33"/>
        <v>N/A</v>
      </c>
      <c r="E223" s="46">
        <v>28185221</v>
      </c>
      <c r="F223" s="43" t="str">
        <f t="shared" si="34"/>
        <v>N/A</v>
      </c>
      <c r="G223" s="46">
        <v>31628109</v>
      </c>
      <c r="H223" s="43" t="str">
        <f t="shared" si="35"/>
        <v>N/A</v>
      </c>
      <c r="I223" s="12">
        <v>9.8109999999999999</v>
      </c>
      <c r="J223" s="12">
        <v>12.22</v>
      </c>
      <c r="K223" s="44" t="s">
        <v>732</v>
      </c>
      <c r="L223" s="9" t="str">
        <f t="shared" si="36"/>
        <v>Yes</v>
      </c>
    </row>
    <row r="224" spans="1:12" x14ac:dyDescent="0.2">
      <c r="A224" s="2" t="s">
        <v>518</v>
      </c>
      <c r="B224" s="34" t="s">
        <v>217</v>
      </c>
      <c r="C224" s="35">
        <v>13187</v>
      </c>
      <c r="D224" s="43" t="str">
        <f t="shared" si="33"/>
        <v>N/A</v>
      </c>
      <c r="E224" s="35">
        <v>13495</v>
      </c>
      <c r="F224" s="43" t="str">
        <f t="shared" si="34"/>
        <v>N/A</v>
      </c>
      <c r="G224" s="35">
        <v>14184</v>
      </c>
      <c r="H224" s="43" t="str">
        <f t="shared" si="35"/>
        <v>N/A</v>
      </c>
      <c r="I224" s="12">
        <v>2.3359999999999999</v>
      </c>
      <c r="J224" s="12">
        <v>5.1059999999999999</v>
      </c>
      <c r="K224" s="44" t="s">
        <v>732</v>
      </c>
      <c r="L224" s="9" t="str">
        <f t="shared" si="36"/>
        <v>Yes</v>
      </c>
    </row>
    <row r="225" spans="1:12" ht="25.5" x14ac:dyDescent="0.2">
      <c r="A225" s="2" t="s">
        <v>1389</v>
      </c>
      <c r="B225" s="34" t="s">
        <v>217</v>
      </c>
      <c r="C225" s="46">
        <v>1946.3834079000001</v>
      </c>
      <c r="D225" s="43" t="str">
        <f t="shared" si="33"/>
        <v>N/A</v>
      </c>
      <c r="E225" s="46">
        <v>2088.5676917000001</v>
      </c>
      <c r="F225" s="43" t="str">
        <f t="shared" si="34"/>
        <v>N/A</v>
      </c>
      <c r="G225" s="46">
        <v>2229.8441201000001</v>
      </c>
      <c r="H225" s="43" t="str">
        <f t="shared" si="35"/>
        <v>N/A</v>
      </c>
      <c r="I225" s="12">
        <v>7.3049999999999997</v>
      </c>
      <c r="J225" s="12">
        <v>6.7640000000000002</v>
      </c>
      <c r="K225" s="44" t="s">
        <v>732</v>
      </c>
      <c r="L225" s="9" t="str">
        <f t="shared" si="36"/>
        <v>Yes</v>
      </c>
    </row>
    <row r="226" spans="1:12" ht="25.5" x14ac:dyDescent="0.2">
      <c r="A226" s="2" t="s">
        <v>1390</v>
      </c>
      <c r="B226" s="34" t="s">
        <v>217</v>
      </c>
      <c r="C226" s="46">
        <v>7819556</v>
      </c>
      <c r="D226" s="43" t="str">
        <f t="shared" si="33"/>
        <v>N/A</v>
      </c>
      <c r="E226" s="46">
        <v>8363065</v>
      </c>
      <c r="F226" s="43" t="str">
        <f t="shared" si="34"/>
        <v>N/A</v>
      </c>
      <c r="G226" s="46">
        <v>8699072</v>
      </c>
      <c r="H226" s="43" t="str">
        <f t="shared" si="35"/>
        <v>N/A</v>
      </c>
      <c r="I226" s="12">
        <v>6.9509999999999996</v>
      </c>
      <c r="J226" s="12">
        <v>4.0179999999999998</v>
      </c>
      <c r="K226" s="44" t="s">
        <v>732</v>
      </c>
      <c r="L226" s="9" t="str">
        <f t="shared" si="36"/>
        <v>Yes</v>
      </c>
    </row>
    <row r="227" spans="1:12" ht="25.5" x14ac:dyDescent="0.2">
      <c r="A227" s="2" t="s">
        <v>519</v>
      </c>
      <c r="B227" s="34" t="s">
        <v>217</v>
      </c>
      <c r="C227" s="35">
        <v>2153</v>
      </c>
      <c r="D227" s="43" t="str">
        <f t="shared" si="33"/>
        <v>N/A</v>
      </c>
      <c r="E227" s="35">
        <v>2356</v>
      </c>
      <c r="F227" s="43" t="str">
        <f t="shared" si="34"/>
        <v>N/A</v>
      </c>
      <c r="G227" s="35">
        <v>2739</v>
      </c>
      <c r="H227" s="43" t="str">
        <f t="shared" si="35"/>
        <v>N/A</v>
      </c>
      <c r="I227" s="12">
        <v>9.4290000000000003</v>
      </c>
      <c r="J227" s="12">
        <v>16.260000000000002</v>
      </c>
      <c r="K227" s="44" t="s">
        <v>732</v>
      </c>
      <c r="L227" s="9" t="str">
        <f t="shared" si="36"/>
        <v>Yes</v>
      </c>
    </row>
    <row r="228" spans="1:12" ht="25.5" x14ac:dyDescent="0.2">
      <c r="A228" s="2" t="s">
        <v>1391</v>
      </c>
      <c r="B228" s="34" t="s">
        <v>217</v>
      </c>
      <c r="C228" s="46">
        <v>3631.9349745</v>
      </c>
      <c r="D228" s="43" t="str">
        <f t="shared" si="33"/>
        <v>N/A</v>
      </c>
      <c r="E228" s="46">
        <v>3549.6880305999998</v>
      </c>
      <c r="F228" s="43" t="str">
        <f t="shared" si="34"/>
        <v>N/A</v>
      </c>
      <c r="G228" s="46">
        <v>3176.0029208000001</v>
      </c>
      <c r="H228" s="43" t="str">
        <f t="shared" si="35"/>
        <v>N/A</v>
      </c>
      <c r="I228" s="12">
        <v>-2.2599999999999998</v>
      </c>
      <c r="J228" s="12">
        <v>-10.5</v>
      </c>
      <c r="K228" s="44" t="s">
        <v>732</v>
      </c>
      <c r="L228" s="9" t="str">
        <f t="shared" si="36"/>
        <v>Yes</v>
      </c>
    </row>
    <row r="229" spans="1:12" x14ac:dyDescent="0.2">
      <c r="A229" s="2" t="s">
        <v>1392</v>
      </c>
      <c r="B229" s="34" t="s">
        <v>217</v>
      </c>
      <c r="C229" s="51">
        <v>19941344</v>
      </c>
      <c r="D229" s="43" t="str">
        <f t="shared" ref="D229:D252" si="37">IF($B229="N/A","N/A",IF(C229&gt;10,"No",IF(C229&lt;-10,"No","Yes")))</f>
        <v>N/A</v>
      </c>
      <c r="E229" s="51">
        <v>22090784</v>
      </c>
      <c r="F229" s="43" t="str">
        <f t="shared" ref="F229:F252" si="38">IF($B229="N/A","N/A",IF(E229&gt;10,"No",IF(E229&lt;-10,"No","Yes")))</f>
        <v>N/A</v>
      </c>
      <c r="G229" s="51">
        <v>23941684</v>
      </c>
      <c r="H229" s="43" t="str">
        <f t="shared" ref="H229:H252" si="39">IF($B229="N/A","N/A",IF(G229&gt;10,"No",IF(G229&lt;-10,"No","Yes")))</f>
        <v>N/A</v>
      </c>
      <c r="I229" s="12">
        <v>10.78</v>
      </c>
      <c r="J229" s="12">
        <v>8.3789999999999996</v>
      </c>
      <c r="K229" s="44" t="s">
        <v>732</v>
      </c>
      <c r="L229" s="9" t="str">
        <f t="shared" ref="L229:L252" si="40">IF(J229="Div by 0", "N/A", IF(K229="N/A","N/A", IF(J229&gt;VALUE(MID(K229,1,2)), "No", IF(J229&lt;-1*VALUE(MID(K229,1,2)), "No", "Yes"))))</f>
        <v>Yes</v>
      </c>
    </row>
    <row r="230" spans="1:12" x14ac:dyDescent="0.2">
      <c r="A230" s="4" t="s">
        <v>1393</v>
      </c>
      <c r="B230" s="34" t="s">
        <v>217</v>
      </c>
      <c r="C230" s="49">
        <v>3174</v>
      </c>
      <c r="D230" s="43" t="str">
        <f t="shared" si="37"/>
        <v>N/A</v>
      </c>
      <c r="E230" s="49">
        <v>3499</v>
      </c>
      <c r="F230" s="43" t="str">
        <f t="shared" si="38"/>
        <v>N/A</v>
      </c>
      <c r="G230" s="49">
        <v>3933</v>
      </c>
      <c r="H230" s="43" t="str">
        <f t="shared" si="39"/>
        <v>N/A</v>
      </c>
      <c r="I230" s="12">
        <v>10.24</v>
      </c>
      <c r="J230" s="12">
        <v>12.4</v>
      </c>
      <c r="K230" s="44" t="s">
        <v>732</v>
      </c>
      <c r="L230" s="9" t="str">
        <f t="shared" si="40"/>
        <v>Yes</v>
      </c>
    </row>
    <row r="231" spans="1:12" x14ac:dyDescent="0.2">
      <c r="A231" s="4" t="s">
        <v>1394</v>
      </c>
      <c r="B231" s="34" t="s">
        <v>217</v>
      </c>
      <c r="C231" s="51">
        <v>6282.7170761999996</v>
      </c>
      <c r="D231" s="43" t="str">
        <f t="shared" si="37"/>
        <v>N/A</v>
      </c>
      <c r="E231" s="51">
        <v>6313.4564160999998</v>
      </c>
      <c r="F231" s="43" t="str">
        <f t="shared" si="38"/>
        <v>N/A</v>
      </c>
      <c r="G231" s="51">
        <v>6087.3846936</v>
      </c>
      <c r="H231" s="43" t="str">
        <f t="shared" si="39"/>
        <v>N/A</v>
      </c>
      <c r="I231" s="12">
        <v>0.48930000000000001</v>
      </c>
      <c r="J231" s="12">
        <v>-3.58</v>
      </c>
      <c r="K231" s="44" t="s">
        <v>732</v>
      </c>
      <c r="L231" s="9" t="str">
        <f t="shared" si="40"/>
        <v>Yes</v>
      </c>
    </row>
    <row r="232" spans="1:12" ht="25.5" x14ac:dyDescent="0.2">
      <c r="A232" s="4" t="s">
        <v>1395</v>
      </c>
      <c r="B232" s="34" t="s">
        <v>217</v>
      </c>
      <c r="C232" s="51">
        <v>16582.6875</v>
      </c>
      <c r="D232" s="43" t="str">
        <f t="shared" si="37"/>
        <v>N/A</v>
      </c>
      <c r="E232" s="51">
        <v>14450.375</v>
      </c>
      <c r="F232" s="43" t="str">
        <f t="shared" si="38"/>
        <v>N/A</v>
      </c>
      <c r="G232" s="51">
        <v>17107.571429</v>
      </c>
      <c r="H232" s="43" t="str">
        <f t="shared" si="39"/>
        <v>N/A</v>
      </c>
      <c r="I232" s="12">
        <v>-12.9</v>
      </c>
      <c r="J232" s="12">
        <v>18.39</v>
      </c>
      <c r="K232" s="44" t="s">
        <v>732</v>
      </c>
      <c r="L232" s="9" t="str">
        <f t="shared" si="40"/>
        <v>Yes</v>
      </c>
    </row>
    <row r="233" spans="1:12" ht="25.5" x14ac:dyDescent="0.2">
      <c r="A233" s="4" t="s">
        <v>1396</v>
      </c>
      <c r="B233" s="34" t="s">
        <v>217</v>
      </c>
      <c r="C233" s="51">
        <v>12886.522353</v>
      </c>
      <c r="D233" s="43" t="str">
        <f t="shared" si="37"/>
        <v>N/A</v>
      </c>
      <c r="E233" s="51">
        <v>12310.090458999999</v>
      </c>
      <c r="F233" s="43" t="str">
        <f t="shared" si="38"/>
        <v>N/A</v>
      </c>
      <c r="G233" s="51">
        <v>12846.902913</v>
      </c>
      <c r="H233" s="43" t="str">
        <f t="shared" si="39"/>
        <v>N/A</v>
      </c>
      <c r="I233" s="12">
        <v>-4.47</v>
      </c>
      <c r="J233" s="12">
        <v>4.3609999999999998</v>
      </c>
      <c r="K233" s="44" t="s">
        <v>732</v>
      </c>
      <c r="L233" s="9" t="str">
        <f t="shared" si="40"/>
        <v>Yes</v>
      </c>
    </row>
    <row r="234" spans="1:12" x14ac:dyDescent="0.2">
      <c r="A234" s="4" t="s">
        <v>1397</v>
      </c>
      <c r="B234" s="34" t="s">
        <v>217</v>
      </c>
      <c r="C234" s="51">
        <v>1149.0770479</v>
      </c>
      <c r="D234" s="43" t="str">
        <f t="shared" si="37"/>
        <v>N/A</v>
      </c>
      <c r="E234" s="51">
        <v>1958.4251675</v>
      </c>
      <c r="F234" s="43" t="str">
        <f t="shared" si="38"/>
        <v>N/A</v>
      </c>
      <c r="G234" s="51">
        <v>2003.9526515</v>
      </c>
      <c r="H234" s="43" t="str">
        <f t="shared" si="39"/>
        <v>N/A</v>
      </c>
      <c r="I234" s="12">
        <v>70.430000000000007</v>
      </c>
      <c r="J234" s="12">
        <v>2.3250000000000002</v>
      </c>
      <c r="K234" s="44" t="s">
        <v>732</v>
      </c>
      <c r="L234" s="9" t="str">
        <f t="shared" si="40"/>
        <v>Yes</v>
      </c>
    </row>
    <row r="235" spans="1:12" ht="25.5" x14ac:dyDescent="0.2">
      <c r="A235" s="4" t="s">
        <v>1398</v>
      </c>
      <c r="B235" s="34" t="s">
        <v>217</v>
      </c>
      <c r="C235" s="51">
        <v>2813.6815385</v>
      </c>
      <c r="D235" s="43" t="str">
        <f t="shared" si="37"/>
        <v>N/A</v>
      </c>
      <c r="E235" s="51">
        <v>2627.8826739000001</v>
      </c>
      <c r="F235" s="43" t="str">
        <f t="shared" si="38"/>
        <v>N/A</v>
      </c>
      <c r="G235" s="51">
        <v>2358.2622222</v>
      </c>
      <c r="H235" s="43" t="str">
        <f t="shared" si="39"/>
        <v>N/A</v>
      </c>
      <c r="I235" s="12">
        <v>-6.6</v>
      </c>
      <c r="J235" s="12">
        <v>-10.3</v>
      </c>
      <c r="K235" s="44" t="s">
        <v>732</v>
      </c>
      <c r="L235" s="9" t="str">
        <f t="shared" si="40"/>
        <v>Yes</v>
      </c>
    </row>
    <row r="236" spans="1:12" x14ac:dyDescent="0.2">
      <c r="A236" s="4" t="s">
        <v>1399</v>
      </c>
      <c r="B236" s="34" t="s">
        <v>217</v>
      </c>
      <c r="C236" s="43">
        <v>3.4534910289999998</v>
      </c>
      <c r="D236" s="43" t="str">
        <f t="shared" si="37"/>
        <v>N/A</v>
      </c>
      <c r="E236" s="43">
        <v>3.504993539</v>
      </c>
      <c r="F236" s="43" t="str">
        <f t="shared" si="38"/>
        <v>N/A</v>
      </c>
      <c r="G236" s="43">
        <v>3.5121715990000002</v>
      </c>
      <c r="H236" s="43" t="str">
        <f t="shared" si="39"/>
        <v>N/A</v>
      </c>
      <c r="I236" s="12">
        <v>1.4910000000000001</v>
      </c>
      <c r="J236" s="12">
        <v>0.20480000000000001</v>
      </c>
      <c r="K236" s="44" t="s">
        <v>732</v>
      </c>
      <c r="L236" s="9" t="str">
        <f t="shared" si="40"/>
        <v>Yes</v>
      </c>
    </row>
    <row r="237" spans="1:12" x14ac:dyDescent="0.2">
      <c r="A237" s="4" t="s">
        <v>1400</v>
      </c>
      <c r="B237" s="34" t="s">
        <v>217</v>
      </c>
      <c r="C237" s="43">
        <v>12.5</v>
      </c>
      <c r="D237" s="43" t="str">
        <f t="shared" si="37"/>
        <v>N/A</v>
      </c>
      <c r="E237" s="43">
        <v>6.7226890756</v>
      </c>
      <c r="F237" s="43" t="str">
        <f t="shared" si="38"/>
        <v>N/A</v>
      </c>
      <c r="G237" s="43">
        <v>5.7377049180000004</v>
      </c>
      <c r="H237" s="43" t="str">
        <f t="shared" si="39"/>
        <v>N/A</v>
      </c>
      <c r="I237" s="12">
        <v>-46.2</v>
      </c>
      <c r="J237" s="12">
        <v>-14.7</v>
      </c>
      <c r="K237" s="44" t="s">
        <v>732</v>
      </c>
      <c r="L237" s="9" t="str">
        <f t="shared" si="40"/>
        <v>Yes</v>
      </c>
    </row>
    <row r="238" spans="1:12" x14ac:dyDescent="0.2">
      <c r="A238" s="58" t="s">
        <v>1401</v>
      </c>
      <c r="B238" s="34" t="s">
        <v>217</v>
      </c>
      <c r="C238" s="43">
        <v>10.180453528999999</v>
      </c>
      <c r="D238" s="43" t="str">
        <f t="shared" si="37"/>
        <v>N/A</v>
      </c>
      <c r="E238" s="43">
        <v>10.771104513999999</v>
      </c>
      <c r="F238" s="43" t="str">
        <f t="shared" si="38"/>
        <v>N/A</v>
      </c>
      <c r="G238" s="43">
        <v>10.857616143</v>
      </c>
      <c r="H238" s="43" t="str">
        <f t="shared" si="39"/>
        <v>N/A</v>
      </c>
      <c r="I238" s="12">
        <v>5.8019999999999996</v>
      </c>
      <c r="J238" s="12">
        <v>0.80320000000000003</v>
      </c>
      <c r="K238" s="44" t="s">
        <v>732</v>
      </c>
      <c r="L238" s="9" t="str">
        <f t="shared" si="40"/>
        <v>Yes</v>
      </c>
    </row>
    <row r="239" spans="1:12" x14ac:dyDescent="0.2">
      <c r="A239" s="58" t="s">
        <v>1402</v>
      </c>
      <c r="B239" s="34" t="s">
        <v>217</v>
      </c>
      <c r="C239" s="43">
        <v>2.0505912289000001</v>
      </c>
      <c r="D239" s="43" t="str">
        <f t="shared" si="37"/>
        <v>N/A</v>
      </c>
      <c r="E239" s="43">
        <v>2.0163954117</v>
      </c>
      <c r="F239" s="43" t="str">
        <f t="shared" si="38"/>
        <v>N/A</v>
      </c>
      <c r="G239" s="43">
        <v>2.0326455188999999</v>
      </c>
      <c r="H239" s="43" t="str">
        <f t="shared" si="39"/>
        <v>N/A</v>
      </c>
      <c r="I239" s="12">
        <v>-1.67</v>
      </c>
      <c r="J239" s="12">
        <v>0.80589999999999995</v>
      </c>
      <c r="K239" s="44" t="s">
        <v>732</v>
      </c>
      <c r="L239" s="9" t="str">
        <f t="shared" si="40"/>
        <v>Yes</v>
      </c>
    </row>
    <row r="240" spans="1:12" x14ac:dyDescent="0.2">
      <c r="A240" s="58" t="s">
        <v>1403</v>
      </c>
      <c r="B240" s="34" t="s">
        <v>217</v>
      </c>
      <c r="C240" s="43">
        <v>3.3985151103</v>
      </c>
      <c r="D240" s="43" t="str">
        <f t="shared" si="37"/>
        <v>N/A</v>
      </c>
      <c r="E240" s="43">
        <v>3.6706895687999999</v>
      </c>
      <c r="F240" s="43" t="str">
        <f t="shared" si="38"/>
        <v>N/A</v>
      </c>
      <c r="G240" s="43">
        <v>4.3581424628000001</v>
      </c>
      <c r="H240" s="43" t="str">
        <f t="shared" si="39"/>
        <v>N/A</v>
      </c>
      <c r="I240" s="12">
        <v>8.0090000000000003</v>
      </c>
      <c r="J240" s="12">
        <v>18.73</v>
      </c>
      <c r="K240" s="44" t="s">
        <v>732</v>
      </c>
      <c r="L240" s="9" t="str">
        <f t="shared" si="40"/>
        <v>Yes</v>
      </c>
    </row>
    <row r="241" spans="1:12" ht="25.5" x14ac:dyDescent="0.2">
      <c r="A241" s="58" t="s">
        <v>1404</v>
      </c>
      <c r="B241" s="34" t="s">
        <v>217</v>
      </c>
      <c r="C241" s="51">
        <v>7819556</v>
      </c>
      <c r="D241" s="43" t="str">
        <f t="shared" si="37"/>
        <v>N/A</v>
      </c>
      <c r="E241" s="51">
        <v>8363065</v>
      </c>
      <c r="F241" s="43" t="str">
        <f t="shared" si="38"/>
        <v>N/A</v>
      </c>
      <c r="G241" s="51">
        <v>8699072</v>
      </c>
      <c r="H241" s="43" t="str">
        <f t="shared" si="39"/>
        <v>N/A</v>
      </c>
      <c r="I241" s="12">
        <v>6.9509999999999996</v>
      </c>
      <c r="J241" s="12">
        <v>4.0179999999999998</v>
      </c>
      <c r="K241" s="44" t="s">
        <v>732</v>
      </c>
      <c r="L241" s="9" t="str">
        <f t="shared" si="40"/>
        <v>Yes</v>
      </c>
    </row>
    <row r="242" spans="1:12" x14ac:dyDescent="0.2">
      <c r="A242" s="58" t="s">
        <v>1405</v>
      </c>
      <c r="B242" s="34" t="s">
        <v>217</v>
      </c>
      <c r="C242" s="49">
        <v>2153</v>
      </c>
      <c r="D242" s="43" t="str">
        <f t="shared" si="37"/>
        <v>N/A</v>
      </c>
      <c r="E242" s="49">
        <v>2356</v>
      </c>
      <c r="F242" s="43" t="str">
        <f t="shared" si="38"/>
        <v>N/A</v>
      </c>
      <c r="G242" s="49">
        <v>2739</v>
      </c>
      <c r="H242" s="43" t="str">
        <f t="shared" si="39"/>
        <v>N/A</v>
      </c>
      <c r="I242" s="12">
        <v>9.4290000000000003</v>
      </c>
      <c r="J242" s="12">
        <v>16.260000000000002</v>
      </c>
      <c r="K242" s="44" t="s">
        <v>732</v>
      </c>
      <c r="L242" s="9" t="str">
        <f t="shared" si="40"/>
        <v>Yes</v>
      </c>
    </row>
    <row r="243" spans="1:12" ht="25.5" x14ac:dyDescent="0.2">
      <c r="A243" s="58" t="s">
        <v>1406</v>
      </c>
      <c r="B243" s="34" t="s">
        <v>217</v>
      </c>
      <c r="C243" s="51">
        <v>3631.9349745</v>
      </c>
      <c r="D243" s="43" t="str">
        <f t="shared" si="37"/>
        <v>N/A</v>
      </c>
      <c r="E243" s="51">
        <v>3549.6880305999998</v>
      </c>
      <c r="F243" s="43" t="str">
        <f t="shared" si="38"/>
        <v>N/A</v>
      </c>
      <c r="G243" s="51">
        <v>3176.0029208000001</v>
      </c>
      <c r="H243" s="43" t="str">
        <f t="shared" si="39"/>
        <v>N/A</v>
      </c>
      <c r="I243" s="12">
        <v>-2.2599999999999998</v>
      </c>
      <c r="J243" s="12">
        <v>-10.5</v>
      </c>
      <c r="K243" s="44" t="s">
        <v>732</v>
      </c>
      <c r="L243" s="9" t="str">
        <f t="shared" si="40"/>
        <v>Yes</v>
      </c>
    </row>
    <row r="244" spans="1:12" ht="25.5" x14ac:dyDescent="0.2">
      <c r="A244" s="58" t="s">
        <v>1407</v>
      </c>
      <c r="B244" s="34" t="s">
        <v>217</v>
      </c>
      <c r="C244" s="51">
        <v>11211.933333000001</v>
      </c>
      <c r="D244" s="43" t="str">
        <f t="shared" si="37"/>
        <v>N/A</v>
      </c>
      <c r="E244" s="51">
        <v>9245.3333332999991</v>
      </c>
      <c r="F244" s="43" t="str">
        <f t="shared" si="38"/>
        <v>N/A</v>
      </c>
      <c r="G244" s="51">
        <v>11900.6</v>
      </c>
      <c r="H244" s="43" t="str">
        <f t="shared" si="39"/>
        <v>N/A</v>
      </c>
      <c r="I244" s="12">
        <v>-17.5</v>
      </c>
      <c r="J244" s="12">
        <v>28.72</v>
      </c>
      <c r="K244" s="44" t="s">
        <v>732</v>
      </c>
      <c r="L244" s="9" t="str">
        <f t="shared" si="40"/>
        <v>Yes</v>
      </c>
    </row>
    <row r="245" spans="1:12" ht="25.5" x14ac:dyDescent="0.2">
      <c r="A245" s="58" t="s">
        <v>1408</v>
      </c>
      <c r="B245" s="34" t="s">
        <v>217</v>
      </c>
      <c r="C245" s="51">
        <v>14026.526819999999</v>
      </c>
      <c r="D245" s="43" t="str">
        <f t="shared" si="37"/>
        <v>N/A</v>
      </c>
      <c r="E245" s="51">
        <v>13200.691871000001</v>
      </c>
      <c r="F245" s="43" t="str">
        <f t="shared" si="38"/>
        <v>N/A</v>
      </c>
      <c r="G245" s="51">
        <v>13478.078394</v>
      </c>
      <c r="H245" s="43" t="str">
        <f t="shared" si="39"/>
        <v>N/A</v>
      </c>
      <c r="I245" s="12">
        <v>-5.89</v>
      </c>
      <c r="J245" s="12">
        <v>2.101</v>
      </c>
      <c r="K245" s="44" t="s">
        <v>732</v>
      </c>
      <c r="L245" s="9" t="str">
        <f t="shared" si="40"/>
        <v>Yes</v>
      </c>
    </row>
    <row r="246" spans="1:12" ht="25.5" x14ac:dyDescent="0.2">
      <c r="A246" s="58" t="s">
        <v>1409</v>
      </c>
      <c r="B246" s="34" t="s">
        <v>217</v>
      </c>
      <c r="C246" s="51">
        <v>250.15135135</v>
      </c>
      <c r="D246" s="43" t="str">
        <f t="shared" si="37"/>
        <v>N/A</v>
      </c>
      <c r="E246" s="51">
        <v>1018.7463415</v>
      </c>
      <c r="F246" s="43" t="str">
        <f t="shared" si="38"/>
        <v>N/A</v>
      </c>
      <c r="G246" s="51">
        <v>1045.7145805</v>
      </c>
      <c r="H246" s="43" t="str">
        <f t="shared" si="39"/>
        <v>N/A</v>
      </c>
      <c r="I246" s="12">
        <v>307.3</v>
      </c>
      <c r="J246" s="12">
        <v>2.6469999999999998</v>
      </c>
      <c r="K246" s="44" t="s">
        <v>732</v>
      </c>
      <c r="L246" s="9" t="str">
        <f t="shared" si="40"/>
        <v>Yes</v>
      </c>
    </row>
    <row r="247" spans="1:12" ht="25.5" x14ac:dyDescent="0.2">
      <c r="A247" s="58" t="s">
        <v>1410</v>
      </c>
      <c r="B247" s="34" t="s">
        <v>217</v>
      </c>
      <c r="C247" s="51">
        <v>102.49407115</v>
      </c>
      <c r="D247" s="43" t="str">
        <f t="shared" si="37"/>
        <v>N/A</v>
      </c>
      <c r="E247" s="51">
        <v>120.75972926999999</v>
      </c>
      <c r="F247" s="43" t="str">
        <f t="shared" si="38"/>
        <v>N/A</v>
      </c>
      <c r="G247" s="51">
        <v>92.556142668000007</v>
      </c>
      <c r="H247" s="43" t="str">
        <f t="shared" si="39"/>
        <v>N/A</v>
      </c>
      <c r="I247" s="12">
        <v>17.82</v>
      </c>
      <c r="J247" s="12">
        <v>-23.4</v>
      </c>
      <c r="K247" s="44" t="s">
        <v>732</v>
      </c>
      <c r="L247" s="9" t="str">
        <f t="shared" si="40"/>
        <v>Yes</v>
      </c>
    </row>
    <row r="248" spans="1:12" ht="25.5" x14ac:dyDescent="0.2">
      <c r="A248" s="58" t="s">
        <v>1411</v>
      </c>
      <c r="B248" s="34" t="s">
        <v>217</v>
      </c>
      <c r="C248" s="43">
        <v>2.3425854396000001</v>
      </c>
      <c r="D248" s="43" t="str">
        <f t="shared" si="37"/>
        <v>N/A</v>
      </c>
      <c r="E248" s="43">
        <v>2.360035661</v>
      </c>
      <c r="F248" s="43" t="str">
        <f t="shared" si="38"/>
        <v>N/A</v>
      </c>
      <c r="G248" s="43">
        <v>2.4459288099999998</v>
      </c>
      <c r="H248" s="43" t="str">
        <f t="shared" si="39"/>
        <v>N/A</v>
      </c>
      <c r="I248" s="12">
        <v>0.74490000000000001</v>
      </c>
      <c r="J248" s="12">
        <v>3.6389999999999998</v>
      </c>
      <c r="K248" s="44" t="s">
        <v>732</v>
      </c>
      <c r="L248" s="9" t="str">
        <f t="shared" si="40"/>
        <v>Yes</v>
      </c>
    </row>
    <row r="249" spans="1:12" ht="25.5" x14ac:dyDescent="0.2">
      <c r="A249" s="58" t="s">
        <v>1412</v>
      </c>
      <c r="B249" s="34" t="s">
        <v>217</v>
      </c>
      <c r="C249" s="43">
        <v>11.71875</v>
      </c>
      <c r="D249" s="43" t="str">
        <f t="shared" si="37"/>
        <v>N/A</v>
      </c>
      <c r="E249" s="43">
        <v>5.0420168067000004</v>
      </c>
      <c r="F249" s="43" t="str">
        <f t="shared" si="38"/>
        <v>N/A</v>
      </c>
      <c r="G249" s="43">
        <v>4.0983606556999996</v>
      </c>
      <c r="H249" s="43" t="str">
        <f t="shared" si="39"/>
        <v>N/A</v>
      </c>
      <c r="I249" s="12">
        <v>-57</v>
      </c>
      <c r="J249" s="12">
        <v>-18.7</v>
      </c>
      <c r="K249" s="44" t="s">
        <v>732</v>
      </c>
      <c r="L249" s="9" t="str">
        <f t="shared" si="40"/>
        <v>Yes</v>
      </c>
    </row>
    <row r="250" spans="1:12" ht="25.5" x14ac:dyDescent="0.2">
      <c r="A250" s="58" t="s">
        <v>1413</v>
      </c>
      <c r="B250" s="34" t="s">
        <v>217</v>
      </c>
      <c r="C250" s="43">
        <v>4.1679974449000001</v>
      </c>
      <c r="D250" s="43" t="str">
        <f t="shared" si="37"/>
        <v>N/A</v>
      </c>
      <c r="E250" s="43">
        <v>4.0267945496999999</v>
      </c>
      <c r="F250" s="43" t="str">
        <f t="shared" si="38"/>
        <v>N/A</v>
      </c>
      <c r="G250" s="43">
        <v>3.9379564791999999</v>
      </c>
      <c r="H250" s="43" t="str">
        <f t="shared" si="39"/>
        <v>N/A</v>
      </c>
      <c r="I250" s="12">
        <v>-3.39</v>
      </c>
      <c r="J250" s="12">
        <v>-2.21</v>
      </c>
      <c r="K250" s="44" t="s">
        <v>732</v>
      </c>
      <c r="L250" s="9" t="str">
        <f t="shared" si="40"/>
        <v>Yes</v>
      </c>
    </row>
    <row r="251" spans="1:12" ht="25.5" x14ac:dyDescent="0.2">
      <c r="A251" s="58" t="s">
        <v>1414</v>
      </c>
      <c r="B251" s="34" t="s">
        <v>217</v>
      </c>
      <c r="C251" s="43">
        <v>1.8460310333000001</v>
      </c>
      <c r="D251" s="43" t="str">
        <f t="shared" si="37"/>
        <v>N/A</v>
      </c>
      <c r="E251" s="43">
        <v>1.8467359318000001</v>
      </c>
      <c r="F251" s="43" t="str">
        <f t="shared" si="38"/>
        <v>N/A</v>
      </c>
      <c r="G251" s="43">
        <v>1.8658248639999999</v>
      </c>
      <c r="H251" s="43" t="str">
        <f t="shared" si="39"/>
        <v>N/A</v>
      </c>
      <c r="I251" s="12">
        <v>3.8199999999999998E-2</v>
      </c>
      <c r="J251" s="12">
        <v>1.034</v>
      </c>
      <c r="K251" s="44" t="s">
        <v>732</v>
      </c>
      <c r="L251" s="9" t="str">
        <f t="shared" si="40"/>
        <v>Yes</v>
      </c>
    </row>
    <row r="252" spans="1:12" ht="25.5" x14ac:dyDescent="0.2">
      <c r="A252" s="58" t="s">
        <v>1415</v>
      </c>
      <c r="B252" s="34" t="s">
        <v>217</v>
      </c>
      <c r="C252" s="43">
        <v>2.6456133013000001</v>
      </c>
      <c r="D252" s="43" t="str">
        <f t="shared" si="37"/>
        <v>N/A</v>
      </c>
      <c r="E252" s="43">
        <v>2.9595873604</v>
      </c>
      <c r="F252" s="43" t="str">
        <f t="shared" si="38"/>
        <v>N/A</v>
      </c>
      <c r="G252" s="43">
        <v>3.6656820493</v>
      </c>
      <c r="H252" s="43" t="str">
        <f t="shared" si="39"/>
        <v>N/A</v>
      </c>
      <c r="I252" s="12">
        <v>11.87</v>
      </c>
      <c r="J252" s="12">
        <v>23.86</v>
      </c>
      <c r="K252" s="44" t="s">
        <v>732</v>
      </c>
      <c r="L252" s="9" t="str">
        <f t="shared" si="40"/>
        <v>Yes</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16666</v>
      </c>
      <c r="D6" s="43" t="str">
        <f t="shared" ref="D6:D37" si="0">IF($B6="N/A","N/A",IF(C6&gt;10,"No",IF(C6&lt;-10,"No","Yes")))</f>
        <v>N/A</v>
      </c>
      <c r="E6" s="35">
        <v>16781</v>
      </c>
      <c r="F6" s="43" t="str">
        <f t="shared" ref="F6:F37" si="1">IF($B6="N/A","N/A",IF(E6&gt;10,"No",IF(E6&lt;-10,"No","Yes")))</f>
        <v>N/A</v>
      </c>
      <c r="G6" s="35">
        <v>17595</v>
      </c>
      <c r="H6" s="43" t="str">
        <f t="shared" ref="H6:H37" si="2">IF($B6="N/A","N/A",IF(G6&gt;10,"No",IF(G6&lt;-10,"No","Yes")))</f>
        <v>N/A</v>
      </c>
      <c r="I6" s="12">
        <v>0.69</v>
      </c>
      <c r="J6" s="12">
        <v>4.851</v>
      </c>
      <c r="K6" s="44" t="s">
        <v>732</v>
      </c>
      <c r="L6" s="9" t="str">
        <f t="shared" ref="L6:L39" si="3">IF(J6="Div by 0", "N/A", IF(K6="N/A","N/A", IF(J6&gt;VALUE(MID(K6,1,2)), "No", IF(J6&lt;-1*VALUE(MID(K6,1,2)), "No", "Yes"))))</f>
        <v>Yes</v>
      </c>
    </row>
    <row r="7" spans="1:12" x14ac:dyDescent="0.2">
      <c r="A7" s="45" t="s">
        <v>6</v>
      </c>
      <c r="B7" s="34" t="s">
        <v>217</v>
      </c>
      <c r="C7" s="35">
        <v>15678</v>
      </c>
      <c r="D7" s="43" t="str">
        <f t="shared" si="0"/>
        <v>N/A</v>
      </c>
      <c r="E7" s="35">
        <v>15801</v>
      </c>
      <c r="F7" s="43" t="str">
        <f t="shared" si="1"/>
        <v>N/A</v>
      </c>
      <c r="G7" s="35">
        <v>16562</v>
      </c>
      <c r="H7" s="43" t="str">
        <f t="shared" si="2"/>
        <v>N/A</v>
      </c>
      <c r="I7" s="12">
        <v>0.78449999999999998</v>
      </c>
      <c r="J7" s="12">
        <v>4.8159999999999998</v>
      </c>
      <c r="K7" s="44" t="s">
        <v>732</v>
      </c>
      <c r="L7" s="9" t="str">
        <f t="shared" si="3"/>
        <v>Yes</v>
      </c>
    </row>
    <row r="8" spans="1:12" x14ac:dyDescent="0.2">
      <c r="A8" s="45" t="s">
        <v>364</v>
      </c>
      <c r="B8" s="34" t="s">
        <v>217</v>
      </c>
      <c r="C8" s="35" t="s">
        <v>217</v>
      </c>
      <c r="D8" s="43" t="str">
        <f t="shared" si="0"/>
        <v>N/A</v>
      </c>
      <c r="E8" s="35" t="s">
        <v>217</v>
      </c>
      <c r="F8" s="43" t="str">
        <f t="shared" si="1"/>
        <v>N/A</v>
      </c>
      <c r="G8" s="8">
        <v>94.129013924000006</v>
      </c>
      <c r="H8" s="43" t="str">
        <f t="shared" si="2"/>
        <v>N/A</v>
      </c>
      <c r="I8" s="12" t="s">
        <v>217</v>
      </c>
      <c r="J8" s="12" t="s">
        <v>217</v>
      </c>
      <c r="K8" s="44" t="s">
        <v>732</v>
      </c>
      <c r="L8" s="9" t="str">
        <f t="shared" si="3"/>
        <v>No</v>
      </c>
    </row>
    <row r="9" spans="1:12" x14ac:dyDescent="0.2">
      <c r="A9" s="4" t="s">
        <v>88</v>
      </c>
      <c r="B9" s="47" t="s">
        <v>217</v>
      </c>
      <c r="C9" s="1">
        <v>13738.49</v>
      </c>
      <c r="D9" s="11" t="str">
        <f t="shared" si="0"/>
        <v>N/A</v>
      </c>
      <c r="E9" s="1">
        <v>13889.53</v>
      </c>
      <c r="F9" s="11" t="str">
        <f t="shared" si="1"/>
        <v>N/A</v>
      </c>
      <c r="G9" s="1">
        <v>15286.78</v>
      </c>
      <c r="H9" s="11" t="str">
        <f t="shared" si="2"/>
        <v>N/A</v>
      </c>
      <c r="I9" s="12">
        <v>1.099</v>
      </c>
      <c r="J9" s="12">
        <v>10.06</v>
      </c>
      <c r="K9" s="47" t="s">
        <v>732</v>
      </c>
      <c r="L9" s="9" t="str">
        <f t="shared" si="3"/>
        <v>Yes</v>
      </c>
    </row>
    <row r="10" spans="1:12" x14ac:dyDescent="0.2">
      <c r="A10" s="4" t="s">
        <v>1416</v>
      </c>
      <c r="B10" s="34" t="s">
        <v>217</v>
      </c>
      <c r="C10" s="8">
        <v>0.4380175207</v>
      </c>
      <c r="D10" s="43" t="str">
        <f t="shared" si="0"/>
        <v>N/A</v>
      </c>
      <c r="E10" s="8">
        <v>0.28007866040000001</v>
      </c>
      <c r="F10" s="43" t="str">
        <f t="shared" si="1"/>
        <v>N/A</v>
      </c>
      <c r="G10" s="8">
        <v>0.23302074449999999</v>
      </c>
      <c r="H10" s="43" t="str">
        <f t="shared" si="2"/>
        <v>N/A</v>
      </c>
      <c r="I10" s="12">
        <v>-36.1</v>
      </c>
      <c r="J10" s="12">
        <v>-16.8</v>
      </c>
      <c r="K10" s="44" t="s">
        <v>732</v>
      </c>
      <c r="L10" s="9" t="str">
        <f t="shared" si="3"/>
        <v>Yes</v>
      </c>
    </row>
    <row r="11" spans="1:12" x14ac:dyDescent="0.2">
      <c r="A11" s="4" t="s">
        <v>1417</v>
      </c>
      <c r="B11" s="34" t="s">
        <v>217</v>
      </c>
      <c r="C11" s="8">
        <v>1.3740549622</v>
      </c>
      <c r="D11" s="43" t="str">
        <f t="shared" si="0"/>
        <v>N/A</v>
      </c>
      <c r="E11" s="8">
        <v>3.4801263333999999</v>
      </c>
      <c r="F11" s="43" t="str">
        <f t="shared" si="1"/>
        <v>N/A</v>
      </c>
      <c r="G11" s="8">
        <v>4.1432225063999999</v>
      </c>
      <c r="H11" s="43" t="str">
        <f t="shared" si="2"/>
        <v>N/A</v>
      </c>
      <c r="I11" s="12">
        <v>153.30000000000001</v>
      </c>
      <c r="J11" s="12">
        <v>19.05</v>
      </c>
      <c r="K11" s="44" t="s">
        <v>732</v>
      </c>
      <c r="L11" s="9" t="str">
        <f t="shared" si="3"/>
        <v>Yes</v>
      </c>
    </row>
    <row r="12" spans="1:12" x14ac:dyDescent="0.2">
      <c r="A12" s="4" t="s">
        <v>1418</v>
      </c>
      <c r="B12" s="34" t="s">
        <v>217</v>
      </c>
      <c r="C12" s="8">
        <v>58.982359293999998</v>
      </c>
      <c r="D12" s="43" t="str">
        <f t="shared" si="0"/>
        <v>N/A</v>
      </c>
      <c r="E12" s="8">
        <v>54.269709790999997</v>
      </c>
      <c r="F12" s="43" t="str">
        <f t="shared" si="1"/>
        <v>N/A</v>
      </c>
      <c r="G12" s="8">
        <v>55.890878090000001</v>
      </c>
      <c r="H12" s="43" t="str">
        <f t="shared" si="2"/>
        <v>N/A</v>
      </c>
      <c r="I12" s="12">
        <v>-7.99</v>
      </c>
      <c r="J12" s="12">
        <v>2.9870000000000001</v>
      </c>
      <c r="K12" s="44" t="s">
        <v>732</v>
      </c>
      <c r="L12" s="9" t="str">
        <f t="shared" si="3"/>
        <v>Yes</v>
      </c>
    </row>
    <row r="13" spans="1:12" x14ac:dyDescent="0.2">
      <c r="A13" s="4" t="s">
        <v>1419</v>
      </c>
      <c r="B13" s="34" t="s">
        <v>217</v>
      </c>
      <c r="C13" s="8">
        <v>1.0560422416999999</v>
      </c>
      <c r="D13" s="43" t="str">
        <f t="shared" si="0"/>
        <v>N/A</v>
      </c>
      <c r="E13" s="8">
        <v>2.1452833562000002</v>
      </c>
      <c r="F13" s="43" t="str">
        <f t="shared" si="1"/>
        <v>N/A</v>
      </c>
      <c r="G13" s="8">
        <v>2.4950269963</v>
      </c>
      <c r="H13" s="43" t="str">
        <f t="shared" si="2"/>
        <v>N/A</v>
      </c>
      <c r="I13" s="12">
        <v>103.1</v>
      </c>
      <c r="J13" s="12">
        <v>16.3</v>
      </c>
      <c r="K13" s="44" t="s">
        <v>732</v>
      </c>
      <c r="L13" s="9" t="str">
        <f t="shared" si="3"/>
        <v>Yes</v>
      </c>
    </row>
    <row r="14" spans="1:12" x14ac:dyDescent="0.2">
      <c r="A14" s="4" t="s">
        <v>1420</v>
      </c>
      <c r="B14" s="34" t="s">
        <v>217</v>
      </c>
      <c r="C14" s="8">
        <v>7.6923076923</v>
      </c>
      <c r="D14" s="43" t="str">
        <f t="shared" si="0"/>
        <v>N/A</v>
      </c>
      <c r="E14" s="8">
        <v>7.1628627614999996</v>
      </c>
      <c r="F14" s="43" t="str">
        <f t="shared" si="1"/>
        <v>N/A</v>
      </c>
      <c r="G14" s="8">
        <v>7.4282466610000002</v>
      </c>
      <c r="H14" s="43" t="str">
        <f t="shared" si="2"/>
        <v>N/A</v>
      </c>
      <c r="I14" s="12">
        <v>-6.88</v>
      </c>
      <c r="J14" s="12">
        <v>3.7050000000000001</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0.26401056039999998</v>
      </c>
      <c r="D16" s="43" t="str">
        <f t="shared" si="0"/>
        <v>N/A</v>
      </c>
      <c r="E16" s="8">
        <v>0.52440259820000001</v>
      </c>
      <c r="F16" s="43" t="str">
        <f t="shared" si="1"/>
        <v>N/A</v>
      </c>
      <c r="G16" s="8">
        <v>0.68769536799999997</v>
      </c>
      <c r="H16" s="43" t="str">
        <f t="shared" si="2"/>
        <v>N/A</v>
      </c>
      <c r="I16" s="12">
        <v>98.63</v>
      </c>
      <c r="J16" s="12">
        <v>31.14</v>
      </c>
      <c r="K16" s="44" t="s">
        <v>732</v>
      </c>
      <c r="L16" s="9" t="str">
        <f t="shared" si="3"/>
        <v>No</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30.193207728000001</v>
      </c>
      <c r="D18" s="43" t="str">
        <f t="shared" si="0"/>
        <v>N/A</v>
      </c>
      <c r="E18" s="8">
        <v>32.137536500000003</v>
      </c>
      <c r="F18" s="43" t="str">
        <f t="shared" si="1"/>
        <v>N/A</v>
      </c>
      <c r="G18" s="8">
        <v>29.121909633000001</v>
      </c>
      <c r="H18" s="43" t="str">
        <f t="shared" si="2"/>
        <v>N/A</v>
      </c>
      <c r="I18" s="12">
        <v>6.44</v>
      </c>
      <c r="J18" s="12">
        <v>-9.3800000000000008</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97.305892236000005</v>
      </c>
      <c r="D20" s="43" t="str">
        <f t="shared" si="0"/>
        <v>N/A</v>
      </c>
      <c r="E20" s="8">
        <v>93.850187711999993</v>
      </c>
      <c r="F20" s="43" t="str">
        <f t="shared" si="1"/>
        <v>N/A</v>
      </c>
      <c r="G20" s="8">
        <v>92.674055128999996</v>
      </c>
      <c r="H20" s="43" t="str">
        <f t="shared" si="2"/>
        <v>N/A</v>
      </c>
      <c r="I20" s="12">
        <v>-3.55</v>
      </c>
      <c r="J20" s="12">
        <v>-1.25</v>
      </c>
      <c r="K20" s="44" t="s">
        <v>732</v>
      </c>
      <c r="L20" s="9" t="str">
        <f t="shared" si="3"/>
        <v>Yes</v>
      </c>
    </row>
    <row r="21" spans="1:12" x14ac:dyDescent="0.2">
      <c r="A21" s="2" t="s">
        <v>969</v>
      </c>
      <c r="B21" s="34" t="s">
        <v>217</v>
      </c>
      <c r="C21" s="8">
        <v>2.6941077643</v>
      </c>
      <c r="D21" s="43" t="str">
        <f t="shared" si="0"/>
        <v>N/A</v>
      </c>
      <c r="E21" s="8">
        <v>6.1498122876999997</v>
      </c>
      <c r="F21" s="43" t="str">
        <f t="shared" si="1"/>
        <v>N/A</v>
      </c>
      <c r="G21" s="8">
        <v>7.3259448706999999</v>
      </c>
      <c r="H21" s="43" t="str">
        <f t="shared" si="2"/>
        <v>N/A</v>
      </c>
      <c r="I21" s="12">
        <v>128.30000000000001</v>
      </c>
      <c r="J21" s="12">
        <v>19.12</v>
      </c>
      <c r="K21" s="44" t="s">
        <v>732</v>
      </c>
      <c r="L21" s="9" t="str">
        <f t="shared" si="3"/>
        <v>Yes</v>
      </c>
    </row>
    <row r="22" spans="1:12" x14ac:dyDescent="0.2">
      <c r="A22" s="3" t="s">
        <v>1728</v>
      </c>
      <c r="B22" s="34" t="s">
        <v>217</v>
      </c>
      <c r="C22" s="35">
        <v>7989</v>
      </c>
      <c r="D22" s="43" t="str">
        <f t="shared" si="0"/>
        <v>N/A</v>
      </c>
      <c r="E22" s="35">
        <v>8224</v>
      </c>
      <c r="F22" s="43" t="str">
        <f t="shared" si="1"/>
        <v>N/A</v>
      </c>
      <c r="G22" s="35">
        <v>8957</v>
      </c>
      <c r="H22" s="43" t="str">
        <f t="shared" si="2"/>
        <v>N/A</v>
      </c>
      <c r="I22" s="12">
        <v>2.9420000000000002</v>
      </c>
      <c r="J22" s="12">
        <v>8.9130000000000003</v>
      </c>
      <c r="K22" s="44" t="s">
        <v>732</v>
      </c>
      <c r="L22" s="9" t="str">
        <f t="shared" si="3"/>
        <v>Yes</v>
      </c>
    </row>
    <row r="23" spans="1:12" x14ac:dyDescent="0.2">
      <c r="A23" s="3" t="s">
        <v>984</v>
      </c>
      <c r="B23" s="34" t="s">
        <v>217</v>
      </c>
      <c r="C23" s="35">
        <v>1922</v>
      </c>
      <c r="D23" s="43" t="str">
        <f t="shared" si="0"/>
        <v>N/A</v>
      </c>
      <c r="E23" s="35">
        <v>2036</v>
      </c>
      <c r="F23" s="43" t="str">
        <f t="shared" si="1"/>
        <v>N/A</v>
      </c>
      <c r="G23" s="35">
        <v>2521</v>
      </c>
      <c r="H23" s="43" t="str">
        <f t="shared" si="2"/>
        <v>N/A</v>
      </c>
      <c r="I23" s="12">
        <v>5.931</v>
      </c>
      <c r="J23" s="12">
        <v>23.82</v>
      </c>
      <c r="K23" s="44" t="s">
        <v>732</v>
      </c>
      <c r="L23" s="9" t="str">
        <f t="shared" si="3"/>
        <v>Yes</v>
      </c>
    </row>
    <row r="24" spans="1:12" x14ac:dyDescent="0.2">
      <c r="A24" s="3" t="s">
        <v>985</v>
      </c>
      <c r="B24" s="34" t="s">
        <v>217</v>
      </c>
      <c r="C24" s="35">
        <v>3402</v>
      </c>
      <c r="D24" s="43" t="str">
        <f t="shared" si="0"/>
        <v>N/A</v>
      </c>
      <c r="E24" s="35">
        <v>2068</v>
      </c>
      <c r="F24" s="43" t="str">
        <f t="shared" si="1"/>
        <v>N/A</v>
      </c>
      <c r="G24" s="35">
        <v>1288</v>
      </c>
      <c r="H24" s="43" t="str">
        <f t="shared" si="2"/>
        <v>N/A</v>
      </c>
      <c r="I24" s="12">
        <v>-39.200000000000003</v>
      </c>
      <c r="J24" s="12">
        <v>-37.700000000000003</v>
      </c>
      <c r="K24" s="44" t="s">
        <v>732</v>
      </c>
      <c r="L24" s="9" t="str">
        <f t="shared" si="3"/>
        <v>No</v>
      </c>
    </row>
    <row r="25" spans="1:12" x14ac:dyDescent="0.2">
      <c r="A25" s="3" t="s">
        <v>986</v>
      </c>
      <c r="B25" s="34" t="s">
        <v>217</v>
      </c>
      <c r="C25" s="35">
        <v>90</v>
      </c>
      <c r="D25" s="43" t="str">
        <f t="shared" si="0"/>
        <v>N/A</v>
      </c>
      <c r="E25" s="35">
        <v>382</v>
      </c>
      <c r="F25" s="43" t="str">
        <f t="shared" si="1"/>
        <v>N/A</v>
      </c>
      <c r="G25" s="35">
        <v>508</v>
      </c>
      <c r="H25" s="43" t="str">
        <f t="shared" si="2"/>
        <v>N/A</v>
      </c>
      <c r="I25" s="12">
        <v>324.39999999999998</v>
      </c>
      <c r="J25" s="12">
        <v>32.979999999999997</v>
      </c>
      <c r="K25" s="44" t="s">
        <v>732</v>
      </c>
      <c r="L25" s="9" t="str">
        <f t="shared" si="3"/>
        <v>No</v>
      </c>
    </row>
    <row r="26" spans="1:12" x14ac:dyDescent="0.2">
      <c r="A26" s="3" t="s">
        <v>987</v>
      </c>
      <c r="B26" s="34" t="s">
        <v>217</v>
      </c>
      <c r="C26" s="35">
        <v>2575</v>
      </c>
      <c r="D26" s="43" t="str">
        <f t="shared" si="0"/>
        <v>N/A</v>
      </c>
      <c r="E26" s="35">
        <v>3738</v>
      </c>
      <c r="F26" s="43" t="str">
        <f t="shared" si="1"/>
        <v>N/A</v>
      </c>
      <c r="G26" s="35">
        <v>4640</v>
      </c>
      <c r="H26" s="43" t="str">
        <f t="shared" si="2"/>
        <v>N/A</v>
      </c>
      <c r="I26" s="12">
        <v>45.17</v>
      </c>
      <c r="J26" s="12">
        <v>24.13</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7359</v>
      </c>
      <c r="D28" s="43" t="str">
        <f t="shared" si="0"/>
        <v>N/A</v>
      </c>
      <c r="E28" s="35">
        <v>7293</v>
      </c>
      <c r="F28" s="43" t="str">
        <f t="shared" si="1"/>
        <v>N/A</v>
      </c>
      <c r="G28" s="35">
        <v>7257</v>
      </c>
      <c r="H28" s="43" t="str">
        <f t="shared" si="2"/>
        <v>N/A</v>
      </c>
      <c r="I28" s="12">
        <v>-0.89700000000000002</v>
      </c>
      <c r="J28" s="12">
        <v>-0.49399999999999999</v>
      </c>
      <c r="K28" s="44" t="s">
        <v>732</v>
      </c>
      <c r="L28" s="9" t="str">
        <f t="shared" si="3"/>
        <v>Yes</v>
      </c>
    </row>
    <row r="29" spans="1:12" x14ac:dyDescent="0.2">
      <c r="A29" s="3" t="s">
        <v>989</v>
      </c>
      <c r="B29" s="34" t="s">
        <v>217</v>
      </c>
      <c r="C29" s="35">
        <v>4573</v>
      </c>
      <c r="D29" s="43" t="str">
        <f t="shared" si="0"/>
        <v>N/A</v>
      </c>
      <c r="E29" s="35">
        <v>4353</v>
      </c>
      <c r="F29" s="43" t="str">
        <f t="shared" si="1"/>
        <v>N/A</v>
      </c>
      <c r="G29" s="35">
        <v>3941</v>
      </c>
      <c r="H29" s="43" t="str">
        <f t="shared" si="2"/>
        <v>N/A</v>
      </c>
      <c r="I29" s="12">
        <v>-4.8099999999999996</v>
      </c>
      <c r="J29" s="12">
        <v>-9.4600000000000009</v>
      </c>
      <c r="K29" s="44" t="s">
        <v>732</v>
      </c>
      <c r="L29" s="9" t="str">
        <f t="shared" si="3"/>
        <v>Yes</v>
      </c>
    </row>
    <row r="30" spans="1:12" x14ac:dyDescent="0.2">
      <c r="A30" s="3" t="s">
        <v>990</v>
      </c>
      <c r="B30" s="34" t="s">
        <v>217</v>
      </c>
      <c r="C30" s="35">
        <v>1531</v>
      </c>
      <c r="D30" s="43" t="str">
        <f t="shared" si="0"/>
        <v>N/A</v>
      </c>
      <c r="E30" s="35">
        <v>1004</v>
      </c>
      <c r="F30" s="43" t="str">
        <f t="shared" si="1"/>
        <v>N/A</v>
      </c>
      <c r="G30" s="35">
        <v>893</v>
      </c>
      <c r="H30" s="43" t="str">
        <f t="shared" si="2"/>
        <v>N/A</v>
      </c>
      <c r="I30" s="12">
        <v>-34.4</v>
      </c>
      <c r="J30" s="12">
        <v>-11.1</v>
      </c>
      <c r="K30" s="44" t="s">
        <v>732</v>
      </c>
      <c r="L30" s="9" t="str">
        <f t="shared" si="3"/>
        <v>Yes</v>
      </c>
    </row>
    <row r="31" spans="1:12" x14ac:dyDescent="0.2">
      <c r="A31" s="3" t="s">
        <v>991</v>
      </c>
      <c r="B31" s="34" t="s">
        <v>217</v>
      </c>
      <c r="C31" s="35">
        <v>160</v>
      </c>
      <c r="D31" s="43" t="str">
        <f t="shared" si="0"/>
        <v>N/A</v>
      </c>
      <c r="E31" s="35">
        <v>653</v>
      </c>
      <c r="F31" s="43" t="str">
        <f t="shared" si="1"/>
        <v>N/A</v>
      </c>
      <c r="G31" s="35">
        <v>793</v>
      </c>
      <c r="H31" s="43" t="str">
        <f t="shared" si="2"/>
        <v>N/A</v>
      </c>
      <c r="I31" s="12">
        <v>308.10000000000002</v>
      </c>
      <c r="J31" s="12">
        <v>21.44</v>
      </c>
      <c r="K31" s="44" t="s">
        <v>732</v>
      </c>
      <c r="L31" s="9" t="str">
        <f t="shared" si="3"/>
        <v>Yes</v>
      </c>
    </row>
    <row r="32" spans="1:12" x14ac:dyDescent="0.2">
      <c r="A32" s="3" t="s">
        <v>992</v>
      </c>
      <c r="B32" s="34" t="s">
        <v>217</v>
      </c>
      <c r="C32" s="35">
        <v>1095</v>
      </c>
      <c r="D32" s="43" t="str">
        <f t="shared" si="0"/>
        <v>N/A</v>
      </c>
      <c r="E32" s="35">
        <v>1283</v>
      </c>
      <c r="F32" s="43" t="str">
        <f t="shared" si="1"/>
        <v>N/A</v>
      </c>
      <c r="G32" s="35">
        <v>1630</v>
      </c>
      <c r="H32" s="43" t="str">
        <f t="shared" si="2"/>
        <v>N/A</v>
      </c>
      <c r="I32" s="12">
        <v>17.170000000000002</v>
      </c>
      <c r="J32" s="12">
        <v>27.05</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241612908</v>
      </c>
      <c r="D34" s="43" t="str">
        <f t="shared" si="0"/>
        <v>N/A</v>
      </c>
      <c r="E34" s="46">
        <v>249763017</v>
      </c>
      <c r="F34" s="43" t="str">
        <f t="shared" si="1"/>
        <v>N/A</v>
      </c>
      <c r="G34" s="46">
        <v>258902310</v>
      </c>
      <c r="H34" s="43" t="str">
        <f t="shared" si="2"/>
        <v>N/A</v>
      </c>
      <c r="I34" s="12">
        <v>3.3730000000000002</v>
      </c>
      <c r="J34" s="12">
        <v>3.6589999999999998</v>
      </c>
      <c r="K34" s="44" t="s">
        <v>732</v>
      </c>
      <c r="L34" s="9" t="str">
        <f t="shared" si="3"/>
        <v>Yes</v>
      </c>
    </row>
    <row r="35" spans="1:12" x14ac:dyDescent="0.2">
      <c r="A35" s="45" t="s">
        <v>1426</v>
      </c>
      <c r="B35" s="34" t="s">
        <v>217</v>
      </c>
      <c r="C35" s="46">
        <v>14497.354374</v>
      </c>
      <c r="D35" s="43" t="str">
        <f t="shared" si="0"/>
        <v>N/A</v>
      </c>
      <c r="E35" s="46">
        <v>14883.678981999999</v>
      </c>
      <c r="F35" s="43" t="str">
        <f t="shared" si="1"/>
        <v>N/A</v>
      </c>
      <c r="G35" s="46">
        <v>14714.538789</v>
      </c>
      <c r="H35" s="43" t="str">
        <f t="shared" si="2"/>
        <v>N/A</v>
      </c>
      <c r="I35" s="12">
        <v>2.665</v>
      </c>
      <c r="J35" s="12">
        <v>-1.1399999999999999</v>
      </c>
      <c r="K35" s="44" t="s">
        <v>732</v>
      </c>
      <c r="L35" s="9" t="str">
        <f t="shared" si="3"/>
        <v>Yes</v>
      </c>
    </row>
    <row r="36" spans="1:12" x14ac:dyDescent="0.2">
      <c r="A36" s="45" t="s">
        <v>1427</v>
      </c>
      <c r="B36" s="34" t="s">
        <v>217</v>
      </c>
      <c r="C36" s="46">
        <v>15410.952162</v>
      </c>
      <c r="D36" s="43" t="str">
        <f t="shared" si="0"/>
        <v>N/A</v>
      </c>
      <c r="E36" s="46">
        <v>15806.785457</v>
      </c>
      <c r="F36" s="43" t="str">
        <f t="shared" si="1"/>
        <v>N/A</v>
      </c>
      <c r="G36" s="46">
        <v>15632.309504000001</v>
      </c>
      <c r="H36" s="43" t="str">
        <f t="shared" si="2"/>
        <v>N/A</v>
      </c>
      <c r="I36" s="12">
        <v>2.569</v>
      </c>
      <c r="J36" s="12">
        <v>-1.1000000000000001</v>
      </c>
      <c r="K36" s="44" t="s">
        <v>732</v>
      </c>
      <c r="L36" s="9" t="str">
        <f t="shared" si="3"/>
        <v>Yes</v>
      </c>
    </row>
    <row r="37" spans="1:12" x14ac:dyDescent="0.2">
      <c r="A37" s="4" t="s">
        <v>107</v>
      </c>
      <c r="B37" s="34" t="s">
        <v>217</v>
      </c>
      <c r="C37" s="46">
        <v>7311</v>
      </c>
      <c r="D37" s="43" t="str">
        <f t="shared" si="0"/>
        <v>N/A</v>
      </c>
      <c r="E37" s="46">
        <v>8469</v>
      </c>
      <c r="F37" s="43" t="str">
        <f t="shared" si="1"/>
        <v>N/A</v>
      </c>
      <c r="G37" s="46">
        <v>19376</v>
      </c>
      <c r="H37" s="43" t="str">
        <f t="shared" si="2"/>
        <v>N/A</v>
      </c>
      <c r="I37" s="12">
        <v>15.84</v>
      </c>
      <c r="J37" s="12">
        <v>128.80000000000001</v>
      </c>
      <c r="K37" s="44" t="s">
        <v>732</v>
      </c>
      <c r="L37" s="9" t="str">
        <f t="shared" si="3"/>
        <v>No</v>
      </c>
    </row>
    <row r="38" spans="1:12" x14ac:dyDescent="0.2">
      <c r="A38" s="45" t="s">
        <v>162</v>
      </c>
      <c r="B38" s="47" t="s">
        <v>221</v>
      </c>
      <c r="C38" s="1">
        <v>0</v>
      </c>
      <c r="D38" s="43" t="str">
        <f>IF($B38="N/A","N/A",IF(C38&gt;0,"No",IF(C38&lt;0,"No","Yes")))</f>
        <v>Yes</v>
      </c>
      <c r="E38" s="1">
        <v>0</v>
      </c>
      <c r="F38" s="43" t="str">
        <f>IF($B38="N/A","N/A",IF(E38&gt;0,"No",IF(E38&lt;0,"No","Yes")))</f>
        <v>Yes</v>
      </c>
      <c r="G38" s="1">
        <v>0</v>
      </c>
      <c r="H38" s="43" t="str">
        <f>IF($B38="N/A","N/A",IF(G38&gt;0,"No",IF(G38&lt;0,"No","Yes")))</f>
        <v>Yes</v>
      </c>
      <c r="I38" s="12" t="s">
        <v>1743</v>
      </c>
      <c r="J38" s="12" t="s">
        <v>1743</v>
      </c>
      <c r="K38" s="44" t="s">
        <v>732</v>
      </c>
      <c r="L38" s="9" t="str">
        <f t="shared" si="3"/>
        <v>N/A</v>
      </c>
    </row>
    <row r="39" spans="1:12" x14ac:dyDescent="0.2">
      <c r="A39" s="45" t="s">
        <v>160</v>
      </c>
      <c r="B39" s="34" t="s">
        <v>217</v>
      </c>
      <c r="C39" s="46">
        <v>0</v>
      </c>
      <c r="D39" s="43" t="str">
        <f t="shared" ref="D39:D40" si="4">IF($B39="N/A","N/A",IF(C39&gt;10,"No",IF(C39&lt;-10,"No","Yes")))</f>
        <v>N/A</v>
      </c>
      <c r="E39" s="46">
        <v>0</v>
      </c>
      <c r="F39" s="43" t="str">
        <f t="shared" ref="F39:F40" si="5">IF($B39="N/A","N/A",IF(E39&gt;10,"No",IF(E39&lt;-10,"No","Yes")))</f>
        <v>N/A</v>
      </c>
      <c r="G39" s="46">
        <v>0</v>
      </c>
      <c r="H39" s="43" t="str">
        <f t="shared" ref="H39:H40" si="6">IF($B39="N/A","N/A",IF(G39&gt;10,"No",IF(G39&lt;-10,"No","Yes")))</f>
        <v>N/A</v>
      </c>
      <c r="I39" s="12" t="s">
        <v>1743</v>
      </c>
      <c r="J39" s="12" t="s">
        <v>1743</v>
      </c>
      <c r="K39" s="44" t="s">
        <v>732</v>
      </c>
      <c r="L39" s="9" t="str">
        <f t="shared" si="3"/>
        <v>N/A</v>
      </c>
    </row>
    <row r="40" spans="1:12" x14ac:dyDescent="0.2">
      <c r="A40" s="45" t="s">
        <v>1290</v>
      </c>
      <c r="B40" s="34" t="s">
        <v>217</v>
      </c>
      <c r="C40" s="46" t="s">
        <v>1743</v>
      </c>
      <c r="D40" s="43" t="str">
        <f t="shared" si="4"/>
        <v>N/A</v>
      </c>
      <c r="E40" s="46" t="s">
        <v>1743</v>
      </c>
      <c r="F40" s="43" t="str">
        <f t="shared" si="5"/>
        <v>N/A</v>
      </c>
      <c r="G40" s="46" t="s">
        <v>1743</v>
      </c>
      <c r="H40" s="43" t="str">
        <f t="shared" si="6"/>
        <v>N/A</v>
      </c>
      <c r="I40" s="12" t="s">
        <v>1743</v>
      </c>
      <c r="J40" s="12" t="s">
        <v>1743</v>
      </c>
      <c r="K40" s="44" t="s">
        <v>732</v>
      </c>
      <c r="L40" s="9" t="str">
        <f>IF(J40="Div by 0", "N/A", IF(OR(J40="N/A",K40="N/A"),"N/A", IF(J40&gt;VALUE(MID(K40,1,2)), "No", IF(J40&lt;-1*VALUE(MID(K40,1,2)), "No", "Yes"))))</f>
        <v>N/A</v>
      </c>
    </row>
    <row r="41" spans="1:12" x14ac:dyDescent="0.2">
      <c r="A41" s="3" t="s">
        <v>1428</v>
      </c>
      <c r="B41" s="34" t="s">
        <v>217</v>
      </c>
      <c r="C41" s="46">
        <v>20367.480535999999</v>
      </c>
      <c r="D41" s="43" t="str">
        <f t="shared" ref="D41:D52" si="7">IF($B41="N/A","N/A",IF(C41&gt;10,"No",IF(C41&lt;-10,"No","Yes")))</f>
        <v>N/A</v>
      </c>
      <c r="E41" s="46">
        <v>20421.997932999999</v>
      </c>
      <c r="F41" s="43" t="str">
        <f t="shared" ref="F41:F52" si="8">IF($B41="N/A","N/A",IF(E41&gt;10,"No",IF(E41&lt;-10,"No","Yes")))</f>
        <v>N/A</v>
      </c>
      <c r="G41" s="46">
        <v>19554.535446999998</v>
      </c>
      <c r="H41" s="43" t="str">
        <f t="shared" ref="H41:H52" si="9">IF($B41="N/A","N/A",IF(G41&gt;10,"No",IF(G41&lt;-10,"No","Yes")))</f>
        <v>N/A</v>
      </c>
      <c r="I41" s="12">
        <v>0.26769999999999999</v>
      </c>
      <c r="J41" s="12">
        <v>-4.25</v>
      </c>
      <c r="K41" s="44" t="s">
        <v>732</v>
      </c>
      <c r="L41" s="9" t="str">
        <f t="shared" ref="L41:L52" si="10">IF(J41="Div by 0", "N/A", IF(K41="N/A","N/A", IF(J41&gt;VALUE(MID(K41,1,2)), "No", IF(J41&lt;-1*VALUE(MID(K41,1,2)), "No", "Yes"))))</f>
        <v>Yes</v>
      </c>
    </row>
    <row r="42" spans="1:12" x14ac:dyDescent="0.2">
      <c r="A42" s="3" t="s">
        <v>1429</v>
      </c>
      <c r="B42" s="34" t="s">
        <v>217</v>
      </c>
      <c r="C42" s="46">
        <v>5108.7549428000002</v>
      </c>
      <c r="D42" s="43" t="str">
        <f t="shared" si="7"/>
        <v>N/A</v>
      </c>
      <c r="E42" s="46">
        <v>4965.3870334000003</v>
      </c>
      <c r="F42" s="43" t="str">
        <f t="shared" si="8"/>
        <v>N/A</v>
      </c>
      <c r="G42" s="46">
        <v>3802.5593018999998</v>
      </c>
      <c r="H42" s="43" t="str">
        <f t="shared" si="9"/>
        <v>N/A</v>
      </c>
      <c r="I42" s="12">
        <v>-2.81</v>
      </c>
      <c r="J42" s="12">
        <v>-23.4</v>
      </c>
      <c r="K42" s="44" t="s">
        <v>732</v>
      </c>
      <c r="L42" s="9" t="str">
        <f t="shared" si="10"/>
        <v>Yes</v>
      </c>
    </row>
    <row r="43" spans="1:12" x14ac:dyDescent="0.2">
      <c r="A43" s="3" t="s">
        <v>1430</v>
      </c>
      <c r="B43" s="34" t="s">
        <v>217</v>
      </c>
      <c r="C43" s="46">
        <v>19586.307172000001</v>
      </c>
      <c r="D43" s="43" t="str">
        <f t="shared" si="7"/>
        <v>N/A</v>
      </c>
      <c r="E43" s="46">
        <v>13997.794486999999</v>
      </c>
      <c r="F43" s="43" t="str">
        <f t="shared" si="8"/>
        <v>N/A</v>
      </c>
      <c r="G43" s="46">
        <v>14650.772516000001</v>
      </c>
      <c r="H43" s="43" t="str">
        <f t="shared" si="9"/>
        <v>N/A</v>
      </c>
      <c r="I43" s="12">
        <v>-28.5</v>
      </c>
      <c r="J43" s="12">
        <v>4.665</v>
      </c>
      <c r="K43" s="44" t="s">
        <v>732</v>
      </c>
      <c r="L43" s="9" t="str">
        <f t="shared" si="10"/>
        <v>Yes</v>
      </c>
    </row>
    <row r="44" spans="1:12" x14ac:dyDescent="0.2">
      <c r="A44" s="3" t="s">
        <v>1431</v>
      </c>
      <c r="B44" s="34" t="s">
        <v>217</v>
      </c>
      <c r="C44" s="46">
        <v>2061.0222222000002</v>
      </c>
      <c r="D44" s="43" t="str">
        <f t="shared" si="7"/>
        <v>N/A</v>
      </c>
      <c r="E44" s="46">
        <v>3188.0235601999998</v>
      </c>
      <c r="F44" s="43" t="str">
        <f t="shared" si="8"/>
        <v>N/A</v>
      </c>
      <c r="G44" s="46">
        <v>3304.6830709000001</v>
      </c>
      <c r="H44" s="43" t="str">
        <f t="shared" si="9"/>
        <v>N/A</v>
      </c>
      <c r="I44" s="12">
        <v>54.68</v>
      </c>
      <c r="J44" s="12">
        <v>3.6589999999999998</v>
      </c>
      <c r="K44" s="44" t="s">
        <v>732</v>
      </c>
      <c r="L44" s="9" t="str">
        <f t="shared" si="10"/>
        <v>Yes</v>
      </c>
    </row>
    <row r="45" spans="1:12" x14ac:dyDescent="0.2">
      <c r="A45" s="3" t="s">
        <v>1432</v>
      </c>
      <c r="B45" s="34" t="s">
        <v>217</v>
      </c>
      <c r="C45" s="46">
        <v>33428.608155000002</v>
      </c>
      <c r="D45" s="43" t="str">
        <f t="shared" si="7"/>
        <v>N/A</v>
      </c>
      <c r="E45" s="46">
        <v>34156.158106000003</v>
      </c>
      <c r="F45" s="43" t="str">
        <f t="shared" si="8"/>
        <v>N/A</v>
      </c>
      <c r="G45" s="46">
        <v>31253.178447999999</v>
      </c>
      <c r="H45" s="43" t="str">
        <f t="shared" si="9"/>
        <v>N/A</v>
      </c>
      <c r="I45" s="12">
        <v>2.1760000000000002</v>
      </c>
      <c r="J45" s="12">
        <v>-8.5</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9896.9169724000003</v>
      </c>
      <c r="D47" s="43" t="str">
        <f t="shared" si="7"/>
        <v>N/A</v>
      </c>
      <c r="E47" s="46">
        <v>10189.039489999999</v>
      </c>
      <c r="F47" s="43" t="str">
        <f t="shared" si="8"/>
        <v>N/A</v>
      </c>
      <c r="G47" s="46">
        <v>10305.517431</v>
      </c>
      <c r="H47" s="43" t="str">
        <f t="shared" si="9"/>
        <v>N/A</v>
      </c>
      <c r="I47" s="12">
        <v>2.952</v>
      </c>
      <c r="J47" s="12">
        <v>1.143</v>
      </c>
      <c r="K47" s="44" t="s">
        <v>732</v>
      </c>
      <c r="L47" s="9" t="str">
        <f t="shared" si="10"/>
        <v>Yes</v>
      </c>
    </row>
    <row r="48" spans="1:12" x14ac:dyDescent="0.2">
      <c r="A48" s="3" t="s">
        <v>1435</v>
      </c>
      <c r="B48" s="47" t="s">
        <v>217</v>
      </c>
      <c r="C48" s="14">
        <v>4899.5976382999997</v>
      </c>
      <c r="D48" s="11" t="str">
        <f t="shared" si="7"/>
        <v>N/A</v>
      </c>
      <c r="E48" s="14">
        <v>4975.2292672000003</v>
      </c>
      <c r="F48" s="11" t="str">
        <f t="shared" si="8"/>
        <v>N/A</v>
      </c>
      <c r="G48" s="14">
        <v>5206.2453691999999</v>
      </c>
      <c r="H48" s="11" t="str">
        <f t="shared" si="9"/>
        <v>N/A</v>
      </c>
      <c r="I48" s="56">
        <v>1.544</v>
      </c>
      <c r="J48" s="56">
        <v>4.6429999999999998</v>
      </c>
      <c r="K48" s="47" t="s">
        <v>732</v>
      </c>
      <c r="L48" s="9" t="str">
        <f t="shared" si="10"/>
        <v>Yes</v>
      </c>
    </row>
    <row r="49" spans="1:12" ht="25.5" x14ac:dyDescent="0.2">
      <c r="A49" s="3" t="s">
        <v>1436</v>
      </c>
      <c r="B49" s="47" t="s">
        <v>217</v>
      </c>
      <c r="C49" s="14">
        <v>14763.817766</v>
      </c>
      <c r="D49" s="11" t="str">
        <f t="shared" si="7"/>
        <v>N/A</v>
      </c>
      <c r="E49" s="14">
        <v>15612.732072000001</v>
      </c>
      <c r="F49" s="11" t="str">
        <f t="shared" si="8"/>
        <v>N/A</v>
      </c>
      <c r="G49" s="14">
        <v>17667.633818999999</v>
      </c>
      <c r="H49" s="11" t="str">
        <f t="shared" si="9"/>
        <v>N/A</v>
      </c>
      <c r="I49" s="56">
        <v>5.75</v>
      </c>
      <c r="J49" s="56">
        <v>13.16</v>
      </c>
      <c r="K49" s="47" t="s">
        <v>732</v>
      </c>
      <c r="L49" s="9" t="str">
        <f t="shared" si="10"/>
        <v>Yes</v>
      </c>
    </row>
    <row r="50" spans="1:12" x14ac:dyDescent="0.2">
      <c r="A50" s="3" t="s">
        <v>1437</v>
      </c>
      <c r="B50" s="47" t="s">
        <v>217</v>
      </c>
      <c r="C50" s="14">
        <v>3669.375</v>
      </c>
      <c r="D50" s="11" t="str">
        <f t="shared" si="7"/>
        <v>N/A</v>
      </c>
      <c r="E50" s="14">
        <v>3451.6539051</v>
      </c>
      <c r="F50" s="11" t="str">
        <f t="shared" si="8"/>
        <v>N/A</v>
      </c>
      <c r="G50" s="14">
        <v>4014.7566204</v>
      </c>
      <c r="H50" s="11" t="str">
        <f t="shared" si="9"/>
        <v>N/A</v>
      </c>
      <c r="I50" s="56">
        <v>-5.93</v>
      </c>
      <c r="J50" s="56">
        <v>16.309999999999999</v>
      </c>
      <c r="K50" s="47" t="s">
        <v>732</v>
      </c>
      <c r="L50" s="9" t="str">
        <f t="shared" si="10"/>
        <v>Yes</v>
      </c>
    </row>
    <row r="51" spans="1:12" x14ac:dyDescent="0.2">
      <c r="A51" s="3" t="s">
        <v>1438</v>
      </c>
      <c r="B51" s="47" t="s">
        <v>217</v>
      </c>
      <c r="C51" s="14">
        <v>24872.189041000001</v>
      </c>
      <c r="D51" s="11" t="str">
        <f t="shared" si="7"/>
        <v>N/A</v>
      </c>
      <c r="E51" s="14">
        <v>27063.428682999998</v>
      </c>
      <c r="F51" s="11" t="str">
        <f t="shared" si="8"/>
        <v>N/A</v>
      </c>
      <c r="G51" s="14">
        <v>21661.612270000001</v>
      </c>
      <c r="H51" s="11" t="str">
        <f t="shared" si="9"/>
        <v>N/A</v>
      </c>
      <c r="I51" s="56">
        <v>8.81</v>
      </c>
      <c r="J51" s="56">
        <v>-20</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5225673</v>
      </c>
      <c r="D53" s="43" t="str">
        <f t="shared" ref="D53:D122" si="11">IF($B53="N/A","N/A",IF(C53&gt;10,"No",IF(C53&lt;-10,"No","Yes")))</f>
        <v>N/A</v>
      </c>
      <c r="E53" s="46">
        <v>6294564</v>
      </c>
      <c r="F53" s="43" t="str">
        <f t="shared" ref="F53:F122" si="12">IF($B53="N/A","N/A",IF(E53&gt;10,"No",IF(E53&lt;-10,"No","Yes")))</f>
        <v>N/A</v>
      </c>
      <c r="G53" s="46">
        <v>7065435</v>
      </c>
      <c r="H53" s="43" t="str">
        <f t="shared" ref="H53:H122" si="13">IF($B53="N/A","N/A",IF(G53&gt;10,"No",IF(G53&lt;-10,"No","Yes")))</f>
        <v>N/A</v>
      </c>
      <c r="I53" s="12">
        <v>20.45</v>
      </c>
      <c r="J53" s="12">
        <v>12.25</v>
      </c>
      <c r="K53" s="44" t="s">
        <v>732</v>
      </c>
      <c r="L53" s="9" t="str">
        <f t="shared" ref="L53:L113" si="14">IF(J53="Div by 0", "N/A", IF(K53="N/A","N/A", IF(J53&gt;VALUE(MID(K53,1,2)), "No", IF(J53&lt;-1*VALUE(MID(K53,1,2)), "No", "Yes"))))</f>
        <v>Yes</v>
      </c>
    </row>
    <row r="54" spans="1:12" x14ac:dyDescent="0.2">
      <c r="A54" s="45" t="s">
        <v>598</v>
      </c>
      <c r="B54" s="34" t="s">
        <v>217</v>
      </c>
      <c r="C54" s="35">
        <v>3202</v>
      </c>
      <c r="D54" s="43" t="str">
        <f t="shared" si="11"/>
        <v>N/A</v>
      </c>
      <c r="E54" s="35">
        <v>3255</v>
      </c>
      <c r="F54" s="43" t="str">
        <f t="shared" si="12"/>
        <v>N/A</v>
      </c>
      <c r="G54" s="35">
        <v>3145</v>
      </c>
      <c r="H54" s="43" t="str">
        <f t="shared" si="13"/>
        <v>N/A</v>
      </c>
      <c r="I54" s="12">
        <v>1.655</v>
      </c>
      <c r="J54" s="12">
        <v>-3.38</v>
      </c>
      <c r="K54" s="44" t="s">
        <v>732</v>
      </c>
      <c r="L54" s="9" t="str">
        <f t="shared" si="14"/>
        <v>Yes</v>
      </c>
    </row>
    <row r="55" spans="1:12" x14ac:dyDescent="0.2">
      <c r="A55" s="45" t="s">
        <v>1440</v>
      </c>
      <c r="B55" s="34" t="s">
        <v>217</v>
      </c>
      <c r="C55" s="46">
        <v>1632.0028107000001</v>
      </c>
      <c r="D55" s="43" t="str">
        <f t="shared" si="11"/>
        <v>N/A</v>
      </c>
      <c r="E55" s="46">
        <v>1933.8138249000001</v>
      </c>
      <c r="F55" s="43" t="str">
        <f t="shared" si="12"/>
        <v>N/A</v>
      </c>
      <c r="G55" s="46">
        <v>2246.5612083000001</v>
      </c>
      <c r="H55" s="43" t="str">
        <f t="shared" si="13"/>
        <v>N/A</v>
      </c>
      <c r="I55" s="12">
        <v>18.489999999999998</v>
      </c>
      <c r="J55" s="12">
        <v>16.170000000000002</v>
      </c>
      <c r="K55" s="44" t="s">
        <v>732</v>
      </c>
      <c r="L55" s="9" t="str">
        <f t="shared" si="14"/>
        <v>Yes</v>
      </c>
    </row>
    <row r="56" spans="1:12" x14ac:dyDescent="0.2">
      <c r="A56" s="45" t="s">
        <v>1441</v>
      </c>
      <c r="B56" s="34" t="s">
        <v>217</v>
      </c>
      <c r="C56" s="35">
        <v>0.46158650839999998</v>
      </c>
      <c r="D56" s="43" t="str">
        <f t="shared" si="11"/>
        <v>N/A</v>
      </c>
      <c r="E56" s="35">
        <v>0.47373271890000002</v>
      </c>
      <c r="F56" s="43" t="str">
        <f t="shared" si="12"/>
        <v>N/A</v>
      </c>
      <c r="G56" s="35">
        <v>0.68108108109999999</v>
      </c>
      <c r="H56" s="43" t="str">
        <f t="shared" si="13"/>
        <v>N/A</v>
      </c>
      <c r="I56" s="12">
        <v>2.6309999999999998</v>
      </c>
      <c r="J56" s="12">
        <v>43.77</v>
      </c>
      <c r="K56" s="44" t="s">
        <v>732</v>
      </c>
      <c r="L56" s="9" t="str">
        <f t="shared" si="14"/>
        <v>No</v>
      </c>
    </row>
    <row r="57" spans="1:12" ht="25.5" x14ac:dyDescent="0.2">
      <c r="A57" s="45" t="s">
        <v>599</v>
      </c>
      <c r="B57" s="34" t="s">
        <v>217</v>
      </c>
      <c r="C57" s="46">
        <v>2791944</v>
      </c>
      <c r="D57" s="43" t="str">
        <f t="shared" si="11"/>
        <v>N/A</v>
      </c>
      <c r="E57" s="46">
        <v>3063445</v>
      </c>
      <c r="F57" s="43" t="str">
        <f t="shared" si="12"/>
        <v>N/A</v>
      </c>
      <c r="G57" s="46">
        <v>3014927</v>
      </c>
      <c r="H57" s="43" t="str">
        <f t="shared" si="13"/>
        <v>N/A</v>
      </c>
      <c r="I57" s="12">
        <v>9.7240000000000002</v>
      </c>
      <c r="J57" s="12">
        <v>-1.58</v>
      </c>
      <c r="K57" s="44" t="s">
        <v>732</v>
      </c>
      <c r="L57" s="9" t="str">
        <f t="shared" si="14"/>
        <v>Yes</v>
      </c>
    </row>
    <row r="58" spans="1:12" x14ac:dyDescent="0.2">
      <c r="A58" s="45" t="s">
        <v>600</v>
      </c>
      <c r="B58" s="34" t="s">
        <v>217</v>
      </c>
      <c r="C58" s="35">
        <v>49</v>
      </c>
      <c r="D58" s="43" t="str">
        <f t="shared" si="11"/>
        <v>N/A</v>
      </c>
      <c r="E58" s="35">
        <v>44</v>
      </c>
      <c r="F58" s="43" t="str">
        <f t="shared" si="12"/>
        <v>N/A</v>
      </c>
      <c r="G58" s="35">
        <v>54</v>
      </c>
      <c r="H58" s="43" t="str">
        <f t="shared" si="13"/>
        <v>N/A</v>
      </c>
      <c r="I58" s="12">
        <v>-10.199999999999999</v>
      </c>
      <c r="J58" s="12">
        <v>22.73</v>
      </c>
      <c r="K58" s="44" t="s">
        <v>732</v>
      </c>
      <c r="L58" s="9" t="str">
        <f t="shared" si="14"/>
        <v>Yes</v>
      </c>
    </row>
    <row r="59" spans="1:12" x14ac:dyDescent="0.2">
      <c r="A59" s="45" t="s">
        <v>1442</v>
      </c>
      <c r="B59" s="34" t="s">
        <v>217</v>
      </c>
      <c r="C59" s="46">
        <v>56978.448980000001</v>
      </c>
      <c r="D59" s="43" t="str">
        <f t="shared" si="11"/>
        <v>N/A</v>
      </c>
      <c r="E59" s="46">
        <v>69623.75</v>
      </c>
      <c r="F59" s="43" t="str">
        <f t="shared" si="12"/>
        <v>N/A</v>
      </c>
      <c r="G59" s="46">
        <v>55831.981481000003</v>
      </c>
      <c r="H59" s="43" t="str">
        <f t="shared" si="13"/>
        <v>N/A</v>
      </c>
      <c r="I59" s="12">
        <v>22.19</v>
      </c>
      <c r="J59" s="12">
        <v>-19.8</v>
      </c>
      <c r="K59" s="44" t="s">
        <v>732</v>
      </c>
      <c r="L59" s="9" t="str">
        <f t="shared" si="14"/>
        <v>Yes</v>
      </c>
    </row>
    <row r="60" spans="1:12" ht="25.5" x14ac:dyDescent="0.2">
      <c r="A60" s="45" t="s">
        <v>601</v>
      </c>
      <c r="B60" s="34" t="s">
        <v>217</v>
      </c>
      <c r="C60" s="46">
        <v>0</v>
      </c>
      <c r="D60" s="43" t="str">
        <f t="shared" si="11"/>
        <v>N/A</v>
      </c>
      <c r="E60" s="46">
        <v>0</v>
      </c>
      <c r="F60" s="43" t="str">
        <f t="shared" si="12"/>
        <v>N/A</v>
      </c>
      <c r="G60" s="46">
        <v>0</v>
      </c>
      <c r="H60" s="43" t="str">
        <f t="shared" si="13"/>
        <v>N/A</v>
      </c>
      <c r="I60" s="12" t="s">
        <v>1743</v>
      </c>
      <c r="J60" s="12" t="s">
        <v>1743</v>
      </c>
      <c r="K60" s="44" t="s">
        <v>732</v>
      </c>
      <c r="L60" s="9" t="str">
        <f t="shared" si="14"/>
        <v>N/A</v>
      </c>
    </row>
    <row r="61" spans="1:12" x14ac:dyDescent="0.2">
      <c r="A61" s="4" t="s">
        <v>602</v>
      </c>
      <c r="B61" s="47" t="s">
        <v>217</v>
      </c>
      <c r="C61" s="1">
        <v>0</v>
      </c>
      <c r="D61" s="11" t="str">
        <f t="shared" si="11"/>
        <v>N/A</v>
      </c>
      <c r="E61" s="1">
        <v>0</v>
      </c>
      <c r="F61" s="11" t="str">
        <f t="shared" si="12"/>
        <v>N/A</v>
      </c>
      <c r="G61" s="1">
        <v>0</v>
      </c>
      <c r="H61" s="11" t="str">
        <f t="shared" si="13"/>
        <v>N/A</v>
      </c>
      <c r="I61" s="56" t="s">
        <v>1743</v>
      </c>
      <c r="J61" s="56" t="s">
        <v>1743</v>
      </c>
      <c r="K61" s="47" t="s">
        <v>732</v>
      </c>
      <c r="L61" s="9" t="str">
        <f t="shared" si="14"/>
        <v>N/A</v>
      </c>
    </row>
    <row r="62" spans="1:12" ht="25.5" x14ac:dyDescent="0.2">
      <c r="A62" s="4" t="s">
        <v>1443</v>
      </c>
      <c r="B62" s="47" t="s">
        <v>217</v>
      </c>
      <c r="C62" s="14" t="s">
        <v>1743</v>
      </c>
      <c r="D62" s="11" t="str">
        <f t="shared" si="11"/>
        <v>N/A</v>
      </c>
      <c r="E62" s="14" t="s">
        <v>1743</v>
      </c>
      <c r="F62" s="11" t="str">
        <f t="shared" si="12"/>
        <v>N/A</v>
      </c>
      <c r="G62" s="14" t="s">
        <v>1743</v>
      </c>
      <c r="H62" s="11" t="str">
        <f t="shared" si="13"/>
        <v>N/A</v>
      </c>
      <c r="I62" s="56" t="s">
        <v>1743</v>
      </c>
      <c r="J62" s="56" t="s">
        <v>1743</v>
      </c>
      <c r="K62" s="47" t="s">
        <v>732</v>
      </c>
      <c r="L62" s="9" t="str">
        <f t="shared" si="14"/>
        <v>N/A</v>
      </c>
    </row>
    <row r="63" spans="1:12" x14ac:dyDescent="0.2">
      <c r="A63" s="4" t="s">
        <v>603</v>
      </c>
      <c r="B63" s="47" t="s">
        <v>217</v>
      </c>
      <c r="C63" s="14">
        <v>6895858</v>
      </c>
      <c r="D63" s="11" t="str">
        <f t="shared" si="11"/>
        <v>N/A</v>
      </c>
      <c r="E63" s="14">
        <v>7729400</v>
      </c>
      <c r="F63" s="11" t="str">
        <f t="shared" si="12"/>
        <v>N/A</v>
      </c>
      <c r="G63" s="14">
        <v>7151902</v>
      </c>
      <c r="H63" s="11" t="str">
        <f t="shared" si="13"/>
        <v>N/A</v>
      </c>
      <c r="I63" s="56">
        <v>12.09</v>
      </c>
      <c r="J63" s="56">
        <v>-7.47</v>
      </c>
      <c r="K63" s="47" t="s">
        <v>732</v>
      </c>
      <c r="L63" s="9" t="str">
        <f t="shared" si="14"/>
        <v>Yes</v>
      </c>
    </row>
    <row r="64" spans="1:12" x14ac:dyDescent="0.2">
      <c r="A64" s="4" t="s">
        <v>604</v>
      </c>
      <c r="B64" s="47" t="s">
        <v>217</v>
      </c>
      <c r="C64" s="1">
        <v>38</v>
      </c>
      <c r="D64" s="11" t="str">
        <f t="shared" si="11"/>
        <v>N/A</v>
      </c>
      <c r="E64" s="1">
        <v>36</v>
      </c>
      <c r="F64" s="11" t="str">
        <f t="shared" si="12"/>
        <v>N/A</v>
      </c>
      <c r="G64" s="1">
        <v>38</v>
      </c>
      <c r="H64" s="11" t="str">
        <f t="shared" si="13"/>
        <v>N/A</v>
      </c>
      <c r="I64" s="56">
        <v>-5.26</v>
      </c>
      <c r="J64" s="56">
        <v>5.556</v>
      </c>
      <c r="K64" s="47" t="s">
        <v>732</v>
      </c>
      <c r="L64" s="9" t="str">
        <f t="shared" si="14"/>
        <v>Yes</v>
      </c>
    </row>
    <row r="65" spans="1:12" x14ac:dyDescent="0.2">
      <c r="A65" s="4" t="s">
        <v>1444</v>
      </c>
      <c r="B65" s="47" t="s">
        <v>217</v>
      </c>
      <c r="C65" s="14">
        <v>181469.94737000001</v>
      </c>
      <c r="D65" s="11" t="str">
        <f t="shared" si="11"/>
        <v>N/A</v>
      </c>
      <c r="E65" s="14">
        <v>214705.55556000001</v>
      </c>
      <c r="F65" s="11" t="str">
        <f t="shared" si="12"/>
        <v>N/A</v>
      </c>
      <c r="G65" s="14">
        <v>188207.94737000001</v>
      </c>
      <c r="H65" s="11" t="str">
        <f t="shared" si="13"/>
        <v>N/A</v>
      </c>
      <c r="I65" s="56">
        <v>18.309999999999999</v>
      </c>
      <c r="J65" s="56">
        <v>-12.3</v>
      </c>
      <c r="K65" s="47" t="s">
        <v>732</v>
      </c>
      <c r="L65" s="9" t="str">
        <f t="shared" si="14"/>
        <v>Yes</v>
      </c>
    </row>
    <row r="66" spans="1:12" x14ac:dyDescent="0.2">
      <c r="A66" s="4" t="s">
        <v>605</v>
      </c>
      <c r="B66" s="47" t="s">
        <v>217</v>
      </c>
      <c r="C66" s="14">
        <v>139257301</v>
      </c>
      <c r="D66" s="11" t="str">
        <f t="shared" si="11"/>
        <v>N/A</v>
      </c>
      <c r="E66" s="14">
        <v>137306877</v>
      </c>
      <c r="F66" s="11" t="str">
        <f t="shared" si="12"/>
        <v>N/A</v>
      </c>
      <c r="G66" s="14">
        <v>138186362</v>
      </c>
      <c r="H66" s="11" t="str">
        <f t="shared" si="13"/>
        <v>N/A</v>
      </c>
      <c r="I66" s="56">
        <v>-1.4</v>
      </c>
      <c r="J66" s="56">
        <v>0.64049999999999996</v>
      </c>
      <c r="K66" s="47" t="s">
        <v>732</v>
      </c>
      <c r="L66" s="9" t="str">
        <f t="shared" si="14"/>
        <v>Yes</v>
      </c>
    </row>
    <row r="67" spans="1:12" x14ac:dyDescent="0.2">
      <c r="A67" s="4" t="s">
        <v>606</v>
      </c>
      <c r="B67" s="47" t="s">
        <v>217</v>
      </c>
      <c r="C67" s="1">
        <v>4561</v>
      </c>
      <c r="D67" s="11" t="str">
        <f t="shared" si="11"/>
        <v>N/A</v>
      </c>
      <c r="E67" s="1">
        <v>4452</v>
      </c>
      <c r="F67" s="11" t="str">
        <f t="shared" si="12"/>
        <v>N/A</v>
      </c>
      <c r="G67" s="1">
        <v>4343</v>
      </c>
      <c r="H67" s="11" t="str">
        <f t="shared" si="13"/>
        <v>N/A</v>
      </c>
      <c r="I67" s="56">
        <v>-2.39</v>
      </c>
      <c r="J67" s="56">
        <v>-2.4500000000000002</v>
      </c>
      <c r="K67" s="47" t="s">
        <v>732</v>
      </c>
      <c r="L67" s="9" t="str">
        <f t="shared" si="14"/>
        <v>Yes</v>
      </c>
    </row>
    <row r="68" spans="1:12" x14ac:dyDescent="0.2">
      <c r="A68" s="4" t="s">
        <v>1445</v>
      </c>
      <c r="B68" s="47" t="s">
        <v>217</v>
      </c>
      <c r="C68" s="14">
        <v>30532.186142999999</v>
      </c>
      <c r="D68" s="11" t="str">
        <f t="shared" si="11"/>
        <v>N/A</v>
      </c>
      <c r="E68" s="14">
        <v>30841.616577000001</v>
      </c>
      <c r="F68" s="11" t="str">
        <f t="shared" si="12"/>
        <v>N/A</v>
      </c>
      <c r="G68" s="14">
        <v>31818.181441000001</v>
      </c>
      <c r="H68" s="11" t="str">
        <f t="shared" si="13"/>
        <v>N/A</v>
      </c>
      <c r="I68" s="56">
        <v>1.0129999999999999</v>
      </c>
      <c r="J68" s="56">
        <v>3.1659999999999999</v>
      </c>
      <c r="K68" s="47" t="s">
        <v>732</v>
      </c>
      <c r="L68" s="9" t="str">
        <f t="shared" si="14"/>
        <v>Yes</v>
      </c>
    </row>
    <row r="69" spans="1:12" ht="25.5" x14ac:dyDescent="0.2">
      <c r="A69" s="4" t="s">
        <v>607</v>
      </c>
      <c r="B69" s="47" t="s">
        <v>217</v>
      </c>
      <c r="C69" s="14">
        <v>3775308</v>
      </c>
      <c r="D69" s="11" t="str">
        <f t="shared" si="11"/>
        <v>N/A</v>
      </c>
      <c r="E69" s="14">
        <v>4565256</v>
      </c>
      <c r="F69" s="11" t="str">
        <f t="shared" si="12"/>
        <v>N/A</v>
      </c>
      <c r="G69" s="14">
        <v>5125687</v>
      </c>
      <c r="H69" s="11" t="str">
        <f t="shared" si="13"/>
        <v>N/A</v>
      </c>
      <c r="I69" s="56">
        <v>20.92</v>
      </c>
      <c r="J69" s="56">
        <v>12.28</v>
      </c>
      <c r="K69" s="47" t="s">
        <v>732</v>
      </c>
      <c r="L69" s="9" t="str">
        <f t="shared" si="14"/>
        <v>Yes</v>
      </c>
    </row>
    <row r="70" spans="1:12" x14ac:dyDescent="0.2">
      <c r="A70" s="4" t="s">
        <v>608</v>
      </c>
      <c r="B70" s="47" t="s">
        <v>217</v>
      </c>
      <c r="C70" s="1">
        <v>11918</v>
      </c>
      <c r="D70" s="11" t="str">
        <f t="shared" si="11"/>
        <v>N/A</v>
      </c>
      <c r="E70" s="1">
        <v>12261</v>
      </c>
      <c r="F70" s="11" t="str">
        <f t="shared" si="12"/>
        <v>N/A</v>
      </c>
      <c r="G70" s="1">
        <v>12773</v>
      </c>
      <c r="H70" s="11" t="str">
        <f t="shared" si="13"/>
        <v>N/A</v>
      </c>
      <c r="I70" s="56">
        <v>2.8780000000000001</v>
      </c>
      <c r="J70" s="56">
        <v>4.1760000000000002</v>
      </c>
      <c r="K70" s="47" t="s">
        <v>732</v>
      </c>
      <c r="L70" s="9" t="str">
        <f t="shared" si="14"/>
        <v>Yes</v>
      </c>
    </row>
    <row r="71" spans="1:12" x14ac:dyDescent="0.2">
      <c r="A71" s="4" t="s">
        <v>1446</v>
      </c>
      <c r="B71" s="47" t="s">
        <v>217</v>
      </c>
      <c r="C71" s="14">
        <v>316.77361973000001</v>
      </c>
      <c r="D71" s="11" t="str">
        <f t="shared" si="11"/>
        <v>N/A</v>
      </c>
      <c r="E71" s="14">
        <v>372.33961341000003</v>
      </c>
      <c r="F71" s="11" t="str">
        <f t="shared" si="12"/>
        <v>N/A</v>
      </c>
      <c r="G71" s="14">
        <v>401.29076959000002</v>
      </c>
      <c r="H71" s="11" t="str">
        <f t="shared" si="13"/>
        <v>N/A</v>
      </c>
      <c r="I71" s="56">
        <v>17.54</v>
      </c>
      <c r="J71" s="56">
        <v>7.7750000000000004</v>
      </c>
      <c r="K71" s="47" t="s">
        <v>732</v>
      </c>
      <c r="L71" s="9" t="str">
        <f t="shared" si="14"/>
        <v>Yes</v>
      </c>
    </row>
    <row r="72" spans="1:12" x14ac:dyDescent="0.2">
      <c r="A72" s="4" t="s">
        <v>609</v>
      </c>
      <c r="B72" s="47" t="s">
        <v>217</v>
      </c>
      <c r="C72" s="14">
        <v>2517294</v>
      </c>
      <c r="D72" s="11" t="str">
        <f t="shared" si="11"/>
        <v>N/A</v>
      </c>
      <c r="E72" s="14">
        <v>3231125</v>
      </c>
      <c r="F72" s="11" t="str">
        <f t="shared" si="12"/>
        <v>N/A</v>
      </c>
      <c r="G72" s="14">
        <v>4203161</v>
      </c>
      <c r="H72" s="11" t="str">
        <f t="shared" si="13"/>
        <v>N/A</v>
      </c>
      <c r="I72" s="56">
        <v>28.36</v>
      </c>
      <c r="J72" s="56">
        <v>30.08</v>
      </c>
      <c r="K72" s="47" t="s">
        <v>732</v>
      </c>
      <c r="L72" s="9" t="str">
        <f t="shared" si="14"/>
        <v>No</v>
      </c>
    </row>
    <row r="73" spans="1:12" x14ac:dyDescent="0.2">
      <c r="A73" s="4" t="s">
        <v>610</v>
      </c>
      <c r="B73" s="47" t="s">
        <v>217</v>
      </c>
      <c r="C73" s="1">
        <v>3714</v>
      </c>
      <c r="D73" s="11" t="str">
        <f t="shared" si="11"/>
        <v>N/A</v>
      </c>
      <c r="E73" s="1">
        <v>4238</v>
      </c>
      <c r="F73" s="11" t="str">
        <f t="shared" si="12"/>
        <v>N/A</v>
      </c>
      <c r="G73" s="1">
        <v>4622</v>
      </c>
      <c r="H73" s="11" t="str">
        <f t="shared" si="13"/>
        <v>N/A</v>
      </c>
      <c r="I73" s="56">
        <v>14.11</v>
      </c>
      <c r="J73" s="56">
        <v>9.0609999999999999</v>
      </c>
      <c r="K73" s="47" t="s">
        <v>732</v>
      </c>
      <c r="L73" s="9" t="str">
        <f t="shared" si="14"/>
        <v>Yes</v>
      </c>
    </row>
    <row r="74" spans="1:12" x14ac:dyDescent="0.2">
      <c r="A74" s="4" t="s">
        <v>1447</v>
      </c>
      <c r="B74" s="47" t="s">
        <v>217</v>
      </c>
      <c r="C74" s="14">
        <v>677.78513731999999</v>
      </c>
      <c r="D74" s="11" t="str">
        <f t="shared" si="11"/>
        <v>N/A</v>
      </c>
      <c r="E74" s="14">
        <v>762.41741387000002</v>
      </c>
      <c r="F74" s="11" t="str">
        <f t="shared" si="12"/>
        <v>N/A</v>
      </c>
      <c r="G74" s="14">
        <v>909.38143661000004</v>
      </c>
      <c r="H74" s="11" t="str">
        <f t="shared" si="13"/>
        <v>N/A</v>
      </c>
      <c r="I74" s="56">
        <v>12.49</v>
      </c>
      <c r="J74" s="56">
        <v>19.28</v>
      </c>
      <c r="K74" s="47" t="s">
        <v>732</v>
      </c>
      <c r="L74" s="9" t="str">
        <f t="shared" si="14"/>
        <v>Yes</v>
      </c>
    </row>
    <row r="75" spans="1:12" ht="25.5" x14ac:dyDescent="0.2">
      <c r="A75" s="4" t="s">
        <v>611</v>
      </c>
      <c r="B75" s="47" t="s">
        <v>217</v>
      </c>
      <c r="C75" s="14">
        <v>653086</v>
      </c>
      <c r="D75" s="11" t="str">
        <f t="shared" si="11"/>
        <v>N/A</v>
      </c>
      <c r="E75" s="14">
        <v>833650</v>
      </c>
      <c r="F75" s="11" t="str">
        <f t="shared" si="12"/>
        <v>N/A</v>
      </c>
      <c r="G75" s="14">
        <v>885553</v>
      </c>
      <c r="H75" s="11" t="str">
        <f t="shared" si="13"/>
        <v>N/A</v>
      </c>
      <c r="I75" s="56">
        <v>27.65</v>
      </c>
      <c r="J75" s="56">
        <v>6.226</v>
      </c>
      <c r="K75" s="47" t="s">
        <v>732</v>
      </c>
      <c r="L75" s="9" t="str">
        <f t="shared" si="14"/>
        <v>Yes</v>
      </c>
    </row>
    <row r="76" spans="1:12" x14ac:dyDescent="0.2">
      <c r="A76" s="45" t="s">
        <v>612</v>
      </c>
      <c r="B76" s="34" t="s">
        <v>217</v>
      </c>
      <c r="C76" s="35">
        <v>5928</v>
      </c>
      <c r="D76" s="43" t="str">
        <f t="shared" si="11"/>
        <v>N/A</v>
      </c>
      <c r="E76" s="35">
        <v>6363</v>
      </c>
      <c r="F76" s="43" t="str">
        <f t="shared" si="12"/>
        <v>N/A</v>
      </c>
      <c r="G76" s="35">
        <v>6616</v>
      </c>
      <c r="H76" s="43" t="str">
        <f t="shared" si="13"/>
        <v>N/A</v>
      </c>
      <c r="I76" s="12">
        <v>7.3380000000000001</v>
      </c>
      <c r="J76" s="12">
        <v>3.976</v>
      </c>
      <c r="K76" s="44" t="s">
        <v>732</v>
      </c>
      <c r="L76" s="9" t="str">
        <f t="shared" si="14"/>
        <v>Yes</v>
      </c>
    </row>
    <row r="77" spans="1:12" ht="25.5" x14ac:dyDescent="0.2">
      <c r="A77" s="45" t="s">
        <v>1448</v>
      </c>
      <c r="B77" s="34" t="s">
        <v>217</v>
      </c>
      <c r="C77" s="46">
        <v>110.16970310000001</v>
      </c>
      <c r="D77" s="43" t="str">
        <f t="shared" si="11"/>
        <v>N/A</v>
      </c>
      <c r="E77" s="46">
        <v>131.01524438000001</v>
      </c>
      <c r="F77" s="43" t="str">
        <f t="shared" si="12"/>
        <v>N/A</v>
      </c>
      <c r="G77" s="46">
        <v>133.85021161</v>
      </c>
      <c r="H77" s="43" t="str">
        <f t="shared" si="13"/>
        <v>N/A</v>
      </c>
      <c r="I77" s="12">
        <v>18.920000000000002</v>
      </c>
      <c r="J77" s="12">
        <v>2.1640000000000001</v>
      </c>
      <c r="K77" s="44" t="s">
        <v>732</v>
      </c>
      <c r="L77" s="9" t="str">
        <f t="shared" si="14"/>
        <v>Yes</v>
      </c>
    </row>
    <row r="78" spans="1:12" ht="25.5" x14ac:dyDescent="0.2">
      <c r="A78" s="45" t="s">
        <v>613</v>
      </c>
      <c r="B78" s="34" t="s">
        <v>217</v>
      </c>
      <c r="C78" s="46">
        <v>2451170</v>
      </c>
      <c r="D78" s="43" t="str">
        <f t="shared" si="11"/>
        <v>N/A</v>
      </c>
      <c r="E78" s="46">
        <v>3260448</v>
      </c>
      <c r="F78" s="43" t="str">
        <f t="shared" si="12"/>
        <v>N/A</v>
      </c>
      <c r="G78" s="46">
        <v>3653252</v>
      </c>
      <c r="H78" s="43" t="str">
        <f t="shared" si="13"/>
        <v>N/A</v>
      </c>
      <c r="I78" s="12">
        <v>33.020000000000003</v>
      </c>
      <c r="J78" s="12">
        <v>12.05</v>
      </c>
      <c r="K78" s="44" t="s">
        <v>732</v>
      </c>
      <c r="L78" s="9" t="str">
        <f t="shared" si="14"/>
        <v>Yes</v>
      </c>
    </row>
    <row r="79" spans="1:12" x14ac:dyDescent="0.2">
      <c r="A79" s="45" t="s">
        <v>614</v>
      </c>
      <c r="B79" s="34" t="s">
        <v>217</v>
      </c>
      <c r="C79" s="35">
        <v>6566</v>
      </c>
      <c r="D79" s="43" t="str">
        <f t="shared" si="11"/>
        <v>N/A</v>
      </c>
      <c r="E79" s="35">
        <v>6972</v>
      </c>
      <c r="F79" s="43" t="str">
        <f t="shared" si="12"/>
        <v>N/A</v>
      </c>
      <c r="G79" s="35">
        <v>7498</v>
      </c>
      <c r="H79" s="43" t="str">
        <f t="shared" si="13"/>
        <v>N/A</v>
      </c>
      <c r="I79" s="12">
        <v>6.1829999999999998</v>
      </c>
      <c r="J79" s="12">
        <v>7.5439999999999996</v>
      </c>
      <c r="K79" s="44" t="s">
        <v>732</v>
      </c>
      <c r="L79" s="9" t="str">
        <f t="shared" si="14"/>
        <v>Yes</v>
      </c>
    </row>
    <row r="80" spans="1:12" x14ac:dyDescent="0.2">
      <c r="A80" s="45" t="s">
        <v>1449</v>
      </c>
      <c r="B80" s="34" t="s">
        <v>217</v>
      </c>
      <c r="C80" s="46">
        <v>373.31251903999998</v>
      </c>
      <c r="D80" s="43" t="str">
        <f t="shared" si="11"/>
        <v>N/A</v>
      </c>
      <c r="E80" s="46">
        <v>467.64888123999998</v>
      </c>
      <c r="F80" s="43" t="str">
        <f t="shared" si="12"/>
        <v>N/A</v>
      </c>
      <c r="G80" s="46">
        <v>487.23019471999999</v>
      </c>
      <c r="H80" s="43" t="str">
        <f t="shared" si="13"/>
        <v>N/A</v>
      </c>
      <c r="I80" s="12">
        <v>25.27</v>
      </c>
      <c r="J80" s="12">
        <v>4.1870000000000003</v>
      </c>
      <c r="K80" s="44" t="s">
        <v>732</v>
      </c>
      <c r="L80" s="9" t="str">
        <f t="shared" si="14"/>
        <v>Yes</v>
      </c>
    </row>
    <row r="81" spans="1:12" x14ac:dyDescent="0.2">
      <c r="A81" s="45" t="s">
        <v>615</v>
      </c>
      <c r="B81" s="34" t="s">
        <v>217</v>
      </c>
      <c r="C81" s="46">
        <v>2130187</v>
      </c>
      <c r="D81" s="43" t="str">
        <f t="shared" si="11"/>
        <v>N/A</v>
      </c>
      <c r="E81" s="46">
        <v>2314824</v>
      </c>
      <c r="F81" s="43" t="str">
        <f t="shared" si="12"/>
        <v>N/A</v>
      </c>
      <c r="G81" s="46">
        <v>2708284</v>
      </c>
      <c r="H81" s="43" t="str">
        <f t="shared" si="13"/>
        <v>N/A</v>
      </c>
      <c r="I81" s="12">
        <v>8.6679999999999993</v>
      </c>
      <c r="J81" s="12">
        <v>17</v>
      </c>
      <c r="K81" s="44" t="s">
        <v>732</v>
      </c>
      <c r="L81" s="9" t="str">
        <f t="shared" si="14"/>
        <v>Yes</v>
      </c>
    </row>
    <row r="82" spans="1:12" x14ac:dyDescent="0.2">
      <c r="A82" s="45" t="s">
        <v>616</v>
      </c>
      <c r="B82" s="34" t="s">
        <v>217</v>
      </c>
      <c r="C82" s="35">
        <v>2817</v>
      </c>
      <c r="D82" s="43" t="str">
        <f t="shared" si="11"/>
        <v>N/A</v>
      </c>
      <c r="E82" s="35">
        <v>2830</v>
      </c>
      <c r="F82" s="43" t="str">
        <f t="shared" si="12"/>
        <v>N/A</v>
      </c>
      <c r="G82" s="35">
        <v>3223</v>
      </c>
      <c r="H82" s="43" t="str">
        <f t="shared" si="13"/>
        <v>N/A</v>
      </c>
      <c r="I82" s="12">
        <v>0.46150000000000002</v>
      </c>
      <c r="J82" s="12">
        <v>13.89</v>
      </c>
      <c r="K82" s="44" t="s">
        <v>732</v>
      </c>
      <c r="L82" s="9" t="str">
        <f t="shared" si="14"/>
        <v>Yes</v>
      </c>
    </row>
    <row r="83" spans="1:12" x14ac:dyDescent="0.2">
      <c r="A83" s="45" t="s">
        <v>1450</v>
      </c>
      <c r="B83" s="34" t="s">
        <v>217</v>
      </c>
      <c r="C83" s="46">
        <v>756.18991834999997</v>
      </c>
      <c r="D83" s="43" t="str">
        <f t="shared" si="11"/>
        <v>N/A</v>
      </c>
      <c r="E83" s="46">
        <v>817.95901060000006</v>
      </c>
      <c r="F83" s="43" t="str">
        <f t="shared" si="12"/>
        <v>N/A</v>
      </c>
      <c r="G83" s="46">
        <v>840.29910022000001</v>
      </c>
      <c r="H83" s="43" t="str">
        <f t="shared" si="13"/>
        <v>N/A</v>
      </c>
      <c r="I83" s="12">
        <v>8.1679999999999993</v>
      </c>
      <c r="J83" s="12">
        <v>2.7309999999999999</v>
      </c>
      <c r="K83" s="44" t="s">
        <v>732</v>
      </c>
      <c r="L83" s="9" t="str">
        <f t="shared" si="14"/>
        <v>Yes</v>
      </c>
    </row>
    <row r="84" spans="1:12" ht="25.5" x14ac:dyDescent="0.2">
      <c r="A84" s="45" t="s">
        <v>617</v>
      </c>
      <c r="B84" s="34" t="s">
        <v>217</v>
      </c>
      <c r="C84" s="46">
        <v>141758</v>
      </c>
      <c r="D84" s="43" t="str">
        <f t="shared" si="11"/>
        <v>N/A</v>
      </c>
      <c r="E84" s="46">
        <v>146254</v>
      </c>
      <c r="F84" s="43" t="str">
        <f t="shared" si="12"/>
        <v>N/A</v>
      </c>
      <c r="G84" s="46">
        <v>127377</v>
      </c>
      <c r="H84" s="43" t="str">
        <f t="shared" si="13"/>
        <v>N/A</v>
      </c>
      <c r="I84" s="12">
        <v>3.1720000000000002</v>
      </c>
      <c r="J84" s="12">
        <v>-12.9</v>
      </c>
      <c r="K84" s="44" t="s">
        <v>732</v>
      </c>
      <c r="L84" s="9" t="str">
        <f t="shared" si="14"/>
        <v>Yes</v>
      </c>
    </row>
    <row r="85" spans="1:12" x14ac:dyDescent="0.2">
      <c r="A85" s="45" t="s">
        <v>618</v>
      </c>
      <c r="B85" s="34" t="s">
        <v>217</v>
      </c>
      <c r="C85" s="35">
        <v>98</v>
      </c>
      <c r="D85" s="43" t="str">
        <f t="shared" si="11"/>
        <v>N/A</v>
      </c>
      <c r="E85" s="35">
        <v>87</v>
      </c>
      <c r="F85" s="43" t="str">
        <f t="shared" si="12"/>
        <v>N/A</v>
      </c>
      <c r="G85" s="35">
        <v>80</v>
      </c>
      <c r="H85" s="43" t="str">
        <f t="shared" si="13"/>
        <v>N/A</v>
      </c>
      <c r="I85" s="12">
        <v>-11.2</v>
      </c>
      <c r="J85" s="12">
        <v>-8.0500000000000007</v>
      </c>
      <c r="K85" s="44" t="s">
        <v>732</v>
      </c>
      <c r="L85" s="9" t="str">
        <f t="shared" si="14"/>
        <v>Yes</v>
      </c>
    </row>
    <row r="86" spans="1:12" ht="25.5" x14ac:dyDescent="0.2">
      <c r="A86" s="45" t="s">
        <v>1451</v>
      </c>
      <c r="B86" s="34" t="s">
        <v>217</v>
      </c>
      <c r="C86" s="46">
        <v>1446.5102041</v>
      </c>
      <c r="D86" s="43" t="str">
        <f t="shared" si="11"/>
        <v>N/A</v>
      </c>
      <c r="E86" s="46">
        <v>1681.0804598</v>
      </c>
      <c r="F86" s="43" t="str">
        <f t="shared" si="12"/>
        <v>N/A</v>
      </c>
      <c r="G86" s="46">
        <v>1592.2125000000001</v>
      </c>
      <c r="H86" s="43" t="str">
        <f t="shared" si="13"/>
        <v>N/A</v>
      </c>
      <c r="I86" s="12">
        <v>16.22</v>
      </c>
      <c r="J86" s="12">
        <v>-5.29</v>
      </c>
      <c r="K86" s="44" t="s">
        <v>732</v>
      </c>
      <c r="L86" s="9" t="str">
        <f t="shared" si="14"/>
        <v>Yes</v>
      </c>
    </row>
    <row r="87" spans="1:12" ht="25.5" x14ac:dyDescent="0.2">
      <c r="A87" s="45" t="s">
        <v>619</v>
      </c>
      <c r="B87" s="34" t="s">
        <v>217</v>
      </c>
      <c r="C87" s="46">
        <v>1618589</v>
      </c>
      <c r="D87" s="43" t="str">
        <f t="shared" si="11"/>
        <v>N/A</v>
      </c>
      <c r="E87" s="46">
        <v>1753131</v>
      </c>
      <c r="F87" s="43" t="str">
        <f t="shared" si="12"/>
        <v>N/A</v>
      </c>
      <c r="G87" s="46">
        <v>2050779</v>
      </c>
      <c r="H87" s="43" t="str">
        <f t="shared" si="13"/>
        <v>N/A</v>
      </c>
      <c r="I87" s="12">
        <v>8.3119999999999994</v>
      </c>
      <c r="J87" s="12">
        <v>16.98</v>
      </c>
      <c r="K87" s="44" t="s">
        <v>732</v>
      </c>
      <c r="L87" s="9" t="str">
        <f t="shared" si="14"/>
        <v>Yes</v>
      </c>
    </row>
    <row r="88" spans="1:12" x14ac:dyDescent="0.2">
      <c r="A88" s="45" t="s">
        <v>620</v>
      </c>
      <c r="B88" s="34" t="s">
        <v>217</v>
      </c>
      <c r="C88" s="35">
        <v>7596</v>
      </c>
      <c r="D88" s="43" t="str">
        <f t="shared" si="11"/>
        <v>N/A</v>
      </c>
      <c r="E88" s="35">
        <v>7798</v>
      </c>
      <c r="F88" s="43" t="str">
        <f t="shared" si="12"/>
        <v>N/A</v>
      </c>
      <c r="G88" s="35">
        <v>8147</v>
      </c>
      <c r="H88" s="43" t="str">
        <f t="shared" si="13"/>
        <v>N/A</v>
      </c>
      <c r="I88" s="12">
        <v>2.6589999999999998</v>
      </c>
      <c r="J88" s="12">
        <v>4.476</v>
      </c>
      <c r="K88" s="44" t="s">
        <v>732</v>
      </c>
      <c r="L88" s="9" t="str">
        <f t="shared" si="14"/>
        <v>Yes</v>
      </c>
    </row>
    <row r="89" spans="1:12" x14ac:dyDescent="0.2">
      <c r="A89" s="45" t="s">
        <v>1452</v>
      </c>
      <c r="B89" s="34" t="s">
        <v>217</v>
      </c>
      <c r="C89" s="46">
        <v>213.08438652000001</v>
      </c>
      <c r="D89" s="43" t="str">
        <f t="shared" si="11"/>
        <v>N/A</v>
      </c>
      <c r="E89" s="46">
        <v>224.81803026</v>
      </c>
      <c r="F89" s="43" t="str">
        <f t="shared" si="12"/>
        <v>N/A</v>
      </c>
      <c r="G89" s="46">
        <v>251.72198355</v>
      </c>
      <c r="H89" s="43" t="str">
        <f t="shared" si="13"/>
        <v>N/A</v>
      </c>
      <c r="I89" s="12">
        <v>5.5069999999999997</v>
      </c>
      <c r="J89" s="12">
        <v>11.97</v>
      </c>
      <c r="K89" s="44" t="s">
        <v>732</v>
      </c>
      <c r="L89" s="9" t="str">
        <f t="shared" si="14"/>
        <v>Yes</v>
      </c>
    </row>
    <row r="90" spans="1:12" x14ac:dyDescent="0.2">
      <c r="A90" s="45" t="s">
        <v>621</v>
      </c>
      <c r="B90" s="34" t="s">
        <v>217</v>
      </c>
      <c r="C90" s="46">
        <v>2986016</v>
      </c>
      <c r="D90" s="43" t="str">
        <f t="shared" si="11"/>
        <v>N/A</v>
      </c>
      <c r="E90" s="46">
        <v>2364799</v>
      </c>
      <c r="F90" s="43" t="str">
        <f t="shared" si="12"/>
        <v>N/A</v>
      </c>
      <c r="G90" s="46">
        <v>2339930</v>
      </c>
      <c r="H90" s="43" t="str">
        <f t="shared" si="13"/>
        <v>N/A</v>
      </c>
      <c r="I90" s="12">
        <v>-20.8</v>
      </c>
      <c r="J90" s="12">
        <v>-1.05</v>
      </c>
      <c r="K90" s="44" t="s">
        <v>732</v>
      </c>
      <c r="L90" s="9" t="str">
        <f t="shared" si="14"/>
        <v>Yes</v>
      </c>
    </row>
    <row r="91" spans="1:12" x14ac:dyDescent="0.2">
      <c r="A91" s="45" t="s">
        <v>622</v>
      </c>
      <c r="B91" s="34" t="s">
        <v>217</v>
      </c>
      <c r="C91" s="35">
        <v>6037</v>
      </c>
      <c r="D91" s="43" t="str">
        <f t="shared" si="11"/>
        <v>N/A</v>
      </c>
      <c r="E91" s="35">
        <v>6025</v>
      </c>
      <c r="F91" s="43" t="str">
        <f t="shared" si="12"/>
        <v>N/A</v>
      </c>
      <c r="G91" s="35">
        <v>5987</v>
      </c>
      <c r="H91" s="43" t="str">
        <f t="shared" si="13"/>
        <v>N/A</v>
      </c>
      <c r="I91" s="12">
        <v>-0.19900000000000001</v>
      </c>
      <c r="J91" s="12">
        <v>-0.63100000000000001</v>
      </c>
      <c r="K91" s="44" t="s">
        <v>732</v>
      </c>
      <c r="L91" s="9" t="str">
        <f t="shared" si="14"/>
        <v>Yes</v>
      </c>
    </row>
    <row r="92" spans="1:12" x14ac:dyDescent="0.2">
      <c r="A92" s="45" t="s">
        <v>1453</v>
      </c>
      <c r="B92" s="34" t="s">
        <v>217</v>
      </c>
      <c r="C92" s="46">
        <v>494.61918171000002</v>
      </c>
      <c r="D92" s="43" t="str">
        <f t="shared" si="11"/>
        <v>N/A</v>
      </c>
      <c r="E92" s="46">
        <v>392.49775934000002</v>
      </c>
      <c r="F92" s="43" t="str">
        <f t="shared" si="12"/>
        <v>N/A</v>
      </c>
      <c r="G92" s="46">
        <v>390.83514280999998</v>
      </c>
      <c r="H92" s="43" t="str">
        <f t="shared" si="13"/>
        <v>N/A</v>
      </c>
      <c r="I92" s="12">
        <v>-20.6</v>
      </c>
      <c r="J92" s="12">
        <v>-0.42399999999999999</v>
      </c>
      <c r="K92" s="44" t="s">
        <v>732</v>
      </c>
      <c r="L92" s="9" t="str">
        <f t="shared" si="14"/>
        <v>Yes</v>
      </c>
    </row>
    <row r="93" spans="1:12" ht="25.5" x14ac:dyDescent="0.2">
      <c r="A93" s="45" t="s">
        <v>623</v>
      </c>
      <c r="B93" s="34" t="s">
        <v>217</v>
      </c>
      <c r="C93" s="46">
        <v>25507642</v>
      </c>
      <c r="D93" s="43" t="str">
        <f t="shared" si="11"/>
        <v>N/A</v>
      </c>
      <c r="E93" s="46">
        <v>28743643</v>
      </c>
      <c r="F93" s="43" t="str">
        <f t="shared" si="12"/>
        <v>N/A</v>
      </c>
      <c r="G93" s="46">
        <v>31776886</v>
      </c>
      <c r="H93" s="43" t="str">
        <f t="shared" si="13"/>
        <v>N/A</v>
      </c>
      <c r="I93" s="12">
        <v>12.69</v>
      </c>
      <c r="J93" s="12">
        <v>10.55</v>
      </c>
      <c r="K93" s="44" t="s">
        <v>732</v>
      </c>
      <c r="L93" s="9" t="str">
        <f t="shared" si="14"/>
        <v>Yes</v>
      </c>
    </row>
    <row r="94" spans="1:12" x14ac:dyDescent="0.2">
      <c r="A94" s="48" t="s">
        <v>624</v>
      </c>
      <c r="B94" s="35" t="s">
        <v>217</v>
      </c>
      <c r="C94" s="35">
        <v>7047</v>
      </c>
      <c r="D94" s="43" t="str">
        <f t="shared" si="11"/>
        <v>N/A</v>
      </c>
      <c r="E94" s="35">
        <v>7279</v>
      </c>
      <c r="F94" s="43" t="str">
        <f t="shared" si="12"/>
        <v>N/A</v>
      </c>
      <c r="G94" s="35">
        <v>7973</v>
      </c>
      <c r="H94" s="43" t="str">
        <f t="shared" si="13"/>
        <v>N/A</v>
      </c>
      <c r="I94" s="12">
        <v>3.2919999999999998</v>
      </c>
      <c r="J94" s="12">
        <v>9.5340000000000007</v>
      </c>
      <c r="K94" s="49" t="s">
        <v>732</v>
      </c>
      <c r="L94" s="9" t="str">
        <f t="shared" si="14"/>
        <v>Yes</v>
      </c>
    </row>
    <row r="95" spans="1:12" ht="25.5" x14ac:dyDescent="0.2">
      <c r="A95" s="45" t="s">
        <v>1454</v>
      </c>
      <c r="B95" s="34" t="s">
        <v>217</v>
      </c>
      <c r="C95" s="46">
        <v>3619.6455228999998</v>
      </c>
      <c r="D95" s="43" t="str">
        <f t="shared" si="11"/>
        <v>N/A</v>
      </c>
      <c r="E95" s="46">
        <v>3948.8450336999999</v>
      </c>
      <c r="F95" s="43" t="str">
        <f t="shared" si="12"/>
        <v>N/A</v>
      </c>
      <c r="G95" s="46">
        <v>3985.5620217999999</v>
      </c>
      <c r="H95" s="43" t="str">
        <f t="shared" si="13"/>
        <v>N/A</v>
      </c>
      <c r="I95" s="12">
        <v>9.0950000000000006</v>
      </c>
      <c r="J95" s="12">
        <v>0.92979999999999996</v>
      </c>
      <c r="K95" s="44" t="s">
        <v>732</v>
      </c>
      <c r="L95" s="9" t="str">
        <f t="shared" si="14"/>
        <v>Yes</v>
      </c>
    </row>
    <row r="96" spans="1:12" ht="25.5" x14ac:dyDescent="0.2">
      <c r="A96" s="45" t="s">
        <v>625</v>
      </c>
      <c r="B96" s="34" t="s">
        <v>217</v>
      </c>
      <c r="C96" s="46">
        <v>340820</v>
      </c>
      <c r="D96" s="43" t="str">
        <f t="shared" si="11"/>
        <v>N/A</v>
      </c>
      <c r="E96" s="46">
        <v>296902</v>
      </c>
      <c r="F96" s="43" t="str">
        <f t="shared" si="12"/>
        <v>N/A</v>
      </c>
      <c r="G96" s="46">
        <v>293893</v>
      </c>
      <c r="H96" s="43" t="str">
        <f t="shared" si="13"/>
        <v>N/A</v>
      </c>
      <c r="I96" s="12">
        <v>-12.9</v>
      </c>
      <c r="J96" s="12">
        <v>-1.01</v>
      </c>
      <c r="K96" s="44" t="s">
        <v>732</v>
      </c>
      <c r="L96" s="9" t="str">
        <f t="shared" si="14"/>
        <v>Yes</v>
      </c>
    </row>
    <row r="97" spans="1:12" x14ac:dyDescent="0.2">
      <c r="A97" s="45" t="s">
        <v>626</v>
      </c>
      <c r="B97" s="34" t="s">
        <v>217</v>
      </c>
      <c r="C97" s="35">
        <v>807</v>
      </c>
      <c r="D97" s="43" t="str">
        <f t="shared" si="11"/>
        <v>N/A</v>
      </c>
      <c r="E97" s="35">
        <v>866</v>
      </c>
      <c r="F97" s="43" t="str">
        <f t="shared" si="12"/>
        <v>N/A</v>
      </c>
      <c r="G97" s="35">
        <v>918</v>
      </c>
      <c r="H97" s="43" t="str">
        <f t="shared" si="13"/>
        <v>N/A</v>
      </c>
      <c r="I97" s="12">
        <v>7.3109999999999999</v>
      </c>
      <c r="J97" s="12">
        <v>6.0049999999999999</v>
      </c>
      <c r="K97" s="44" t="s">
        <v>732</v>
      </c>
      <c r="L97" s="9" t="str">
        <f t="shared" si="14"/>
        <v>Yes</v>
      </c>
    </row>
    <row r="98" spans="1:12" ht="25.5" x14ac:dyDescent="0.2">
      <c r="A98" s="45" t="s">
        <v>1455</v>
      </c>
      <c r="B98" s="34" t="s">
        <v>217</v>
      </c>
      <c r="C98" s="46">
        <v>422.32961585999999</v>
      </c>
      <c r="D98" s="43" t="str">
        <f t="shared" si="11"/>
        <v>N/A</v>
      </c>
      <c r="E98" s="46">
        <v>342.84295612</v>
      </c>
      <c r="F98" s="43" t="str">
        <f t="shared" si="12"/>
        <v>N/A</v>
      </c>
      <c r="G98" s="46">
        <v>320.14488017000002</v>
      </c>
      <c r="H98" s="43" t="str">
        <f t="shared" si="13"/>
        <v>N/A</v>
      </c>
      <c r="I98" s="12">
        <v>-18.8</v>
      </c>
      <c r="J98" s="12">
        <v>-6.62</v>
      </c>
      <c r="K98" s="44" t="s">
        <v>732</v>
      </c>
      <c r="L98" s="9" t="str">
        <f t="shared" si="14"/>
        <v>Yes</v>
      </c>
    </row>
    <row r="99" spans="1:12" ht="25.5" x14ac:dyDescent="0.2">
      <c r="A99" s="45" t="s">
        <v>627</v>
      </c>
      <c r="B99" s="34" t="s">
        <v>217</v>
      </c>
      <c r="C99" s="46">
        <v>19770374</v>
      </c>
      <c r="D99" s="43" t="str">
        <f t="shared" si="11"/>
        <v>N/A</v>
      </c>
      <c r="E99" s="46">
        <v>21696118</v>
      </c>
      <c r="F99" s="43" t="str">
        <f t="shared" si="12"/>
        <v>N/A</v>
      </c>
      <c r="G99" s="46">
        <v>23526582</v>
      </c>
      <c r="H99" s="43" t="str">
        <f t="shared" si="13"/>
        <v>N/A</v>
      </c>
      <c r="I99" s="12">
        <v>9.7409999999999997</v>
      </c>
      <c r="J99" s="12">
        <v>8.4369999999999994</v>
      </c>
      <c r="K99" s="44" t="s">
        <v>732</v>
      </c>
      <c r="L99" s="9" t="str">
        <f t="shared" si="14"/>
        <v>Yes</v>
      </c>
    </row>
    <row r="100" spans="1:12" x14ac:dyDescent="0.2">
      <c r="A100" s="45" t="s">
        <v>628</v>
      </c>
      <c r="B100" s="34" t="s">
        <v>217</v>
      </c>
      <c r="C100" s="35">
        <v>2013</v>
      </c>
      <c r="D100" s="43" t="str">
        <f t="shared" si="11"/>
        <v>N/A</v>
      </c>
      <c r="E100" s="35">
        <v>2039</v>
      </c>
      <c r="F100" s="43" t="str">
        <f t="shared" si="12"/>
        <v>N/A</v>
      </c>
      <c r="G100" s="35">
        <v>2158</v>
      </c>
      <c r="H100" s="43" t="str">
        <f t="shared" si="13"/>
        <v>N/A</v>
      </c>
      <c r="I100" s="12">
        <v>1.292</v>
      </c>
      <c r="J100" s="12">
        <v>5.8360000000000003</v>
      </c>
      <c r="K100" s="44" t="s">
        <v>732</v>
      </c>
      <c r="L100" s="9" t="str">
        <f t="shared" si="14"/>
        <v>Yes</v>
      </c>
    </row>
    <row r="101" spans="1:12" ht="25.5" x14ac:dyDescent="0.2">
      <c r="A101" s="45" t="s">
        <v>1456</v>
      </c>
      <c r="B101" s="34" t="s">
        <v>217</v>
      </c>
      <c r="C101" s="46">
        <v>9821.3482365</v>
      </c>
      <c r="D101" s="43" t="str">
        <f t="shared" si="11"/>
        <v>N/A</v>
      </c>
      <c r="E101" s="46">
        <v>10640.567924999999</v>
      </c>
      <c r="F101" s="43" t="str">
        <f t="shared" si="12"/>
        <v>N/A</v>
      </c>
      <c r="G101" s="46">
        <v>10902.030584</v>
      </c>
      <c r="H101" s="43" t="str">
        <f t="shared" si="13"/>
        <v>N/A</v>
      </c>
      <c r="I101" s="12">
        <v>8.3409999999999993</v>
      </c>
      <c r="J101" s="12">
        <v>2.4569999999999999</v>
      </c>
      <c r="K101" s="44" t="s">
        <v>732</v>
      </c>
      <c r="L101" s="9" t="str">
        <f t="shared" si="14"/>
        <v>Yes</v>
      </c>
    </row>
    <row r="102" spans="1:12" ht="25.5" x14ac:dyDescent="0.2">
      <c r="A102" s="45" t="s">
        <v>629</v>
      </c>
      <c r="B102" s="34" t="s">
        <v>217</v>
      </c>
      <c r="C102" s="46">
        <v>4695056</v>
      </c>
      <c r="D102" s="43" t="str">
        <f t="shared" si="11"/>
        <v>N/A</v>
      </c>
      <c r="E102" s="46">
        <v>4550826</v>
      </c>
      <c r="F102" s="43" t="str">
        <f t="shared" si="12"/>
        <v>N/A</v>
      </c>
      <c r="G102" s="46">
        <v>4547462</v>
      </c>
      <c r="H102" s="43" t="str">
        <f t="shared" si="13"/>
        <v>N/A</v>
      </c>
      <c r="I102" s="12">
        <v>-3.07</v>
      </c>
      <c r="J102" s="12">
        <v>-7.3999999999999996E-2</v>
      </c>
      <c r="K102" s="44" t="s">
        <v>732</v>
      </c>
      <c r="L102" s="9" t="str">
        <f t="shared" si="14"/>
        <v>Yes</v>
      </c>
    </row>
    <row r="103" spans="1:12" ht="25.5" x14ac:dyDescent="0.2">
      <c r="A103" s="45" t="s">
        <v>630</v>
      </c>
      <c r="B103" s="34" t="s">
        <v>217</v>
      </c>
      <c r="C103" s="35">
        <v>1489</v>
      </c>
      <c r="D103" s="43" t="str">
        <f t="shared" si="11"/>
        <v>N/A</v>
      </c>
      <c r="E103" s="35">
        <v>1476</v>
      </c>
      <c r="F103" s="43" t="str">
        <f t="shared" si="12"/>
        <v>N/A</v>
      </c>
      <c r="G103" s="35">
        <v>1498</v>
      </c>
      <c r="H103" s="43" t="str">
        <f t="shared" si="13"/>
        <v>N/A</v>
      </c>
      <c r="I103" s="12">
        <v>-0.873</v>
      </c>
      <c r="J103" s="12">
        <v>1.4910000000000001</v>
      </c>
      <c r="K103" s="44" t="s">
        <v>732</v>
      </c>
      <c r="L103" s="9" t="str">
        <f t="shared" si="14"/>
        <v>Yes</v>
      </c>
    </row>
    <row r="104" spans="1:12" ht="25.5" x14ac:dyDescent="0.2">
      <c r="A104" s="45" t="s">
        <v>1457</v>
      </c>
      <c r="B104" s="34" t="s">
        <v>217</v>
      </c>
      <c r="C104" s="46">
        <v>3153.1605104</v>
      </c>
      <c r="D104" s="43" t="str">
        <f t="shared" si="11"/>
        <v>N/A</v>
      </c>
      <c r="E104" s="46">
        <v>3083.2154472000002</v>
      </c>
      <c r="F104" s="43" t="str">
        <f t="shared" si="12"/>
        <v>N/A</v>
      </c>
      <c r="G104" s="46">
        <v>3035.6889185999999</v>
      </c>
      <c r="H104" s="43" t="str">
        <f t="shared" si="13"/>
        <v>N/A</v>
      </c>
      <c r="I104" s="12">
        <v>-2.2200000000000002</v>
      </c>
      <c r="J104" s="12">
        <v>-1.54</v>
      </c>
      <c r="K104" s="44" t="s">
        <v>732</v>
      </c>
      <c r="L104" s="9" t="str">
        <f t="shared" si="14"/>
        <v>Yes</v>
      </c>
    </row>
    <row r="105" spans="1:12" ht="25.5" x14ac:dyDescent="0.2">
      <c r="A105" s="45" t="s">
        <v>631</v>
      </c>
      <c r="B105" s="34" t="s">
        <v>217</v>
      </c>
      <c r="C105" s="46">
        <v>4512</v>
      </c>
      <c r="D105" s="43" t="str">
        <f t="shared" si="11"/>
        <v>N/A</v>
      </c>
      <c r="E105" s="46">
        <v>15078</v>
      </c>
      <c r="F105" s="43" t="str">
        <f t="shared" si="12"/>
        <v>N/A</v>
      </c>
      <c r="G105" s="46">
        <v>9553</v>
      </c>
      <c r="H105" s="43" t="str">
        <f t="shared" si="13"/>
        <v>N/A</v>
      </c>
      <c r="I105" s="12">
        <v>234.2</v>
      </c>
      <c r="J105" s="12">
        <v>-36.6</v>
      </c>
      <c r="K105" s="44" t="s">
        <v>732</v>
      </c>
      <c r="L105" s="9" t="str">
        <f t="shared" si="14"/>
        <v>No</v>
      </c>
    </row>
    <row r="106" spans="1:12" x14ac:dyDescent="0.2">
      <c r="A106" s="45" t="s">
        <v>632</v>
      </c>
      <c r="B106" s="34" t="s">
        <v>217</v>
      </c>
      <c r="C106" s="35">
        <v>34</v>
      </c>
      <c r="D106" s="43" t="str">
        <f t="shared" si="11"/>
        <v>N/A</v>
      </c>
      <c r="E106" s="35">
        <v>48</v>
      </c>
      <c r="F106" s="43" t="str">
        <f t="shared" si="12"/>
        <v>N/A</v>
      </c>
      <c r="G106" s="35">
        <v>34</v>
      </c>
      <c r="H106" s="43" t="str">
        <f t="shared" si="13"/>
        <v>N/A</v>
      </c>
      <c r="I106" s="12">
        <v>41.18</v>
      </c>
      <c r="J106" s="12">
        <v>-29.2</v>
      </c>
      <c r="K106" s="44" t="s">
        <v>732</v>
      </c>
      <c r="L106" s="9" t="str">
        <f t="shared" si="14"/>
        <v>Yes</v>
      </c>
    </row>
    <row r="107" spans="1:12" ht="25.5" x14ac:dyDescent="0.2">
      <c r="A107" s="45" t="s">
        <v>1458</v>
      </c>
      <c r="B107" s="34" t="s">
        <v>217</v>
      </c>
      <c r="C107" s="46">
        <v>132.70588235</v>
      </c>
      <c r="D107" s="43" t="str">
        <f t="shared" si="11"/>
        <v>N/A</v>
      </c>
      <c r="E107" s="46">
        <v>314.125</v>
      </c>
      <c r="F107" s="43" t="str">
        <f t="shared" si="12"/>
        <v>N/A</v>
      </c>
      <c r="G107" s="46">
        <v>280.97058823999998</v>
      </c>
      <c r="H107" s="43" t="str">
        <f t="shared" si="13"/>
        <v>N/A</v>
      </c>
      <c r="I107" s="12">
        <v>136.69999999999999</v>
      </c>
      <c r="J107" s="12">
        <v>-10.6</v>
      </c>
      <c r="K107" s="44" t="s">
        <v>732</v>
      </c>
      <c r="L107" s="9" t="str">
        <f t="shared" si="14"/>
        <v>Yes</v>
      </c>
    </row>
    <row r="108" spans="1:12" ht="25.5" x14ac:dyDescent="0.2">
      <c r="A108" s="45" t="s">
        <v>633</v>
      </c>
      <c r="B108" s="34" t="s">
        <v>217</v>
      </c>
      <c r="C108" s="46">
        <v>1723</v>
      </c>
      <c r="D108" s="43" t="str">
        <f t="shared" si="11"/>
        <v>N/A</v>
      </c>
      <c r="E108" s="46">
        <v>2988</v>
      </c>
      <c r="F108" s="43" t="str">
        <f t="shared" si="12"/>
        <v>N/A</v>
      </c>
      <c r="G108" s="46">
        <v>1347</v>
      </c>
      <c r="H108" s="43" t="str">
        <f t="shared" si="13"/>
        <v>N/A</v>
      </c>
      <c r="I108" s="12">
        <v>73.42</v>
      </c>
      <c r="J108" s="12">
        <v>-54.9</v>
      </c>
      <c r="K108" s="44" t="s">
        <v>732</v>
      </c>
      <c r="L108" s="9" t="str">
        <f t="shared" si="14"/>
        <v>No</v>
      </c>
    </row>
    <row r="109" spans="1:12" x14ac:dyDescent="0.2">
      <c r="A109" s="45" t="s">
        <v>634</v>
      </c>
      <c r="B109" s="34" t="s">
        <v>217</v>
      </c>
      <c r="C109" s="35">
        <v>11</v>
      </c>
      <c r="D109" s="43" t="str">
        <f t="shared" si="11"/>
        <v>N/A</v>
      </c>
      <c r="E109" s="35">
        <v>11</v>
      </c>
      <c r="F109" s="43" t="str">
        <f t="shared" si="12"/>
        <v>N/A</v>
      </c>
      <c r="G109" s="35">
        <v>11</v>
      </c>
      <c r="H109" s="43" t="str">
        <f t="shared" si="13"/>
        <v>N/A</v>
      </c>
      <c r="I109" s="12">
        <v>40</v>
      </c>
      <c r="J109" s="12">
        <v>42.86</v>
      </c>
      <c r="K109" s="44" t="s">
        <v>732</v>
      </c>
      <c r="L109" s="9" t="str">
        <f t="shared" si="14"/>
        <v>No</v>
      </c>
    </row>
    <row r="110" spans="1:12" ht="25.5" x14ac:dyDescent="0.2">
      <c r="A110" s="45" t="s">
        <v>1459</v>
      </c>
      <c r="B110" s="34" t="s">
        <v>217</v>
      </c>
      <c r="C110" s="46">
        <v>344.6</v>
      </c>
      <c r="D110" s="43" t="str">
        <f t="shared" si="11"/>
        <v>N/A</v>
      </c>
      <c r="E110" s="46">
        <v>426.85714286000001</v>
      </c>
      <c r="F110" s="43" t="str">
        <f t="shared" si="12"/>
        <v>N/A</v>
      </c>
      <c r="G110" s="46">
        <v>134.69999999999999</v>
      </c>
      <c r="H110" s="43" t="str">
        <f t="shared" si="13"/>
        <v>N/A</v>
      </c>
      <c r="I110" s="12">
        <v>23.87</v>
      </c>
      <c r="J110" s="12">
        <v>-68.400000000000006</v>
      </c>
      <c r="K110" s="44" t="s">
        <v>732</v>
      </c>
      <c r="L110" s="9" t="str">
        <f t="shared" si="14"/>
        <v>No</v>
      </c>
    </row>
    <row r="111" spans="1:12" ht="25.5" x14ac:dyDescent="0.2">
      <c r="A111" s="45" t="s">
        <v>635</v>
      </c>
      <c r="B111" s="34" t="s">
        <v>217</v>
      </c>
      <c r="C111" s="46">
        <v>1779002</v>
      </c>
      <c r="D111" s="43" t="str">
        <f t="shared" si="11"/>
        <v>N/A</v>
      </c>
      <c r="E111" s="46">
        <v>1961979</v>
      </c>
      <c r="F111" s="43" t="str">
        <f t="shared" si="12"/>
        <v>N/A</v>
      </c>
      <c r="G111" s="46">
        <v>2098809</v>
      </c>
      <c r="H111" s="43" t="str">
        <f t="shared" si="13"/>
        <v>N/A</v>
      </c>
      <c r="I111" s="12">
        <v>10.29</v>
      </c>
      <c r="J111" s="12">
        <v>6.9740000000000002</v>
      </c>
      <c r="K111" s="44" t="s">
        <v>732</v>
      </c>
      <c r="L111" s="9" t="str">
        <f t="shared" si="14"/>
        <v>Yes</v>
      </c>
    </row>
    <row r="112" spans="1:12" x14ac:dyDescent="0.2">
      <c r="A112" s="45" t="s">
        <v>636</v>
      </c>
      <c r="B112" s="34" t="s">
        <v>217</v>
      </c>
      <c r="C112" s="35">
        <v>195</v>
      </c>
      <c r="D112" s="43" t="str">
        <f t="shared" si="11"/>
        <v>N/A</v>
      </c>
      <c r="E112" s="35">
        <v>240</v>
      </c>
      <c r="F112" s="43" t="str">
        <f t="shared" si="12"/>
        <v>N/A</v>
      </c>
      <c r="G112" s="35">
        <v>228</v>
      </c>
      <c r="H112" s="43" t="str">
        <f t="shared" si="13"/>
        <v>N/A</v>
      </c>
      <c r="I112" s="12">
        <v>23.08</v>
      </c>
      <c r="J112" s="12">
        <v>-5</v>
      </c>
      <c r="K112" s="44" t="s">
        <v>732</v>
      </c>
      <c r="L112" s="9" t="str">
        <f t="shared" si="14"/>
        <v>Yes</v>
      </c>
    </row>
    <row r="113" spans="1:12" x14ac:dyDescent="0.2">
      <c r="A113" s="45" t="s">
        <v>1460</v>
      </c>
      <c r="B113" s="34" t="s">
        <v>217</v>
      </c>
      <c r="C113" s="46">
        <v>9123.0871795000003</v>
      </c>
      <c r="D113" s="43" t="str">
        <f t="shared" si="11"/>
        <v>N/A</v>
      </c>
      <c r="E113" s="46">
        <v>8174.9125000000004</v>
      </c>
      <c r="F113" s="43" t="str">
        <f t="shared" si="12"/>
        <v>N/A</v>
      </c>
      <c r="G113" s="46">
        <v>9205.3026315999996</v>
      </c>
      <c r="H113" s="43" t="str">
        <f t="shared" si="13"/>
        <v>N/A</v>
      </c>
      <c r="I113" s="12">
        <v>-10.4</v>
      </c>
      <c r="J113" s="12">
        <v>12.6</v>
      </c>
      <c r="K113" s="44" t="s">
        <v>732</v>
      </c>
      <c r="L113" s="9" t="str">
        <f t="shared" si="14"/>
        <v>Yes</v>
      </c>
    </row>
    <row r="114" spans="1:12" ht="25.5" x14ac:dyDescent="0.2">
      <c r="A114" s="45" t="s">
        <v>637</v>
      </c>
      <c r="B114" s="34" t="s">
        <v>217</v>
      </c>
      <c r="C114" s="46">
        <v>465365</v>
      </c>
      <c r="D114" s="43" t="str">
        <f t="shared" si="11"/>
        <v>N/A</v>
      </c>
      <c r="E114" s="46">
        <v>469110</v>
      </c>
      <c r="F114" s="43" t="str">
        <f t="shared" si="12"/>
        <v>N/A</v>
      </c>
      <c r="G114" s="46">
        <v>577310</v>
      </c>
      <c r="H114" s="43" t="str">
        <f t="shared" si="13"/>
        <v>N/A</v>
      </c>
      <c r="I114" s="12">
        <v>0.80469999999999997</v>
      </c>
      <c r="J114" s="12">
        <v>23.06</v>
      </c>
      <c r="K114" s="44" t="s">
        <v>732</v>
      </c>
      <c r="L114" s="9" t="str">
        <f>IF(J114="Div by 0", "N/A", IF(OR(J114="N/A",K114="N/A"),"N/A", IF(J114&gt;VALUE(MID(K114,1,2)), "No", IF(J114&lt;-1*VALUE(MID(K114,1,2)), "No", "Yes"))))</f>
        <v>Yes</v>
      </c>
    </row>
    <row r="115" spans="1:12" x14ac:dyDescent="0.2">
      <c r="A115" s="45" t="s">
        <v>638</v>
      </c>
      <c r="B115" s="34" t="s">
        <v>217</v>
      </c>
      <c r="C115" s="35">
        <v>5223</v>
      </c>
      <c r="D115" s="43" t="str">
        <f t="shared" si="11"/>
        <v>N/A</v>
      </c>
      <c r="E115" s="35">
        <v>5888</v>
      </c>
      <c r="F115" s="43" t="str">
        <f t="shared" si="12"/>
        <v>N/A</v>
      </c>
      <c r="G115" s="35">
        <v>6370</v>
      </c>
      <c r="H115" s="43" t="str">
        <f t="shared" si="13"/>
        <v>N/A</v>
      </c>
      <c r="I115" s="12">
        <v>12.73</v>
      </c>
      <c r="J115" s="12">
        <v>8.1859999999999999</v>
      </c>
      <c r="K115" s="44" t="s">
        <v>732</v>
      </c>
      <c r="L115" s="9" t="str">
        <f t="shared" ref="L115:L119" si="15">IF(J115="Div by 0", "N/A", IF(OR(J115="N/A",K115="N/A"),"N/A", IF(J115&gt;VALUE(MID(K115,1,2)), "No", IF(J115&lt;-1*VALUE(MID(K115,1,2)), "No", "Yes"))))</f>
        <v>Yes</v>
      </c>
    </row>
    <row r="116" spans="1:12" ht="25.5" x14ac:dyDescent="0.2">
      <c r="A116" s="45" t="s">
        <v>1461</v>
      </c>
      <c r="B116" s="34" t="s">
        <v>217</v>
      </c>
      <c r="C116" s="46">
        <v>89.099176717999995</v>
      </c>
      <c r="D116" s="43" t="str">
        <f t="shared" si="11"/>
        <v>N/A</v>
      </c>
      <c r="E116" s="46">
        <v>79.672214674000003</v>
      </c>
      <c r="F116" s="43" t="str">
        <f t="shared" si="12"/>
        <v>N/A</v>
      </c>
      <c r="G116" s="46">
        <v>90.629513344000003</v>
      </c>
      <c r="H116" s="43" t="str">
        <f t="shared" si="13"/>
        <v>N/A</v>
      </c>
      <c r="I116" s="12">
        <v>-10.6</v>
      </c>
      <c r="J116" s="12">
        <v>13.75</v>
      </c>
      <c r="K116" s="44" t="s">
        <v>732</v>
      </c>
      <c r="L116" s="9" t="str">
        <f t="shared" si="15"/>
        <v>Yes</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6414647</v>
      </c>
      <c r="D120" s="43" t="str">
        <f t="shared" si="11"/>
        <v>N/A</v>
      </c>
      <c r="E120" s="46">
        <v>5772315</v>
      </c>
      <c r="F120" s="43" t="str">
        <f t="shared" si="12"/>
        <v>N/A</v>
      </c>
      <c r="G120" s="46">
        <v>5928149</v>
      </c>
      <c r="H120" s="43" t="str">
        <f t="shared" si="13"/>
        <v>N/A</v>
      </c>
      <c r="I120" s="12">
        <v>-10</v>
      </c>
      <c r="J120" s="12">
        <v>2.7</v>
      </c>
      <c r="K120" s="44" t="s">
        <v>732</v>
      </c>
      <c r="L120" s="9" t="str">
        <f t="shared" ref="L120:L131" si="16">IF(J120="Div by 0", "N/A", IF(K120="N/A","N/A", IF(J120&gt;VALUE(MID(K120,1,2)), "No", IF(J120&lt;-1*VALUE(MID(K120,1,2)), "No", "Yes"))))</f>
        <v>Yes</v>
      </c>
    </row>
    <row r="121" spans="1:12" ht="25.5" x14ac:dyDescent="0.2">
      <c r="A121" s="45" t="s">
        <v>642</v>
      </c>
      <c r="B121" s="34" t="s">
        <v>217</v>
      </c>
      <c r="C121" s="35">
        <v>7336</v>
      </c>
      <c r="D121" s="43" t="str">
        <f t="shared" si="11"/>
        <v>N/A</v>
      </c>
      <c r="E121" s="35">
        <v>7278</v>
      </c>
      <c r="F121" s="43" t="str">
        <f t="shared" si="12"/>
        <v>N/A</v>
      </c>
      <c r="G121" s="35">
        <v>7559</v>
      </c>
      <c r="H121" s="43" t="str">
        <f t="shared" si="13"/>
        <v>N/A</v>
      </c>
      <c r="I121" s="12">
        <v>-0.79100000000000004</v>
      </c>
      <c r="J121" s="12">
        <v>3.8610000000000002</v>
      </c>
      <c r="K121" s="44" t="s">
        <v>732</v>
      </c>
      <c r="L121" s="9" t="str">
        <f t="shared" si="16"/>
        <v>Yes</v>
      </c>
    </row>
    <row r="122" spans="1:12" ht="25.5" x14ac:dyDescent="0.2">
      <c r="A122" s="45" t="s">
        <v>1463</v>
      </c>
      <c r="B122" s="34" t="s">
        <v>217</v>
      </c>
      <c r="C122" s="46">
        <v>874.40662485999997</v>
      </c>
      <c r="D122" s="43" t="str">
        <f t="shared" si="11"/>
        <v>N/A</v>
      </c>
      <c r="E122" s="46">
        <v>793.11830172999998</v>
      </c>
      <c r="F122" s="43" t="str">
        <f t="shared" si="12"/>
        <v>N/A</v>
      </c>
      <c r="G122" s="46">
        <v>784.25042995000001</v>
      </c>
      <c r="H122" s="43" t="str">
        <f t="shared" si="13"/>
        <v>N/A</v>
      </c>
      <c r="I122" s="12">
        <v>-9.3000000000000007</v>
      </c>
      <c r="J122" s="12">
        <v>-1.1200000000000001</v>
      </c>
      <c r="K122" s="44" t="s">
        <v>732</v>
      </c>
      <c r="L122" s="9" t="str">
        <f t="shared" si="16"/>
        <v>Yes</v>
      </c>
    </row>
    <row r="123" spans="1:12" ht="25.5" x14ac:dyDescent="0.2">
      <c r="A123" s="45" t="s">
        <v>643</v>
      </c>
      <c r="B123" s="34" t="s">
        <v>217</v>
      </c>
      <c r="C123" s="46">
        <v>2366068</v>
      </c>
      <c r="D123" s="43" t="str">
        <f t="shared" ref="D123:D131" si="17">IF($B123="N/A","N/A",IF(C123&gt;10,"No",IF(C123&lt;-10,"No","Yes")))</f>
        <v>N/A</v>
      </c>
      <c r="E123" s="46">
        <v>2557729</v>
      </c>
      <c r="F123" s="43" t="str">
        <f t="shared" ref="F123:F131" si="18">IF($B123="N/A","N/A",IF(E123&gt;10,"No",IF(E123&lt;-10,"No","Yes")))</f>
        <v>N/A</v>
      </c>
      <c r="G123" s="46">
        <v>2506482</v>
      </c>
      <c r="H123" s="43" t="str">
        <f t="shared" ref="H123:H131" si="19">IF($B123="N/A","N/A",IF(G123&gt;10,"No",IF(G123&lt;-10,"No","Yes")))</f>
        <v>N/A</v>
      </c>
      <c r="I123" s="12">
        <v>8.1</v>
      </c>
      <c r="J123" s="12">
        <v>-2</v>
      </c>
      <c r="K123" s="44" t="s">
        <v>732</v>
      </c>
      <c r="L123" s="9" t="str">
        <f t="shared" si="16"/>
        <v>Yes</v>
      </c>
    </row>
    <row r="124" spans="1:12" x14ac:dyDescent="0.2">
      <c r="A124" s="45" t="s">
        <v>644</v>
      </c>
      <c r="B124" s="34" t="s">
        <v>217</v>
      </c>
      <c r="C124" s="35">
        <v>87</v>
      </c>
      <c r="D124" s="43" t="str">
        <f t="shared" si="17"/>
        <v>N/A</v>
      </c>
      <c r="E124" s="35">
        <v>94</v>
      </c>
      <c r="F124" s="43" t="str">
        <f t="shared" si="18"/>
        <v>N/A</v>
      </c>
      <c r="G124" s="35">
        <v>97</v>
      </c>
      <c r="H124" s="43" t="str">
        <f t="shared" si="19"/>
        <v>N/A</v>
      </c>
      <c r="I124" s="12">
        <v>8.0459999999999994</v>
      </c>
      <c r="J124" s="12">
        <v>3.1909999999999998</v>
      </c>
      <c r="K124" s="44" t="s">
        <v>732</v>
      </c>
      <c r="L124" s="9" t="str">
        <f t="shared" si="16"/>
        <v>Yes</v>
      </c>
    </row>
    <row r="125" spans="1:12" ht="25.5" x14ac:dyDescent="0.2">
      <c r="A125" s="45" t="s">
        <v>1464</v>
      </c>
      <c r="B125" s="34" t="s">
        <v>217</v>
      </c>
      <c r="C125" s="46">
        <v>27196.183907999999</v>
      </c>
      <c r="D125" s="43" t="str">
        <f t="shared" si="17"/>
        <v>N/A</v>
      </c>
      <c r="E125" s="46">
        <v>27209.882979000002</v>
      </c>
      <c r="F125" s="43" t="str">
        <f t="shared" si="18"/>
        <v>N/A</v>
      </c>
      <c r="G125" s="46">
        <v>25840.020618999999</v>
      </c>
      <c r="H125" s="43" t="str">
        <f t="shared" si="19"/>
        <v>N/A</v>
      </c>
      <c r="I125" s="12">
        <v>5.04E-2</v>
      </c>
      <c r="J125" s="12">
        <v>-5.03</v>
      </c>
      <c r="K125" s="44" t="s">
        <v>732</v>
      </c>
      <c r="L125" s="9" t="str">
        <f t="shared" si="16"/>
        <v>Yes</v>
      </c>
    </row>
    <row r="126" spans="1:12" ht="25.5" x14ac:dyDescent="0.2">
      <c r="A126" s="45" t="s">
        <v>645</v>
      </c>
      <c r="B126" s="34" t="s">
        <v>217</v>
      </c>
      <c r="C126" s="46">
        <v>6397709</v>
      </c>
      <c r="D126" s="43" t="str">
        <f t="shared" si="17"/>
        <v>N/A</v>
      </c>
      <c r="E126" s="46">
        <v>7184826</v>
      </c>
      <c r="F126" s="43" t="str">
        <f t="shared" si="18"/>
        <v>N/A</v>
      </c>
      <c r="G126" s="46">
        <v>7240251</v>
      </c>
      <c r="H126" s="43" t="str">
        <f t="shared" si="19"/>
        <v>N/A</v>
      </c>
      <c r="I126" s="12">
        <v>12.3</v>
      </c>
      <c r="J126" s="12">
        <v>0.77139999999999997</v>
      </c>
      <c r="K126" s="44" t="s">
        <v>732</v>
      </c>
      <c r="L126" s="9" t="str">
        <f t="shared" si="16"/>
        <v>Yes</v>
      </c>
    </row>
    <row r="127" spans="1:12" x14ac:dyDescent="0.2">
      <c r="A127" s="45" t="s">
        <v>646</v>
      </c>
      <c r="B127" s="34" t="s">
        <v>217</v>
      </c>
      <c r="C127" s="35">
        <v>2142</v>
      </c>
      <c r="D127" s="43" t="str">
        <f t="shared" si="17"/>
        <v>N/A</v>
      </c>
      <c r="E127" s="35">
        <v>2304</v>
      </c>
      <c r="F127" s="43" t="str">
        <f t="shared" si="18"/>
        <v>N/A</v>
      </c>
      <c r="G127" s="35">
        <v>2414</v>
      </c>
      <c r="H127" s="43" t="str">
        <f t="shared" si="19"/>
        <v>N/A</v>
      </c>
      <c r="I127" s="12">
        <v>7.5629999999999997</v>
      </c>
      <c r="J127" s="12">
        <v>4.774</v>
      </c>
      <c r="K127" s="44" t="s">
        <v>732</v>
      </c>
      <c r="L127" s="9" t="str">
        <f t="shared" si="16"/>
        <v>Yes</v>
      </c>
    </row>
    <row r="128" spans="1:12" ht="25.5" x14ac:dyDescent="0.2">
      <c r="A128" s="45" t="s">
        <v>1465</v>
      </c>
      <c r="B128" s="34" t="s">
        <v>217</v>
      </c>
      <c r="C128" s="46">
        <v>2986.7922502000001</v>
      </c>
      <c r="D128" s="43" t="str">
        <f t="shared" si="17"/>
        <v>N/A</v>
      </c>
      <c r="E128" s="46">
        <v>3118.4140625</v>
      </c>
      <c r="F128" s="43" t="str">
        <f t="shared" si="18"/>
        <v>N/A</v>
      </c>
      <c r="G128" s="46">
        <v>2999.2754764000001</v>
      </c>
      <c r="H128" s="43" t="str">
        <f t="shared" si="19"/>
        <v>N/A</v>
      </c>
      <c r="I128" s="12">
        <v>4.407</v>
      </c>
      <c r="J128" s="12">
        <v>-3.82</v>
      </c>
      <c r="K128" s="44" t="s">
        <v>732</v>
      </c>
      <c r="L128" s="9" t="str">
        <f t="shared" si="16"/>
        <v>Yes</v>
      </c>
    </row>
    <row r="129" spans="1:12" ht="25.5" x14ac:dyDescent="0.2">
      <c r="A129" s="45" t="s">
        <v>647</v>
      </c>
      <c r="B129" s="34" t="s">
        <v>217</v>
      </c>
      <c r="C129" s="46">
        <v>3288666</v>
      </c>
      <c r="D129" s="43" t="str">
        <f t="shared" si="17"/>
        <v>N/A</v>
      </c>
      <c r="E129" s="46">
        <v>3552220</v>
      </c>
      <c r="F129" s="43" t="str">
        <f t="shared" si="18"/>
        <v>N/A</v>
      </c>
      <c r="G129" s="46">
        <v>3837824</v>
      </c>
      <c r="H129" s="43" t="str">
        <f t="shared" si="19"/>
        <v>N/A</v>
      </c>
      <c r="I129" s="12">
        <v>8.0139999999999993</v>
      </c>
      <c r="J129" s="12">
        <v>8.0399999999999991</v>
      </c>
      <c r="K129" s="44" t="s">
        <v>732</v>
      </c>
      <c r="L129" s="9" t="str">
        <f t="shared" si="16"/>
        <v>Yes</v>
      </c>
    </row>
    <row r="130" spans="1:12" x14ac:dyDescent="0.2">
      <c r="A130" s="45" t="s">
        <v>648</v>
      </c>
      <c r="B130" s="34" t="s">
        <v>217</v>
      </c>
      <c r="C130" s="35">
        <v>162</v>
      </c>
      <c r="D130" s="43" t="str">
        <f t="shared" si="17"/>
        <v>N/A</v>
      </c>
      <c r="E130" s="35">
        <v>151</v>
      </c>
      <c r="F130" s="43" t="str">
        <f t="shared" si="18"/>
        <v>N/A</v>
      </c>
      <c r="G130" s="35">
        <v>145</v>
      </c>
      <c r="H130" s="43" t="str">
        <f t="shared" si="19"/>
        <v>N/A</v>
      </c>
      <c r="I130" s="12">
        <v>-6.79</v>
      </c>
      <c r="J130" s="12">
        <v>-3.97</v>
      </c>
      <c r="K130" s="44" t="s">
        <v>732</v>
      </c>
      <c r="L130" s="9" t="str">
        <f t="shared" si="16"/>
        <v>Yes</v>
      </c>
    </row>
    <row r="131" spans="1:12" ht="25.5" x14ac:dyDescent="0.2">
      <c r="A131" s="45" t="s">
        <v>1466</v>
      </c>
      <c r="B131" s="34" t="s">
        <v>217</v>
      </c>
      <c r="C131" s="46">
        <v>20300.407406999999</v>
      </c>
      <c r="D131" s="43" t="str">
        <f t="shared" si="17"/>
        <v>N/A</v>
      </c>
      <c r="E131" s="46">
        <v>23524.635762000002</v>
      </c>
      <c r="F131" s="43" t="str">
        <f t="shared" si="18"/>
        <v>N/A</v>
      </c>
      <c r="G131" s="46">
        <v>26467.751724000002</v>
      </c>
      <c r="H131" s="43" t="str">
        <f t="shared" si="19"/>
        <v>N/A</v>
      </c>
      <c r="I131" s="12">
        <v>15.88</v>
      </c>
      <c r="J131" s="12">
        <v>12.51</v>
      </c>
      <c r="K131" s="44" t="s">
        <v>732</v>
      </c>
      <c r="L131" s="9" t="str">
        <f t="shared" si="16"/>
        <v>Yes</v>
      </c>
    </row>
    <row r="132" spans="1:12" x14ac:dyDescent="0.2">
      <c r="A132" s="45" t="s">
        <v>1467</v>
      </c>
      <c r="B132" s="34" t="s">
        <v>217</v>
      </c>
      <c r="C132" s="46">
        <v>313.55292212000001</v>
      </c>
      <c r="D132" s="43" t="str">
        <f t="shared" ref="D132:D143" si="20">IF($B132="N/A","N/A",IF(C132&gt;10,"No",IF(C132&lt;-10,"No","Yes")))</f>
        <v>N/A</v>
      </c>
      <c r="E132" s="46">
        <v>375.10064954000001</v>
      </c>
      <c r="F132" s="43" t="str">
        <f t="shared" ref="F132:F143" si="21">IF($B132="N/A","N/A",IF(E132&gt;10,"No",IF(E132&lt;-10,"No","Yes")))</f>
        <v>N/A</v>
      </c>
      <c r="G132" s="46">
        <v>401.55924979000002</v>
      </c>
      <c r="H132" s="43" t="str">
        <f t="shared" ref="H132:H143" si="22">IF($B132="N/A","N/A",IF(G132&gt;10,"No",IF(G132&lt;-10,"No","Yes")))</f>
        <v>N/A</v>
      </c>
      <c r="I132" s="12">
        <v>19.63</v>
      </c>
      <c r="J132" s="12">
        <v>7.0540000000000003</v>
      </c>
      <c r="K132" s="44" t="s">
        <v>732</v>
      </c>
      <c r="L132" s="9" t="str">
        <f t="shared" ref="L132:L143" si="23">IF(J132="Div by 0", "N/A", IF(K132="N/A","N/A", IF(J132&gt;VALUE(MID(K132,1,2)), "No", IF(J132&lt;-1*VALUE(MID(K132,1,2)), "No", "Yes"))))</f>
        <v>Yes</v>
      </c>
    </row>
    <row r="133" spans="1:12" x14ac:dyDescent="0.2">
      <c r="A133" s="45" t="s">
        <v>1468</v>
      </c>
      <c r="B133" s="34" t="s">
        <v>217</v>
      </c>
      <c r="C133" s="46">
        <v>282.52071597999998</v>
      </c>
      <c r="D133" s="43" t="str">
        <f t="shared" si="20"/>
        <v>N/A</v>
      </c>
      <c r="E133" s="46">
        <v>308.30107004000001</v>
      </c>
      <c r="F133" s="43" t="str">
        <f t="shared" si="21"/>
        <v>N/A</v>
      </c>
      <c r="G133" s="46">
        <v>378.46220833000001</v>
      </c>
      <c r="H133" s="43" t="str">
        <f t="shared" si="22"/>
        <v>N/A</v>
      </c>
      <c r="I133" s="12">
        <v>9.125</v>
      </c>
      <c r="J133" s="12">
        <v>22.76</v>
      </c>
      <c r="K133" s="44" t="s">
        <v>732</v>
      </c>
      <c r="L133" s="9" t="str">
        <f t="shared" si="23"/>
        <v>Yes</v>
      </c>
    </row>
    <row r="134" spans="1:12" x14ac:dyDescent="0.2">
      <c r="A134" s="45" t="s">
        <v>1469</v>
      </c>
      <c r="B134" s="34" t="s">
        <v>217</v>
      </c>
      <c r="C134" s="46">
        <v>376.14078000000001</v>
      </c>
      <c r="D134" s="43" t="str">
        <f t="shared" si="20"/>
        <v>N/A</v>
      </c>
      <c r="E134" s="46">
        <v>416.57877416999997</v>
      </c>
      <c r="F134" s="43" t="str">
        <f t="shared" si="21"/>
        <v>N/A</v>
      </c>
      <c r="G134" s="46">
        <v>477.93137660000002</v>
      </c>
      <c r="H134" s="43" t="str">
        <f t="shared" si="22"/>
        <v>N/A</v>
      </c>
      <c r="I134" s="12">
        <v>10.75</v>
      </c>
      <c r="J134" s="12">
        <v>14.73</v>
      </c>
      <c r="K134" s="44" t="s">
        <v>732</v>
      </c>
      <c r="L134" s="9" t="str">
        <f t="shared" si="23"/>
        <v>Yes</v>
      </c>
    </row>
    <row r="135" spans="1:12" x14ac:dyDescent="0.2">
      <c r="A135" s="45" t="s">
        <v>1470</v>
      </c>
      <c r="B135" s="34" t="s">
        <v>217</v>
      </c>
      <c r="C135" s="46">
        <v>8937.0636625000006</v>
      </c>
      <c r="D135" s="43" t="str">
        <f t="shared" si="20"/>
        <v>N/A</v>
      </c>
      <c r="E135" s="46">
        <v>8825.4407960999997</v>
      </c>
      <c r="F135" s="43" t="str">
        <f t="shared" si="21"/>
        <v>N/A</v>
      </c>
      <c r="G135" s="46">
        <v>8431.5539074000008</v>
      </c>
      <c r="H135" s="43" t="str">
        <f t="shared" si="22"/>
        <v>N/A</v>
      </c>
      <c r="I135" s="12">
        <v>-1.25</v>
      </c>
      <c r="J135" s="12">
        <v>-4.46</v>
      </c>
      <c r="K135" s="44" t="s">
        <v>732</v>
      </c>
      <c r="L135" s="9" t="str">
        <f t="shared" si="23"/>
        <v>Yes</v>
      </c>
    </row>
    <row r="136" spans="1:12" x14ac:dyDescent="0.2">
      <c r="A136" s="45" t="s">
        <v>1471</v>
      </c>
      <c r="B136" s="34" t="s">
        <v>217</v>
      </c>
      <c r="C136" s="46">
        <v>15764.197271000001</v>
      </c>
      <c r="D136" s="43" t="str">
        <f t="shared" si="20"/>
        <v>N/A</v>
      </c>
      <c r="E136" s="46">
        <v>15248.622082</v>
      </c>
      <c r="F136" s="43" t="str">
        <f t="shared" si="21"/>
        <v>N/A</v>
      </c>
      <c r="G136" s="46">
        <v>14182.407503</v>
      </c>
      <c r="H136" s="43" t="str">
        <f t="shared" si="22"/>
        <v>N/A</v>
      </c>
      <c r="I136" s="12">
        <v>-3.27</v>
      </c>
      <c r="J136" s="12">
        <v>-6.99</v>
      </c>
      <c r="K136" s="44" t="s">
        <v>732</v>
      </c>
      <c r="L136" s="9" t="str">
        <f t="shared" si="23"/>
        <v>Yes</v>
      </c>
    </row>
    <row r="137" spans="1:12" x14ac:dyDescent="0.2">
      <c r="A137" s="45" t="s">
        <v>1472</v>
      </c>
      <c r="B137" s="34" t="s">
        <v>217</v>
      </c>
      <c r="C137" s="46">
        <v>2939.9964669000001</v>
      </c>
      <c r="D137" s="43" t="str">
        <f t="shared" si="20"/>
        <v>N/A</v>
      </c>
      <c r="E137" s="46">
        <v>3047.9201973999998</v>
      </c>
      <c r="F137" s="43" t="str">
        <f t="shared" si="21"/>
        <v>N/A</v>
      </c>
      <c r="G137" s="46">
        <v>2735.8143860999999</v>
      </c>
      <c r="H137" s="43" t="str">
        <f t="shared" si="22"/>
        <v>N/A</v>
      </c>
      <c r="I137" s="12">
        <v>3.6709999999999998</v>
      </c>
      <c r="J137" s="12">
        <v>-10.199999999999999</v>
      </c>
      <c r="K137" s="44" t="s">
        <v>732</v>
      </c>
      <c r="L137" s="9" t="str">
        <f t="shared" si="23"/>
        <v>Yes</v>
      </c>
    </row>
    <row r="138" spans="1:12" x14ac:dyDescent="0.2">
      <c r="A138" s="45" t="s">
        <v>1473</v>
      </c>
      <c r="B138" s="34" t="s">
        <v>217</v>
      </c>
      <c r="C138" s="46">
        <v>179.16812673000001</v>
      </c>
      <c r="D138" s="43" t="str">
        <f t="shared" si="20"/>
        <v>N/A</v>
      </c>
      <c r="E138" s="46">
        <v>140.92122043000001</v>
      </c>
      <c r="F138" s="43" t="str">
        <f t="shared" si="21"/>
        <v>N/A</v>
      </c>
      <c r="G138" s="46">
        <v>132.98834896</v>
      </c>
      <c r="H138" s="43" t="str">
        <f t="shared" si="22"/>
        <v>N/A</v>
      </c>
      <c r="I138" s="12">
        <v>-21.3</v>
      </c>
      <c r="J138" s="12">
        <v>-5.63</v>
      </c>
      <c r="K138" s="44" t="s">
        <v>732</v>
      </c>
      <c r="L138" s="9" t="str">
        <f t="shared" si="23"/>
        <v>Yes</v>
      </c>
    </row>
    <row r="139" spans="1:12" x14ac:dyDescent="0.2">
      <c r="A139" s="45" t="s">
        <v>1474</v>
      </c>
      <c r="B139" s="34" t="s">
        <v>217</v>
      </c>
      <c r="C139" s="46">
        <v>64.742520966000001</v>
      </c>
      <c r="D139" s="43" t="str">
        <f t="shared" si="20"/>
        <v>N/A</v>
      </c>
      <c r="E139" s="46">
        <v>53.622932878999997</v>
      </c>
      <c r="F139" s="43" t="str">
        <f t="shared" si="21"/>
        <v>N/A</v>
      </c>
      <c r="G139" s="46">
        <v>59.122250754</v>
      </c>
      <c r="H139" s="43" t="str">
        <f t="shared" si="22"/>
        <v>N/A</v>
      </c>
      <c r="I139" s="12">
        <v>-17.2</v>
      </c>
      <c r="J139" s="12">
        <v>10.26</v>
      </c>
      <c r="K139" s="44" t="s">
        <v>732</v>
      </c>
      <c r="L139" s="9" t="str">
        <f t="shared" si="23"/>
        <v>Yes</v>
      </c>
    </row>
    <row r="140" spans="1:12" x14ac:dyDescent="0.2">
      <c r="A140" s="45" t="s">
        <v>1475</v>
      </c>
      <c r="B140" s="34" t="s">
        <v>217</v>
      </c>
      <c r="C140" s="46">
        <v>267.51718984000001</v>
      </c>
      <c r="D140" s="43" t="str">
        <f t="shared" si="20"/>
        <v>N/A</v>
      </c>
      <c r="E140" s="46">
        <v>216.73056355</v>
      </c>
      <c r="F140" s="43" t="str">
        <f t="shared" si="21"/>
        <v>N/A</v>
      </c>
      <c r="G140" s="46">
        <v>207.78806668999999</v>
      </c>
      <c r="H140" s="43" t="str">
        <f t="shared" si="22"/>
        <v>N/A</v>
      </c>
      <c r="I140" s="12">
        <v>-19</v>
      </c>
      <c r="J140" s="12">
        <v>-4.13</v>
      </c>
      <c r="K140" s="44" t="s">
        <v>732</v>
      </c>
      <c r="L140" s="9" t="str">
        <f t="shared" si="23"/>
        <v>Yes</v>
      </c>
    </row>
    <row r="141" spans="1:12" x14ac:dyDescent="0.2">
      <c r="A141" s="45" t="s">
        <v>1476</v>
      </c>
      <c r="B141" s="34" t="s">
        <v>217</v>
      </c>
      <c r="C141" s="46">
        <v>5067.5696627999996</v>
      </c>
      <c r="D141" s="43" t="str">
        <f t="shared" si="20"/>
        <v>N/A</v>
      </c>
      <c r="E141" s="46">
        <v>5542.2163160999999</v>
      </c>
      <c r="F141" s="43" t="str">
        <f t="shared" si="21"/>
        <v>N/A</v>
      </c>
      <c r="G141" s="46">
        <v>5748.4372832999998</v>
      </c>
      <c r="H141" s="43" t="str">
        <f t="shared" si="22"/>
        <v>N/A</v>
      </c>
      <c r="I141" s="12">
        <v>9.3659999999999997</v>
      </c>
      <c r="J141" s="12">
        <v>3.7210000000000001</v>
      </c>
      <c r="K141" s="44" t="s">
        <v>732</v>
      </c>
      <c r="L141" s="9" t="str">
        <f t="shared" si="23"/>
        <v>Yes</v>
      </c>
    </row>
    <row r="142" spans="1:12" x14ac:dyDescent="0.2">
      <c r="A142" s="45" t="s">
        <v>1477</v>
      </c>
      <c r="B142" s="34" t="s">
        <v>217</v>
      </c>
      <c r="C142" s="46">
        <v>4256.0200274999997</v>
      </c>
      <c r="D142" s="43" t="str">
        <f t="shared" si="20"/>
        <v>N/A</v>
      </c>
      <c r="E142" s="46">
        <v>4811.4518482000003</v>
      </c>
      <c r="F142" s="43" t="str">
        <f t="shared" si="21"/>
        <v>N/A</v>
      </c>
      <c r="G142" s="46">
        <v>4934.5434855000003</v>
      </c>
      <c r="H142" s="43" t="str">
        <f t="shared" si="22"/>
        <v>N/A</v>
      </c>
      <c r="I142" s="12">
        <v>13.05</v>
      </c>
      <c r="J142" s="12">
        <v>2.5579999999999998</v>
      </c>
      <c r="K142" s="44" t="s">
        <v>732</v>
      </c>
      <c r="L142" s="9" t="str">
        <f t="shared" si="23"/>
        <v>Yes</v>
      </c>
    </row>
    <row r="143" spans="1:12" x14ac:dyDescent="0.2">
      <c r="A143" s="45" t="s">
        <v>1478</v>
      </c>
      <c r="B143" s="34" t="s">
        <v>217</v>
      </c>
      <c r="C143" s="46">
        <v>6313.2625356999997</v>
      </c>
      <c r="D143" s="43" t="str">
        <f t="shared" si="20"/>
        <v>N/A</v>
      </c>
      <c r="E143" s="46">
        <v>6507.8099548</v>
      </c>
      <c r="F143" s="43" t="str">
        <f t="shared" si="21"/>
        <v>N/A</v>
      </c>
      <c r="G143" s="46">
        <v>6883.9836020000002</v>
      </c>
      <c r="H143" s="43" t="str">
        <f t="shared" si="22"/>
        <v>N/A</v>
      </c>
      <c r="I143" s="12">
        <v>3.0819999999999999</v>
      </c>
      <c r="J143" s="12">
        <v>5.78</v>
      </c>
      <c r="K143" s="44" t="s">
        <v>732</v>
      </c>
      <c r="L143" s="9" t="str">
        <f t="shared" si="23"/>
        <v>Yes</v>
      </c>
    </row>
    <row r="144" spans="1:12" x14ac:dyDescent="0.2">
      <c r="A144" s="45" t="s">
        <v>89</v>
      </c>
      <c r="B144" s="34" t="s">
        <v>217</v>
      </c>
      <c r="C144" s="8">
        <v>19.212768511</v>
      </c>
      <c r="D144" s="43" t="str">
        <f t="shared" ref="D144:D161" si="24">IF($B144="N/A","N/A",IF(C144&gt;10,"No",IF(C144&lt;-10,"No","Yes")))</f>
        <v>N/A</v>
      </c>
      <c r="E144" s="8">
        <v>19.396937011999999</v>
      </c>
      <c r="F144" s="43" t="str">
        <f t="shared" ref="F144:F161" si="25">IF($B144="N/A","N/A",IF(E144&gt;10,"No",IF(E144&lt;-10,"No","Yes")))</f>
        <v>N/A</v>
      </c>
      <c r="G144" s="8">
        <v>17.874396135000001</v>
      </c>
      <c r="H144" s="43" t="str">
        <f t="shared" ref="H144:H161" si="26">IF($B144="N/A","N/A",IF(G144&gt;10,"No",IF(G144&lt;-10,"No","Yes")))</f>
        <v>N/A</v>
      </c>
      <c r="I144" s="12">
        <v>0.95860000000000001</v>
      </c>
      <c r="J144" s="12">
        <v>-7.85</v>
      </c>
      <c r="K144" s="44" t="s">
        <v>732</v>
      </c>
      <c r="L144" s="9" t="str">
        <f t="shared" ref="L144:L161" si="27">IF(J144="Div by 0", "N/A", IF(K144="N/A","N/A", IF(J144&gt;VALUE(MID(K144,1,2)), "No", IF(J144&lt;-1*VALUE(MID(K144,1,2)), "No", "Yes"))))</f>
        <v>Yes</v>
      </c>
    </row>
    <row r="145" spans="1:12" x14ac:dyDescent="0.2">
      <c r="A145" s="45" t="s">
        <v>477</v>
      </c>
      <c r="B145" s="34" t="s">
        <v>217</v>
      </c>
      <c r="C145" s="8">
        <v>19.639504318</v>
      </c>
      <c r="D145" s="43" t="str">
        <f t="shared" si="24"/>
        <v>N/A</v>
      </c>
      <c r="E145" s="8">
        <v>19.686284047000001</v>
      </c>
      <c r="F145" s="43" t="str">
        <f t="shared" si="25"/>
        <v>N/A</v>
      </c>
      <c r="G145" s="8">
        <v>18.577648765999999</v>
      </c>
      <c r="H145" s="43" t="str">
        <f t="shared" si="26"/>
        <v>N/A</v>
      </c>
      <c r="I145" s="12">
        <v>0.2382</v>
      </c>
      <c r="J145" s="12">
        <v>-5.63</v>
      </c>
      <c r="K145" s="44" t="s">
        <v>732</v>
      </c>
      <c r="L145" s="9" t="str">
        <f t="shared" si="27"/>
        <v>Yes</v>
      </c>
    </row>
    <row r="146" spans="1:12" x14ac:dyDescent="0.2">
      <c r="A146" s="45" t="s">
        <v>478</v>
      </c>
      <c r="B146" s="34" t="s">
        <v>217</v>
      </c>
      <c r="C146" s="8">
        <v>20.369615437</v>
      </c>
      <c r="D146" s="43" t="str">
        <f t="shared" si="24"/>
        <v>N/A</v>
      </c>
      <c r="E146" s="8">
        <v>20.320855614999999</v>
      </c>
      <c r="F146" s="43" t="str">
        <f t="shared" si="25"/>
        <v>N/A</v>
      </c>
      <c r="G146" s="8">
        <v>18.382251619000002</v>
      </c>
      <c r="H146" s="43" t="str">
        <f t="shared" si="26"/>
        <v>N/A</v>
      </c>
      <c r="I146" s="12">
        <v>-0.23899999999999999</v>
      </c>
      <c r="J146" s="12">
        <v>-9.5399999999999991</v>
      </c>
      <c r="K146" s="44" t="s">
        <v>732</v>
      </c>
      <c r="L146" s="9" t="str">
        <f t="shared" si="27"/>
        <v>Yes</v>
      </c>
    </row>
    <row r="147" spans="1:12" x14ac:dyDescent="0.2">
      <c r="A147" s="45" t="s">
        <v>1479</v>
      </c>
      <c r="B147" s="34" t="s">
        <v>217</v>
      </c>
      <c r="C147" s="8">
        <v>27.769110764000001</v>
      </c>
      <c r="D147" s="43" t="str">
        <f t="shared" si="24"/>
        <v>N/A</v>
      </c>
      <c r="E147" s="8">
        <v>26.935224361</v>
      </c>
      <c r="F147" s="43" t="str">
        <f t="shared" si="25"/>
        <v>N/A</v>
      </c>
      <c r="G147" s="8">
        <v>25.103722648000002</v>
      </c>
      <c r="H147" s="43" t="str">
        <f t="shared" si="26"/>
        <v>N/A</v>
      </c>
      <c r="I147" s="12">
        <v>-3</v>
      </c>
      <c r="J147" s="12">
        <v>-6.8</v>
      </c>
      <c r="K147" s="44" t="s">
        <v>732</v>
      </c>
      <c r="L147" s="9" t="str">
        <f t="shared" si="27"/>
        <v>Yes</v>
      </c>
    </row>
    <row r="148" spans="1:12" x14ac:dyDescent="0.2">
      <c r="A148" s="45" t="s">
        <v>1480</v>
      </c>
      <c r="B148" s="34" t="s">
        <v>217</v>
      </c>
      <c r="C148" s="8">
        <v>50.682188009000001</v>
      </c>
      <c r="D148" s="43" t="str">
        <f t="shared" si="24"/>
        <v>N/A</v>
      </c>
      <c r="E148" s="8">
        <v>48.042315174999999</v>
      </c>
      <c r="F148" s="43" t="str">
        <f t="shared" si="25"/>
        <v>N/A</v>
      </c>
      <c r="G148" s="8">
        <v>43.318075248</v>
      </c>
      <c r="H148" s="43" t="str">
        <f t="shared" si="26"/>
        <v>N/A</v>
      </c>
      <c r="I148" s="12">
        <v>-5.21</v>
      </c>
      <c r="J148" s="12">
        <v>-9.83</v>
      </c>
      <c r="K148" s="44" t="s">
        <v>732</v>
      </c>
      <c r="L148" s="9" t="str">
        <f t="shared" si="27"/>
        <v>Yes</v>
      </c>
    </row>
    <row r="149" spans="1:12" x14ac:dyDescent="0.2">
      <c r="A149" s="45" t="s">
        <v>1481</v>
      </c>
      <c r="B149" s="34" t="s">
        <v>217</v>
      </c>
      <c r="C149" s="8">
        <v>7.4466639489000004</v>
      </c>
      <c r="D149" s="43" t="str">
        <f t="shared" si="24"/>
        <v>N/A</v>
      </c>
      <c r="E149" s="8">
        <v>7.3495132318999996</v>
      </c>
      <c r="F149" s="43" t="str">
        <f t="shared" si="25"/>
        <v>N/A</v>
      </c>
      <c r="G149" s="8">
        <v>7.0276973955999997</v>
      </c>
      <c r="H149" s="43" t="str">
        <f t="shared" si="26"/>
        <v>N/A</v>
      </c>
      <c r="I149" s="12">
        <v>-1.3</v>
      </c>
      <c r="J149" s="12">
        <v>-4.38</v>
      </c>
      <c r="K149" s="44" t="s">
        <v>732</v>
      </c>
      <c r="L149" s="9" t="str">
        <f t="shared" si="27"/>
        <v>Yes</v>
      </c>
    </row>
    <row r="150" spans="1:12" x14ac:dyDescent="0.2">
      <c r="A150" s="45" t="s">
        <v>90</v>
      </c>
      <c r="B150" s="34" t="s">
        <v>217</v>
      </c>
      <c r="C150" s="8">
        <v>36.223448937999997</v>
      </c>
      <c r="D150" s="43" t="str">
        <f t="shared" si="24"/>
        <v>N/A</v>
      </c>
      <c r="E150" s="8">
        <v>35.903700614000002</v>
      </c>
      <c r="F150" s="43" t="str">
        <f t="shared" si="25"/>
        <v>N/A</v>
      </c>
      <c r="G150" s="8">
        <v>34.026712134</v>
      </c>
      <c r="H150" s="43" t="str">
        <f t="shared" si="26"/>
        <v>N/A</v>
      </c>
      <c r="I150" s="12">
        <v>-0.88300000000000001</v>
      </c>
      <c r="J150" s="12">
        <v>-5.23</v>
      </c>
      <c r="K150" s="44" t="s">
        <v>732</v>
      </c>
      <c r="L150" s="9" t="str">
        <f t="shared" si="27"/>
        <v>Yes</v>
      </c>
    </row>
    <row r="151" spans="1:12" x14ac:dyDescent="0.2">
      <c r="A151" s="45" t="s">
        <v>479</v>
      </c>
      <c r="B151" s="34" t="s">
        <v>217</v>
      </c>
      <c r="C151" s="8">
        <v>30.992614844999999</v>
      </c>
      <c r="D151" s="43" t="str">
        <f t="shared" si="24"/>
        <v>N/A</v>
      </c>
      <c r="E151" s="8">
        <v>30.374513618999998</v>
      </c>
      <c r="F151" s="43" t="str">
        <f t="shared" si="25"/>
        <v>N/A</v>
      </c>
      <c r="G151" s="8">
        <v>28.268393435</v>
      </c>
      <c r="H151" s="43" t="str">
        <f t="shared" si="26"/>
        <v>N/A</v>
      </c>
      <c r="I151" s="12">
        <v>-1.99</v>
      </c>
      <c r="J151" s="12">
        <v>-6.93</v>
      </c>
      <c r="K151" s="44" t="s">
        <v>732</v>
      </c>
      <c r="L151" s="9" t="str">
        <f t="shared" si="27"/>
        <v>Yes</v>
      </c>
    </row>
    <row r="152" spans="1:12" x14ac:dyDescent="0.2">
      <c r="A152" s="45" t="s">
        <v>480</v>
      </c>
      <c r="B152" s="34" t="s">
        <v>217</v>
      </c>
      <c r="C152" s="8">
        <v>39.176518549000001</v>
      </c>
      <c r="D152" s="43" t="str">
        <f t="shared" si="24"/>
        <v>N/A</v>
      </c>
      <c r="E152" s="8">
        <v>39.160839160999998</v>
      </c>
      <c r="F152" s="43" t="str">
        <f t="shared" si="25"/>
        <v>N/A</v>
      </c>
      <c r="G152" s="8">
        <v>39.010610444999998</v>
      </c>
      <c r="H152" s="43" t="str">
        <f t="shared" si="26"/>
        <v>N/A</v>
      </c>
      <c r="I152" s="12">
        <v>-0.04</v>
      </c>
      <c r="J152" s="12">
        <v>-0.38400000000000001</v>
      </c>
      <c r="K152" s="44" t="s">
        <v>732</v>
      </c>
      <c r="L152" s="9" t="str">
        <f t="shared" si="27"/>
        <v>Yes</v>
      </c>
    </row>
    <row r="153" spans="1:12" x14ac:dyDescent="0.2">
      <c r="A153" s="45" t="s">
        <v>117</v>
      </c>
      <c r="B153" s="34" t="s">
        <v>217</v>
      </c>
      <c r="C153" s="8">
        <v>88.857554301999997</v>
      </c>
      <c r="D153" s="43" t="str">
        <f t="shared" si="24"/>
        <v>N/A</v>
      </c>
      <c r="E153" s="8">
        <v>89.589416602</v>
      </c>
      <c r="F153" s="43" t="str">
        <f t="shared" si="25"/>
        <v>N/A</v>
      </c>
      <c r="G153" s="8">
        <v>89.803921568999996</v>
      </c>
      <c r="H153" s="43" t="str">
        <f t="shared" si="26"/>
        <v>N/A</v>
      </c>
      <c r="I153" s="12">
        <v>0.8236</v>
      </c>
      <c r="J153" s="12">
        <v>0.2394</v>
      </c>
      <c r="K153" s="44" t="s">
        <v>732</v>
      </c>
      <c r="L153" s="9" t="str">
        <f t="shared" si="27"/>
        <v>Yes</v>
      </c>
    </row>
    <row r="154" spans="1:12" x14ac:dyDescent="0.2">
      <c r="A154" s="45" t="s">
        <v>481</v>
      </c>
      <c r="B154" s="34" t="s">
        <v>217</v>
      </c>
      <c r="C154" s="8">
        <v>84.541244211000006</v>
      </c>
      <c r="D154" s="43" t="str">
        <f t="shared" si="24"/>
        <v>N/A</v>
      </c>
      <c r="E154" s="8">
        <v>85.846303501999998</v>
      </c>
      <c r="F154" s="43" t="str">
        <f t="shared" si="25"/>
        <v>N/A</v>
      </c>
      <c r="G154" s="8">
        <v>86.401696997000002</v>
      </c>
      <c r="H154" s="43" t="str">
        <f t="shared" si="26"/>
        <v>N/A</v>
      </c>
      <c r="I154" s="12">
        <v>1.544</v>
      </c>
      <c r="J154" s="12">
        <v>0.64700000000000002</v>
      </c>
      <c r="K154" s="44" t="s">
        <v>732</v>
      </c>
      <c r="L154" s="9" t="str">
        <f t="shared" si="27"/>
        <v>Yes</v>
      </c>
    </row>
    <row r="155" spans="1:12" x14ac:dyDescent="0.2">
      <c r="A155" s="45" t="s">
        <v>482</v>
      </c>
      <c r="B155" s="34" t="s">
        <v>217</v>
      </c>
      <c r="C155" s="8">
        <v>91.955428726999997</v>
      </c>
      <c r="D155" s="43" t="str">
        <f t="shared" si="24"/>
        <v>N/A</v>
      </c>
      <c r="E155" s="8">
        <v>92.389962978</v>
      </c>
      <c r="F155" s="43" t="str">
        <f t="shared" si="25"/>
        <v>N/A</v>
      </c>
      <c r="G155" s="8">
        <v>92.738046025000003</v>
      </c>
      <c r="H155" s="43" t="str">
        <f t="shared" si="26"/>
        <v>N/A</v>
      </c>
      <c r="I155" s="12">
        <v>0.47249999999999998</v>
      </c>
      <c r="J155" s="12">
        <v>0.37680000000000002</v>
      </c>
      <c r="K155" s="44" t="s">
        <v>732</v>
      </c>
      <c r="L155" s="9" t="str">
        <f t="shared" si="27"/>
        <v>Yes</v>
      </c>
    </row>
    <row r="156" spans="1:12" x14ac:dyDescent="0.2">
      <c r="A156" s="45" t="s">
        <v>1482</v>
      </c>
      <c r="B156" s="34" t="s">
        <v>217</v>
      </c>
      <c r="C156" s="35">
        <v>0.46158650839999998</v>
      </c>
      <c r="D156" s="43" t="str">
        <f t="shared" si="24"/>
        <v>N/A</v>
      </c>
      <c r="E156" s="35">
        <v>0.47373271890000002</v>
      </c>
      <c r="F156" s="43" t="str">
        <f t="shared" si="25"/>
        <v>N/A</v>
      </c>
      <c r="G156" s="35">
        <v>0.68108108109999999</v>
      </c>
      <c r="H156" s="43" t="str">
        <f t="shared" si="26"/>
        <v>N/A</v>
      </c>
      <c r="I156" s="12">
        <v>2.6309999999999998</v>
      </c>
      <c r="J156" s="12">
        <v>43.77</v>
      </c>
      <c r="K156" s="44" t="s">
        <v>732</v>
      </c>
      <c r="L156" s="9" t="str">
        <f t="shared" si="27"/>
        <v>No</v>
      </c>
    </row>
    <row r="157" spans="1:12" x14ac:dyDescent="0.2">
      <c r="A157" s="45" t="s">
        <v>1483</v>
      </c>
      <c r="B157" s="34" t="s">
        <v>217</v>
      </c>
      <c r="C157" s="35">
        <v>0.25876354369999999</v>
      </c>
      <c r="D157" s="43" t="str">
        <f t="shared" si="24"/>
        <v>N/A</v>
      </c>
      <c r="E157" s="35">
        <v>0.38542310070000002</v>
      </c>
      <c r="F157" s="43" t="str">
        <f t="shared" si="25"/>
        <v>N/A</v>
      </c>
      <c r="G157" s="35">
        <v>0.7866586538</v>
      </c>
      <c r="H157" s="43" t="str">
        <f t="shared" si="26"/>
        <v>N/A</v>
      </c>
      <c r="I157" s="12">
        <v>48.95</v>
      </c>
      <c r="J157" s="12">
        <v>104.1</v>
      </c>
      <c r="K157" s="44" t="s">
        <v>732</v>
      </c>
      <c r="L157" s="9" t="str">
        <f t="shared" si="27"/>
        <v>No</v>
      </c>
    </row>
    <row r="158" spans="1:12" x14ac:dyDescent="0.2">
      <c r="A158" s="45" t="s">
        <v>1484</v>
      </c>
      <c r="B158" s="34" t="s">
        <v>217</v>
      </c>
      <c r="C158" s="35">
        <v>0.69646430950000005</v>
      </c>
      <c r="D158" s="43" t="str">
        <f t="shared" si="24"/>
        <v>N/A</v>
      </c>
      <c r="E158" s="35">
        <v>0.52429149799999997</v>
      </c>
      <c r="F158" s="43" t="str">
        <f t="shared" si="25"/>
        <v>N/A</v>
      </c>
      <c r="G158" s="35">
        <v>0.61094452769999996</v>
      </c>
      <c r="H158" s="43" t="str">
        <f t="shared" si="26"/>
        <v>N/A</v>
      </c>
      <c r="I158" s="12">
        <v>-24.7</v>
      </c>
      <c r="J158" s="12">
        <v>16.53</v>
      </c>
      <c r="K158" s="44" t="s">
        <v>732</v>
      </c>
      <c r="L158" s="9" t="str">
        <f t="shared" si="27"/>
        <v>Yes</v>
      </c>
    </row>
    <row r="159" spans="1:12" x14ac:dyDescent="0.2">
      <c r="A159" s="45" t="s">
        <v>1485</v>
      </c>
      <c r="B159" s="34" t="s">
        <v>217</v>
      </c>
      <c r="C159" s="35">
        <v>241.71542783000001</v>
      </c>
      <c r="D159" s="43" t="str">
        <f t="shared" si="24"/>
        <v>N/A</v>
      </c>
      <c r="E159" s="35">
        <v>240.34535398</v>
      </c>
      <c r="F159" s="43" t="str">
        <f t="shared" si="25"/>
        <v>N/A</v>
      </c>
      <c r="G159" s="35">
        <v>242.01539506</v>
      </c>
      <c r="H159" s="43" t="str">
        <f t="shared" si="26"/>
        <v>N/A</v>
      </c>
      <c r="I159" s="12">
        <v>-0.56699999999999995</v>
      </c>
      <c r="J159" s="12">
        <v>0.69489999999999996</v>
      </c>
      <c r="K159" s="44" t="s">
        <v>732</v>
      </c>
      <c r="L159" s="9" t="str">
        <f t="shared" si="27"/>
        <v>Yes</v>
      </c>
    </row>
    <row r="160" spans="1:12" x14ac:dyDescent="0.2">
      <c r="A160" s="45" t="s">
        <v>1486</v>
      </c>
      <c r="B160" s="34" t="s">
        <v>217</v>
      </c>
      <c r="C160" s="35">
        <v>242.80834773999999</v>
      </c>
      <c r="D160" s="43" t="str">
        <f t="shared" si="24"/>
        <v>N/A</v>
      </c>
      <c r="E160" s="35">
        <v>243.09086307000001</v>
      </c>
      <c r="F160" s="43" t="str">
        <f t="shared" si="25"/>
        <v>N/A</v>
      </c>
      <c r="G160" s="35">
        <v>245.55257732000001</v>
      </c>
      <c r="H160" s="43" t="str">
        <f t="shared" si="26"/>
        <v>N/A</v>
      </c>
      <c r="I160" s="12">
        <v>0.1164</v>
      </c>
      <c r="J160" s="12">
        <v>1.0129999999999999</v>
      </c>
      <c r="K160" s="44" t="s">
        <v>732</v>
      </c>
      <c r="L160" s="9" t="str">
        <f t="shared" si="27"/>
        <v>Yes</v>
      </c>
    </row>
    <row r="161" spans="1:12" x14ac:dyDescent="0.2">
      <c r="A161" s="45" t="s">
        <v>1487</v>
      </c>
      <c r="B161" s="34" t="s">
        <v>217</v>
      </c>
      <c r="C161" s="35">
        <v>239.18978102</v>
      </c>
      <c r="D161" s="43" t="str">
        <f t="shared" si="24"/>
        <v>N/A</v>
      </c>
      <c r="E161" s="35">
        <v>231.44402984999999</v>
      </c>
      <c r="F161" s="43" t="str">
        <f t="shared" si="25"/>
        <v>N/A</v>
      </c>
      <c r="G161" s="35">
        <v>222.44117646999999</v>
      </c>
      <c r="H161" s="43" t="str">
        <f t="shared" si="26"/>
        <v>N/A</v>
      </c>
      <c r="I161" s="12">
        <v>-3.24</v>
      </c>
      <c r="J161" s="12">
        <v>-3.89</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11</v>
      </c>
      <c r="F163" s="43" t="str">
        <f t="shared" si="29"/>
        <v>N/A</v>
      </c>
      <c r="G163" s="35">
        <v>0</v>
      </c>
      <c r="H163" s="43" t="str">
        <f t="shared" si="30"/>
        <v>N/A</v>
      </c>
      <c r="I163" s="12" t="s">
        <v>1743</v>
      </c>
      <c r="J163" s="12">
        <v>-100</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25</v>
      </c>
      <c r="D165" s="43" t="str">
        <f t="shared" si="28"/>
        <v>N/A</v>
      </c>
      <c r="E165" s="35">
        <v>28</v>
      </c>
      <c r="F165" s="43" t="str">
        <f t="shared" si="29"/>
        <v>N/A</v>
      </c>
      <c r="G165" s="35">
        <v>23</v>
      </c>
      <c r="H165" s="43" t="str">
        <f t="shared" si="30"/>
        <v>N/A</v>
      </c>
      <c r="I165" s="12">
        <v>12</v>
      </c>
      <c r="J165" s="12">
        <v>-17.899999999999999</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11</v>
      </c>
      <c r="H167" s="43" t="str">
        <f t="shared" si="30"/>
        <v>N/A</v>
      </c>
      <c r="I167" s="12">
        <v>-20</v>
      </c>
      <c r="J167" s="12">
        <v>0</v>
      </c>
      <c r="K167" s="14" t="s">
        <v>217</v>
      </c>
      <c r="L167" s="9" t="str">
        <f t="shared" si="31"/>
        <v>N/A</v>
      </c>
    </row>
    <row r="168" spans="1:12" x14ac:dyDescent="0.2">
      <c r="A168" s="45" t="s">
        <v>125</v>
      </c>
      <c r="B168" s="34" t="s">
        <v>217</v>
      </c>
      <c r="C168" s="46">
        <v>316049</v>
      </c>
      <c r="D168" s="43" t="str">
        <f t="shared" si="28"/>
        <v>N/A</v>
      </c>
      <c r="E168" s="46">
        <v>512176</v>
      </c>
      <c r="F168" s="43" t="str">
        <f t="shared" si="29"/>
        <v>N/A</v>
      </c>
      <c r="G168" s="46">
        <v>295029</v>
      </c>
      <c r="H168" s="43" t="str">
        <f t="shared" si="30"/>
        <v>N/A</v>
      </c>
      <c r="I168" s="12">
        <v>62.06</v>
      </c>
      <c r="J168" s="12">
        <v>-42.4</v>
      </c>
      <c r="K168" s="14" t="s">
        <v>217</v>
      </c>
      <c r="L168" s="9" t="str">
        <f t="shared" si="31"/>
        <v>N/A</v>
      </c>
    </row>
    <row r="169" spans="1:12" x14ac:dyDescent="0.2">
      <c r="A169" s="45" t="s">
        <v>1624</v>
      </c>
      <c r="B169" s="34" t="s">
        <v>217</v>
      </c>
      <c r="C169" s="46">
        <v>61213</v>
      </c>
      <c r="D169" s="43" t="str">
        <f t="shared" si="28"/>
        <v>N/A</v>
      </c>
      <c r="E169" s="46">
        <v>457343</v>
      </c>
      <c r="F169" s="43" t="str">
        <f t="shared" si="29"/>
        <v>N/A</v>
      </c>
      <c r="G169" s="46">
        <v>220586</v>
      </c>
      <c r="H169" s="43" t="str">
        <f t="shared" si="30"/>
        <v>N/A</v>
      </c>
      <c r="I169" s="12">
        <v>647.1</v>
      </c>
      <c r="J169" s="12">
        <v>-51.8</v>
      </c>
      <c r="K169" s="14" t="s">
        <v>217</v>
      </c>
      <c r="L169" s="9" t="str">
        <f t="shared" si="31"/>
        <v>N/A</v>
      </c>
    </row>
    <row r="170" spans="1:12" x14ac:dyDescent="0.2">
      <c r="A170" s="45" t="s">
        <v>1381</v>
      </c>
      <c r="B170" s="34" t="s">
        <v>217</v>
      </c>
      <c r="C170" s="46">
        <v>245857</v>
      </c>
      <c r="D170" s="43" t="str">
        <f t="shared" si="28"/>
        <v>N/A</v>
      </c>
      <c r="E170" s="46">
        <v>256478</v>
      </c>
      <c r="F170" s="43" t="str">
        <f t="shared" si="29"/>
        <v>N/A</v>
      </c>
      <c r="G170" s="46">
        <v>266537</v>
      </c>
      <c r="H170" s="43" t="str">
        <f t="shared" si="30"/>
        <v>N/A</v>
      </c>
      <c r="I170" s="12">
        <v>4.32</v>
      </c>
      <c r="J170" s="12">
        <v>3.9220000000000002</v>
      </c>
      <c r="K170" s="14" t="s">
        <v>217</v>
      </c>
      <c r="L170" s="9" t="str">
        <f t="shared" si="31"/>
        <v>N/A</v>
      </c>
    </row>
    <row r="171" spans="1:12" x14ac:dyDescent="0.2">
      <c r="A171" s="45" t="s">
        <v>1618</v>
      </c>
      <c r="B171" s="34" t="s">
        <v>217</v>
      </c>
      <c r="C171" s="46">
        <v>107163</v>
      </c>
      <c r="D171" s="43" t="str">
        <f t="shared" si="28"/>
        <v>N/A</v>
      </c>
      <c r="E171" s="46">
        <v>32974</v>
      </c>
      <c r="F171" s="43" t="str">
        <f t="shared" si="29"/>
        <v>N/A</v>
      </c>
      <c r="G171" s="46">
        <v>78464</v>
      </c>
      <c r="H171" s="43" t="str">
        <f t="shared" si="30"/>
        <v>N/A</v>
      </c>
      <c r="I171" s="12">
        <v>-69.2</v>
      </c>
      <c r="J171" s="12">
        <v>138</v>
      </c>
      <c r="K171" s="14" t="s">
        <v>217</v>
      </c>
      <c r="L171" s="9" t="str">
        <f t="shared" si="31"/>
        <v>N/A</v>
      </c>
    </row>
    <row r="172" spans="1:12" x14ac:dyDescent="0.2">
      <c r="A172" s="45" t="s">
        <v>1619</v>
      </c>
      <c r="B172" s="34" t="s">
        <v>217</v>
      </c>
      <c r="C172" s="46">
        <v>314983</v>
      </c>
      <c r="D172" s="43" t="str">
        <f t="shared" si="28"/>
        <v>N/A</v>
      </c>
      <c r="E172" s="46">
        <v>288645</v>
      </c>
      <c r="F172" s="43" t="str">
        <f t="shared" si="29"/>
        <v>N/A</v>
      </c>
      <c r="G172" s="46">
        <v>295009</v>
      </c>
      <c r="H172" s="43" t="str">
        <f t="shared" si="30"/>
        <v>N/A</v>
      </c>
      <c r="I172" s="12">
        <v>-8.36</v>
      </c>
      <c r="J172" s="12">
        <v>2.2050000000000001</v>
      </c>
      <c r="K172" s="14" t="s">
        <v>217</v>
      </c>
      <c r="L172" s="9" t="str">
        <f t="shared" si="31"/>
        <v>N/A</v>
      </c>
    </row>
    <row r="173" spans="1:12" ht="25.5" x14ac:dyDescent="0.2">
      <c r="A173" s="45" t="s">
        <v>1382</v>
      </c>
      <c r="B173" s="34" t="s">
        <v>217</v>
      </c>
      <c r="C173" s="46">
        <v>158894</v>
      </c>
      <c r="D173" s="43" t="str">
        <f t="shared" ref="D173:D187" si="32">IF($B173="N/A","N/A",IF(C173&gt;10,"No",IF(C173&lt;-10,"No","Yes")))</f>
        <v>N/A</v>
      </c>
      <c r="E173" s="46">
        <v>163284</v>
      </c>
      <c r="F173" s="43" t="str">
        <f t="shared" ref="F173:F187" si="33">IF($B173="N/A","N/A",IF(E173&gt;10,"No",IF(E173&lt;-10,"No","Yes")))</f>
        <v>N/A</v>
      </c>
      <c r="G173" s="46">
        <v>206893</v>
      </c>
      <c r="H173" s="43" t="str">
        <f t="shared" ref="H173:H187" si="34">IF($B173="N/A","N/A",IF(G173&gt;10,"No",IF(G173&lt;-10,"No","Yes")))</f>
        <v>N/A</v>
      </c>
      <c r="I173" s="12">
        <v>2.7629999999999999</v>
      </c>
      <c r="J173" s="12">
        <v>26.71</v>
      </c>
      <c r="K173" s="44" t="s">
        <v>732</v>
      </c>
      <c r="L173" s="9" t="str">
        <f t="shared" ref="L173:L187" si="35">IF(J173="Div by 0", "N/A", IF(K173="N/A","N/A", IF(J173&gt;VALUE(MID(K173,1,2)), "No", IF(J173&lt;-1*VALUE(MID(K173,1,2)), "No", "Yes"))))</f>
        <v>Yes</v>
      </c>
    </row>
    <row r="174" spans="1:12" x14ac:dyDescent="0.2">
      <c r="A174" s="45" t="s">
        <v>649</v>
      </c>
      <c r="B174" s="34" t="s">
        <v>217</v>
      </c>
      <c r="C174" s="35">
        <v>631</v>
      </c>
      <c r="D174" s="43" t="str">
        <f t="shared" si="32"/>
        <v>N/A</v>
      </c>
      <c r="E174" s="35">
        <v>676</v>
      </c>
      <c r="F174" s="43" t="str">
        <f t="shared" si="33"/>
        <v>N/A</v>
      </c>
      <c r="G174" s="35">
        <v>763</v>
      </c>
      <c r="H174" s="43" t="str">
        <f t="shared" si="34"/>
        <v>N/A</v>
      </c>
      <c r="I174" s="12">
        <v>7.1319999999999997</v>
      </c>
      <c r="J174" s="12">
        <v>12.87</v>
      </c>
      <c r="K174" s="44" t="s">
        <v>732</v>
      </c>
      <c r="L174" s="9" t="str">
        <f t="shared" si="35"/>
        <v>Yes</v>
      </c>
    </row>
    <row r="175" spans="1:12" ht="25.5" x14ac:dyDescent="0.2">
      <c r="A175" s="45" t="s">
        <v>1383</v>
      </c>
      <c r="B175" s="34" t="s">
        <v>217</v>
      </c>
      <c r="C175" s="46">
        <v>251.81299525</v>
      </c>
      <c r="D175" s="43" t="str">
        <f t="shared" si="32"/>
        <v>N/A</v>
      </c>
      <c r="E175" s="46">
        <v>241.54437870000001</v>
      </c>
      <c r="F175" s="43" t="str">
        <f t="shared" si="33"/>
        <v>N/A</v>
      </c>
      <c r="G175" s="46">
        <v>271.15727392000002</v>
      </c>
      <c r="H175" s="43" t="str">
        <f t="shared" si="34"/>
        <v>N/A</v>
      </c>
      <c r="I175" s="12">
        <v>-4.08</v>
      </c>
      <c r="J175" s="12">
        <v>12.26</v>
      </c>
      <c r="K175" s="44" t="s">
        <v>732</v>
      </c>
      <c r="L175" s="9" t="str">
        <f t="shared" si="35"/>
        <v>Yes</v>
      </c>
    </row>
    <row r="176" spans="1:12" ht="25.5" x14ac:dyDescent="0.2">
      <c r="A176" s="45" t="s">
        <v>1384</v>
      </c>
      <c r="B176" s="34" t="s">
        <v>217</v>
      </c>
      <c r="C176" s="46">
        <v>359747</v>
      </c>
      <c r="D176" s="43" t="str">
        <f t="shared" si="32"/>
        <v>N/A</v>
      </c>
      <c r="E176" s="46">
        <v>368555</v>
      </c>
      <c r="F176" s="43" t="str">
        <f t="shared" si="33"/>
        <v>N/A</v>
      </c>
      <c r="G176" s="46">
        <v>463583</v>
      </c>
      <c r="H176" s="43" t="str">
        <f t="shared" si="34"/>
        <v>N/A</v>
      </c>
      <c r="I176" s="12">
        <v>2.448</v>
      </c>
      <c r="J176" s="12">
        <v>25.78</v>
      </c>
      <c r="K176" s="44" t="s">
        <v>732</v>
      </c>
      <c r="L176" s="9" t="str">
        <f t="shared" si="35"/>
        <v>Yes</v>
      </c>
    </row>
    <row r="177" spans="1:12" x14ac:dyDescent="0.2">
      <c r="A177" s="45" t="s">
        <v>516</v>
      </c>
      <c r="B177" s="34" t="s">
        <v>217</v>
      </c>
      <c r="C177" s="35">
        <v>2081</v>
      </c>
      <c r="D177" s="43" t="str">
        <f t="shared" si="32"/>
        <v>N/A</v>
      </c>
      <c r="E177" s="35">
        <v>2046</v>
      </c>
      <c r="F177" s="43" t="str">
        <f t="shared" si="33"/>
        <v>N/A</v>
      </c>
      <c r="G177" s="35">
        <v>2381</v>
      </c>
      <c r="H177" s="43" t="str">
        <f t="shared" si="34"/>
        <v>N/A</v>
      </c>
      <c r="I177" s="12">
        <v>-1.68</v>
      </c>
      <c r="J177" s="12">
        <v>16.37</v>
      </c>
      <c r="K177" s="44" t="s">
        <v>732</v>
      </c>
      <c r="L177" s="9" t="str">
        <f t="shared" si="35"/>
        <v>Yes</v>
      </c>
    </row>
    <row r="178" spans="1:12" ht="25.5" x14ac:dyDescent="0.2">
      <c r="A178" s="45" t="s">
        <v>1385</v>
      </c>
      <c r="B178" s="34" t="s">
        <v>217</v>
      </c>
      <c r="C178" s="46">
        <v>172.87217684000001</v>
      </c>
      <c r="D178" s="43" t="str">
        <f t="shared" si="32"/>
        <v>N/A</v>
      </c>
      <c r="E178" s="46">
        <v>180.1344086</v>
      </c>
      <c r="F178" s="43" t="str">
        <f t="shared" si="33"/>
        <v>N/A</v>
      </c>
      <c r="G178" s="46">
        <v>194.70096598000001</v>
      </c>
      <c r="H178" s="43" t="str">
        <f t="shared" si="34"/>
        <v>N/A</v>
      </c>
      <c r="I178" s="12">
        <v>4.2009999999999996</v>
      </c>
      <c r="J178" s="12">
        <v>8.0860000000000003</v>
      </c>
      <c r="K178" s="44" t="s">
        <v>732</v>
      </c>
      <c r="L178" s="9" t="str">
        <f t="shared" si="35"/>
        <v>Yes</v>
      </c>
    </row>
    <row r="179" spans="1:12" ht="25.5" x14ac:dyDescent="0.2">
      <c r="A179" s="45" t="s">
        <v>1386</v>
      </c>
      <c r="B179" s="34" t="s">
        <v>217</v>
      </c>
      <c r="C179" s="46">
        <v>582494</v>
      </c>
      <c r="D179" s="43" t="str">
        <f t="shared" si="32"/>
        <v>N/A</v>
      </c>
      <c r="E179" s="46">
        <v>674018</v>
      </c>
      <c r="F179" s="43" t="str">
        <f t="shared" si="33"/>
        <v>N/A</v>
      </c>
      <c r="G179" s="46">
        <v>827188</v>
      </c>
      <c r="H179" s="43" t="str">
        <f t="shared" si="34"/>
        <v>N/A</v>
      </c>
      <c r="I179" s="12">
        <v>15.71</v>
      </c>
      <c r="J179" s="12">
        <v>22.72</v>
      </c>
      <c r="K179" s="44" t="s">
        <v>732</v>
      </c>
      <c r="L179" s="9" t="str">
        <f t="shared" si="35"/>
        <v>Yes</v>
      </c>
    </row>
    <row r="180" spans="1:12" x14ac:dyDescent="0.2">
      <c r="A180" s="45" t="s">
        <v>517</v>
      </c>
      <c r="B180" s="34" t="s">
        <v>217</v>
      </c>
      <c r="C180" s="35">
        <v>2228</v>
      </c>
      <c r="D180" s="43" t="str">
        <f t="shared" si="32"/>
        <v>N/A</v>
      </c>
      <c r="E180" s="35">
        <v>2375</v>
      </c>
      <c r="F180" s="43" t="str">
        <f t="shared" si="33"/>
        <v>N/A</v>
      </c>
      <c r="G180" s="35">
        <v>2624</v>
      </c>
      <c r="H180" s="43" t="str">
        <f t="shared" si="34"/>
        <v>N/A</v>
      </c>
      <c r="I180" s="12">
        <v>6.5979999999999999</v>
      </c>
      <c r="J180" s="12">
        <v>10.48</v>
      </c>
      <c r="K180" s="44" t="s">
        <v>732</v>
      </c>
      <c r="L180" s="9" t="str">
        <f t="shared" si="35"/>
        <v>Yes</v>
      </c>
    </row>
    <row r="181" spans="1:12" ht="25.5" x14ac:dyDescent="0.2">
      <c r="A181" s="45" t="s">
        <v>1387</v>
      </c>
      <c r="B181" s="34" t="s">
        <v>217</v>
      </c>
      <c r="C181" s="46">
        <v>261.44254936999999</v>
      </c>
      <c r="D181" s="43" t="str">
        <f t="shared" si="32"/>
        <v>N/A</v>
      </c>
      <c r="E181" s="46">
        <v>283.79705263</v>
      </c>
      <c r="F181" s="43" t="str">
        <f t="shared" si="33"/>
        <v>N/A</v>
      </c>
      <c r="G181" s="46">
        <v>315.23932926999998</v>
      </c>
      <c r="H181" s="43" t="str">
        <f t="shared" si="34"/>
        <v>N/A</v>
      </c>
      <c r="I181" s="12">
        <v>8.5500000000000007</v>
      </c>
      <c r="J181" s="12">
        <v>11.08</v>
      </c>
      <c r="K181" s="44" t="s">
        <v>732</v>
      </c>
      <c r="L181" s="9" t="str">
        <f t="shared" si="35"/>
        <v>Yes</v>
      </c>
    </row>
    <row r="182" spans="1:12" ht="25.5" x14ac:dyDescent="0.2">
      <c r="A182" s="45" t="s">
        <v>1388</v>
      </c>
      <c r="B182" s="34" t="s">
        <v>217</v>
      </c>
      <c r="C182" s="46">
        <v>2322979</v>
      </c>
      <c r="D182" s="43" t="str">
        <f t="shared" si="32"/>
        <v>N/A</v>
      </c>
      <c r="E182" s="46">
        <v>2660437</v>
      </c>
      <c r="F182" s="43" t="str">
        <f t="shared" si="33"/>
        <v>N/A</v>
      </c>
      <c r="G182" s="46">
        <v>2932518</v>
      </c>
      <c r="H182" s="43" t="str">
        <f t="shared" si="34"/>
        <v>N/A</v>
      </c>
      <c r="I182" s="12">
        <v>14.53</v>
      </c>
      <c r="J182" s="12">
        <v>10.23</v>
      </c>
      <c r="K182" s="44" t="s">
        <v>732</v>
      </c>
      <c r="L182" s="9" t="str">
        <f t="shared" si="35"/>
        <v>Yes</v>
      </c>
    </row>
    <row r="183" spans="1:12" x14ac:dyDescent="0.2">
      <c r="A183" s="45" t="s">
        <v>518</v>
      </c>
      <c r="B183" s="34" t="s">
        <v>217</v>
      </c>
      <c r="C183" s="35">
        <v>421</v>
      </c>
      <c r="D183" s="43" t="str">
        <f t="shared" si="32"/>
        <v>N/A</v>
      </c>
      <c r="E183" s="35">
        <v>450</v>
      </c>
      <c r="F183" s="43" t="str">
        <f t="shared" si="33"/>
        <v>N/A</v>
      </c>
      <c r="G183" s="35">
        <v>483</v>
      </c>
      <c r="H183" s="43" t="str">
        <f t="shared" si="34"/>
        <v>N/A</v>
      </c>
      <c r="I183" s="12">
        <v>6.8879999999999999</v>
      </c>
      <c r="J183" s="12">
        <v>7.3330000000000002</v>
      </c>
      <c r="K183" s="44" t="s">
        <v>732</v>
      </c>
      <c r="L183" s="9" t="str">
        <f t="shared" si="35"/>
        <v>Yes</v>
      </c>
    </row>
    <row r="184" spans="1:12" ht="25.5" x14ac:dyDescent="0.2">
      <c r="A184" s="45" t="s">
        <v>1389</v>
      </c>
      <c r="B184" s="34" t="s">
        <v>217</v>
      </c>
      <c r="C184" s="46">
        <v>5517.7648455999997</v>
      </c>
      <c r="D184" s="43" t="str">
        <f t="shared" si="32"/>
        <v>N/A</v>
      </c>
      <c r="E184" s="46">
        <v>5912.0822221999997</v>
      </c>
      <c r="F184" s="43" t="str">
        <f t="shared" si="33"/>
        <v>N/A</v>
      </c>
      <c r="G184" s="46">
        <v>6071.4658385000002</v>
      </c>
      <c r="H184" s="43" t="str">
        <f t="shared" si="34"/>
        <v>N/A</v>
      </c>
      <c r="I184" s="12">
        <v>7.1459999999999999</v>
      </c>
      <c r="J184" s="12">
        <v>2.6960000000000002</v>
      </c>
      <c r="K184" s="44" t="s">
        <v>732</v>
      </c>
      <c r="L184" s="9" t="str">
        <f t="shared" si="35"/>
        <v>Yes</v>
      </c>
    </row>
    <row r="185" spans="1:12" ht="25.5" x14ac:dyDescent="0.2">
      <c r="A185" s="45" t="s">
        <v>1390</v>
      </c>
      <c r="B185" s="34" t="s">
        <v>217</v>
      </c>
      <c r="C185" s="46">
        <v>25557931</v>
      </c>
      <c r="D185" s="43" t="str">
        <f t="shared" si="32"/>
        <v>N/A</v>
      </c>
      <c r="E185" s="46">
        <v>28277466</v>
      </c>
      <c r="F185" s="43" t="str">
        <f t="shared" si="33"/>
        <v>N/A</v>
      </c>
      <c r="G185" s="46">
        <v>30604228</v>
      </c>
      <c r="H185" s="43" t="str">
        <f t="shared" si="34"/>
        <v>N/A</v>
      </c>
      <c r="I185" s="12">
        <v>10.64</v>
      </c>
      <c r="J185" s="12">
        <v>8.2279999999999998</v>
      </c>
      <c r="K185" s="44" t="s">
        <v>732</v>
      </c>
      <c r="L185" s="9" t="str">
        <f t="shared" si="35"/>
        <v>Yes</v>
      </c>
    </row>
    <row r="186" spans="1:12" ht="25.5" x14ac:dyDescent="0.2">
      <c r="A186" s="45" t="s">
        <v>519</v>
      </c>
      <c r="B186" s="34" t="s">
        <v>217</v>
      </c>
      <c r="C186" s="35">
        <v>1910</v>
      </c>
      <c r="D186" s="43" t="str">
        <f t="shared" si="32"/>
        <v>N/A</v>
      </c>
      <c r="E186" s="35">
        <v>1969</v>
      </c>
      <c r="F186" s="43" t="str">
        <f t="shared" si="33"/>
        <v>N/A</v>
      </c>
      <c r="G186" s="35">
        <v>2005</v>
      </c>
      <c r="H186" s="43" t="str">
        <f t="shared" si="34"/>
        <v>N/A</v>
      </c>
      <c r="I186" s="12">
        <v>3.089</v>
      </c>
      <c r="J186" s="12">
        <v>1.8280000000000001</v>
      </c>
      <c r="K186" s="44" t="s">
        <v>732</v>
      </c>
      <c r="L186" s="9" t="str">
        <f t="shared" si="35"/>
        <v>Yes</v>
      </c>
    </row>
    <row r="187" spans="1:12" ht="25.5" x14ac:dyDescent="0.2">
      <c r="A187" s="45" t="s">
        <v>1391</v>
      </c>
      <c r="B187" s="34" t="s">
        <v>217</v>
      </c>
      <c r="C187" s="46">
        <v>13381.115707000001</v>
      </c>
      <c r="D187" s="43" t="str">
        <f t="shared" si="32"/>
        <v>N/A</v>
      </c>
      <c r="E187" s="46">
        <v>14361.333672000001</v>
      </c>
      <c r="F187" s="43" t="str">
        <f t="shared" si="33"/>
        <v>N/A</v>
      </c>
      <c r="G187" s="46">
        <v>15263.954115</v>
      </c>
      <c r="H187" s="43" t="str">
        <f t="shared" si="34"/>
        <v>N/A</v>
      </c>
      <c r="I187" s="12">
        <v>7.3250000000000002</v>
      </c>
      <c r="J187" s="12">
        <v>6.2850000000000001</v>
      </c>
      <c r="K187" s="44" t="s">
        <v>732</v>
      </c>
      <c r="L187" s="9" t="str">
        <f t="shared" si="35"/>
        <v>Yes</v>
      </c>
    </row>
    <row r="188" spans="1:12" x14ac:dyDescent="0.2">
      <c r="A188" s="4" t="s">
        <v>1392</v>
      </c>
      <c r="B188" s="34" t="s">
        <v>217</v>
      </c>
      <c r="C188" s="46">
        <v>48685986</v>
      </c>
      <c r="D188" s="43" t="str">
        <f t="shared" ref="D188:D203" si="36">IF($B188="N/A","N/A",IF(C188&gt;10,"No",IF(C188&lt;-10,"No","Yes")))</f>
        <v>N/A</v>
      </c>
      <c r="E188" s="46">
        <v>53600507</v>
      </c>
      <c r="F188" s="43" t="str">
        <f t="shared" ref="F188:F203" si="37">IF($B188="N/A","N/A",IF(E188&gt;10,"No",IF(E188&lt;-10,"No","Yes")))</f>
        <v>N/A</v>
      </c>
      <c r="G188" s="46">
        <v>58017431</v>
      </c>
      <c r="H188" s="43" t="str">
        <f t="shared" ref="H188:H203" si="38">IF($B188="N/A","N/A",IF(G188&gt;10,"No",IF(G188&lt;-10,"No","Yes")))</f>
        <v>N/A</v>
      </c>
      <c r="I188" s="12">
        <v>10.09</v>
      </c>
      <c r="J188" s="12">
        <v>8.24</v>
      </c>
      <c r="K188" s="44" t="s">
        <v>732</v>
      </c>
      <c r="L188" s="9" t="str">
        <f t="shared" ref="L188:L203" si="39">IF(J188="Div by 0", "N/A", IF(K188="N/A","N/A", IF(J188&gt;VALUE(MID(K188,1,2)), "No", IF(J188&lt;-1*VALUE(MID(K188,1,2)), "No", "Yes"))))</f>
        <v>Yes</v>
      </c>
    </row>
    <row r="189" spans="1:12" x14ac:dyDescent="0.2">
      <c r="A189" s="4" t="s">
        <v>1489</v>
      </c>
      <c r="B189" s="34" t="s">
        <v>217</v>
      </c>
      <c r="C189" s="35">
        <v>3143</v>
      </c>
      <c r="D189" s="43" t="str">
        <f t="shared" si="36"/>
        <v>N/A</v>
      </c>
      <c r="E189" s="35">
        <v>3181</v>
      </c>
      <c r="F189" s="43" t="str">
        <f t="shared" si="37"/>
        <v>N/A</v>
      </c>
      <c r="G189" s="35">
        <v>3312</v>
      </c>
      <c r="H189" s="43" t="str">
        <f t="shared" si="38"/>
        <v>N/A</v>
      </c>
      <c r="I189" s="12">
        <v>1.2090000000000001</v>
      </c>
      <c r="J189" s="12">
        <v>4.1180000000000003</v>
      </c>
      <c r="K189" s="44" t="s">
        <v>732</v>
      </c>
      <c r="L189" s="9" t="str">
        <f t="shared" si="39"/>
        <v>Yes</v>
      </c>
    </row>
    <row r="190" spans="1:12" x14ac:dyDescent="0.2">
      <c r="A190" s="4" t="s">
        <v>1490</v>
      </c>
      <c r="B190" s="34" t="s">
        <v>217</v>
      </c>
      <c r="C190" s="46">
        <v>15490.291440999999</v>
      </c>
      <c r="D190" s="43" t="str">
        <f t="shared" si="36"/>
        <v>N/A</v>
      </c>
      <c r="E190" s="46">
        <v>16850.206538999999</v>
      </c>
      <c r="F190" s="43" t="str">
        <f t="shared" si="37"/>
        <v>N/A</v>
      </c>
      <c r="G190" s="46">
        <v>17517.340278</v>
      </c>
      <c r="H190" s="43" t="str">
        <f t="shared" si="38"/>
        <v>N/A</v>
      </c>
      <c r="I190" s="12">
        <v>8.7789999999999999</v>
      </c>
      <c r="J190" s="12">
        <v>3.9590000000000001</v>
      </c>
      <c r="K190" s="44" t="s">
        <v>732</v>
      </c>
      <c r="L190" s="9" t="str">
        <f t="shared" si="39"/>
        <v>Yes</v>
      </c>
    </row>
    <row r="191" spans="1:12" x14ac:dyDescent="0.2">
      <c r="A191" s="4" t="s">
        <v>1491</v>
      </c>
      <c r="B191" s="34" t="s">
        <v>217</v>
      </c>
      <c r="C191" s="46">
        <v>13828.163205000001</v>
      </c>
      <c r="D191" s="43" t="str">
        <f t="shared" si="36"/>
        <v>N/A</v>
      </c>
      <c r="E191" s="46">
        <v>15577.462378</v>
      </c>
      <c r="F191" s="43" t="str">
        <f t="shared" si="37"/>
        <v>N/A</v>
      </c>
      <c r="G191" s="46">
        <v>16157.436718999999</v>
      </c>
      <c r="H191" s="43" t="str">
        <f t="shared" si="38"/>
        <v>N/A</v>
      </c>
      <c r="I191" s="12">
        <v>12.65</v>
      </c>
      <c r="J191" s="12">
        <v>3.7229999999999999</v>
      </c>
      <c r="K191" s="44" t="s">
        <v>732</v>
      </c>
      <c r="L191" s="9" t="str">
        <f t="shared" si="39"/>
        <v>Yes</v>
      </c>
    </row>
    <row r="192" spans="1:12" x14ac:dyDescent="0.2">
      <c r="A192" s="4" t="s">
        <v>1492</v>
      </c>
      <c r="B192" s="34" t="s">
        <v>217</v>
      </c>
      <c r="C192" s="46">
        <v>18695.301917000001</v>
      </c>
      <c r="D192" s="43" t="str">
        <f t="shared" si="36"/>
        <v>N/A</v>
      </c>
      <c r="E192" s="46">
        <v>19449.833191999998</v>
      </c>
      <c r="F192" s="43" t="str">
        <f t="shared" si="37"/>
        <v>N/A</v>
      </c>
      <c r="G192" s="46">
        <v>20274.767993000001</v>
      </c>
      <c r="H192" s="43" t="str">
        <f t="shared" si="38"/>
        <v>N/A</v>
      </c>
      <c r="I192" s="12">
        <v>4.0359999999999996</v>
      </c>
      <c r="J192" s="12">
        <v>4.2409999999999997</v>
      </c>
      <c r="K192" s="44" t="s">
        <v>732</v>
      </c>
      <c r="L192" s="9" t="str">
        <f t="shared" si="39"/>
        <v>Yes</v>
      </c>
    </row>
    <row r="193" spans="1:12" x14ac:dyDescent="0.2">
      <c r="A193" s="45" t="s">
        <v>1493</v>
      </c>
      <c r="B193" s="34" t="s">
        <v>217</v>
      </c>
      <c r="C193" s="9">
        <v>18.858754350000002</v>
      </c>
      <c r="D193" s="43" t="str">
        <f t="shared" si="36"/>
        <v>N/A</v>
      </c>
      <c r="E193" s="9">
        <v>18.955962100000001</v>
      </c>
      <c r="F193" s="43" t="str">
        <f t="shared" si="37"/>
        <v>N/A</v>
      </c>
      <c r="G193" s="9">
        <v>18.823529411999999</v>
      </c>
      <c r="H193" s="43" t="str">
        <f t="shared" si="38"/>
        <v>N/A</v>
      </c>
      <c r="I193" s="12">
        <v>0.51549999999999996</v>
      </c>
      <c r="J193" s="12">
        <v>-0.69899999999999995</v>
      </c>
      <c r="K193" s="44" t="s">
        <v>732</v>
      </c>
      <c r="L193" s="9" t="str">
        <f t="shared" si="39"/>
        <v>Yes</v>
      </c>
    </row>
    <row r="194" spans="1:12" x14ac:dyDescent="0.2">
      <c r="A194" s="45" t="s">
        <v>1494</v>
      </c>
      <c r="B194" s="34" t="s">
        <v>217</v>
      </c>
      <c r="C194" s="9">
        <v>21.091500814</v>
      </c>
      <c r="D194" s="43" t="str">
        <f t="shared" si="36"/>
        <v>N/A</v>
      </c>
      <c r="E194" s="9">
        <v>21.169747082000001</v>
      </c>
      <c r="F194" s="43" t="str">
        <f t="shared" si="37"/>
        <v>N/A</v>
      </c>
      <c r="G194" s="9">
        <v>20.553756838000002</v>
      </c>
      <c r="H194" s="43" t="str">
        <f t="shared" si="38"/>
        <v>N/A</v>
      </c>
      <c r="I194" s="12">
        <v>0.371</v>
      </c>
      <c r="J194" s="12">
        <v>-2.91</v>
      </c>
      <c r="K194" s="44" t="s">
        <v>732</v>
      </c>
      <c r="L194" s="9" t="str">
        <f t="shared" si="39"/>
        <v>Yes</v>
      </c>
    </row>
    <row r="195" spans="1:12" x14ac:dyDescent="0.2">
      <c r="A195" s="45" t="s">
        <v>1495</v>
      </c>
      <c r="B195" s="34" t="s">
        <v>217</v>
      </c>
      <c r="C195" s="9">
        <v>17.013181139</v>
      </c>
      <c r="D195" s="43" t="str">
        <f t="shared" si="36"/>
        <v>N/A</v>
      </c>
      <c r="E195" s="9">
        <v>16.193610311</v>
      </c>
      <c r="F195" s="43" t="str">
        <f t="shared" si="37"/>
        <v>N/A</v>
      </c>
      <c r="G195" s="9">
        <v>16.273942399999999</v>
      </c>
      <c r="H195" s="43" t="str">
        <f t="shared" si="38"/>
        <v>N/A</v>
      </c>
      <c r="I195" s="12">
        <v>-4.82</v>
      </c>
      <c r="J195" s="12">
        <v>0.49609999999999999</v>
      </c>
      <c r="K195" s="44" t="s">
        <v>732</v>
      </c>
      <c r="L195" s="9" t="str">
        <f t="shared" si="39"/>
        <v>Yes</v>
      </c>
    </row>
    <row r="196" spans="1:12" ht="25.5" x14ac:dyDescent="0.2">
      <c r="A196" s="4" t="s">
        <v>1404</v>
      </c>
      <c r="B196" s="34" t="s">
        <v>217</v>
      </c>
      <c r="C196" s="46">
        <v>25557931</v>
      </c>
      <c r="D196" s="43" t="str">
        <f t="shared" si="36"/>
        <v>N/A</v>
      </c>
      <c r="E196" s="46">
        <v>28277466</v>
      </c>
      <c r="F196" s="43" t="str">
        <f t="shared" si="37"/>
        <v>N/A</v>
      </c>
      <c r="G196" s="46">
        <v>30604228</v>
      </c>
      <c r="H196" s="43" t="str">
        <f t="shared" si="38"/>
        <v>N/A</v>
      </c>
      <c r="I196" s="12">
        <v>10.64</v>
      </c>
      <c r="J196" s="12">
        <v>8.2279999999999998</v>
      </c>
      <c r="K196" s="44" t="s">
        <v>732</v>
      </c>
      <c r="L196" s="9" t="str">
        <f t="shared" si="39"/>
        <v>Yes</v>
      </c>
    </row>
    <row r="197" spans="1:12" x14ac:dyDescent="0.2">
      <c r="A197" s="4" t="s">
        <v>1496</v>
      </c>
      <c r="B197" s="34" t="s">
        <v>217</v>
      </c>
      <c r="C197" s="35">
        <v>1910</v>
      </c>
      <c r="D197" s="43" t="str">
        <f t="shared" si="36"/>
        <v>N/A</v>
      </c>
      <c r="E197" s="35">
        <v>1969</v>
      </c>
      <c r="F197" s="43" t="str">
        <f t="shared" si="37"/>
        <v>N/A</v>
      </c>
      <c r="G197" s="35">
        <v>2005</v>
      </c>
      <c r="H197" s="43" t="str">
        <f t="shared" si="38"/>
        <v>N/A</v>
      </c>
      <c r="I197" s="12">
        <v>3.089</v>
      </c>
      <c r="J197" s="12">
        <v>1.8280000000000001</v>
      </c>
      <c r="K197" s="44" t="s">
        <v>732</v>
      </c>
      <c r="L197" s="9" t="str">
        <f t="shared" si="39"/>
        <v>Yes</v>
      </c>
    </row>
    <row r="198" spans="1:12" ht="25.5" x14ac:dyDescent="0.2">
      <c r="A198" s="4" t="s">
        <v>1497</v>
      </c>
      <c r="B198" s="34" t="s">
        <v>217</v>
      </c>
      <c r="C198" s="46">
        <v>13381.115707000001</v>
      </c>
      <c r="D198" s="43" t="str">
        <f t="shared" si="36"/>
        <v>N/A</v>
      </c>
      <c r="E198" s="46">
        <v>14361.333672000001</v>
      </c>
      <c r="F198" s="43" t="str">
        <f t="shared" si="37"/>
        <v>N/A</v>
      </c>
      <c r="G198" s="46">
        <v>15263.954115</v>
      </c>
      <c r="H198" s="43" t="str">
        <f t="shared" si="38"/>
        <v>N/A</v>
      </c>
      <c r="I198" s="12">
        <v>7.3250000000000002</v>
      </c>
      <c r="J198" s="12">
        <v>6.2850000000000001</v>
      </c>
      <c r="K198" s="44" t="s">
        <v>732</v>
      </c>
      <c r="L198" s="9" t="str">
        <f t="shared" si="39"/>
        <v>Yes</v>
      </c>
    </row>
    <row r="199" spans="1:12" ht="25.5" x14ac:dyDescent="0.2">
      <c r="A199" s="4" t="s">
        <v>1498</v>
      </c>
      <c r="B199" s="34" t="s">
        <v>217</v>
      </c>
      <c r="C199" s="46">
        <v>11193.919044</v>
      </c>
      <c r="D199" s="43" t="str">
        <f t="shared" si="36"/>
        <v>N/A</v>
      </c>
      <c r="E199" s="46">
        <v>12536.825242999999</v>
      </c>
      <c r="F199" s="43" t="str">
        <f t="shared" si="37"/>
        <v>N/A</v>
      </c>
      <c r="G199" s="46">
        <v>13319.981884000001</v>
      </c>
      <c r="H199" s="43" t="str">
        <f t="shared" si="38"/>
        <v>N/A</v>
      </c>
      <c r="I199" s="12">
        <v>12</v>
      </c>
      <c r="J199" s="12">
        <v>6.2469999999999999</v>
      </c>
      <c r="K199" s="44" t="s">
        <v>732</v>
      </c>
      <c r="L199" s="9" t="str">
        <f t="shared" si="39"/>
        <v>Yes</v>
      </c>
    </row>
    <row r="200" spans="1:12" ht="25.5" x14ac:dyDescent="0.2">
      <c r="A200" s="4" t="s">
        <v>1499</v>
      </c>
      <c r="B200" s="34" t="s">
        <v>217</v>
      </c>
      <c r="C200" s="46">
        <v>18234.535655</v>
      </c>
      <c r="D200" s="43" t="str">
        <f t="shared" si="36"/>
        <v>N/A</v>
      </c>
      <c r="E200" s="46">
        <v>18478.759494000002</v>
      </c>
      <c r="F200" s="43" t="str">
        <f t="shared" si="37"/>
        <v>N/A</v>
      </c>
      <c r="G200" s="46">
        <v>19834.594392999999</v>
      </c>
      <c r="H200" s="43" t="str">
        <f t="shared" si="38"/>
        <v>N/A</v>
      </c>
      <c r="I200" s="12">
        <v>1.339</v>
      </c>
      <c r="J200" s="12">
        <v>7.3369999999999997</v>
      </c>
      <c r="K200" s="44" t="s">
        <v>732</v>
      </c>
      <c r="L200" s="9" t="str">
        <f t="shared" si="39"/>
        <v>Yes</v>
      </c>
    </row>
    <row r="201" spans="1:12" ht="25.5" x14ac:dyDescent="0.2">
      <c r="A201" s="4" t="s">
        <v>1500</v>
      </c>
      <c r="B201" s="34" t="s">
        <v>217</v>
      </c>
      <c r="C201" s="9">
        <v>11.460458418</v>
      </c>
      <c r="D201" s="43" t="str">
        <f t="shared" si="36"/>
        <v>N/A</v>
      </c>
      <c r="E201" s="9">
        <v>11.733508133999999</v>
      </c>
      <c r="F201" s="43" t="str">
        <f t="shared" si="37"/>
        <v>N/A</v>
      </c>
      <c r="G201" s="9">
        <v>11.395282751</v>
      </c>
      <c r="H201" s="43" t="str">
        <f t="shared" si="38"/>
        <v>N/A</v>
      </c>
      <c r="I201" s="12">
        <v>2.383</v>
      </c>
      <c r="J201" s="12">
        <v>-2.88</v>
      </c>
      <c r="K201" s="44" t="s">
        <v>732</v>
      </c>
      <c r="L201" s="9" t="str">
        <f t="shared" si="39"/>
        <v>Yes</v>
      </c>
    </row>
    <row r="202" spans="1:12" ht="25.5" x14ac:dyDescent="0.2">
      <c r="A202" s="4" t="s">
        <v>1501</v>
      </c>
      <c r="B202" s="34" t="s">
        <v>217</v>
      </c>
      <c r="C202" s="9">
        <v>16.234822880999999</v>
      </c>
      <c r="D202" s="43" t="str">
        <f t="shared" si="36"/>
        <v>N/A</v>
      </c>
      <c r="E202" s="9">
        <v>16.281614785999999</v>
      </c>
      <c r="F202" s="43" t="str">
        <f t="shared" si="37"/>
        <v>N/A</v>
      </c>
      <c r="G202" s="9">
        <v>15.406944289</v>
      </c>
      <c r="H202" s="43" t="str">
        <f t="shared" si="38"/>
        <v>N/A</v>
      </c>
      <c r="I202" s="12">
        <v>0.28820000000000001</v>
      </c>
      <c r="J202" s="12">
        <v>-5.37</v>
      </c>
      <c r="K202" s="44" t="s">
        <v>732</v>
      </c>
      <c r="L202" s="9" t="str">
        <f t="shared" si="39"/>
        <v>Yes</v>
      </c>
    </row>
    <row r="203" spans="1:12" ht="25.5" x14ac:dyDescent="0.2">
      <c r="A203" s="4" t="s">
        <v>1502</v>
      </c>
      <c r="B203" s="34" t="s">
        <v>217</v>
      </c>
      <c r="C203" s="9">
        <v>8.1940481044000002</v>
      </c>
      <c r="D203" s="43" t="str">
        <f t="shared" si="36"/>
        <v>N/A</v>
      </c>
      <c r="E203" s="9">
        <v>7.5826134649999997</v>
      </c>
      <c r="F203" s="43" t="str">
        <f t="shared" si="37"/>
        <v>N/A</v>
      </c>
      <c r="G203" s="9">
        <v>7.3721923660000002</v>
      </c>
      <c r="H203" s="43" t="str">
        <f t="shared" si="38"/>
        <v>N/A</v>
      </c>
      <c r="I203" s="12">
        <v>-7.46</v>
      </c>
      <c r="J203" s="12">
        <v>-2.78</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108573</v>
      </c>
      <c r="D6" s="43" t="str">
        <f>IF($B6="N/A","N/A",IF(C6&gt;10,"No",IF(C6&lt;-10,"No","Yes")))</f>
        <v>N/A</v>
      </c>
      <c r="E6" s="35">
        <v>116610</v>
      </c>
      <c r="F6" s="43" t="str">
        <f>IF($B6="N/A","N/A",IF(E6&gt;10,"No",IF(E6&lt;-10,"No","Yes")))</f>
        <v>N/A</v>
      </c>
      <c r="G6" s="35">
        <v>129577</v>
      </c>
      <c r="H6" s="43" t="str">
        <f>IF($B6="N/A","N/A",IF(G6&gt;10,"No",IF(G6&lt;-10,"No","Yes")))</f>
        <v>N/A</v>
      </c>
      <c r="I6" s="12">
        <v>7.4020000000000001</v>
      </c>
      <c r="J6" s="12">
        <v>11.12</v>
      </c>
      <c r="K6" s="44" t="s">
        <v>732</v>
      </c>
      <c r="L6" s="9" t="str">
        <f t="shared" ref="L6:L46" si="0">IF(J6="Div by 0", "N/A", IF(K6="N/A","N/A", IF(J6&gt;VALUE(MID(K6,1,2)), "No", IF(J6&lt;-1*VALUE(MID(K6,1,2)), "No", "Yes"))))</f>
        <v>Yes</v>
      </c>
    </row>
    <row r="7" spans="1:12" x14ac:dyDescent="0.2">
      <c r="A7" s="45" t="s">
        <v>10</v>
      </c>
      <c r="B7" s="34" t="s">
        <v>217</v>
      </c>
      <c r="C7" s="35">
        <v>94747</v>
      </c>
      <c r="D7" s="43" t="str">
        <f>IF($B7="N/A","N/A",IF(C7&gt;10,"No",IF(C7&lt;-10,"No","Yes")))</f>
        <v>N/A</v>
      </c>
      <c r="E7" s="35">
        <v>100611</v>
      </c>
      <c r="F7" s="43" t="str">
        <f>IF($B7="N/A","N/A",IF(E7&gt;10,"No",IF(E7&lt;-10,"No","Yes")))</f>
        <v>N/A</v>
      </c>
      <c r="G7" s="35">
        <v>119101</v>
      </c>
      <c r="H7" s="43" t="str">
        <f>IF($B7="N/A","N/A",IF(G7&gt;10,"No",IF(G7&lt;-10,"No","Yes")))</f>
        <v>N/A</v>
      </c>
      <c r="I7" s="12">
        <v>6.1890000000000001</v>
      </c>
      <c r="J7" s="12">
        <v>18.38</v>
      </c>
      <c r="K7" s="44" t="s">
        <v>732</v>
      </c>
      <c r="L7" s="9" t="str">
        <f t="shared" si="0"/>
        <v>Yes</v>
      </c>
    </row>
    <row r="8" spans="1:12" x14ac:dyDescent="0.2">
      <c r="A8" s="45" t="s">
        <v>91</v>
      </c>
      <c r="B8" s="9" t="s">
        <v>301</v>
      </c>
      <c r="C8" s="8">
        <v>87.265710627999994</v>
      </c>
      <c r="D8" s="43" t="str">
        <f>IF($B8="N/A","N/A",IF(C8&gt;90,"No",IF(C8&lt;65,"No","Yes")))</f>
        <v>Yes</v>
      </c>
      <c r="E8" s="8">
        <v>86.279907383999998</v>
      </c>
      <c r="F8" s="43" t="str">
        <f>IF($B8="N/A","N/A",IF(E8&gt;90,"No",IF(E8&lt;65,"No","Yes")))</f>
        <v>Yes</v>
      </c>
      <c r="G8" s="8">
        <v>91.91523187</v>
      </c>
      <c r="H8" s="43" t="str">
        <f>IF($B8="N/A","N/A",IF(G8&gt;90,"No",IF(G8&lt;65,"No","Yes")))</f>
        <v>No</v>
      </c>
      <c r="I8" s="12">
        <v>-1.1299999999999999</v>
      </c>
      <c r="J8" s="12">
        <v>6.5309999999999997</v>
      </c>
      <c r="K8" s="44" t="s">
        <v>732</v>
      </c>
      <c r="L8" s="9" t="str">
        <f t="shared" si="0"/>
        <v>Yes</v>
      </c>
    </row>
    <row r="9" spans="1:12" x14ac:dyDescent="0.2">
      <c r="A9" s="45" t="s">
        <v>92</v>
      </c>
      <c r="B9" s="9" t="s">
        <v>302</v>
      </c>
      <c r="C9" s="8">
        <v>94.185043734999994</v>
      </c>
      <c r="D9" s="43" t="str">
        <f>IF($B9="N/A","N/A",IF(C9&gt;100,"No",IF(C9&lt;90,"No","Yes")))</f>
        <v>Yes</v>
      </c>
      <c r="E9" s="8">
        <v>93.982979743000001</v>
      </c>
      <c r="F9" s="43" t="str">
        <f>IF($B9="N/A","N/A",IF(E9&gt;100,"No",IF(E9&lt;90,"No","Yes")))</f>
        <v>Yes</v>
      </c>
      <c r="G9" s="8">
        <v>93.776847669999995</v>
      </c>
      <c r="H9" s="43" t="str">
        <f>IF($B9="N/A","N/A",IF(G9&gt;100,"No",IF(G9&lt;90,"No","Yes")))</f>
        <v>Yes</v>
      </c>
      <c r="I9" s="12">
        <v>-0.215</v>
      </c>
      <c r="J9" s="12">
        <v>-0.219</v>
      </c>
      <c r="K9" s="44" t="s">
        <v>732</v>
      </c>
      <c r="L9" s="9" t="str">
        <f t="shared" si="0"/>
        <v>Yes</v>
      </c>
    </row>
    <row r="10" spans="1:12" x14ac:dyDescent="0.2">
      <c r="A10" s="45" t="s">
        <v>93</v>
      </c>
      <c r="B10" s="9" t="s">
        <v>303</v>
      </c>
      <c r="C10" s="8">
        <v>90.745863299999996</v>
      </c>
      <c r="D10" s="43" t="str">
        <f>IF($B10="N/A","N/A",IF(C10&gt;100,"No",IF(C10&lt;85,"No","Yes")))</f>
        <v>Yes</v>
      </c>
      <c r="E10" s="8">
        <v>90.558002936999998</v>
      </c>
      <c r="F10" s="43" t="str">
        <f>IF($B10="N/A","N/A",IF(E10&gt;100,"No",IF(E10&lt;85,"No","Yes")))</f>
        <v>Yes</v>
      </c>
      <c r="G10" s="8">
        <v>93.022689647999997</v>
      </c>
      <c r="H10" s="43" t="str">
        <f>IF($B10="N/A","N/A",IF(G10&gt;100,"No",IF(G10&lt;85,"No","Yes")))</f>
        <v>Yes</v>
      </c>
      <c r="I10" s="12">
        <v>-0.20699999999999999</v>
      </c>
      <c r="J10" s="12">
        <v>2.722</v>
      </c>
      <c r="K10" s="44" t="s">
        <v>732</v>
      </c>
      <c r="L10" s="9" t="str">
        <f t="shared" si="0"/>
        <v>Yes</v>
      </c>
    </row>
    <row r="11" spans="1:12" x14ac:dyDescent="0.2">
      <c r="A11" s="45" t="s">
        <v>94</v>
      </c>
      <c r="B11" s="9" t="s">
        <v>304</v>
      </c>
      <c r="C11" s="8">
        <v>85.542549300000005</v>
      </c>
      <c r="D11" s="43" t="str">
        <f>IF($B11="N/A","N/A",IF(C11&gt;100,"No",IF(C11&lt;80,"No","Yes")))</f>
        <v>Yes</v>
      </c>
      <c r="E11" s="8">
        <v>84.294434362999993</v>
      </c>
      <c r="F11" s="43" t="str">
        <f>IF($B11="N/A","N/A",IF(E11&gt;100,"No",IF(E11&lt;80,"No","Yes")))</f>
        <v>Yes</v>
      </c>
      <c r="G11" s="8">
        <v>91.653101246999995</v>
      </c>
      <c r="H11" s="43" t="str">
        <f>IF($B11="N/A","N/A",IF(G11&gt;100,"No",IF(G11&lt;80,"No","Yes")))</f>
        <v>Yes</v>
      </c>
      <c r="I11" s="12">
        <v>-1.46</v>
      </c>
      <c r="J11" s="12">
        <v>8.73</v>
      </c>
      <c r="K11" s="44" t="s">
        <v>732</v>
      </c>
      <c r="L11" s="9" t="str">
        <f t="shared" si="0"/>
        <v>Yes</v>
      </c>
    </row>
    <row r="12" spans="1:12" x14ac:dyDescent="0.2">
      <c r="A12" s="45" t="s">
        <v>95</v>
      </c>
      <c r="B12" s="9" t="s">
        <v>304</v>
      </c>
      <c r="C12" s="8">
        <v>86.202339581999993</v>
      </c>
      <c r="D12" s="43" t="str">
        <f>IF($B12="N/A","N/A",IF(C12&gt;100,"No",IF(C12&lt;80,"No","Yes")))</f>
        <v>Yes</v>
      </c>
      <c r="E12" s="8">
        <v>85.368620038000003</v>
      </c>
      <c r="F12" s="43" t="str">
        <f>IF($B12="N/A","N/A",IF(E12&gt;100,"No",IF(E12&lt;80,"No","Yes")))</f>
        <v>Yes</v>
      </c>
      <c r="G12" s="8">
        <v>91.040422914000004</v>
      </c>
      <c r="H12" s="43" t="str">
        <f>IF($B12="N/A","N/A",IF(G12&gt;100,"No",IF(G12&lt;80,"No","Yes")))</f>
        <v>Yes</v>
      </c>
      <c r="I12" s="12">
        <v>-0.96699999999999997</v>
      </c>
      <c r="J12" s="12">
        <v>6.6440000000000001</v>
      </c>
      <c r="K12" s="44" t="s">
        <v>732</v>
      </c>
      <c r="L12" s="9" t="str">
        <f t="shared" si="0"/>
        <v>Yes</v>
      </c>
    </row>
    <row r="13" spans="1:12" x14ac:dyDescent="0.2">
      <c r="A13" s="3" t="s">
        <v>96</v>
      </c>
      <c r="B13" s="34" t="s">
        <v>217</v>
      </c>
      <c r="C13" s="35">
        <v>80009.929999999993</v>
      </c>
      <c r="D13" s="43" t="str">
        <f t="shared" ref="D13:D44" si="1">IF($B13="N/A","N/A",IF(C13&gt;10,"No",IF(C13&lt;-10,"No","Yes")))</f>
        <v>N/A</v>
      </c>
      <c r="E13" s="35">
        <v>85425.63</v>
      </c>
      <c r="F13" s="43" t="str">
        <f t="shared" ref="F13:F44" si="2">IF($B13="N/A","N/A",IF(E13&gt;10,"No",IF(E13&lt;-10,"No","Yes")))</f>
        <v>N/A</v>
      </c>
      <c r="G13" s="35">
        <v>101507.53</v>
      </c>
      <c r="H13" s="43" t="str">
        <f t="shared" ref="H13:H44" si="3">IF($B13="N/A","N/A",IF(G13&gt;10,"No",IF(G13&lt;-10,"No","Yes")))</f>
        <v>N/A</v>
      </c>
      <c r="I13" s="12">
        <v>6.7690000000000001</v>
      </c>
      <c r="J13" s="12">
        <v>18.829999999999998</v>
      </c>
      <c r="K13" s="44" t="s">
        <v>732</v>
      </c>
      <c r="L13" s="9" t="str">
        <f t="shared" si="0"/>
        <v>Yes</v>
      </c>
    </row>
    <row r="14" spans="1:12" x14ac:dyDescent="0.2">
      <c r="A14" s="3" t="s">
        <v>100</v>
      </c>
      <c r="B14" s="34" t="s">
        <v>217</v>
      </c>
      <c r="C14" s="35">
        <v>8117</v>
      </c>
      <c r="D14" s="43" t="str">
        <f t="shared" si="1"/>
        <v>N/A</v>
      </c>
      <c r="E14" s="35">
        <v>8343</v>
      </c>
      <c r="F14" s="43" t="str">
        <f t="shared" si="2"/>
        <v>N/A</v>
      </c>
      <c r="G14" s="35">
        <v>9079</v>
      </c>
      <c r="H14" s="43" t="str">
        <f t="shared" si="3"/>
        <v>N/A</v>
      </c>
      <c r="I14" s="12">
        <v>2.7839999999999998</v>
      </c>
      <c r="J14" s="12">
        <v>8.8219999999999992</v>
      </c>
      <c r="K14" s="44" t="s">
        <v>732</v>
      </c>
      <c r="L14" s="9" t="str">
        <f t="shared" si="0"/>
        <v>Yes</v>
      </c>
    </row>
    <row r="15" spans="1:12" x14ac:dyDescent="0.2">
      <c r="A15" s="3" t="s">
        <v>984</v>
      </c>
      <c r="B15" s="34" t="s">
        <v>217</v>
      </c>
      <c r="C15" s="35">
        <v>1944</v>
      </c>
      <c r="D15" s="43" t="str">
        <f t="shared" si="1"/>
        <v>N/A</v>
      </c>
      <c r="E15" s="35">
        <v>2060</v>
      </c>
      <c r="F15" s="43" t="str">
        <f t="shared" si="2"/>
        <v>N/A</v>
      </c>
      <c r="G15" s="35">
        <v>2536</v>
      </c>
      <c r="H15" s="43" t="str">
        <f t="shared" si="3"/>
        <v>N/A</v>
      </c>
      <c r="I15" s="12">
        <v>5.9669999999999996</v>
      </c>
      <c r="J15" s="12">
        <v>23.11</v>
      </c>
      <c r="K15" s="44" t="s">
        <v>732</v>
      </c>
      <c r="L15" s="9" t="str">
        <f t="shared" si="0"/>
        <v>Yes</v>
      </c>
    </row>
    <row r="16" spans="1:12" x14ac:dyDescent="0.2">
      <c r="A16" s="3" t="s">
        <v>985</v>
      </c>
      <c r="B16" s="34" t="s">
        <v>217</v>
      </c>
      <c r="C16" s="35">
        <v>3466</v>
      </c>
      <c r="D16" s="43" t="str">
        <f t="shared" si="1"/>
        <v>N/A</v>
      </c>
      <c r="E16" s="35">
        <v>2135</v>
      </c>
      <c r="F16" s="43" t="str">
        <f t="shared" si="2"/>
        <v>N/A</v>
      </c>
      <c r="G16" s="35">
        <v>1298</v>
      </c>
      <c r="H16" s="43" t="str">
        <f t="shared" si="3"/>
        <v>N/A</v>
      </c>
      <c r="I16" s="12">
        <v>-38.4</v>
      </c>
      <c r="J16" s="12">
        <v>-39.200000000000003</v>
      </c>
      <c r="K16" s="44" t="s">
        <v>732</v>
      </c>
      <c r="L16" s="9" t="str">
        <f t="shared" si="0"/>
        <v>No</v>
      </c>
    </row>
    <row r="17" spans="1:12" x14ac:dyDescent="0.2">
      <c r="A17" s="3" t="s">
        <v>986</v>
      </c>
      <c r="B17" s="34" t="s">
        <v>217</v>
      </c>
      <c r="C17" s="35">
        <v>103</v>
      </c>
      <c r="D17" s="43" t="str">
        <f t="shared" si="1"/>
        <v>N/A</v>
      </c>
      <c r="E17" s="35">
        <v>382</v>
      </c>
      <c r="F17" s="43" t="str">
        <f t="shared" si="2"/>
        <v>N/A</v>
      </c>
      <c r="G17" s="35">
        <v>511</v>
      </c>
      <c r="H17" s="43" t="str">
        <f t="shared" si="3"/>
        <v>N/A</v>
      </c>
      <c r="I17" s="12">
        <v>270.89999999999998</v>
      </c>
      <c r="J17" s="12">
        <v>33.770000000000003</v>
      </c>
      <c r="K17" s="44" t="s">
        <v>732</v>
      </c>
      <c r="L17" s="9" t="str">
        <f t="shared" si="0"/>
        <v>No</v>
      </c>
    </row>
    <row r="18" spans="1:12" x14ac:dyDescent="0.2">
      <c r="A18" s="3" t="s">
        <v>987</v>
      </c>
      <c r="B18" s="34" t="s">
        <v>217</v>
      </c>
      <c r="C18" s="35">
        <v>2604</v>
      </c>
      <c r="D18" s="43" t="str">
        <f t="shared" si="1"/>
        <v>N/A</v>
      </c>
      <c r="E18" s="35">
        <v>3766</v>
      </c>
      <c r="F18" s="43" t="str">
        <f t="shared" si="2"/>
        <v>N/A</v>
      </c>
      <c r="G18" s="35">
        <v>4734</v>
      </c>
      <c r="H18" s="43" t="str">
        <f t="shared" si="3"/>
        <v>N/A</v>
      </c>
      <c r="I18" s="12">
        <v>44.62</v>
      </c>
      <c r="J18" s="12">
        <v>25.7</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19883</v>
      </c>
      <c r="D20" s="43" t="str">
        <f t="shared" si="1"/>
        <v>N/A</v>
      </c>
      <c r="E20" s="35">
        <v>20430</v>
      </c>
      <c r="F20" s="43" t="str">
        <f t="shared" si="2"/>
        <v>N/A</v>
      </c>
      <c r="G20" s="35">
        <v>20538</v>
      </c>
      <c r="H20" s="43" t="str">
        <f t="shared" si="3"/>
        <v>N/A</v>
      </c>
      <c r="I20" s="12">
        <v>2.7509999999999999</v>
      </c>
      <c r="J20" s="12">
        <v>0.52859999999999996</v>
      </c>
      <c r="K20" s="44" t="s">
        <v>732</v>
      </c>
      <c r="L20" s="9" t="str">
        <f t="shared" si="0"/>
        <v>Yes</v>
      </c>
    </row>
    <row r="21" spans="1:12" x14ac:dyDescent="0.2">
      <c r="A21" s="3" t="s">
        <v>989</v>
      </c>
      <c r="B21" s="34" t="s">
        <v>217</v>
      </c>
      <c r="C21" s="35">
        <v>15591</v>
      </c>
      <c r="D21" s="43" t="str">
        <f t="shared" si="1"/>
        <v>N/A</v>
      </c>
      <c r="E21" s="35">
        <v>15715</v>
      </c>
      <c r="F21" s="43" t="str">
        <f t="shared" si="2"/>
        <v>N/A</v>
      </c>
      <c r="G21" s="35">
        <v>15233</v>
      </c>
      <c r="H21" s="43" t="str">
        <f t="shared" si="3"/>
        <v>N/A</v>
      </c>
      <c r="I21" s="12">
        <v>0.79530000000000001</v>
      </c>
      <c r="J21" s="12">
        <v>-3.07</v>
      </c>
      <c r="K21" s="44" t="s">
        <v>732</v>
      </c>
      <c r="L21" s="9" t="str">
        <f t="shared" si="0"/>
        <v>Yes</v>
      </c>
    </row>
    <row r="22" spans="1:12" x14ac:dyDescent="0.2">
      <c r="A22" s="3" t="s">
        <v>990</v>
      </c>
      <c r="B22" s="34" t="s">
        <v>217</v>
      </c>
      <c r="C22" s="35">
        <v>2143</v>
      </c>
      <c r="D22" s="43" t="str">
        <f t="shared" si="1"/>
        <v>N/A</v>
      </c>
      <c r="E22" s="35">
        <v>1606</v>
      </c>
      <c r="F22" s="43" t="str">
        <f t="shared" si="2"/>
        <v>N/A</v>
      </c>
      <c r="G22" s="35">
        <v>1472</v>
      </c>
      <c r="H22" s="43" t="str">
        <f t="shared" si="3"/>
        <v>N/A</v>
      </c>
      <c r="I22" s="12">
        <v>-25.1</v>
      </c>
      <c r="J22" s="12">
        <v>-8.34</v>
      </c>
      <c r="K22" s="44" t="s">
        <v>732</v>
      </c>
      <c r="L22" s="9" t="str">
        <f t="shared" si="0"/>
        <v>Yes</v>
      </c>
    </row>
    <row r="23" spans="1:12" x14ac:dyDescent="0.2">
      <c r="A23" s="3" t="s">
        <v>991</v>
      </c>
      <c r="B23" s="34" t="s">
        <v>217</v>
      </c>
      <c r="C23" s="35">
        <v>395</v>
      </c>
      <c r="D23" s="43" t="str">
        <f t="shared" si="1"/>
        <v>N/A</v>
      </c>
      <c r="E23" s="35">
        <v>921</v>
      </c>
      <c r="F23" s="43" t="str">
        <f t="shared" si="2"/>
        <v>N/A</v>
      </c>
      <c r="G23" s="35">
        <v>1069</v>
      </c>
      <c r="H23" s="43" t="str">
        <f t="shared" si="3"/>
        <v>N/A</v>
      </c>
      <c r="I23" s="12">
        <v>133.19999999999999</v>
      </c>
      <c r="J23" s="12">
        <v>16.07</v>
      </c>
      <c r="K23" s="44" t="s">
        <v>732</v>
      </c>
      <c r="L23" s="9" t="str">
        <f t="shared" si="0"/>
        <v>Yes</v>
      </c>
    </row>
    <row r="24" spans="1:12" x14ac:dyDescent="0.2">
      <c r="A24" s="3" t="s">
        <v>992</v>
      </c>
      <c r="B24" s="34" t="s">
        <v>217</v>
      </c>
      <c r="C24" s="35">
        <v>1754</v>
      </c>
      <c r="D24" s="43" t="str">
        <f t="shared" si="1"/>
        <v>N/A</v>
      </c>
      <c r="E24" s="35">
        <v>2188</v>
      </c>
      <c r="F24" s="43" t="str">
        <f t="shared" si="2"/>
        <v>N/A</v>
      </c>
      <c r="G24" s="35">
        <v>2764</v>
      </c>
      <c r="H24" s="43" t="str">
        <f t="shared" si="3"/>
        <v>N/A</v>
      </c>
      <c r="I24" s="12">
        <v>24.74</v>
      </c>
      <c r="J24" s="12">
        <v>26.33</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60142</v>
      </c>
      <c r="D26" s="43" t="str">
        <f t="shared" si="1"/>
        <v>N/A</v>
      </c>
      <c r="E26" s="35">
        <v>66677</v>
      </c>
      <c r="F26" s="43" t="str">
        <f t="shared" si="2"/>
        <v>N/A</v>
      </c>
      <c r="G26" s="35">
        <v>78017</v>
      </c>
      <c r="H26" s="43" t="str">
        <f t="shared" si="3"/>
        <v>N/A</v>
      </c>
      <c r="I26" s="12">
        <v>10.87</v>
      </c>
      <c r="J26" s="12">
        <v>17.010000000000002</v>
      </c>
      <c r="K26" s="44" t="s">
        <v>732</v>
      </c>
      <c r="L26" s="9" t="str">
        <f t="shared" si="0"/>
        <v>Yes</v>
      </c>
    </row>
    <row r="27" spans="1:12" x14ac:dyDescent="0.2">
      <c r="A27" s="3" t="s">
        <v>994</v>
      </c>
      <c r="B27" s="34" t="s">
        <v>217</v>
      </c>
      <c r="C27" s="35">
        <v>14932</v>
      </c>
      <c r="D27" s="43" t="str">
        <f t="shared" si="1"/>
        <v>N/A</v>
      </c>
      <c r="E27" s="35">
        <v>15980</v>
      </c>
      <c r="F27" s="43" t="str">
        <f t="shared" si="2"/>
        <v>N/A</v>
      </c>
      <c r="G27" s="35">
        <v>15856</v>
      </c>
      <c r="H27" s="43" t="str">
        <f t="shared" si="3"/>
        <v>N/A</v>
      </c>
      <c r="I27" s="12">
        <v>7.0179999999999998</v>
      </c>
      <c r="J27" s="12">
        <v>-0.77600000000000002</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11</v>
      </c>
      <c r="D29" s="43" t="str">
        <f t="shared" si="1"/>
        <v>N/A</v>
      </c>
      <c r="E29" s="35">
        <v>11</v>
      </c>
      <c r="F29" s="43" t="str">
        <f t="shared" si="2"/>
        <v>N/A</v>
      </c>
      <c r="G29" s="116">
        <v>0</v>
      </c>
      <c r="H29" s="43" t="str">
        <f t="shared" si="3"/>
        <v>N/A</v>
      </c>
      <c r="I29" s="12">
        <v>-50</v>
      </c>
      <c r="J29" s="12">
        <v>-100</v>
      </c>
      <c r="K29" s="44" t="s">
        <v>732</v>
      </c>
      <c r="L29" s="9" t="str">
        <f t="shared" si="0"/>
        <v>No</v>
      </c>
    </row>
    <row r="30" spans="1:12" x14ac:dyDescent="0.2">
      <c r="A30" s="3" t="s">
        <v>997</v>
      </c>
      <c r="B30" s="34" t="s">
        <v>217</v>
      </c>
      <c r="C30" s="35">
        <v>31670</v>
      </c>
      <c r="D30" s="43" t="str">
        <f t="shared" si="1"/>
        <v>N/A</v>
      </c>
      <c r="E30" s="35">
        <v>38481</v>
      </c>
      <c r="F30" s="43" t="str">
        <f t="shared" si="2"/>
        <v>N/A</v>
      </c>
      <c r="G30" s="35">
        <v>49751</v>
      </c>
      <c r="H30" s="43" t="str">
        <f t="shared" si="3"/>
        <v>N/A</v>
      </c>
      <c r="I30" s="12">
        <v>21.51</v>
      </c>
      <c r="J30" s="12">
        <v>29.29</v>
      </c>
      <c r="K30" s="44" t="s">
        <v>732</v>
      </c>
      <c r="L30" s="9" t="str">
        <f t="shared" si="0"/>
        <v>Yes</v>
      </c>
    </row>
    <row r="31" spans="1:12" x14ac:dyDescent="0.2">
      <c r="A31" s="3" t="s">
        <v>998</v>
      </c>
      <c r="B31" s="34" t="s">
        <v>217</v>
      </c>
      <c r="C31" s="35">
        <v>9443</v>
      </c>
      <c r="D31" s="43" t="str">
        <f t="shared" si="1"/>
        <v>N/A</v>
      </c>
      <c r="E31" s="35">
        <v>8251</v>
      </c>
      <c r="F31" s="43" t="str">
        <f t="shared" si="2"/>
        <v>N/A</v>
      </c>
      <c r="G31" s="35">
        <v>8394</v>
      </c>
      <c r="H31" s="43" t="str">
        <f t="shared" si="3"/>
        <v>N/A</v>
      </c>
      <c r="I31" s="12">
        <v>-12.6</v>
      </c>
      <c r="J31" s="12">
        <v>1.7330000000000001</v>
      </c>
      <c r="K31" s="44" t="s">
        <v>732</v>
      </c>
      <c r="L31" s="9" t="str">
        <f t="shared" si="0"/>
        <v>Yes</v>
      </c>
    </row>
    <row r="32" spans="1:12" x14ac:dyDescent="0.2">
      <c r="A32" s="3" t="s">
        <v>999</v>
      </c>
      <c r="B32" s="34" t="s">
        <v>217</v>
      </c>
      <c r="C32" s="35">
        <v>4095</v>
      </c>
      <c r="D32" s="43" t="str">
        <f t="shared" si="1"/>
        <v>N/A</v>
      </c>
      <c r="E32" s="35">
        <v>3964</v>
      </c>
      <c r="F32" s="43" t="str">
        <f t="shared" si="2"/>
        <v>N/A</v>
      </c>
      <c r="G32" s="35">
        <v>4016</v>
      </c>
      <c r="H32" s="43" t="str">
        <f t="shared" si="3"/>
        <v>N/A</v>
      </c>
      <c r="I32" s="12">
        <v>-3.2</v>
      </c>
      <c r="J32" s="12">
        <v>1.3120000000000001</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20431</v>
      </c>
      <c r="D34" s="43" t="str">
        <f t="shared" si="1"/>
        <v>N/A</v>
      </c>
      <c r="E34" s="35">
        <v>21160</v>
      </c>
      <c r="F34" s="43" t="str">
        <f t="shared" si="2"/>
        <v>N/A</v>
      </c>
      <c r="G34" s="35">
        <v>21943</v>
      </c>
      <c r="H34" s="43" t="str">
        <f t="shared" si="3"/>
        <v>N/A</v>
      </c>
      <c r="I34" s="12">
        <v>3.5680000000000001</v>
      </c>
      <c r="J34" s="12">
        <v>3.7</v>
      </c>
      <c r="K34" s="44" t="s">
        <v>732</v>
      </c>
      <c r="L34" s="9" t="str">
        <f t="shared" si="0"/>
        <v>Yes</v>
      </c>
    </row>
    <row r="35" spans="1:12" x14ac:dyDescent="0.2">
      <c r="A35" s="3" t="s">
        <v>1001</v>
      </c>
      <c r="B35" s="34" t="s">
        <v>217</v>
      </c>
      <c r="C35" s="35">
        <v>9540</v>
      </c>
      <c r="D35" s="43" t="str">
        <f t="shared" si="1"/>
        <v>N/A</v>
      </c>
      <c r="E35" s="35">
        <v>10715</v>
      </c>
      <c r="F35" s="43" t="str">
        <f t="shared" si="2"/>
        <v>N/A</v>
      </c>
      <c r="G35" s="35">
        <v>11079</v>
      </c>
      <c r="H35" s="43" t="str">
        <f t="shared" si="3"/>
        <v>N/A</v>
      </c>
      <c r="I35" s="12">
        <v>12.32</v>
      </c>
      <c r="J35" s="12">
        <v>3.3969999999999998</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11</v>
      </c>
      <c r="D37" s="43" t="str">
        <f t="shared" si="1"/>
        <v>N/A</v>
      </c>
      <c r="E37" s="35">
        <v>11</v>
      </c>
      <c r="F37" s="43" t="str">
        <f t="shared" si="2"/>
        <v>N/A</v>
      </c>
      <c r="G37" s="35">
        <v>11</v>
      </c>
      <c r="H37" s="43" t="str">
        <f t="shared" si="3"/>
        <v>N/A</v>
      </c>
      <c r="I37" s="12">
        <v>0</v>
      </c>
      <c r="J37" s="12">
        <v>50</v>
      </c>
      <c r="K37" s="44" t="s">
        <v>732</v>
      </c>
      <c r="L37" s="9" t="str">
        <f t="shared" si="0"/>
        <v>No</v>
      </c>
    </row>
    <row r="38" spans="1:12" x14ac:dyDescent="0.2">
      <c r="A38" s="3" t="s">
        <v>1004</v>
      </c>
      <c r="B38" s="34" t="s">
        <v>217</v>
      </c>
      <c r="C38" s="35">
        <v>4704</v>
      </c>
      <c r="D38" s="43" t="str">
        <f t="shared" si="1"/>
        <v>N/A</v>
      </c>
      <c r="E38" s="35">
        <v>4282</v>
      </c>
      <c r="F38" s="43" t="str">
        <f t="shared" si="2"/>
        <v>N/A</v>
      </c>
      <c r="G38" s="35">
        <v>2955</v>
      </c>
      <c r="H38" s="43" t="str">
        <f t="shared" si="3"/>
        <v>N/A</v>
      </c>
      <c r="I38" s="12">
        <v>-8.9700000000000006</v>
      </c>
      <c r="J38" s="12">
        <v>-31</v>
      </c>
      <c r="K38" s="44" t="s">
        <v>732</v>
      </c>
      <c r="L38" s="9" t="str">
        <f t="shared" si="0"/>
        <v>No</v>
      </c>
    </row>
    <row r="39" spans="1:12" x14ac:dyDescent="0.2">
      <c r="A39" s="3" t="s">
        <v>1005</v>
      </c>
      <c r="B39" s="34" t="s">
        <v>217</v>
      </c>
      <c r="C39" s="35">
        <v>6182</v>
      </c>
      <c r="D39" s="43" t="str">
        <f t="shared" si="1"/>
        <v>N/A</v>
      </c>
      <c r="E39" s="35">
        <v>6159</v>
      </c>
      <c r="F39" s="43" t="str">
        <f t="shared" si="2"/>
        <v>N/A</v>
      </c>
      <c r="G39" s="35">
        <v>7854</v>
      </c>
      <c r="H39" s="43" t="str">
        <f t="shared" si="3"/>
        <v>N/A</v>
      </c>
      <c r="I39" s="12">
        <v>-0.372</v>
      </c>
      <c r="J39" s="12">
        <v>27.52</v>
      </c>
      <c r="K39" s="44" t="s">
        <v>732</v>
      </c>
      <c r="L39" s="9" t="str">
        <f t="shared" si="0"/>
        <v>Yes</v>
      </c>
    </row>
    <row r="40" spans="1:12" x14ac:dyDescent="0.2">
      <c r="A40" s="3" t="s">
        <v>1006</v>
      </c>
      <c r="B40" s="34" t="s">
        <v>217</v>
      </c>
      <c r="C40" s="35">
        <v>11</v>
      </c>
      <c r="D40" s="43" t="str">
        <f t="shared" si="1"/>
        <v>N/A</v>
      </c>
      <c r="E40" s="35">
        <v>0</v>
      </c>
      <c r="F40" s="43" t="str">
        <f t="shared" si="2"/>
        <v>N/A</v>
      </c>
      <c r="G40" s="35">
        <v>49</v>
      </c>
      <c r="H40" s="43" t="str">
        <f t="shared" si="3"/>
        <v>N/A</v>
      </c>
      <c r="I40" s="12">
        <v>-100</v>
      </c>
      <c r="J40" s="12" t="s">
        <v>1743</v>
      </c>
      <c r="K40" s="44" t="s">
        <v>732</v>
      </c>
      <c r="L40" s="9" t="str">
        <f t="shared" si="0"/>
        <v>N/A</v>
      </c>
    </row>
    <row r="41" spans="1:12" x14ac:dyDescent="0.2">
      <c r="A41" s="45" t="s">
        <v>84</v>
      </c>
      <c r="B41" s="34" t="s">
        <v>217</v>
      </c>
      <c r="C41" s="46">
        <v>654192713</v>
      </c>
      <c r="D41" s="43" t="str">
        <f t="shared" si="1"/>
        <v>N/A</v>
      </c>
      <c r="E41" s="46">
        <v>710519444</v>
      </c>
      <c r="F41" s="43" t="str">
        <f t="shared" si="2"/>
        <v>N/A</v>
      </c>
      <c r="G41" s="46">
        <v>765221997</v>
      </c>
      <c r="H41" s="43" t="str">
        <f t="shared" si="3"/>
        <v>N/A</v>
      </c>
      <c r="I41" s="12">
        <v>8.61</v>
      </c>
      <c r="J41" s="12">
        <v>7.6989999999999998</v>
      </c>
      <c r="K41" s="44" t="s">
        <v>732</v>
      </c>
      <c r="L41" s="9" t="str">
        <f t="shared" si="0"/>
        <v>Yes</v>
      </c>
    </row>
    <row r="42" spans="1:12" x14ac:dyDescent="0.2">
      <c r="A42" s="45" t="s">
        <v>1503</v>
      </c>
      <c r="B42" s="34" t="s">
        <v>217</v>
      </c>
      <c r="C42" s="46">
        <v>6025.3719893999996</v>
      </c>
      <c r="D42" s="43" t="str">
        <f t="shared" si="1"/>
        <v>N/A</v>
      </c>
      <c r="E42" s="46">
        <v>6093.1261813000001</v>
      </c>
      <c r="F42" s="43" t="str">
        <f t="shared" si="2"/>
        <v>N/A</v>
      </c>
      <c r="G42" s="46">
        <v>5905.5387684999996</v>
      </c>
      <c r="H42" s="43" t="str">
        <f t="shared" si="3"/>
        <v>N/A</v>
      </c>
      <c r="I42" s="12">
        <v>1.1240000000000001</v>
      </c>
      <c r="J42" s="12">
        <v>-3.08</v>
      </c>
      <c r="K42" s="44" t="s">
        <v>732</v>
      </c>
      <c r="L42" s="9" t="str">
        <f t="shared" si="0"/>
        <v>Yes</v>
      </c>
    </row>
    <row r="43" spans="1:12" x14ac:dyDescent="0.2">
      <c r="A43" s="45" t="s">
        <v>1504</v>
      </c>
      <c r="B43" s="34" t="s">
        <v>217</v>
      </c>
      <c r="C43" s="46">
        <v>6904.6271966000004</v>
      </c>
      <c r="D43" s="43" t="str">
        <f t="shared" si="1"/>
        <v>N/A</v>
      </c>
      <c r="E43" s="46">
        <v>7062.0453429999998</v>
      </c>
      <c r="F43" s="43" t="str">
        <f t="shared" si="2"/>
        <v>N/A</v>
      </c>
      <c r="G43" s="46">
        <v>6424.9838121000003</v>
      </c>
      <c r="H43" s="43" t="str">
        <f t="shared" si="3"/>
        <v>N/A</v>
      </c>
      <c r="I43" s="12">
        <v>2.2799999999999998</v>
      </c>
      <c r="J43" s="12">
        <v>-9.02</v>
      </c>
      <c r="K43" s="44" t="s">
        <v>732</v>
      </c>
      <c r="L43" s="9" t="str">
        <f t="shared" si="0"/>
        <v>Yes</v>
      </c>
    </row>
    <row r="44" spans="1:12" x14ac:dyDescent="0.2">
      <c r="A44" s="4" t="s">
        <v>107</v>
      </c>
      <c r="B44" s="34" t="s">
        <v>217</v>
      </c>
      <c r="C44" s="46">
        <v>1107186</v>
      </c>
      <c r="D44" s="43" t="str">
        <f t="shared" si="1"/>
        <v>N/A</v>
      </c>
      <c r="E44" s="46">
        <v>1835853</v>
      </c>
      <c r="F44" s="43" t="str">
        <f t="shared" si="2"/>
        <v>N/A</v>
      </c>
      <c r="G44" s="46">
        <v>4054463</v>
      </c>
      <c r="H44" s="43" t="str">
        <f t="shared" si="3"/>
        <v>N/A</v>
      </c>
      <c r="I44" s="12">
        <v>65.81</v>
      </c>
      <c r="J44" s="12">
        <v>120.8</v>
      </c>
      <c r="K44" s="44" t="s">
        <v>732</v>
      </c>
      <c r="L44" s="9" t="str">
        <f t="shared" si="0"/>
        <v>No</v>
      </c>
    </row>
    <row r="45" spans="1:12" x14ac:dyDescent="0.2">
      <c r="A45" s="45" t="s">
        <v>162</v>
      </c>
      <c r="B45" s="47" t="s">
        <v>221</v>
      </c>
      <c r="C45" s="1">
        <v>0</v>
      </c>
      <c r="D45" s="43" t="str">
        <f>IF($B45="N/A","N/A",IF(C45&gt;0,"No",IF(C45&lt;0,"No","Yes")))</f>
        <v>Yes</v>
      </c>
      <c r="E45" s="1">
        <v>0</v>
      </c>
      <c r="F45" s="43" t="str">
        <f>IF($B45="N/A","N/A",IF(E45&gt;0,"No",IF(E45&lt;0,"No","Yes")))</f>
        <v>Yes</v>
      </c>
      <c r="G45" s="1">
        <v>0</v>
      </c>
      <c r="H45" s="43" t="str">
        <f>IF($B45="N/A","N/A",IF(G45&gt;0,"No",IF(G45&lt;0,"No","Yes")))</f>
        <v>Yes</v>
      </c>
      <c r="I45" s="12" t="s">
        <v>1743</v>
      </c>
      <c r="J45" s="12" t="s">
        <v>1743</v>
      </c>
      <c r="K45" s="44" t="s">
        <v>732</v>
      </c>
      <c r="L45" s="9" t="str">
        <f t="shared" si="0"/>
        <v>N/A</v>
      </c>
    </row>
    <row r="46" spans="1:12" x14ac:dyDescent="0.2">
      <c r="A46" s="45" t="s">
        <v>160</v>
      </c>
      <c r="B46" s="34" t="s">
        <v>217</v>
      </c>
      <c r="C46" s="46">
        <v>0</v>
      </c>
      <c r="D46" s="43" t="str">
        <f t="shared" ref="D46:D47" si="4">IF($B46="N/A","N/A",IF(C46&gt;10,"No",IF(C46&lt;-10,"No","Yes")))</f>
        <v>N/A</v>
      </c>
      <c r="E46" s="46">
        <v>0</v>
      </c>
      <c r="F46" s="43" t="str">
        <f t="shared" ref="F46:F47" si="5">IF($B46="N/A","N/A",IF(E46&gt;10,"No",IF(E46&lt;-10,"No","Yes")))</f>
        <v>N/A</v>
      </c>
      <c r="G46" s="46">
        <v>0</v>
      </c>
      <c r="H46" s="43" t="str">
        <f t="shared" ref="H46:H47" si="6">IF($B46="N/A","N/A",IF(G46&gt;10,"No",IF(G46&lt;-10,"No","Yes")))</f>
        <v>N/A</v>
      </c>
      <c r="I46" s="12" t="s">
        <v>1743</v>
      </c>
      <c r="J46" s="12" t="s">
        <v>1743</v>
      </c>
      <c r="K46" s="44" t="s">
        <v>732</v>
      </c>
      <c r="L46" s="9" t="str">
        <f t="shared" si="0"/>
        <v>N/A</v>
      </c>
    </row>
    <row r="47" spans="1:12" x14ac:dyDescent="0.2">
      <c r="A47" s="45" t="s">
        <v>1290</v>
      </c>
      <c r="B47" s="34" t="s">
        <v>217</v>
      </c>
      <c r="C47" s="46" t="s">
        <v>1743</v>
      </c>
      <c r="D47" s="43" t="str">
        <f t="shared" si="4"/>
        <v>N/A</v>
      </c>
      <c r="E47" s="46" t="s">
        <v>1743</v>
      </c>
      <c r="F47" s="43" t="str">
        <f t="shared" si="5"/>
        <v>N/A</v>
      </c>
      <c r="G47" s="46" t="s">
        <v>1743</v>
      </c>
      <c r="H47" s="43" t="str">
        <f t="shared" si="6"/>
        <v>N/A</v>
      </c>
      <c r="I47" s="12" t="s">
        <v>1743</v>
      </c>
      <c r="J47" s="12" t="s">
        <v>1743</v>
      </c>
      <c r="K47" s="44" t="s">
        <v>732</v>
      </c>
      <c r="L47" s="9" t="str">
        <f>IF(J47="Div by 0", "N/A", IF(OR(J47="N/A",K47="N/A"),"N/A", IF(J47&gt;VALUE(MID(K47,1,2)), "No", IF(J47&lt;-1*VALUE(MID(K47,1,2)), "No", "Yes"))))</f>
        <v>N/A</v>
      </c>
    </row>
    <row r="48" spans="1:12" x14ac:dyDescent="0.2">
      <c r="A48" s="45" t="s">
        <v>1505</v>
      </c>
      <c r="B48" s="34" t="s">
        <v>217</v>
      </c>
      <c r="C48" s="46">
        <v>20229.046199</v>
      </c>
      <c r="D48" s="43" t="str">
        <f t="shared" ref="D48:D74" si="7">IF($B48="N/A","N/A",IF(C48&gt;10,"No",IF(C48&lt;-10,"No","Yes")))</f>
        <v>N/A</v>
      </c>
      <c r="E48" s="46">
        <v>20269.313436</v>
      </c>
      <c r="F48" s="43" t="str">
        <f t="shared" ref="F48:F74" si="8">IF($B48="N/A","N/A",IF(E48&gt;10,"No",IF(E48&lt;-10,"No","Yes")))</f>
        <v>N/A</v>
      </c>
      <c r="G48" s="46">
        <v>19411.928186000001</v>
      </c>
      <c r="H48" s="43" t="str">
        <f t="shared" ref="H48:H74" si="9">IF($B48="N/A","N/A",IF(G48&gt;10,"No",IF(G48&lt;-10,"No","Yes")))</f>
        <v>N/A</v>
      </c>
      <c r="I48" s="12">
        <v>0.1991</v>
      </c>
      <c r="J48" s="12">
        <v>-4.2300000000000004</v>
      </c>
      <c r="K48" s="44" t="s">
        <v>732</v>
      </c>
      <c r="L48" s="9" t="str">
        <f t="shared" ref="L48:L74" si="10">IF(J48="Div by 0", "N/A", IF(K48="N/A","N/A", IF(J48&gt;VALUE(MID(K48,1,2)), "No", IF(J48&lt;-1*VALUE(MID(K48,1,2)), "No", "Yes"))))</f>
        <v>Yes</v>
      </c>
    </row>
    <row r="49" spans="1:12" x14ac:dyDescent="0.2">
      <c r="A49" s="45" t="s">
        <v>1506</v>
      </c>
      <c r="B49" s="34" t="s">
        <v>217</v>
      </c>
      <c r="C49" s="46">
        <v>5141.0648148</v>
      </c>
      <c r="D49" s="43" t="str">
        <f t="shared" si="7"/>
        <v>N/A</v>
      </c>
      <c r="E49" s="46">
        <v>4977.4466019000001</v>
      </c>
      <c r="F49" s="43" t="str">
        <f t="shared" si="8"/>
        <v>N/A</v>
      </c>
      <c r="G49" s="46">
        <v>3788.0839904999998</v>
      </c>
      <c r="H49" s="43" t="str">
        <f t="shared" si="9"/>
        <v>N/A</v>
      </c>
      <c r="I49" s="12">
        <v>-3.18</v>
      </c>
      <c r="J49" s="12">
        <v>-23.9</v>
      </c>
      <c r="K49" s="44" t="s">
        <v>732</v>
      </c>
      <c r="L49" s="9" t="str">
        <f t="shared" si="10"/>
        <v>Yes</v>
      </c>
    </row>
    <row r="50" spans="1:12" x14ac:dyDescent="0.2">
      <c r="A50" s="45" t="s">
        <v>1507</v>
      </c>
      <c r="B50" s="34" t="s">
        <v>217</v>
      </c>
      <c r="C50" s="46">
        <v>19367.554818000001</v>
      </c>
      <c r="D50" s="43" t="str">
        <f t="shared" si="7"/>
        <v>N/A</v>
      </c>
      <c r="E50" s="46">
        <v>13687.715690999999</v>
      </c>
      <c r="F50" s="43" t="str">
        <f t="shared" si="8"/>
        <v>N/A</v>
      </c>
      <c r="G50" s="46">
        <v>14620.957627</v>
      </c>
      <c r="H50" s="43" t="str">
        <f t="shared" si="9"/>
        <v>N/A</v>
      </c>
      <c r="I50" s="12">
        <v>-29.3</v>
      </c>
      <c r="J50" s="12">
        <v>6.8179999999999996</v>
      </c>
      <c r="K50" s="44" t="s">
        <v>732</v>
      </c>
      <c r="L50" s="9" t="str">
        <f t="shared" si="10"/>
        <v>Yes</v>
      </c>
    </row>
    <row r="51" spans="1:12" x14ac:dyDescent="0.2">
      <c r="A51" s="45" t="s">
        <v>1508</v>
      </c>
      <c r="B51" s="34" t="s">
        <v>217</v>
      </c>
      <c r="C51" s="46">
        <v>1811.2135922</v>
      </c>
      <c r="D51" s="43" t="str">
        <f t="shared" si="7"/>
        <v>N/A</v>
      </c>
      <c r="E51" s="46">
        <v>3188.0235601999998</v>
      </c>
      <c r="F51" s="43" t="str">
        <f t="shared" si="8"/>
        <v>N/A</v>
      </c>
      <c r="G51" s="46">
        <v>3389.5244618000002</v>
      </c>
      <c r="H51" s="43" t="str">
        <f t="shared" si="9"/>
        <v>N/A</v>
      </c>
      <c r="I51" s="12">
        <v>76.02</v>
      </c>
      <c r="J51" s="12">
        <v>6.3209999999999997</v>
      </c>
      <c r="K51" s="44" t="s">
        <v>732</v>
      </c>
      <c r="L51" s="9" t="str">
        <f t="shared" si="10"/>
        <v>Yes</v>
      </c>
    </row>
    <row r="52" spans="1:12" x14ac:dyDescent="0.2">
      <c r="A52" s="45" t="s">
        <v>1509</v>
      </c>
      <c r="B52" s="34" t="s">
        <v>217</v>
      </c>
      <c r="C52" s="46">
        <v>33368.063748</v>
      </c>
      <c r="D52" s="43" t="str">
        <f t="shared" si="7"/>
        <v>N/A</v>
      </c>
      <c r="E52" s="46">
        <v>34097.781199999998</v>
      </c>
      <c r="F52" s="43" t="str">
        <f t="shared" si="8"/>
        <v>N/A</v>
      </c>
      <c r="G52" s="46">
        <v>30824.728558999999</v>
      </c>
      <c r="H52" s="43" t="str">
        <f t="shared" si="9"/>
        <v>N/A</v>
      </c>
      <c r="I52" s="12">
        <v>2.1869999999999998</v>
      </c>
      <c r="J52" s="12">
        <v>-9.6</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13299.370417</v>
      </c>
      <c r="D54" s="43" t="str">
        <f t="shared" si="7"/>
        <v>N/A</v>
      </c>
      <c r="E54" s="46">
        <v>13874.365148999999</v>
      </c>
      <c r="F54" s="43" t="str">
        <f t="shared" si="8"/>
        <v>N/A</v>
      </c>
      <c r="G54" s="46">
        <v>14018.234687</v>
      </c>
      <c r="H54" s="43" t="str">
        <f t="shared" si="9"/>
        <v>N/A</v>
      </c>
      <c r="I54" s="12">
        <v>4.3230000000000004</v>
      </c>
      <c r="J54" s="12">
        <v>1.0369999999999999</v>
      </c>
      <c r="K54" s="44" t="s">
        <v>732</v>
      </c>
      <c r="L54" s="9" t="str">
        <f t="shared" si="10"/>
        <v>Yes</v>
      </c>
    </row>
    <row r="55" spans="1:12" x14ac:dyDescent="0.2">
      <c r="A55" s="45" t="s">
        <v>1512</v>
      </c>
      <c r="B55" s="34" t="s">
        <v>217</v>
      </c>
      <c r="C55" s="46">
        <v>11399.637290999999</v>
      </c>
      <c r="D55" s="43" t="str">
        <f t="shared" si="7"/>
        <v>N/A</v>
      </c>
      <c r="E55" s="46">
        <v>11338.38091</v>
      </c>
      <c r="F55" s="43" t="str">
        <f t="shared" si="8"/>
        <v>N/A</v>
      </c>
      <c r="G55" s="46">
        <v>11309.131359999999</v>
      </c>
      <c r="H55" s="43" t="str">
        <f t="shared" si="9"/>
        <v>N/A</v>
      </c>
      <c r="I55" s="12">
        <v>-0.53700000000000003</v>
      </c>
      <c r="J55" s="12">
        <v>-0.25800000000000001</v>
      </c>
      <c r="K55" s="44" t="s">
        <v>732</v>
      </c>
      <c r="L55" s="9" t="str">
        <f t="shared" si="10"/>
        <v>Yes</v>
      </c>
    </row>
    <row r="56" spans="1:12" ht="25.5" x14ac:dyDescent="0.2">
      <c r="A56" s="45" t="s">
        <v>1513</v>
      </c>
      <c r="B56" s="34" t="s">
        <v>217</v>
      </c>
      <c r="C56" s="46">
        <v>15893.163322</v>
      </c>
      <c r="D56" s="43" t="str">
        <f t="shared" si="7"/>
        <v>N/A</v>
      </c>
      <c r="E56" s="46">
        <v>18280.993150999999</v>
      </c>
      <c r="F56" s="43" t="str">
        <f t="shared" si="8"/>
        <v>N/A</v>
      </c>
      <c r="G56" s="46">
        <v>19602.326087000001</v>
      </c>
      <c r="H56" s="43" t="str">
        <f t="shared" si="9"/>
        <v>N/A</v>
      </c>
      <c r="I56" s="12">
        <v>15.02</v>
      </c>
      <c r="J56" s="12">
        <v>7.2279999999999998</v>
      </c>
      <c r="K56" s="44" t="s">
        <v>732</v>
      </c>
      <c r="L56" s="9" t="str">
        <f t="shared" si="10"/>
        <v>Yes</v>
      </c>
    </row>
    <row r="57" spans="1:12" x14ac:dyDescent="0.2">
      <c r="A57" s="45" t="s">
        <v>1514</v>
      </c>
      <c r="B57" s="34" t="s">
        <v>217</v>
      </c>
      <c r="C57" s="46">
        <v>8545.6126581999997</v>
      </c>
      <c r="D57" s="43" t="str">
        <f t="shared" si="7"/>
        <v>N/A</v>
      </c>
      <c r="E57" s="46">
        <v>7300.9771987000004</v>
      </c>
      <c r="F57" s="43" t="str">
        <f t="shared" si="8"/>
        <v>N/A</v>
      </c>
      <c r="G57" s="46">
        <v>7247.4003742000004</v>
      </c>
      <c r="H57" s="43" t="str">
        <f t="shared" si="9"/>
        <v>N/A</v>
      </c>
      <c r="I57" s="12">
        <v>-14.6</v>
      </c>
      <c r="J57" s="12">
        <v>-0.73399999999999999</v>
      </c>
      <c r="K57" s="44" t="s">
        <v>732</v>
      </c>
      <c r="L57" s="9" t="str">
        <f t="shared" si="10"/>
        <v>Yes</v>
      </c>
    </row>
    <row r="58" spans="1:12" x14ac:dyDescent="0.2">
      <c r="A58" s="45" t="s">
        <v>1515</v>
      </c>
      <c r="B58" s="34" t="s">
        <v>217</v>
      </c>
      <c r="C58" s="46">
        <v>28087.269669000001</v>
      </c>
      <c r="D58" s="43" t="str">
        <f t="shared" si="7"/>
        <v>N/A</v>
      </c>
      <c r="E58" s="46">
        <v>31621.183271999998</v>
      </c>
      <c r="F58" s="43" t="str">
        <f t="shared" si="8"/>
        <v>N/A</v>
      </c>
      <c r="G58" s="46">
        <v>28593.491678999999</v>
      </c>
      <c r="H58" s="43" t="str">
        <f t="shared" si="9"/>
        <v>N/A</v>
      </c>
      <c r="I58" s="12">
        <v>12.58</v>
      </c>
      <c r="J58" s="12">
        <v>-9.57</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2457.5531243</v>
      </c>
      <c r="D60" s="43" t="str">
        <f t="shared" si="7"/>
        <v>N/A</v>
      </c>
      <c r="E60" s="46">
        <v>2649.5057965999999</v>
      </c>
      <c r="F60" s="43" t="str">
        <f t="shared" si="8"/>
        <v>N/A</v>
      </c>
      <c r="G60" s="46">
        <v>2718.6779035</v>
      </c>
      <c r="H60" s="43" t="str">
        <f t="shared" si="9"/>
        <v>N/A</v>
      </c>
      <c r="I60" s="12">
        <v>7.8109999999999999</v>
      </c>
      <c r="J60" s="12">
        <v>2.6110000000000002</v>
      </c>
      <c r="K60" s="44" t="s">
        <v>732</v>
      </c>
      <c r="L60" s="9" t="str">
        <f t="shared" si="10"/>
        <v>Yes</v>
      </c>
    </row>
    <row r="61" spans="1:12" x14ac:dyDescent="0.2">
      <c r="A61" s="45" t="s">
        <v>1518</v>
      </c>
      <c r="B61" s="34" t="s">
        <v>217</v>
      </c>
      <c r="C61" s="46">
        <v>2126.1151888999998</v>
      </c>
      <c r="D61" s="43" t="str">
        <f t="shared" si="7"/>
        <v>N/A</v>
      </c>
      <c r="E61" s="46">
        <v>2431.0333541999998</v>
      </c>
      <c r="F61" s="43" t="str">
        <f t="shared" si="8"/>
        <v>N/A</v>
      </c>
      <c r="G61" s="46">
        <v>2555.1082240000001</v>
      </c>
      <c r="H61" s="43" t="str">
        <f t="shared" si="9"/>
        <v>N/A</v>
      </c>
      <c r="I61" s="12">
        <v>14.34</v>
      </c>
      <c r="J61" s="12">
        <v>5.1040000000000001</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v>6277</v>
      </c>
      <c r="D63" s="43" t="str">
        <f t="shared" si="7"/>
        <v>N/A</v>
      </c>
      <c r="E63" s="46">
        <v>2706</v>
      </c>
      <c r="F63" s="43" t="str">
        <f t="shared" si="8"/>
        <v>N/A</v>
      </c>
      <c r="G63" s="46" t="s">
        <v>1743</v>
      </c>
      <c r="H63" s="43" t="str">
        <f t="shared" si="9"/>
        <v>N/A</v>
      </c>
      <c r="I63" s="12">
        <v>-56.9</v>
      </c>
      <c r="J63" s="12" t="s">
        <v>1743</v>
      </c>
      <c r="K63" s="44" t="s">
        <v>732</v>
      </c>
      <c r="L63" s="9" t="str">
        <f t="shared" si="10"/>
        <v>N/A</v>
      </c>
    </row>
    <row r="64" spans="1:12" x14ac:dyDescent="0.2">
      <c r="A64" s="45" t="s">
        <v>1521</v>
      </c>
      <c r="B64" s="34" t="s">
        <v>217</v>
      </c>
      <c r="C64" s="46">
        <v>1697.3200505</v>
      </c>
      <c r="D64" s="43" t="str">
        <f t="shared" si="7"/>
        <v>N/A</v>
      </c>
      <c r="E64" s="46">
        <v>1890.0909799999999</v>
      </c>
      <c r="F64" s="43" t="str">
        <f t="shared" si="8"/>
        <v>N/A</v>
      </c>
      <c r="G64" s="46">
        <v>1960.9172881</v>
      </c>
      <c r="H64" s="43" t="str">
        <f t="shared" si="9"/>
        <v>N/A</v>
      </c>
      <c r="I64" s="12">
        <v>11.36</v>
      </c>
      <c r="J64" s="12">
        <v>3.7469999999999999</v>
      </c>
      <c r="K64" s="44" t="s">
        <v>732</v>
      </c>
      <c r="L64" s="9" t="str">
        <f t="shared" si="10"/>
        <v>Yes</v>
      </c>
    </row>
    <row r="65" spans="1:12" x14ac:dyDescent="0.2">
      <c r="A65" s="45" t="s">
        <v>1522</v>
      </c>
      <c r="B65" s="34" t="s">
        <v>217</v>
      </c>
      <c r="C65" s="46">
        <v>3380.1892407</v>
      </c>
      <c r="D65" s="43" t="str">
        <f t="shared" si="7"/>
        <v>N/A</v>
      </c>
      <c r="E65" s="46">
        <v>3999.3763180000001</v>
      </c>
      <c r="F65" s="43" t="str">
        <f t="shared" si="8"/>
        <v>N/A</v>
      </c>
      <c r="G65" s="46">
        <v>4715.3650226</v>
      </c>
      <c r="H65" s="43" t="str">
        <f t="shared" si="9"/>
        <v>N/A</v>
      </c>
      <c r="I65" s="12">
        <v>18.32</v>
      </c>
      <c r="J65" s="12">
        <v>17.899999999999999</v>
      </c>
      <c r="K65" s="44" t="s">
        <v>732</v>
      </c>
      <c r="L65" s="9" t="str">
        <f t="shared" si="10"/>
        <v>Yes</v>
      </c>
    </row>
    <row r="66" spans="1:12" x14ac:dyDescent="0.2">
      <c r="A66" s="45" t="s">
        <v>1523</v>
      </c>
      <c r="B66" s="34" t="s">
        <v>217</v>
      </c>
      <c r="C66" s="46">
        <v>7416.1663004000002</v>
      </c>
      <c r="D66" s="43" t="str">
        <f t="shared" si="7"/>
        <v>N/A</v>
      </c>
      <c r="E66" s="46">
        <v>8092.5918264000002</v>
      </c>
      <c r="F66" s="43" t="str">
        <f t="shared" si="8"/>
        <v>N/A</v>
      </c>
      <c r="G66" s="46">
        <v>8578.4183267000008</v>
      </c>
      <c r="H66" s="43" t="str">
        <f t="shared" si="9"/>
        <v>N/A</v>
      </c>
      <c r="I66" s="12">
        <v>9.1210000000000004</v>
      </c>
      <c r="J66" s="12">
        <v>6.0030000000000001</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3805.9812539999998</v>
      </c>
      <c r="D68" s="43" t="str">
        <f t="shared" si="7"/>
        <v>N/A</v>
      </c>
      <c r="E68" s="46">
        <v>3842.0691870999999</v>
      </c>
      <c r="F68" s="43" t="str">
        <f t="shared" si="8"/>
        <v>N/A</v>
      </c>
      <c r="G68" s="46">
        <v>4054.6644944</v>
      </c>
      <c r="H68" s="43" t="str">
        <f t="shared" si="9"/>
        <v>N/A</v>
      </c>
      <c r="I68" s="12">
        <v>0.94820000000000004</v>
      </c>
      <c r="J68" s="12">
        <v>5.5330000000000004</v>
      </c>
      <c r="K68" s="44" t="s">
        <v>732</v>
      </c>
      <c r="L68" s="9" t="str">
        <f t="shared" si="10"/>
        <v>Yes</v>
      </c>
    </row>
    <row r="69" spans="1:12" x14ac:dyDescent="0.2">
      <c r="A69" s="45" t="s">
        <v>1526</v>
      </c>
      <c r="B69" s="34" t="s">
        <v>217</v>
      </c>
      <c r="C69" s="46">
        <v>3380.4609015000001</v>
      </c>
      <c r="D69" s="43" t="str">
        <f t="shared" si="7"/>
        <v>N/A</v>
      </c>
      <c r="E69" s="46">
        <v>3446.4374241999999</v>
      </c>
      <c r="F69" s="43" t="str">
        <f t="shared" si="8"/>
        <v>N/A</v>
      </c>
      <c r="G69" s="46">
        <v>3637.0826788999998</v>
      </c>
      <c r="H69" s="43" t="str">
        <f t="shared" si="9"/>
        <v>N/A</v>
      </c>
      <c r="I69" s="12">
        <v>1.952</v>
      </c>
      <c r="J69" s="12">
        <v>5.532</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v>3836</v>
      </c>
      <c r="D71" s="43" t="str">
        <f t="shared" si="7"/>
        <v>N/A</v>
      </c>
      <c r="E71" s="46">
        <v>2908.25</v>
      </c>
      <c r="F71" s="43" t="str">
        <f t="shared" si="8"/>
        <v>N/A</v>
      </c>
      <c r="G71" s="46">
        <v>3833</v>
      </c>
      <c r="H71" s="43" t="str">
        <f t="shared" si="9"/>
        <v>N/A</v>
      </c>
      <c r="I71" s="12">
        <v>-24.2</v>
      </c>
      <c r="J71" s="12">
        <v>31.8</v>
      </c>
      <c r="K71" s="44" t="s">
        <v>732</v>
      </c>
      <c r="L71" s="9" t="str">
        <f t="shared" si="10"/>
        <v>No</v>
      </c>
    </row>
    <row r="72" spans="1:12" x14ac:dyDescent="0.2">
      <c r="A72" s="45" t="s">
        <v>1529</v>
      </c>
      <c r="B72" s="34" t="s">
        <v>217</v>
      </c>
      <c r="C72" s="46">
        <v>3713.1940900999998</v>
      </c>
      <c r="D72" s="43" t="str">
        <f t="shared" si="7"/>
        <v>N/A</v>
      </c>
      <c r="E72" s="46">
        <v>3455.1926669999998</v>
      </c>
      <c r="F72" s="43" t="str">
        <f t="shared" si="8"/>
        <v>N/A</v>
      </c>
      <c r="G72" s="46">
        <v>2653.4910321000002</v>
      </c>
      <c r="H72" s="43" t="str">
        <f t="shared" si="9"/>
        <v>N/A</v>
      </c>
      <c r="I72" s="12">
        <v>-6.95</v>
      </c>
      <c r="J72" s="12">
        <v>-23.2</v>
      </c>
      <c r="K72" s="44" t="s">
        <v>732</v>
      </c>
      <c r="L72" s="9" t="str">
        <f t="shared" si="10"/>
        <v>Yes</v>
      </c>
    </row>
    <row r="73" spans="1:12" x14ac:dyDescent="0.2">
      <c r="A73" s="45" t="s">
        <v>1530</v>
      </c>
      <c r="B73" s="34" t="s">
        <v>217</v>
      </c>
      <c r="C73" s="46">
        <v>4533.8385636000003</v>
      </c>
      <c r="D73" s="43" t="str">
        <f t="shared" si="7"/>
        <v>N/A</v>
      </c>
      <c r="E73" s="46">
        <v>4799.9413866000004</v>
      </c>
      <c r="F73" s="43" t="str">
        <f t="shared" si="8"/>
        <v>N/A</v>
      </c>
      <c r="G73" s="46">
        <v>5190.7496817000001</v>
      </c>
      <c r="H73" s="43" t="str">
        <f t="shared" si="9"/>
        <v>N/A</v>
      </c>
      <c r="I73" s="12">
        <v>5.8689999999999998</v>
      </c>
      <c r="J73" s="12">
        <v>8.1419999999999995</v>
      </c>
      <c r="K73" s="44" t="s">
        <v>732</v>
      </c>
      <c r="L73" s="9" t="str">
        <f t="shared" si="10"/>
        <v>Yes</v>
      </c>
    </row>
    <row r="74" spans="1:12" x14ac:dyDescent="0.2">
      <c r="A74" s="45" t="s">
        <v>1531</v>
      </c>
      <c r="B74" s="34" t="s">
        <v>217</v>
      </c>
      <c r="C74" s="46">
        <v>7</v>
      </c>
      <c r="D74" s="43" t="str">
        <f t="shared" si="7"/>
        <v>N/A</v>
      </c>
      <c r="E74" s="46" t="s">
        <v>1743</v>
      </c>
      <c r="F74" s="43" t="str">
        <f t="shared" si="8"/>
        <v>N/A</v>
      </c>
      <c r="G74" s="46">
        <v>899.02040815999999</v>
      </c>
      <c r="H74" s="43" t="str">
        <f t="shared" si="9"/>
        <v>N/A</v>
      </c>
      <c r="I74" s="12" t="s">
        <v>1743</v>
      </c>
      <c r="J74" s="12" t="s">
        <v>1743</v>
      </c>
      <c r="K74" s="44" t="s">
        <v>732</v>
      </c>
      <c r="L74" s="9" t="str">
        <f t="shared" si="10"/>
        <v>N/A</v>
      </c>
    </row>
    <row r="75" spans="1:12" x14ac:dyDescent="0.2">
      <c r="A75" s="45" t="s">
        <v>1613</v>
      </c>
      <c r="B75" s="34" t="s">
        <v>217</v>
      </c>
      <c r="C75" s="46">
        <v>84479875</v>
      </c>
      <c r="D75" s="43" t="str">
        <f t="shared" ref="D75:D144" si="11">IF($B75="N/A","N/A",IF(C75&gt;10,"No",IF(C75&lt;-10,"No","Yes")))</f>
        <v>N/A</v>
      </c>
      <c r="E75" s="46">
        <v>92474276</v>
      </c>
      <c r="F75" s="43" t="str">
        <f t="shared" ref="F75:F144" si="12">IF($B75="N/A","N/A",IF(E75&gt;10,"No",IF(E75&lt;-10,"No","Yes")))</f>
        <v>N/A</v>
      </c>
      <c r="G75" s="46">
        <v>96324727</v>
      </c>
      <c r="H75" s="43" t="str">
        <f t="shared" ref="H75:H144" si="13">IF($B75="N/A","N/A",IF(G75&gt;10,"No",IF(G75&lt;-10,"No","Yes")))</f>
        <v>N/A</v>
      </c>
      <c r="I75" s="12">
        <v>9.4629999999999992</v>
      </c>
      <c r="J75" s="12">
        <v>4.1639999999999997</v>
      </c>
      <c r="K75" s="44" t="s">
        <v>732</v>
      </c>
      <c r="L75" s="9" t="str">
        <f t="shared" ref="L75:L135" si="14">IF(J75="Div by 0", "N/A", IF(K75="N/A","N/A", IF(J75&gt;VALUE(MID(K75,1,2)), "No", IF(J75&lt;-1*VALUE(MID(K75,1,2)), "No", "Yes"))))</f>
        <v>Yes</v>
      </c>
    </row>
    <row r="76" spans="1:12" x14ac:dyDescent="0.2">
      <c r="A76" s="45" t="s">
        <v>598</v>
      </c>
      <c r="B76" s="34" t="s">
        <v>217</v>
      </c>
      <c r="C76" s="35">
        <v>16223</v>
      </c>
      <c r="D76" s="43" t="str">
        <f t="shared" si="11"/>
        <v>N/A</v>
      </c>
      <c r="E76" s="35">
        <v>16435</v>
      </c>
      <c r="F76" s="43" t="str">
        <f t="shared" si="12"/>
        <v>N/A</v>
      </c>
      <c r="G76" s="35">
        <v>16769</v>
      </c>
      <c r="H76" s="43" t="str">
        <f t="shared" si="13"/>
        <v>N/A</v>
      </c>
      <c r="I76" s="12">
        <v>1.3069999999999999</v>
      </c>
      <c r="J76" s="12">
        <v>2.032</v>
      </c>
      <c r="K76" s="44" t="s">
        <v>732</v>
      </c>
      <c r="L76" s="9" t="str">
        <f t="shared" si="14"/>
        <v>Yes</v>
      </c>
    </row>
    <row r="77" spans="1:12" x14ac:dyDescent="0.2">
      <c r="A77" s="45" t="s">
        <v>1440</v>
      </c>
      <c r="B77" s="34" t="s">
        <v>217</v>
      </c>
      <c r="C77" s="46">
        <v>5207.4138568999997</v>
      </c>
      <c r="D77" s="43" t="str">
        <f t="shared" si="11"/>
        <v>N/A</v>
      </c>
      <c r="E77" s="46">
        <v>5626.6672345999996</v>
      </c>
      <c r="F77" s="43" t="str">
        <f t="shared" si="12"/>
        <v>N/A</v>
      </c>
      <c r="G77" s="46">
        <v>5744.2141450999998</v>
      </c>
      <c r="H77" s="43" t="str">
        <f t="shared" si="13"/>
        <v>N/A</v>
      </c>
      <c r="I77" s="12">
        <v>8.0510000000000002</v>
      </c>
      <c r="J77" s="12">
        <v>2.089</v>
      </c>
      <c r="K77" s="44" t="s">
        <v>732</v>
      </c>
      <c r="L77" s="9" t="str">
        <f t="shared" si="14"/>
        <v>Yes</v>
      </c>
    </row>
    <row r="78" spans="1:12" x14ac:dyDescent="0.2">
      <c r="A78" s="45" t="s">
        <v>1441</v>
      </c>
      <c r="B78" s="34" t="s">
        <v>217</v>
      </c>
      <c r="C78" s="35">
        <v>4.5381248844000002</v>
      </c>
      <c r="D78" s="43" t="str">
        <f t="shared" si="11"/>
        <v>N/A</v>
      </c>
      <c r="E78" s="35">
        <v>4.5496197140000003</v>
      </c>
      <c r="F78" s="43" t="str">
        <f t="shared" si="12"/>
        <v>N/A</v>
      </c>
      <c r="G78" s="35">
        <v>4.6599677977000002</v>
      </c>
      <c r="H78" s="43" t="str">
        <f t="shared" si="13"/>
        <v>N/A</v>
      </c>
      <c r="I78" s="12">
        <v>0.25330000000000003</v>
      </c>
      <c r="J78" s="12">
        <v>2.4249999999999998</v>
      </c>
      <c r="K78" s="44" t="s">
        <v>732</v>
      </c>
      <c r="L78" s="9" t="str">
        <f t="shared" si="14"/>
        <v>Yes</v>
      </c>
    </row>
    <row r="79" spans="1:12" ht="25.5" x14ac:dyDescent="0.2">
      <c r="A79" s="45" t="s">
        <v>599</v>
      </c>
      <c r="B79" s="34" t="s">
        <v>217</v>
      </c>
      <c r="C79" s="46">
        <v>2799554</v>
      </c>
      <c r="D79" s="43" t="str">
        <f t="shared" si="11"/>
        <v>N/A</v>
      </c>
      <c r="E79" s="46">
        <v>3117739</v>
      </c>
      <c r="F79" s="43" t="str">
        <f t="shared" si="12"/>
        <v>N/A</v>
      </c>
      <c r="G79" s="46">
        <v>3108049</v>
      </c>
      <c r="H79" s="43" t="str">
        <f t="shared" si="13"/>
        <v>N/A</v>
      </c>
      <c r="I79" s="12">
        <v>11.37</v>
      </c>
      <c r="J79" s="12">
        <v>-0.311</v>
      </c>
      <c r="K79" s="44" t="s">
        <v>732</v>
      </c>
      <c r="L79" s="9" t="str">
        <f t="shared" si="14"/>
        <v>Yes</v>
      </c>
    </row>
    <row r="80" spans="1:12" x14ac:dyDescent="0.2">
      <c r="A80" s="45" t="s">
        <v>600</v>
      </c>
      <c r="B80" s="34" t="s">
        <v>217</v>
      </c>
      <c r="C80" s="35">
        <v>50</v>
      </c>
      <c r="D80" s="43" t="str">
        <f t="shared" si="11"/>
        <v>N/A</v>
      </c>
      <c r="E80" s="35">
        <v>45</v>
      </c>
      <c r="F80" s="43" t="str">
        <f t="shared" si="12"/>
        <v>N/A</v>
      </c>
      <c r="G80" s="35">
        <v>55</v>
      </c>
      <c r="H80" s="43" t="str">
        <f t="shared" si="13"/>
        <v>N/A</v>
      </c>
      <c r="I80" s="12">
        <v>-10</v>
      </c>
      <c r="J80" s="12">
        <v>22.22</v>
      </c>
      <c r="K80" s="44" t="s">
        <v>732</v>
      </c>
      <c r="L80" s="9" t="str">
        <f t="shared" si="14"/>
        <v>Yes</v>
      </c>
    </row>
    <row r="81" spans="1:12" x14ac:dyDescent="0.2">
      <c r="A81" s="45" t="s">
        <v>1442</v>
      </c>
      <c r="B81" s="34" t="s">
        <v>217</v>
      </c>
      <c r="C81" s="46">
        <v>55991.08</v>
      </c>
      <c r="D81" s="43" t="str">
        <f t="shared" si="11"/>
        <v>N/A</v>
      </c>
      <c r="E81" s="46">
        <v>69283.088889000006</v>
      </c>
      <c r="F81" s="43" t="str">
        <f t="shared" si="12"/>
        <v>N/A</v>
      </c>
      <c r="G81" s="46">
        <v>56509.981818</v>
      </c>
      <c r="H81" s="43" t="str">
        <f t="shared" si="13"/>
        <v>N/A</v>
      </c>
      <c r="I81" s="12">
        <v>23.74</v>
      </c>
      <c r="J81" s="12">
        <v>-18.399999999999999</v>
      </c>
      <c r="K81" s="44" t="s">
        <v>732</v>
      </c>
      <c r="L81" s="9" t="str">
        <f t="shared" si="14"/>
        <v>Yes</v>
      </c>
    </row>
    <row r="82" spans="1:12" ht="25.5" x14ac:dyDescent="0.2">
      <c r="A82" s="45" t="s">
        <v>601</v>
      </c>
      <c r="B82" s="34" t="s">
        <v>217</v>
      </c>
      <c r="C82" s="46">
        <v>11636582</v>
      </c>
      <c r="D82" s="43" t="str">
        <f t="shared" si="11"/>
        <v>N/A</v>
      </c>
      <c r="E82" s="46">
        <v>13899534</v>
      </c>
      <c r="F82" s="43" t="str">
        <f t="shared" si="12"/>
        <v>N/A</v>
      </c>
      <c r="G82" s="46">
        <v>12147412</v>
      </c>
      <c r="H82" s="43" t="str">
        <f t="shared" si="13"/>
        <v>N/A</v>
      </c>
      <c r="I82" s="12">
        <v>19.45</v>
      </c>
      <c r="J82" s="12">
        <v>-12.6</v>
      </c>
      <c r="K82" s="44" t="s">
        <v>732</v>
      </c>
      <c r="L82" s="9" t="str">
        <f t="shared" si="14"/>
        <v>Yes</v>
      </c>
    </row>
    <row r="83" spans="1:12" x14ac:dyDescent="0.2">
      <c r="A83" s="45" t="s">
        <v>602</v>
      </c>
      <c r="B83" s="34" t="s">
        <v>217</v>
      </c>
      <c r="C83" s="35">
        <v>370</v>
      </c>
      <c r="D83" s="43" t="str">
        <f t="shared" si="11"/>
        <v>N/A</v>
      </c>
      <c r="E83" s="35">
        <v>385</v>
      </c>
      <c r="F83" s="43" t="str">
        <f t="shared" si="12"/>
        <v>N/A</v>
      </c>
      <c r="G83" s="35">
        <v>396</v>
      </c>
      <c r="H83" s="43" t="str">
        <f t="shared" si="13"/>
        <v>N/A</v>
      </c>
      <c r="I83" s="12">
        <v>4.0540000000000003</v>
      </c>
      <c r="J83" s="12">
        <v>2.8570000000000002</v>
      </c>
      <c r="K83" s="44" t="s">
        <v>732</v>
      </c>
      <c r="L83" s="9" t="str">
        <f t="shared" si="14"/>
        <v>Yes</v>
      </c>
    </row>
    <row r="84" spans="1:12" ht="25.5" x14ac:dyDescent="0.2">
      <c r="A84" s="4" t="s">
        <v>1443</v>
      </c>
      <c r="B84" s="34" t="s">
        <v>217</v>
      </c>
      <c r="C84" s="46">
        <v>31450.221622000001</v>
      </c>
      <c r="D84" s="43" t="str">
        <f t="shared" si="11"/>
        <v>N/A</v>
      </c>
      <c r="E84" s="46">
        <v>36102.685713999999</v>
      </c>
      <c r="F84" s="43" t="str">
        <f t="shared" si="12"/>
        <v>N/A</v>
      </c>
      <c r="G84" s="46">
        <v>30675.282827999999</v>
      </c>
      <c r="H84" s="43" t="str">
        <f t="shared" si="13"/>
        <v>N/A</v>
      </c>
      <c r="I84" s="12">
        <v>14.79</v>
      </c>
      <c r="J84" s="12">
        <v>-15</v>
      </c>
      <c r="K84" s="44" t="s">
        <v>732</v>
      </c>
      <c r="L84" s="9" t="str">
        <f t="shared" si="14"/>
        <v>Yes</v>
      </c>
    </row>
    <row r="85" spans="1:12" x14ac:dyDescent="0.2">
      <c r="A85" s="4" t="s">
        <v>603</v>
      </c>
      <c r="B85" s="34" t="s">
        <v>217</v>
      </c>
      <c r="C85" s="46">
        <v>12128834</v>
      </c>
      <c r="D85" s="43" t="str">
        <f t="shared" si="11"/>
        <v>N/A</v>
      </c>
      <c r="E85" s="46">
        <v>12517851</v>
      </c>
      <c r="F85" s="43" t="str">
        <f t="shared" si="12"/>
        <v>N/A</v>
      </c>
      <c r="G85" s="46">
        <v>12603560</v>
      </c>
      <c r="H85" s="43" t="str">
        <f t="shared" si="13"/>
        <v>N/A</v>
      </c>
      <c r="I85" s="12">
        <v>3.2069999999999999</v>
      </c>
      <c r="J85" s="12">
        <v>0.68469999999999998</v>
      </c>
      <c r="K85" s="44" t="s">
        <v>732</v>
      </c>
      <c r="L85" s="9" t="str">
        <f t="shared" si="14"/>
        <v>Yes</v>
      </c>
    </row>
    <row r="86" spans="1:12" x14ac:dyDescent="0.2">
      <c r="A86" s="4" t="s">
        <v>604</v>
      </c>
      <c r="B86" s="34" t="s">
        <v>217</v>
      </c>
      <c r="C86" s="35">
        <v>69</v>
      </c>
      <c r="D86" s="43" t="str">
        <f t="shared" si="11"/>
        <v>N/A</v>
      </c>
      <c r="E86" s="35">
        <v>60</v>
      </c>
      <c r="F86" s="43" t="str">
        <f t="shared" si="12"/>
        <v>N/A</v>
      </c>
      <c r="G86" s="35">
        <v>71</v>
      </c>
      <c r="H86" s="43" t="str">
        <f t="shared" si="13"/>
        <v>N/A</v>
      </c>
      <c r="I86" s="12">
        <v>-13</v>
      </c>
      <c r="J86" s="12">
        <v>18.329999999999998</v>
      </c>
      <c r="K86" s="44" t="s">
        <v>732</v>
      </c>
      <c r="L86" s="9" t="str">
        <f t="shared" si="14"/>
        <v>Yes</v>
      </c>
    </row>
    <row r="87" spans="1:12" x14ac:dyDescent="0.2">
      <c r="A87" s="4" t="s">
        <v>1444</v>
      </c>
      <c r="B87" s="34" t="s">
        <v>217</v>
      </c>
      <c r="C87" s="46">
        <v>175780.2029</v>
      </c>
      <c r="D87" s="43" t="str">
        <f t="shared" si="11"/>
        <v>N/A</v>
      </c>
      <c r="E87" s="46">
        <v>208630.85</v>
      </c>
      <c r="F87" s="43" t="str">
        <f t="shared" si="12"/>
        <v>N/A</v>
      </c>
      <c r="G87" s="46">
        <v>177514.92958</v>
      </c>
      <c r="H87" s="43" t="str">
        <f t="shared" si="13"/>
        <v>N/A</v>
      </c>
      <c r="I87" s="12">
        <v>18.690000000000001</v>
      </c>
      <c r="J87" s="12">
        <v>-14.9</v>
      </c>
      <c r="K87" s="44" t="s">
        <v>732</v>
      </c>
      <c r="L87" s="9" t="str">
        <f t="shared" si="14"/>
        <v>Yes</v>
      </c>
    </row>
    <row r="88" spans="1:12" x14ac:dyDescent="0.2">
      <c r="A88" s="45" t="s">
        <v>605</v>
      </c>
      <c r="B88" s="34" t="s">
        <v>217</v>
      </c>
      <c r="C88" s="46">
        <v>149561186</v>
      </c>
      <c r="D88" s="43" t="str">
        <f t="shared" si="11"/>
        <v>N/A</v>
      </c>
      <c r="E88" s="46">
        <v>148472823</v>
      </c>
      <c r="F88" s="43" t="str">
        <f t="shared" si="12"/>
        <v>N/A</v>
      </c>
      <c r="G88" s="46">
        <v>148187199</v>
      </c>
      <c r="H88" s="43" t="str">
        <f t="shared" si="13"/>
        <v>N/A</v>
      </c>
      <c r="I88" s="12">
        <v>-0.72799999999999998</v>
      </c>
      <c r="J88" s="12">
        <v>-0.192</v>
      </c>
      <c r="K88" s="44" t="s">
        <v>732</v>
      </c>
      <c r="L88" s="9" t="str">
        <f t="shared" si="14"/>
        <v>Yes</v>
      </c>
    </row>
    <row r="89" spans="1:12" x14ac:dyDescent="0.2">
      <c r="A89" s="48" t="s">
        <v>606</v>
      </c>
      <c r="B89" s="35" t="s">
        <v>217</v>
      </c>
      <c r="C89" s="35">
        <v>4966</v>
      </c>
      <c r="D89" s="43" t="str">
        <f t="shared" si="11"/>
        <v>N/A</v>
      </c>
      <c r="E89" s="35">
        <v>4885</v>
      </c>
      <c r="F89" s="43" t="str">
        <f t="shared" si="12"/>
        <v>N/A</v>
      </c>
      <c r="G89" s="35">
        <v>4734</v>
      </c>
      <c r="H89" s="43" t="str">
        <f t="shared" si="13"/>
        <v>N/A</v>
      </c>
      <c r="I89" s="12">
        <v>-1.63</v>
      </c>
      <c r="J89" s="12">
        <v>-3.09</v>
      </c>
      <c r="K89" s="49" t="s">
        <v>732</v>
      </c>
      <c r="L89" s="9" t="str">
        <f t="shared" si="14"/>
        <v>Yes</v>
      </c>
    </row>
    <row r="90" spans="1:12" x14ac:dyDescent="0.2">
      <c r="A90" s="45" t="s">
        <v>1445</v>
      </c>
      <c r="B90" s="34" t="s">
        <v>217</v>
      </c>
      <c r="C90" s="46">
        <v>30117.033025000001</v>
      </c>
      <c r="D90" s="43" t="str">
        <f t="shared" si="11"/>
        <v>N/A</v>
      </c>
      <c r="E90" s="46">
        <v>30393.61781</v>
      </c>
      <c r="F90" s="43" t="str">
        <f t="shared" si="12"/>
        <v>N/A</v>
      </c>
      <c r="G90" s="46">
        <v>31302.745880999999</v>
      </c>
      <c r="H90" s="43" t="str">
        <f t="shared" si="13"/>
        <v>N/A</v>
      </c>
      <c r="I90" s="12">
        <v>0.91839999999999999</v>
      </c>
      <c r="J90" s="12">
        <v>2.9910000000000001</v>
      </c>
      <c r="K90" s="44" t="s">
        <v>732</v>
      </c>
      <c r="L90" s="9" t="str">
        <f t="shared" si="14"/>
        <v>Yes</v>
      </c>
    </row>
    <row r="91" spans="1:12" ht="25.5" x14ac:dyDescent="0.2">
      <c r="A91" s="45" t="s">
        <v>607</v>
      </c>
      <c r="B91" s="34" t="s">
        <v>217</v>
      </c>
      <c r="C91" s="46">
        <v>40346097</v>
      </c>
      <c r="D91" s="43" t="str">
        <f t="shared" si="11"/>
        <v>N/A</v>
      </c>
      <c r="E91" s="46">
        <v>47240568</v>
      </c>
      <c r="F91" s="43" t="str">
        <f t="shared" si="12"/>
        <v>N/A</v>
      </c>
      <c r="G91" s="46">
        <v>53360425</v>
      </c>
      <c r="H91" s="43" t="str">
        <f t="shared" si="13"/>
        <v>N/A</v>
      </c>
      <c r="I91" s="12">
        <v>17.09</v>
      </c>
      <c r="J91" s="12">
        <v>12.95</v>
      </c>
      <c r="K91" s="44" t="s">
        <v>732</v>
      </c>
      <c r="L91" s="9" t="str">
        <f t="shared" si="14"/>
        <v>Yes</v>
      </c>
    </row>
    <row r="92" spans="1:12" x14ac:dyDescent="0.2">
      <c r="A92" s="45" t="s">
        <v>608</v>
      </c>
      <c r="B92" s="34" t="s">
        <v>217</v>
      </c>
      <c r="C92" s="35">
        <v>67650</v>
      </c>
      <c r="D92" s="43" t="str">
        <f t="shared" si="11"/>
        <v>N/A</v>
      </c>
      <c r="E92" s="35">
        <v>72157</v>
      </c>
      <c r="F92" s="43" t="str">
        <f t="shared" si="12"/>
        <v>N/A</v>
      </c>
      <c r="G92" s="35">
        <v>79981</v>
      </c>
      <c r="H92" s="43" t="str">
        <f t="shared" si="13"/>
        <v>N/A</v>
      </c>
      <c r="I92" s="12">
        <v>6.6619999999999999</v>
      </c>
      <c r="J92" s="12">
        <v>10.84</v>
      </c>
      <c r="K92" s="44" t="s">
        <v>732</v>
      </c>
      <c r="L92" s="9" t="str">
        <f t="shared" si="14"/>
        <v>Yes</v>
      </c>
    </row>
    <row r="93" spans="1:12" x14ac:dyDescent="0.2">
      <c r="A93" s="45" t="s">
        <v>1446</v>
      </c>
      <c r="B93" s="34" t="s">
        <v>217</v>
      </c>
      <c r="C93" s="46">
        <v>596.39463415</v>
      </c>
      <c r="D93" s="43" t="str">
        <f t="shared" si="11"/>
        <v>N/A</v>
      </c>
      <c r="E93" s="46">
        <v>654.69140901000003</v>
      </c>
      <c r="F93" s="43" t="str">
        <f t="shared" si="12"/>
        <v>N/A</v>
      </c>
      <c r="G93" s="46">
        <v>667.16376389000004</v>
      </c>
      <c r="H93" s="43" t="str">
        <f t="shared" si="13"/>
        <v>N/A</v>
      </c>
      <c r="I93" s="12">
        <v>9.7750000000000004</v>
      </c>
      <c r="J93" s="12">
        <v>1.905</v>
      </c>
      <c r="K93" s="44" t="s">
        <v>732</v>
      </c>
      <c r="L93" s="9" t="str">
        <f t="shared" si="14"/>
        <v>Yes</v>
      </c>
    </row>
    <row r="94" spans="1:12" x14ac:dyDescent="0.2">
      <c r="A94" s="45" t="s">
        <v>609</v>
      </c>
      <c r="B94" s="34" t="s">
        <v>217</v>
      </c>
      <c r="C94" s="46">
        <v>12602337</v>
      </c>
      <c r="D94" s="43" t="str">
        <f t="shared" si="11"/>
        <v>N/A</v>
      </c>
      <c r="E94" s="46">
        <v>17125742</v>
      </c>
      <c r="F94" s="43" t="str">
        <f t="shared" si="12"/>
        <v>N/A</v>
      </c>
      <c r="G94" s="46">
        <v>23958870</v>
      </c>
      <c r="H94" s="43" t="str">
        <f t="shared" si="13"/>
        <v>N/A</v>
      </c>
      <c r="I94" s="12">
        <v>35.89</v>
      </c>
      <c r="J94" s="12">
        <v>39.9</v>
      </c>
      <c r="K94" s="44" t="s">
        <v>732</v>
      </c>
      <c r="L94" s="9" t="str">
        <f t="shared" si="14"/>
        <v>No</v>
      </c>
    </row>
    <row r="95" spans="1:12" x14ac:dyDescent="0.2">
      <c r="A95" s="45" t="s">
        <v>610</v>
      </c>
      <c r="B95" s="34" t="s">
        <v>217</v>
      </c>
      <c r="C95" s="35">
        <v>22898</v>
      </c>
      <c r="D95" s="43" t="str">
        <f t="shared" si="11"/>
        <v>N/A</v>
      </c>
      <c r="E95" s="35">
        <v>28028</v>
      </c>
      <c r="F95" s="43" t="str">
        <f t="shared" si="12"/>
        <v>N/A</v>
      </c>
      <c r="G95" s="35">
        <v>36741</v>
      </c>
      <c r="H95" s="43" t="str">
        <f t="shared" si="13"/>
        <v>N/A</v>
      </c>
      <c r="I95" s="12">
        <v>22.4</v>
      </c>
      <c r="J95" s="12">
        <v>31.09</v>
      </c>
      <c r="K95" s="44" t="s">
        <v>732</v>
      </c>
      <c r="L95" s="9" t="str">
        <f t="shared" si="14"/>
        <v>No</v>
      </c>
    </row>
    <row r="96" spans="1:12" x14ac:dyDescent="0.2">
      <c r="A96" s="45" t="s">
        <v>1447</v>
      </c>
      <c r="B96" s="34" t="s">
        <v>217</v>
      </c>
      <c r="C96" s="46">
        <v>550.36846013000002</v>
      </c>
      <c r="D96" s="43" t="str">
        <f t="shared" si="11"/>
        <v>N/A</v>
      </c>
      <c r="E96" s="46">
        <v>611.02262024000004</v>
      </c>
      <c r="F96" s="43" t="str">
        <f t="shared" si="12"/>
        <v>N/A</v>
      </c>
      <c r="G96" s="46">
        <v>652.1017392</v>
      </c>
      <c r="H96" s="43" t="str">
        <f t="shared" si="13"/>
        <v>N/A</v>
      </c>
      <c r="I96" s="12">
        <v>11.02</v>
      </c>
      <c r="J96" s="12">
        <v>6.7229999999999999</v>
      </c>
      <c r="K96" s="44" t="s">
        <v>732</v>
      </c>
      <c r="L96" s="9" t="str">
        <f t="shared" si="14"/>
        <v>Yes</v>
      </c>
    </row>
    <row r="97" spans="1:12" ht="25.5" x14ac:dyDescent="0.2">
      <c r="A97" s="45" t="s">
        <v>611</v>
      </c>
      <c r="B97" s="34" t="s">
        <v>217</v>
      </c>
      <c r="C97" s="46">
        <v>8991260</v>
      </c>
      <c r="D97" s="43" t="str">
        <f t="shared" si="11"/>
        <v>N/A</v>
      </c>
      <c r="E97" s="46">
        <v>10411879</v>
      </c>
      <c r="F97" s="43" t="str">
        <f t="shared" si="12"/>
        <v>N/A</v>
      </c>
      <c r="G97" s="46">
        <v>12041958</v>
      </c>
      <c r="H97" s="43" t="str">
        <f t="shared" si="13"/>
        <v>N/A</v>
      </c>
      <c r="I97" s="12">
        <v>15.8</v>
      </c>
      <c r="J97" s="12">
        <v>15.66</v>
      </c>
      <c r="K97" s="44" t="s">
        <v>732</v>
      </c>
      <c r="L97" s="9" t="str">
        <f t="shared" si="14"/>
        <v>Yes</v>
      </c>
    </row>
    <row r="98" spans="1:12" x14ac:dyDescent="0.2">
      <c r="A98" s="45" t="s">
        <v>612</v>
      </c>
      <c r="B98" s="34" t="s">
        <v>217</v>
      </c>
      <c r="C98" s="35">
        <v>20855</v>
      </c>
      <c r="D98" s="43" t="str">
        <f t="shared" si="11"/>
        <v>N/A</v>
      </c>
      <c r="E98" s="35">
        <v>23280</v>
      </c>
      <c r="F98" s="43" t="str">
        <f t="shared" si="12"/>
        <v>N/A</v>
      </c>
      <c r="G98" s="35">
        <v>26920</v>
      </c>
      <c r="H98" s="43" t="str">
        <f t="shared" si="13"/>
        <v>N/A</v>
      </c>
      <c r="I98" s="12">
        <v>11.63</v>
      </c>
      <c r="J98" s="12">
        <v>15.64</v>
      </c>
      <c r="K98" s="44" t="s">
        <v>732</v>
      </c>
      <c r="L98" s="9" t="str">
        <f t="shared" si="14"/>
        <v>Yes</v>
      </c>
    </row>
    <row r="99" spans="1:12" ht="25.5" x14ac:dyDescent="0.2">
      <c r="A99" s="45" t="s">
        <v>1448</v>
      </c>
      <c r="B99" s="34" t="s">
        <v>217</v>
      </c>
      <c r="C99" s="46">
        <v>431.13210261</v>
      </c>
      <c r="D99" s="43" t="str">
        <f t="shared" si="11"/>
        <v>N/A</v>
      </c>
      <c r="E99" s="46">
        <v>447.24566150999999</v>
      </c>
      <c r="F99" s="43" t="str">
        <f t="shared" si="12"/>
        <v>N/A</v>
      </c>
      <c r="G99" s="46">
        <v>447.32384844000001</v>
      </c>
      <c r="H99" s="43" t="str">
        <f t="shared" si="13"/>
        <v>N/A</v>
      </c>
      <c r="I99" s="12">
        <v>3.7370000000000001</v>
      </c>
      <c r="J99" s="12">
        <v>1.7500000000000002E-2</v>
      </c>
      <c r="K99" s="44" t="s">
        <v>732</v>
      </c>
      <c r="L99" s="9" t="str">
        <f t="shared" si="14"/>
        <v>Yes</v>
      </c>
    </row>
    <row r="100" spans="1:12" ht="25.5" x14ac:dyDescent="0.2">
      <c r="A100" s="45" t="s">
        <v>613</v>
      </c>
      <c r="B100" s="34" t="s">
        <v>217</v>
      </c>
      <c r="C100" s="46">
        <v>22964014</v>
      </c>
      <c r="D100" s="43" t="str">
        <f t="shared" si="11"/>
        <v>N/A</v>
      </c>
      <c r="E100" s="46">
        <v>29372764</v>
      </c>
      <c r="F100" s="43" t="str">
        <f t="shared" si="12"/>
        <v>N/A</v>
      </c>
      <c r="G100" s="46">
        <v>35803089</v>
      </c>
      <c r="H100" s="43" t="str">
        <f t="shared" si="13"/>
        <v>N/A</v>
      </c>
      <c r="I100" s="12">
        <v>27.91</v>
      </c>
      <c r="J100" s="12">
        <v>21.89</v>
      </c>
      <c r="K100" s="44" t="s">
        <v>732</v>
      </c>
      <c r="L100" s="9" t="str">
        <f t="shared" si="14"/>
        <v>Yes</v>
      </c>
    </row>
    <row r="101" spans="1:12" x14ac:dyDescent="0.2">
      <c r="A101" s="45" t="s">
        <v>614</v>
      </c>
      <c r="B101" s="34" t="s">
        <v>217</v>
      </c>
      <c r="C101" s="35">
        <v>42079</v>
      </c>
      <c r="D101" s="43" t="str">
        <f t="shared" si="11"/>
        <v>N/A</v>
      </c>
      <c r="E101" s="35">
        <v>46542</v>
      </c>
      <c r="F101" s="43" t="str">
        <f t="shared" si="12"/>
        <v>N/A</v>
      </c>
      <c r="G101" s="35">
        <v>52369</v>
      </c>
      <c r="H101" s="43" t="str">
        <f t="shared" si="13"/>
        <v>N/A</v>
      </c>
      <c r="I101" s="12">
        <v>10.61</v>
      </c>
      <c r="J101" s="12">
        <v>12.52</v>
      </c>
      <c r="K101" s="44" t="s">
        <v>732</v>
      </c>
      <c r="L101" s="9" t="str">
        <f t="shared" si="14"/>
        <v>Yes</v>
      </c>
    </row>
    <row r="102" spans="1:12" x14ac:dyDescent="0.2">
      <c r="A102" s="45" t="s">
        <v>1449</v>
      </c>
      <c r="B102" s="34" t="s">
        <v>217</v>
      </c>
      <c r="C102" s="46">
        <v>545.73573515999999</v>
      </c>
      <c r="D102" s="43" t="str">
        <f t="shared" si="11"/>
        <v>N/A</v>
      </c>
      <c r="E102" s="46">
        <v>631.10231619000001</v>
      </c>
      <c r="F102" s="43" t="str">
        <f t="shared" si="12"/>
        <v>N/A</v>
      </c>
      <c r="G102" s="46">
        <v>683.66951822999999</v>
      </c>
      <c r="H102" s="43" t="str">
        <f t="shared" si="13"/>
        <v>N/A</v>
      </c>
      <c r="I102" s="12">
        <v>15.64</v>
      </c>
      <c r="J102" s="12">
        <v>8.3290000000000006</v>
      </c>
      <c r="K102" s="44" t="s">
        <v>732</v>
      </c>
      <c r="L102" s="9" t="str">
        <f t="shared" si="14"/>
        <v>Yes</v>
      </c>
    </row>
    <row r="103" spans="1:12" x14ac:dyDescent="0.2">
      <c r="A103" s="45" t="s">
        <v>615</v>
      </c>
      <c r="B103" s="34" t="s">
        <v>217</v>
      </c>
      <c r="C103" s="46">
        <v>9266369</v>
      </c>
      <c r="D103" s="43" t="str">
        <f t="shared" si="11"/>
        <v>N/A</v>
      </c>
      <c r="E103" s="46">
        <v>10173026</v>
      </c>
      <c r="F103" s="43" t="str">
        <f t="shared" si="12"/>
        <v>N/A</v>
      </c>
      <c r="G103" s="46">
        <v>12904849</v>
      </c>
      <c r="H103" s="43" t="str">
        <f t="shared" si="13"/>
        <v>N/A</v>
      </c>
      <c r="I103" s="12">
        <v>9.7840000000000007</v>
      </c>
      <c r="J103" s="12">
        <v>26.85</v>
      </c>
      <c r="K103" s="44" t="s">
        <v>732</v>
      </c>
      <c r="L103" s="9" t="str">
        <f t="shared" si="14"/>
        <v>Yes</v>
      </c>
    </row>
    <row r="104" spans="1:12" x14ac:dyDescent="0.2">
      <c r="A104" s="45" t="s">
        <v>616</v>
      </c>
      <c r="B104" s="34" t="s">
        <v>217</v>
      </c>
      <c r="C104" s="35">
        <v>16167</v>
      </c>
      <c r="D104" s="43" t="str">
        <f t="shared" si="11"/>
        <v>N/A</v>
      </c>
      <c r="E104" s="35">
        <v>17129</v>
      </c>
      <c r="F104" s="43" t="str">
        <f t="shared" si="12"/>
        <v>N/A</v>
      </c>
      <c r="G104" s="35">
        <v>21618</v>
      </c>
      <c r="H104" s="43" t="str">
        <f t="shared" si="13"/>
        <v>N/A</v>
      </c>
      <c r="I104" s="12">
        <v>5.95</v>
      </c>
      <c r="J104" s="12">
        <v>26.21</v>
      </c>
      <c r="K104" s="44" t="s">
        <v>732</v>
      </c>
      <c r="L104" s="9" t="str">
        <f t="shared" si="14"/>
        <v>Yes</v>
      </c>
    </row>
    <row r="105" spans="1:12" x14ac:dyDescent="0.2">
      <c r="A105" s="45" t="s">
        <v>1450</v>
      </c>
      <c r="B105" s="34" t="s">
        <v>217</v>
      </c>
      <c r="C105" s="46">
        <v>573.16564606999998</v>
      </c>
      <c r="D105" s="43" t="str">
        <f t="shared" si="11"/>
        <v>N/A</v>
      </c>
      <c r="E105" s="46">
        <v>593.90659115999995</v>
      </c>
      <c r="F105" s="43" t="str">
        <f t="shared" si="12"/>
        <v>N/A</v>
      </c>
      <c r="G105" s="46">
        <v>596.94925524999996</v>
      </c>
      <c r="H105" s="43" t="str">
        <f t="shared" si="13"/>
        <v>N/A</v>
      </c>
      <c r="I105" s="12">
        <v>3.6190000000000002</v>
      </c>
      <c r="J105" s="12">
        <v>0.51229999999999998</v>
      </c>
      <c r="K105" s="44" t="s">
        <v>732</v>
      </c>
      <c r="L105" s="9" t="str">
        <f t="shared" si="14"/>
        <v>Yes</v>
      </c>
    </row>
    <row r="106" spans="1:12" ht="25.5" x14ac:dyDescent="0.2">
      <c r="A106" s="45" t="s">
        <v>617</v>
      </c>
      <c r="B106" s="34" t="s">
        <v>217</v>
      </c>
      <c r="C106" s="46">
        <v>423199</v>
      </c>
      <c r="D106" s="43" t="str">
        <f t="shared" si="11"/>
        <v>N/A</v>
      </c>
      <c r="E106" s="46">
        <v>507311</v>
      </c>
      <c r="F106" s="43" t="str">
        <f t="shared" si="12"/>
        <v>N/A</v>
      </c>
      <c r="G106" s="46">
        <v>500079</v>
      </c>
      <c r="H106" s="43" t="str">
        <f t="shared" si="13"/>
        <v>N/A</v>
      </c>
      <c r="I106" s="12">
        <v>19.88</v>
      </c>
      <c r="J106" s="12">
        <v>-1.43</v>
      </c>
      <c r="K106" s="44" t="s">
        <v>732</v>
      </c>
      <c r="L106" s="9" t="str">
        <f t="shared" si="14"/>
        <v>Yes</v>
      </c>
    </row>
    <row r="107" spans="1:12" x14ac:dyDescent="0.2">
      <c r="A107" s="45" t="s">
        <v>618</v>
      </c>
      <c r="B107" s="34" t="s">
        <v>217</v>
      </c>
      <c r="C107" s="35">
        <v>386</v>
      </c>
      <c r="D107" s="43" t="str">
        <f t="shared" si="11"/>
        <v>N/A</v>
      </c>
      <c r="E107" s="35">
        <v>415</v>
      </c>
      <c r="F107" s="43" t="str">
        <f t="shared" si="12"/>
        <v>N/A</v>
      </c>
      <c r="G107" s="35">
        <v>383</v>
      </c>
      <c r="H107" s="43" t="str">
        <f t="shared" si="13"/>
        <v>N/A</v>
      </c>
      <c r="I107" s="12">
        <v>7.5129999999999999</v>
      </c>
      <c r="J107" s="12">
        <v>-7.71</v>
      </c>
      <c r="K107" s="44" t="s">
        <v>732</v>
      </c>
      <c r="L107" s="9" t="str">
        <f t="shared" si="14"/>
        <v>Yes</v>
      </c>
    </row>
    <row r="108" spans="1:12" ht="25.5" x14ac:dyDescent="0.2">
      <c r="A108" s="45" t="s">
        <v>1451</v>
      </c>
      <c r="B108" s="34" t="s">
        <v>217</v>
      </c>
      <c r="C108" s="46">
        <v>1096.3704663000001</v>
      </c>
      <c r="D108" s="43" t="str">
        <f t="shared" si="11"/>
        <v>N/A</v>
      </c>
      <c r="E108" s="46">
        <v>1222.4361446</v>
      </c>
      <c r="F108" s="43" t="str">
        <f t="shared" si="12"/>
        <v>N/A</v>
      </c>
      <c r="G108" s="46">
        <v>1305.6892949999999</v>
      </c>
      <c r="H108" s="43" t="str">
        <f t="shared" si="13"/>
        <v>N/A</v>
      </c>
      <c r="I108" s="12">
        <v>11.5</v>
      </c>
      <c r="J108" s="12">
        <v>6.81</v>
      </c>
      <c r="K108" s="44" t="s">
        <v>732</v>
      </c>
      <c r="L108" s="9" t="str">
        <f t="shared" si="14"/>
        <v>Yes</v>
      </c>
    </row>
    <row r="109" spans="1:12" ht="25.5" x14ac:dyDescent="0.2">
      <c r="A109" s="45" t="s">
        <v>619</v>
      </c>
      <c r="B109" s="34" t="s">
        <v>217</v>
      </c>
      <c r="C109" s="46">
        <v>17684390</v>
      </c>
      <c r="D109" s="43" t="str">
        <f t="shared" si="11"/>
        <v>N/A</v>
      </c>
      <c r="E109" s="46">
        <v>20833224</v>
      </c>
      <c r="F109" s="43" t="str">
        <f t="shared" si="12"/>
        <v>N/A</v>
      </c>
      <c r="G109" s="46">
        <v>24176604</v>
      </c>
      <c r="H109" s="43" t="str">
        <f t="shared" si="13"/>
        <v>N/A</v>
      </c>
      <c r="I109" s="12">
        <v>17.809999999999999</v>
      </c>
      <c r="J109" s="12">
        <v>16.05</v>
      </c>
      <c r="K109" s="44" t="s">
        <v>732</v>
      </c>
      <c r="L109" s="9" t="str">
        <f t="shared" si="14"/>
        <v>Yes</v>
      </c>
    </row>
    <row r="110" spans="1:12" x14ac:dyDescent="0.2">
      <c r="A110" s="45" t="s">
        <v>620</v>
      </c>
      <c r="B110" s="34" t="s">
        <v>217</v>
      </c>
      <c r="C110" s="35">
        <v>48358</v>
      </c>
      <c r="D110" s="43" t="str">
        <f t="shared" si="11"/>
        <v>N/A</v>
      </c>
      <c r="E110" s="35">
        <v>51861</v>
      </c>
      <c r="F110" s="43" t="str">
        <f t="shared" si="12"/>
        <v>N/A</v>
      </c>
      <c r="G110" s="35">
        <v>56706</v>
      </c>
      <c r="H110" s="43" t="str">
        <f t="shared" si="13"/>
        <v>N/A</v>
      </c>
      <c r="I110" s="12">
        <v>7.2439999999999998</v>
      </c>
      <c r="J110" s="12">
        <v>9.3420000000000005</v>
      </c>
      <c r="K110" s="44" t="s">
        <v>732</v>
      </c>
      <c r="L110" s="9" t="str">
        <f t="shared" si="14"/>
        <v>Yes</v>
      </c>
    </row>
    <row r="111" spans="1:12" x14ac:dyDescent="0.2">
      <c r="A111" s="45" t="s">
        <v>1452</v>
      </c>
      <c r="B111" s="34" t="s">
        <v>217</v>
      </c>
      <c r="C111" s="46">
        <v>365.69729931000001</v>
      </c>
      <c r="D111" s="43" t="str">
        <f t="shared" si="11"/>
        <v>N/A</v>
      </c>
      <c r="E111" s="46">
        <v>401.71273210999999</v>
      </c>
      <c r="F111" s="43" t="str">
        <f t="shared" si="12"/>
        <v>N/A</v>
      </c>
      <c r="G111" s="46">
        <v>426.35001586999999</v>
      </c>
      <c r="H111" s="43" t="str">
        <f t="shared" si="13"/>
        <v>N/A</v>
      </c>
      <c r="I111" s="12">
        <v>9.8480000000000008</v>
      </c>
      <c r="J111" s="12">
        <v>6.133</v>
      </c>
      <c r="K111" s="44" t="s">
        <v>732</v>
      </c>
      <c r="L111" s="9" t="str">
        <f t="shared" si="14"/>
        <v>Yes</v>
      </c>
    </row>
    <row r="112" spans="1:12" x14ac:dyDescent="0.2">
      <c r="A112" s="45" t="s">
        <v>621</v>
      </c>
      <c r="B112" s="34" t="s">
        <v>217</v>
      </c>
      <c r="C112" s="46">
        <v>65769964</v>
      </c>
      <c r="D112" s="43" t="str">
        <f t="shared" si="11"/>
        <v>N/A</v>
      </c>
      <c r="E112" s="46">
        <v>65958662</v>
      </c>
      <c r="F112" s="43" t="str">
        <f t="shared" si="12"/>
        <v>N/A</v>
      </c>
      <c r="G112" s="46">
        <v>66546874</v>
      </c>
      <c r="H112" s="43" t="str">
        <f t="shared" si="13"/>
        <v>N/A</v>
      </c>
      <c r="I112" s="12">
        <v>0.28689999999999999</v>
      </c>
      <c r="J112" s="12">
        <v>0.89180000000000004</v>
      </c>
      <c r="K112" s="44" t="s">
        <v>732</v>
      </c>
      <c r="L112" s="9" t="str">
        <f t="shared" si="14"/>
        <v>Yes</v>
      </c>
    </row>
    <row r="113" spans="1:12" x14ac:dyDescent="0.2">
      <c r="A113" s="45" t="s">
        <v>622</v>
      </c>
      <c r="B113" s="34" t="s">
        <v>217</v>
      </c>
      <c r="C113" s="35">
        <v>57520</v>
      </c>
      <c r="D113" s="43" t="str">
        <f t="shared" si="11"/>
        <v>N/A</v>
      </c>
      <c r="E113" s="35">
        <v>61068</v>
      </c>
      <c r="F113" s="43" t="str">
        <f t="shared" si="12"/>
        <v>N/A</v>
      </c>
      <c r="G113" s="35">
        <v>68282</v>
      </c>
      <c r="H113" s="43" t="str">
        <f t="shared" si="13"/>
        <v>N/A</v>
      </c>
      <c r="I113" s="12">
        <v>6.1680000000000001</v>
      </c>
      <c r="J113" s="12">
        <v>11.81</v>
      </c>
      <c r="K113" s="44" t="s">
        <v>732</v>
      </c>
      <c r="L113" s="9" t="str">
        <f t="shared" si="14"/>
        <v>Yes</v>
      </c>
    </row>
    <row r="114" spans="1:12" x14ac:dyDescent="0.2">
      <c r="A114" s="45" t="s">
        <v>1453</v>
      </c>
      <c r="B114" s="34" t="s">
        <v>217</v>
      </c>
      <c r="C114" s="46">
        <v>1143.4277469000001</v>
      </c>
      <c r="D114" s="43" t="str">
        <f t="shared" si="11"/>
        <v>N/A</v>
      </c>
      <c r="E114" s="46">
        <v>1080.0855111999999</v>
      </c>
      <c r="F114" s="43" t="str">
        <f t="shared" si="12"/>
        <v>N/A</v>
      </c>
      <c r="G114" s="46">
        <v>974.58882282000002</v>
      </c>
      <c r="H114" s="43" t="str">
        <f t="shared" si="13"/>
        <v>N/A</v>
      </c>
      <c r="I114" s="12">
        <v>-5.54</v>
      </c>
      <c r="J114" s="12">
        <v>-9.77</v>
      </c>
      <c r="K114" s="44" t="s">
        <v>732</v>
      </c>
      <c r="L114" s="9" t="str">
        <f t="shared" si="14"/>
        <v>Yes</v>
      </c>
    </row>
    <row r="115" spans="1:12" ht="25.5" x14ac:dyDescent="0.2">
      <c r="A115" s="45" t="s">
        <v>623</v>
      </c>
      <c r="B115" s="34" t="s">
        <v>217</v>
      </c>
      <c r="C115" s="46">
        <v>62441582</v>
      </c>
      <c r="D115" s="43" t="str">
        <f t="shared" si="11"/>
        <v>N/A</v>
      </c>
      <c r="E115" s="46">
        <v>69688176</v>
      </c>
      <c r="F115" s="43" t="str">
        <f t="shared" si="12"/>
        <v>N/A</v>
      </c>
      <c r="G115" s="46">
        <v>79929906</v>
      </c>
      <c r="H115" s="43" t="str">
        <f t="shared" si="13"/>
        <v>N/A</v>
      </c>
      <c r="I115" s="12">
        <v>11.61</v>
      </c>
      <c r="J115" s="12">
        <v>14.7</v>
      </c>
      <c r="K115" s="44" t="s">
        <v>732</v>
      </c>
      <c r="L115" s="9" t="str">
        <f t="shared" si="14"/>
        <v>Yes</v>
      </c>
    </row>
    <row r="116" spans="1:12" x14ac:dyDescent="0.2">
      <c r="A116" s="48" t="s">
        <v>624</v>
      </c>
      <c r="B116" s="35" t="s">
        <v>217</v>
      </c>
      <c r="C116" s="35">
        <v>34854</v>
      </c>
      <c r="D116" s="43" t="str">
        <f t="shared" si="11"/>
        <v>N/A</v>
      </c>
      <c r="E116" s="35">
        <v>36875</v>
      </c>
      <c r="F116" s="43" t="str">
        <f t="shared" si="12"/>
        <v>N/A</v>
      </c>
      <c r="G116" s="35">
        <v>72578</v>
      </c>
      <c r="H116" s="43" t="str">
        <f t="shared" si="13"/>
        <v>N/A</v>
      </c>
      <c r="I116" s="12">
        <v>5.798</v>
      </c>
      <c r="J116" s="12">
        <v>96.82</v>
      </c>
      <c r="K116" s="49" t="s">
        <v>732</v>
      </c>
      <c r="L116" s="9" t="str">
        <f t="shared" si="14"/>
        <v>No</v>
      </c>
    </row>
    <row r="117" spans="1:12" ht="25.5" x14ac:dyDescent="0.2">
      <c r="A117" s="45" t="s">
        <v>1454</v>
      </c>
      <c r="B117" s="34" t="s">
        <v>217</v>
      </c>
      <c r="C117" s="46">
        <v>1791.5183910000001</v>
      </c>
      <c r="D117" s="43" t="str">
        <f t="shared" si="11"/>
        <v>N/A</v>
      </c>
      <c r="E117" s="46">
        <v>1889.8488407</v>
      </c>
      <c r="F117" s="43" t="str">
        <f t="shared" si="12"/>
        <v>N/A</v>
      </c>
      <c r="G117" s="46">
        <v>1101.2966188</v>
      </c>
      <c r="H117" s="43" t="str">
        <f t="shared" si="13"/>
        <v>N/A</v>
      </c>
      <c r="I117" s="12">
        <v>5.4889999999999999</v>
      </c>
      <c r="J117" s="12">
        <v>-41.7</v>
      </c>
      <c r="K117" s="44" t="s">
        <v>732</v>
      </c>
      <c r="L117" s="9" t="str">
        <f t="shared" si="14"/>
        <v>No</v>
      </c>
    </row>
    <row r="118" spans="1:12" ht="25.5" x14ac:dyDescent="0.2">
      <c r="A118" s="45" t="s">
        <v>625</v>
      </c>
      <c r="B118" s="34" t="s">
        <v>217</v>
      </c>
      <c r="C118" s="46">
        <v>3437962</v>
      </c>
      <c r="D118" s="43" t="str">
        <f t="shared" si="11"/>
        <v>N/A</v>
      </c>
      <c r="E118" s="46">
        <v>3610763</v>
      </c>
      <c r="F118" s="43" t="str">
        <f t="shared" si="12"/>
        <v>N/A</v>
      </c>
      <c r="G118" s="46">
        <v>3665136</v>
      </c>
      <c r="H118" s="43" t="str">
        <f t="shared" si="13"/>
        <v>N/A</v>
      </c>
      <c r="I118" s="12">
        <v>5.0259999999999998</v>
      </c>
      <c r="J118" s="12">
        <v>1.506</v>
      </c>
      <c r="K118" s="44" t="s">
        <v>732</v>
      </c>
      <c r="L118" s="9" t="str">
        <f t="shared" si="14"/>
        <v>Yes</v>
      </c>
    </row>
    <row r="119" spans="1:12" x14ac:dyDescent="0.2">
      <c r="A119" s="45" t="s">
        <v>626</v>
      </c>
      <c r="B119" s="34" t="s">
        <v>217</v>
      </c>
      <c r="C119" s="35">
        <v>5025</v>
      </c>
      <c r="D119" s="43" t="str">
        <f t="shared" si="11"/>
        <v>N/A</v>
      </c>
      <c r="E119" s="35">
        <v>5112</v>
      </c>
      <c r="F119" s="43" t="str">
        <f t="shared" si="12"/>
        <v>N/A</v>
      </c>
      <c r="G119" s="35">
        <v>5407</v>
      </c>
      <c r="H119" s="43" t="str">
        <f t="shared" si="13"/>
        <v>N/A</v>
      </c>
      <c r="I119" s="12">
        <v>1.7310000000000001</v>
      </c>
      <c r="J119" s="12">
        <v>5.7709999999999999</v>
      </c>
      <c r="K119" s="44" t="s">
        <v>732</v>
      </c>
      <c r="L119" s="9" t="str">
        <f t="shared" si="14"/>
        <v>Yes</v>
      </c>
    </row>
    <row r="120" spans="1:12" ht="25.5" x14ac:dyDescent="0.2">
      <c r="A120" s="45" t="s">
        <v>1455</v>
      </c>
      <c r="B120" s="34" t="s">
        <v>217</v>
      </c>
      <c r="C120" s="46">
        <v>684.17154229000005</v>
      </c>
      <c r="D120" s="43" t="str">
        <f t="shared" si="11"/>
        <v>N/A</v>
      </c>
      <c r="E120" s="46">
        <v>706.33079029999999</v>
      </c>
      <c r="F120" s="43" t="str">
        <f t="shared" si="12"/>
        <v>N/A</v>
      </c>
      <c r="G120" s="46">
        <v>677.85019419000002</v>
      </c>
      <c r="H120" s="43" t="str">
        <f t="shared" si="13"/>
        <v>N/A</v>
      </c>
      <c r="I120" s="12">
        <v>3.2389999999999999</v>
      </c>
      <c r="J120" s="12">
        <v>-4.03</v>
      </c>
      <c r="K120" s="44" t="s">
        <v>732</v>
      </c>
      <c r="L120" s="9" t="str">
        <f t="shared" si="14"/>
        <v>Yes</v>
      </c>
    </row>
    <row r="121" spans="1:12" ht="25.5" x14ac:dyDescent="0.2">
      <c r="A121" s="45" t="s">
        <v>627</v>
      </c>
      <c r="B121" s="34" t="s">
        <v>217</v>
      </c>
      <c r="C121" s="46">
        <v>30225683</v>
      </c>
      <c r="D121" s="43" t="str">
        <f t="shared" si="11"/>
        <v>N/A</v>
      </c>
      <c r="E121" s="46">
        <v>33391817</v>
      </c>
      <c r="F121" s="43" t="str">
        <f t="shared" si="12"/>
        <v>N/A</v>
      </c>
      <c r="G121" s="46">
        <v>36650178</v>
      </c>
      <c r="H121" s="43" t="str">
        <f t="shared" si="13"/>
        <v>N/A</v>
      </c>
      <c r="I121" s="12">
        <v>10.47</v>
      </c>
      <c r="J121" s="12">
        <v>9.7579999999999991</v>
      </c>
      <c r="K121" s="44" t="s">
        <v>732</v>
      </c>
      <c r="L121" s="9" t="str">
        <f t="shared" si="14"/>
        <v>Yes</v>
      </c>
    </row>
    <row r="122" spans="1:12" x14ac:dyDescent="0.2">
      <c r="A122" s="45" t="s">
        <v>628</v>
      </c>
      <c r="B122" s="34" t="s">
        <v>217</v>
      </c>
      <c r="C122" s="35">
        <v>3044</v>
      </c>
      <c r="D122" s="43" t="str">
        <f t="shared" si="11"/>
        <v>N/A</v>
      </c>
      <c r="E122" s="35">
        <v>3187</v>
      </c>
      <c r="F122" s="43" t="str">
        <f t="shared" si="12"/>
        <v>N/A</v>
      </c>
      <c r="G122" s="35">
        <v>3398</v>
      </c>
      <c r="H122" s="43" t="str">
        <f t="shared" si="13"/>
        <v>N/A</v>
      </c>
      <c r="I122" s="12">
        <v>4.6980000000000004</v>
      </c>
      <c r="J122" s="12">
        <v>6.6210000000000004</v>
      </c>
      <c r="K122" s="44" t="s">
        <v>732</v>
      </c>
      <c r="L122" s="9" t="str">
        <f t="shared" si="14"/>
        <v>Yes</v>
      </c>
    </row>
    <row r="123" spans="1:12" ht="25.5" x14ac:dyDescent="0.2">
      <c r="A123" s="45" t="s">
        <v>1456</v>
      </c>
      <c r="B123" s="34" t="s">
        <v>217</v>
      </c>
      <c r="C123" s="46">
        <v>9929.5936268000005</v>
      </c>
      <c r="D123" s="43" t="str">
        <f t="shared" si="11"/>
        <v>N/A</v>
      </c>
      <c r="E123" s="46">
        <v>10477.507686999999</v>
      </c>
      <c r="F123" s="43" t="str">
        <f t="shared" si="12"/>
        <v>N/A</v>
      </c>
      <c r="G123" s="46">
        <v>10785.808711</v>
      </c>
      <c r="H123" s="43" t="str">
        <f t="shared" si="13"/>
        <v>N/A</v>
      </c>
      <c r="I123" s="12">
        <v>5.5179999999999998</v>
      </c>
      <c r="J123" s="12">
        <v>2.9430000000000001</v>
      </c>
      <c r="K123" s="44" t="s">
        <v>732</v>
      </c>
      <c r="L123" s="9" t="str">
        <f t="shared" si="14"/>
        <v>Yes</v>
      </c>
    </row>
    <row r="124" spans="1:12" ht="25.5" x14ac:dyDescent="0.2">
      <c r="A124" s="45" t="s">
        <v>629</v>
      </c>
      <c r="B124" s="34" t="s">
        <v>217</v>
      </c>
      <c r="C124" s="46">
        <v>14764835</v>
      </c>
      <c r="D124" s="43" t="str">
        <f t="shared" si="11"/>
        <v>N/A</v>
      </c>
      <c r="E124" s="46">
        <v>14758590</v>
      </c>
      <c r="F124" s="43" t="str">
        <f t="shared" si="12"/>
        <v>N/A</v>
      </c>
      <c r="G124" s="46">
        <v>15063209</v>
      </c>
      <c r="H124" s="43" t="str">
        <f t="shared" si="13"/>
        <v>N/A</v>
      </c>
      <c r="I124" s="12">
        <v>-4.2000000000000003E-2</v>
      </c>
      <c r="J124" s="12">
        <v>2.0640000000000001</v>
      </c>
      <c r="K124" s="44" t="s">
        <v>732</v>
      </c>
      <c r="L124" s="9" t="str">
        <f t="shared" si="14"/>
        <v>Yes</v>
      </c>
    </row>
    <row r="125" spans="1:12" ht="25.5" x14ac:dyDescent="0.2">
      <c r="A125" s="45" t="s">
        <v>630</v>
      </c>
      <c r="B125" s="34" t="s">
        <v>217</v>
      </c>
      <c r="C125" s="35">
        <v>8251</v>
      </c>
      <c r="D125" s="43" t="str">
        <f t="shared" si="11"/>
        <v>N/A</v>
      </c>
      <c r="E125" s="35">
        <v>8362</v>
      </c>
      <c r="F125" s="43" t="str">
        <f t="shared" si="12"/>
        <v>N/A</v>
      </c>
      <c r="G125" s="35">
        <v>9035</v>
      </c>
      <c r="H125" s="43" t="str">
        <f t="shared" si="13"/>
        <v>N/A</v>
      </c>
      <c r="I125" s="12">
        <v>1.345</v>
      </c>
      <c r="J125" s="12">
        <v>8.048</v>
      </c>
      <c r="K125" s="44" t="s">
        <v>732</v>
      </c>
      <c r="L125" s="9" t="str">
        <f t="shared" si="14"/>
        <v>Yes</v>
      </c>
    </row>
    <row r="126" spans="1:12" ht="25.5" x14ac:dyDescent="0.2">
      <c r="A126" s="45" t="s">
        <v>1457</v>
      </c>
      <c r="B126" s="34" t="s">
        <v>217</v>
      </c>
      <c r="C126" s="46">
        <v>1789.4600654000001</v>
      </c>
      <c r="D126" s="43" t="str">
        <f t="shared" si="11"/>
        <v>N/A</v>
      </c>
      <c r="E126" s="46">
        <v>1764.9593399</v>
      </c>
      <c r="F126" s="43" t="str">
        <f t="shared" si="12"/>
        <v>N/A</v>
      </c>
      <c r="G126" s="46">
        <v>1667.2063088</v>
      </c>
      <c r="H126" s="43" t="str">
        <f t="shared" si="13"/>
        <v>N/A</v>
      </c>
      <c r="I126" s="12">
        <v>-1.37</v>
      </c>
      <c r="J126" s="12">
        <v>-5.54</v>
      </c>
      <c r="K126" s="44" t="s">
        <v>732</v>
      </c>
      <c r="L126" s="9" t="str">
        <f t="shared" si="14"/>
        <v>Yes</v>
      </c>
    </row>
    <row r="127" spans="1:12" ht="25.5" x14ac:dyDescent="0.2">
      <c r="A127" s="45" t="s">
        <v>631</v>
      </c>
      <c r="B127" s="34" t="s">
        <v>217</v>
      </c>
      <c r="C127" s="46">
        <v>172575</v>
      </c>
      <c r="D127" s="43" t="str">
        <f t="shared" si="11"/>
        <v>N/A</v>
      </c>
      <c r="E127" s="46">
        <v>226342</v>
      </c>
      <c r="F127" s="43" t="str">
        <f t="shared" si="12"/>
        <v>N/A</v>
      </c>
      <c r="G127" s="46">
        <v>204558</v>
      </c>
      <c r="H127" s="43" t="str">
        <f t="shared" si="13"/>
        <v>N/A</v>
      </c>
      <c r="I127" s="12">
        <v>31.16</v>
      </c>
      <c r="J127" s="12">
        <v>-9.6199999999999992</v>
      </c>
      <c r="K127" s="44" t="s">
        <v>732</v>
      </c>
      <c r="L127" s="9" t="str">
        <f t="shared" si="14"/>
        <v>Yes</v>
      </c>
    </row>
    <row r="128" spans="1:12" x14ac:dyDescent="0.2">
      <c r="A128" s="45" t="s">
        <v>632</v>
      </c>
      <c r="B128" s="34" t="s">
        <v>217</v>
      </c>
      <c r="C128" s="35">
        <v>319</v>
      </c>
      <c r="D128" s="43" t="str">
        <f t="shared" si="11"/>
        <v>N/A</v>
      </c>
      <c r="E128" s="35">
        <v>290</v>
      </c>
      <c r="F128" s="43" t="str">
        <f t="shared" si="12"/>
        <v>N/A</v>
      </c>
      <c r="G128" s="35">
        <v>244</v>
      </c>
      <c r="H128" s="43" t="str">
        <f t="shared" si="13"/>
        <v>N/A</v>
      </c>
      <c r="I128" s="12">
        <v>-9.09</v>
      </c>
      <c r="J128" s="12">
        <v>-15.9</v>
      </c>
      <c r="K128" s="44" t="s">
        <v>732</v>
      </c>
      <c r="L128" s="9" t="str">
        <f t="shared" si="14"/>
        <v>Yes</v>
      </c>
    </row>
    <row r="129" spans="1:12" ht="25.5" x14ac:dyDescent="0.2">
      <c r="A129" s="45" t="s">
        <v>1458</v>
      </c>
      <c r="B129" s="34" t="s">
        <v>217</v>
      </c>
      <c r="C129" s="46">
        <v>540.98746082000002</v>
      </c>
      <c r="D129" s="43" t="str">
        <f t="shared" si="11"/>
        <v>N/A</v>
      </c>
      <c r="E129" s="46">
        <v>780.48965516999999</v>
      </c>
      <c r="F129" s="43" t="str">
        <f t="shared" si="12"/>
        <v>N/A</v>
      </c>
      <c r="G129" s="46">
        <v>838.35245901999997</v>
      </c>
      <c r="H129" s="43" t="str">
        <f t="shared" si="13"/>
        <v>N/A</v>
      </c>
      <c r="I129" s="12">
        <v>44.27</v>
      </c>
      <c r="J129" s="12">
        <v>7.4139999999999997</v>
      </c>
      <c r="K129" s="44" t="s">
        <v>732</v>
      </c>
      <c r="L129" s="9" t="str">
        <f t="shared" si="14"/>
        <v>Yes</v>
      </c>
    </row>
    <row r="130" spans="1:12" ht="25.5" x14ac:dyDescent="0.2">
      <c r="A130" s="45" t="s">
        <v>633</v>
      </c>
      <c r="B130" s="34" t="s">
        <v>217</v>
      </c>
      <c r="C130" s="46">
        <v>1723</v>
      </c>
      <c r="D130" s="43" t="str">
        <f t="shared" si="11"/>
        <v>N/A</v>
      </c>
      <c r="E130" s="46">
        <v>2988</v>
      </c>
      <c r="F130" s="43" t="str">
        <f t="shared" si="12"/>
        <v>N/A</v>
      </c>
      <c r="G130" s="46">
        <v>1347</v>
      </c>
      <c r="H130" s="43" t="str">
        <f t="shared" si="13"/>
        <v>N/A</v>
      </c>
      <c r="I130" s="12">
        <v>73.42</v>
      </c>
      <c r="J130" s="12">
        <v>-54.9</v>
      </c>
      <c r="K130" s="44" t="s">
        <v>732</v>
      </c>
      <c r="L130" s="9" t="str">
        <f t="shared" si="14"/>
        <v>No</v>
      </c>
    </row>
    <row r="131" spans="1:12" x14ac:dyDescent="0.2">
      <c r="A131" s="45" t="s">
        <v>634</v>
      </c>
      <c r="B131" s="34" t="s">
        <v>217</v>
      </c>
      <c r="C131" s="35">
        <v>11</v>
      </c>
      <c r="D131" s="43" t="str">
        <f t="shared" si="11"/>
        <v>N/A</v>
      </c>
      <c r="E131" s="35">
        <v>11</v>
      </c>
      <c r="F131" s="43" t="str">
        <f t="shared" si="12"/>
        <v>N/A</v>
      </c>
      <c r="G131" s="35">
        <v>11</v>
      </c>
      <c r="H131" s="43" t="str">
        <f t="shared" si="13"/>
        <v>N/A</v>
      </c>
      <c r="I131" s="12">
        <v>40</v>
      </c>
      <c r="J131" s="12">
        <v>42.86</v>
      </c>
      <c r="K131" s="44" t="s">
        <v>732</v>
      </c>
      <c r="L131" s="9" t="str">
        <f t="shared" si="14"/>
        <v>No</v>
      </c>
    </row>
    <row r="132" spans="1:12" ht="25.5" x14ac:dyDescent="0.2">
      <c r="A132" s="45" t="s">
        <v>1459</v>
      </c>
      <c r="B132" s="34" t="s">
        <v>217</v>
      </c>
      <c r="C132" s="46">
        <v>344.6</v>
      </c>
      <c r="D132" s="43" t="str">
        <f t="shared" si="11"/>
        <v>N/A</v>
      </c>
      <c r="E132" s="46">
        <v>426.85714286000001</v>
      </c>
      <c r="F132" s="43" t="str">
        <f t="shared" si="12"/>
        <v>N/A</v>
      </c>
      <c r="G132" s="46">
        <v>134.69999999999999</v>
      </c>
      <c r="H132" s="43" t="str">
        <f t="shared" si="13"/>
        <v>N/A</v>
      </c>
      <c r="I132" s="12">
        <v>23.87</v>
      </c>
      <c r="J132" s="12">
        <v>-68.400000000000006</v>
      </c>
      <c r="K132" s="44" t="s">
        <v>732</v>
      </c>
      <c r="L132" s="9" t="str">
        <f t="shared" si="14"/>
        <v>No</v>
      </c>
    </row>
    <row r="133" spans="1:12" ht="25.5" x14ac:dyDescent="0.2">
      <c r="A133" s="45" t="s">
        <v>635</v>
      </c>
      <c r="B133" s="34" t="s">
        <v>217</v>
      </c>
      <c r="C133" s="46">
        <v>2528882</v>
      </c>
      <c r="D133" s="43" t="str">
        <f t="shared" si="11"/>
        <v>N/A</v>
      </c>
      <c r="E133" s="46">
        <v>3221587</v>
      </c>
      <c r="F133" s="43" t="str">
        <f t="shared" si="12"/>
        <v>N/A</v>
      </c>
      <c r="G133" s="46">
        <v>3427864</v>
      </c>
      <c r="H133" s="43" t="str">
        <f t="shared" si="13"/>
        <v>N/A</v>
      </c>
      <c r="I133" s="12">
        <v>27.39</v>
      </c>
      <c r="J133" s="12">
        <v>6.4029999999999996</v>
      </c>
      <c r="K133" s="44" t="s">
        <v>732</v>
      </c>
      <c r="L133" s="9" t="str">
        <f t="shared" si="14"/>
        <v>Yes</v>
      </c>
    </row>
    <row r="134" spans="1:12" x14ac:dyDescent="0.2">
      <c r="A134" s="45" t="s">
        <v>636</v>
      </c>
      <c r="B134" s="34" t="s">
        <v>217</v>
      </c>
      <c r="C134" s="35">
        <v>286</v>
      </c>
      <c r="D134" s="43" t="str">
        <f t="shared" si="11"/>
        <v>N/A</v>
      </c>
      <c r="E134" s="35">
        <v>382</v>
      </c>
      <c r="F134" s="43" t="str">
        <f t="shared" si="12"/>
        <v>N/A</v>
      </c>
      <c r="G134" s="35">
        <v>354</v>
      </c>
      <c r="H134" s="43" t="str">
        <f t="shared" si="13"/>
        <v>N/A</v>
      </c>
      <c r="I134" s="12">
        <v>33.57</v>
      </c>
      <c r="J134" s="12">
        <v>-7.33</v>
      </c>
      <c r="K134" s="44" t="s">
        <v>732</v>
      </c>
      <c r="L134" s="9" t="str">
        <f t="shared" si="14"/>
        <v>Yes</v>
      </c>
    </row>
    <row r="135" spans="1:12" x14ac:dyDescent="0.2">
      <c r="A135" s="45" t="s">
        <v>1460</v>
      </c>
      <c r="B135" s="34" t="s">
        <v>217</v>
      </c>
      <c r="C135" s="46">
        <v>8842.2447551999994</v>
      </c>
      <c r="D135" s="43" t="str">
        <f t="shared" si="11"/>
        <v>N/A</v>
      </c>
      <c r="E135" s="46">
        <v>8433.4738219999999</v>
      </c>
      <c r="F135" s="43" t="str">
        <f t="shared" si="12"/>
        <v>N/A</v>
      </c>
      <c r="G135" s="46">
        <v>9683.2316384000005</v>
      </c>
      <c r="H135" s="43" t="str">
        <f t="shared" si="13"/>
        <v>N/A</v>
      </c>
      <c r="I135" s="12">
        <v>-4.62</v>
      </c>
      <c r="J135" s="12">
        <v>14.82</v>
      </c>
      <c r="K135" s="44" t="s">
        <v>732</v>
      </c>
      <c r="L135" s="9" t="str">
        <f t="shared" si="14"/>
        <v>Yes</v>
      </c>
    </row>
    <row r="136" spans="1:12" ht="25.5" x14ac:dyDescent="0.2">
      <c r="A136" s="45" t="s">
        <v>637</v>
      </c>
      <c r="B136" s="34" t="s">
        <v>217</v>
      </c>
      <c r="C136" s="46">
        <v>5539801</v>
      </c>
      <c r="D136" s="43" t="str">
        <f t="shared" si="11"/>
        <v>N/A</v>
      </c>
      <c r="E136" s="46">
        <v>6896950</v>
      </c>
      <c r="F136" s="43" t="str">
        <f t="shared" si="12"/>
        <v>N/A</v>
      </c>
      <c r="G136" s="46">
        <v>7995874</v>
      </c>
      <c r="H136" s="43" t="str">
        <f t="shared" si="13"/>
        <v>N/A</v>
      </c>
      <c r="I136" s="12">
        <v>24.5</v>
      </c>
      <c r="J136" s="12">
        <v>15.93</v>
      </c>
      <c r="K136" s="44" t="s">
        <v>732</v>
      </c>
      <c r="L136" s="9" t="str">
        <f>IF(J136="Div by 0", "N/A", IF(OR(J136="N/A",K136="N/A"),"N/A", IF(J136&gt;VALUE(MID(K136,1,2)), "No", IF(J136&lt;-1*VALUE(MID(K136,1,2)), "No", "Yes"))))</f>
        <v>Yes</v>
      </c>
    </row>
    <row r="137" spans="1:12" x14ac:dyDescent="0.2">
      <c r="A137" s="45" t="s">
        <v>638</v>
      </c>
      <c r="B137" s="34" t="s">
        <v>217</v>
      </c>
      <c r="C137" s="35">
        <v>31605</v>
      </c>
      <c r="D137" s="43" t="str">
        <f t="shared" si="11"/>
        <v>N/A</v>
      </c>
      <c r="E137" s="35">
        <v>36416</v>
      </c>
      <c r="F137" s="43" t="str">
        <f t="shared" si="12"/>
        <v>N/A</v>
      </c>
      <c r="G137" s="35">
        <v>41705</v>
      </c>
      <c r="H137" s="43" t="str">
        <f t="shared" si="13"/>
        <v>N/A</v>
      </c>
      <c r="I137" s="12">
        <v>15.22</v>
      </c>
      <c r="J137" s="12">
        <v>14.52</v>
      </c>
      <c r="K137" s="44" t="s">
        <v>732</v>
      </c>
      <c r="L137" s="9" t="str">
        <f t="shared" ref="L137:L141" si="15">IF(J137="Div by 0", "N/A", IF(OR(J137="N/A",K137="N/A"),"N/A", IF(J137&gt;VALUE(MID(K137,1,2)), "No", IF(J137&lt;-1*VALUE(MID(K137,1,2)), "No", "Yes"))))</f>
        <v>Yes</v>
      </c>
    </row>
    <row r="138" spans="1:12" ht="25.5" x14ac:dyDescent="0.2">
      <c r="A138" s="45" t="s">
        <v>1461</v>
      </c>
      <c r="B138" s="34" t="s">
        <v>217</v>
      </c>
      <c r="C138" s="46">
        <v>175.28242366999999</v>
      </c>
      <c r="D138" s="43" t="str">
        <f t="shared" si="11"/>
        <v>N/A</v>
      </c>
      <c r="E138" s="46">
        <v>189.39339851</v>
      </c>
      <c r="F138" s="43" t="str">
        <f t="shared" si="12"/>
        <v>N/A</v>
      </c>
      <c r="G138" s="46">
        <v>191.72458938</v>
      </c>
      <c r="H138" s="43" t="str">
        <f t="shared" si="13"/>
        <v>N/A</v>
      </c>
      <c r="I138" s="12">
        <v>8.0500000000000007</v>
      </c>
      <c r="J138" s="12">
        <v>1.2310000000000001</v>
      </c>
      <c r="K138" s="44" t="s">
        <v>732</v>
      </c>
      <c r="L138" s="9" t="str">
        <f t="shared" si="15"/>
        <v>Yes</v>
      </c>
    </row>
    <row r="139" spans="1:12" ht="25.5" x14ac:dyDescent="0.2">
      <c r="A139" s="45" t="s">
        <v>639</v>
      </c>
      <c r="B139" s="34" t="s">
        <v>217</v>
      </c>
      <c r="C139" s="46">
        <v>0</v>
      </c>
      <c r="D139" s="43" t="str">
        <f t="shared" si="11"/>
        <v>N/A</v>
      </c>
      <c r="E139" s="46">
        <v>0</v>
      </c>
      <c r="F139" s="43" t="str">
        <f t="shared" si="12"/>
        <v>N/A</v>
      </c>
      <c r="G139" s="46">
        <v>0</v>
      </c>
      <c r="H139" s="43" t="str">
        <f t="shared" si="13"/>
        <v>N/A</v>
      </c>
      <c r="I139" s="12" t="s">
        <v>1743</v>
      </c>
      <c r="J139" s="12" t="s">
        <v>1743</v>
      </c>
      <c r="K139" s="44" t="s">
        <v>732</v>
      </c>
      <c r="L139" s="9" t="str">
        <f t="shared" si="15"/>
        <v>N/A</v>
      </c>
    </row>
    <row r="140" spans="1:12" x14ac:dyDescent="0.2">
      <c r="A140" s="45" t="s">
        <v>640</v>
      </c>
      <c r="B140" s="34" t="s">
        <v>217</v>
      </c>
      <c r="C140" s="35">
        <v>0</v>
      </c>
      <c r="D140" s="43" t="str">
        <f t="shared" si="11"/>
        <v>N/A</v>
      </c>
      <c r="E140" s="35">
        <v>0</v>
      </c>
      <c r="F140" s="43" t="str">
        <f t="shared" si="12"/>
        <v>N/A</v>
      </c>
      <c r="G140" s="35">
        <v>0</v>
      </c>
      <c r="H140" s="43" t="str">
        <f t="shared" si="13"/>
        <v>N/A</v>
      </c>
      <c r="I140" s="12" t="s">
        <v>1743</v>
      </c>
      <c r="J140" s="12" t="s">
        <v>1743</v>
      </c>
      <c r="K140" s="44" t="s">
        <v>732</v>
      </c>
      <c r="L140" s="9" t="str">
        <f t="shared" si="15"/>
        <v>N/A</v>
      </c>
    </row>
    <row r="141" spans="1:12" ht="25.5" x14ac:dyDescent="0.2">
      <c r="A141" s="45" t="s">
        <v>1462</v>
      </c>
      <c r="B141" s="34" t="s">
        <v>217</v>
      </c>
      <c r="C141" s="46" t="s">
        <v>1743</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22962825</v>
      </c>
      <c r="D142" s="43" t="str">
        <f t="shared" si="11"/>
        <v>N/A</v>
      </c>
      <c r="E142" s="46">
        <v>22846102</v>
      </c>
      <c r="F142" s="43" t="str">
        <f t="shared" si="12"/>
        <v>N/A</v>
      </c>
      <c r="G142" s="46">
        <v>24123187</v>
      </c>
      <c r="H142" s="43" t="str">
        <f t="shared" si="13"/>
        <v>N/A</v>
      </c>
      <c r="I142" s="12">
        <v>-0.50800000000000001</v>
      </c>
      <c r="J142" s="12">
        <v>5.59</v>
      </c>
      <c r="K142" s="44" t="s">
        <v>732</v>
      </c>
      <c r="L142" s="9" t="str">
        <f t="shared" ref="L142:L153" si="16">IF(J142="Div by 0", "N/A", IF(K142="N/A","N/A", IF(J142&gt;VALUE(MID(K142,1,2)), "No", IF(J142&lt;-1*VALUE(MID(K142,1,2)), "No", "Yes"))))</f>
        <v>Yes</v>
      </c>
    </row>
    <row r="143" spans="1:12" ht="25.5" x14ac:dyDescent="0.2">
      <c r="A143" s="45" t="s">
        <v>642</v>
      </c>
      <c r="B143" s="34" t="s">
        <v>217</v>
      </c>
      <c r="C143" s="35">
        <v>29102</v>
      </c>
      <c r="D143" s="43" t="str">
        <f t="shared" si="11"/>
        <v>N/A</v>
      </c>
      <c r="E143" s="35">
        <v>30346</v>
      </c>
      <c r="F143" s="43" t="str">
        <f t="shared" si="12"/>
        <v>N/A</v>
      </c>
      <c r="G143" s="35">
        <v>33739</v>
      </c>
      <c r="H143" s="43" t="str">
        <f t="shared" si="13"/>
        <v>N/A</v>
      </c>
      <c r="I143" s="12">
        <v>4.2750000000000004</v>
      </c>
      <c r="J143" s="12">
        <v>11.18</v>
      </c>
      <c r="K143" s="44" t="s">
        <v>732</v>
      </c>
      <c r="L143" s="9" t="str">
        <f t="shared" si="16"/>
        <v>Yes</v>
      </c>
    </row>
    <row r="144" spans="1:12" ht="25.5" x14ac:dyDescent="0.2">
      <c r="A144" s="45" t="s">
        <v>1463</v>
      </c>
      <c r="B144" s="34" t="s">
        <v>217</v>
      </c>
      <c r="C144" s="46">
        <v>789.04628548000005</v>
      </c>
      <c r="D144" s="43" t="str">
        <f t="shared" si="11"/>
        <v>N/A</v>
      </c>
      <c r="E144" s="46">
        <v>752.85381928000004</v>
      </c>
      <c r="F144" s="43" t="str">
        <f t="shared" si="12"/>
        <v>N/A</v>
      </c>
      <c r="G144" s="46">
        <v>714.99413142000003</v>
      </c>
      <c r="H144" s="43" t="str">
        <f t="shared" si="13"/>
        <v>N/A</v>
      </c>
      <c r="I144" s="12">
        <v>-4.59</v>
      </c>
      <c r="J144" s="12">
        <v>-5.03</v>
      </c>
      <c r="K144" s="44" t="s">
        <v>732</v>
      </c>
      <c r="L144" s="9" t="str">
        <f t="shared" si="16"/>
        <v>Yes</v>
      </c>
    </row>
    <row r="145" spans="1:12" ht="25.5" x14ac:dyDescent="0.2">
      <c r="A145" s="45" t="s">
        <v>643</v>
      </c>
      <c r="B145" s="34" t="s">
        <v>217</v>
      </c>
      <c r="C145" s="46">
        <v>3167214</v>
      </c>
      <c r="D145" s="43" t="str">
        <f t="shared" ref="D145:D153" si="17">IF($B145="N/A","N/A",IF(C145&gt;10,"No",IF(C145&lt;-10,"No","Yes")))</f>
        <v>N/A</v>
      </c>
      <c r="E145" s="46">
        <v>3476486</v>
      </c>
      <c r="F145" s="43" t="str">
        <f t="shared" ref="F145:F153" si="18">IF($B145="N/A","N/A",IF(E145&gt;10,"No",IF(E145&lt;-10,"No","Yes")))</f>
        <v>N/A</v>
      </c>
      <c r="G145" s="46">
        <v>3480311</v>
      </c>
      <c r="H145" s="43" t="str">
        <f t="shared" ref="H145:H153" si="19">IF($B145="N/A","N/A",IF(G145&gt;10,"No",IF(G145&lt;-10,"No","Yes")))</f>
        <v>N/A</v>
      </c>
      <c r="I145" s="12">
        <v>9.7650000000000006</v>
      </c>
      <c r="J145" s="12">
        <v>0.11</v>
      </c>
      <c r="K145" s="44" t="s">
        <v>732</v>
      </c>
      <c r="L145" s="9" t="str">
        <f t="shared" si="16"/>
        <v>Yes</v>
      </c>
    </row>
    <row r="146" spans="1:12" x14ac:dyDescent="0.2">
      <c r="A146" s="45" t="s">
        <v>644</v>
      </c>
      <c r="B146" s="34" t="s">
        <v>217</v>
      </c>
      <c r="C146" s="35">
        <v>124</v>
      </c>
      <c r="D146" s="43" t="str">
        <f t="shared" si="17"/>
        <v>N/A</v>
      </c>
      <c r="E146" s="35">
        <v>129</v>
      </c>
      <c r="F146" s="43" t="str">
        <f t="shared" si="18"/>
        <v>N/A</v>
      </c>
      <c r="G146" s="35">
        <v>139</v>
      </c>
      <c r="H146" s="43" t="str">
        <f t="shared" si="19"/>
        <v>N/A</v>
      </c>
      <c r="I146" s="12">
        <v>4.032</v>
      </c>
      <c r="J146" s="12">
        <v>7.7519999999999998</v>
      </c>
      <c r="K146" s="44" t="s">
        <v>732</v>
      </c>
      <c r="L146" s="9" t="str">
        <f t="shared" si="16"/>
        <v>Yes</v>
      </c>
    </row>
    <row r="147" spans="1:12" ht="25.5" x14ac:dyDescent="0.2">
      <c r="A147" s="45" t="s">
        <v>1464</v>
      </c>
      <c r="B147" s="34" t="s">
        <v>217</v>
      </c>
      <c r="C147" s="46">
        <v>25542.048386999999</v>
      </c>
      <c r="D147" s="43" t="str">
        <f t="shared" si="17"/>
        <v>N/A</v>
      </c>
      <c r="E147" s="46">
        <v>26949.503875999999</v>
      </c>
      <c r="F147" s="43" t="str">
        <f t="shared" si="18"/>
        <v>N/A</v>
      </c>
      <c r="G147" s="46">
        <v>25038.208632999998</v>
      </c>
      <c r="H147" s="43" t="str">
        <f t="shared" si="19"/>
        <v>N/A</v>
      </c>
      <c r="I147" s="12">
        <v>5.51</v>
      </c>
      <c r="J147" s="12">
        <v>-7.09</v>
      </c>
      <c r="K147" s="44" t="s">
        <v>732</v>
      </c>
      <c r="L147" s="9" t="str">
        <f t="shared" si="16"/>
        <v>Yes</v>
      </c>
    </row>
    <row r="148" spans="1:12" ht="25.5" x14ac:dyDescent="0.2">
      <c r="A148" s="45" t="s">
        <v>645</v>
      </c>
      <c r="B148" s="34" t="s">
        <v>217</v>
      </c>
      <c r="C148" s="46">
        <v>63354623</v>
      </c>
      <c r="D148" s="43" t="str">
        <f t="shared" si="17"/>
        <v>N/A</v>
      </c>
      <c r="E148" s="46">
        <v>72379742</v>
      </c>
      <c r="F148" s="43" t="str">
        <f t="shared" si="18"/>
        <v>N/A</v>
      </c>
      <c r="G148" s="46">
        <v>80450433</v>
      </c>
      <c r="H148" s="43" t="str">
        <f t="shared" si="19"/>
        <v>N/A</v>
      </c>
      <c r="I148" s="12">
        <v>14.25</v>
      </c>
      <c r="J148" s="12">
        <v>11.15</v>
      </c>
      <c r="K148" s="44" t="s">
        <v>732</v>
      </c>
      <c r="L148" s="9" t="str">
        <f t="shared" si="16"/>
        <v>Yes</v>
      </c>
    </row>
    <row r="149" spans="1:12" x14ac:dyDescent="0.2">
      <c r="A149" s="45" t="s">
        <v>646</v>
      </c>
      <c r="B149" s="34" t="s">
        <v>217</v>
      </c>
      <c r="C149" s="35">
        <v>17978</v>
      </c>
      <c r="D149" s="43" t="str">
        <f t="shared" si="17"/>
        <v>N/A</v>
      </c>
      <c r="E149" s="35">
        <v>19557</v>
      </c>
      <c r="F149" s="43" t="str">
        <f t="shared" si="18"/>
        <v>N/A</v>
      </c>
      <c r="G149" s="35">
        <v>20053</v>
      </c>
      <c r="H149" s="43" t="str">
        <f t="shared" si="19"/>
        <v>N/A</v>
      </c>
      <c r="I149" s="12">
        <v>8.7829999999999995</v>
      </c>
      <c r="J149" s="12">
        <v>2.536</v>
      </c>
      <c r="K149" s="44" t="s">
        <v>732</v>
      </c>
      <c r="L149" s="9" t="str">
        <f t="shared" si="16"/>
        <v>Yes</v>
      </c>
    </row>
    <row r="150" spans="1:12" ht="25.5" x14ac:dyDescent="0.2">
      <c r="A150" s="45" t="s">
        <v>1465</v>
      </c>
      <c r="B150" s="34" t="s">
        <v>217</v>
      </c>
      <c r="C150" s="46">
        <v>3524.0083992</v>
      </c>
      <c r="D150" s="43" t="str">
        <f t="shared" si="17"/>
        <v>N/A</v>
      </c>
      <c r="E150" s="46">
        <v>3700.9634402000002</v>
      </c>
      <c r="F150" s="43" t="str">
        <f t="shared" si="18"/>
        <v>N/A</v>
      </c>
      <c r="G150" s="46">
        <v>4011.8901411000002</v>
      </c>
      <c r="H150" s="43" t="str">
        <f t="shared" si="19"/>
        <v>N/A</v>
      </c>
      <c r="I150" s="12">
        <v>5.0209999999999999</v>
      </c>
      <c r="J150" s="12">
        <v>8.4009999999999998</v>
      </c>
      <c r="K150" s="44" t="s">
        <v>732</v>
      </c>
      <c r="L150" s="9" t="str">
        <f t="shared" si="16"/>
        <v>Yes</v>
      </c>
    </row>
    <row r="151" spans="1:12" ht="25.5" x14ac:dyDescent="0.2">
      <c r="A151" s="45" t="s">
        <v>647</v>
      </c>
      <c r="B151" s="34" t="s">
        <v>217</v>
      </c>
      <c r="C151" s="46">
        <v>4726615</v>
      </c>
      <c r="D151" s="43" t="str">
        <f t="shared" si="17"/>
        <v>N/A</v>
      </c>
      <c r="E151" s="46">
        <v>5280124</v>
      </c>
      <c r="F151" s="43" t="str">
        <f t="shared" si="18"/>
        <v>N/A</v>
      </c>
      <c r="G151" s="46">
        <v>5630670</v>
      </c>
      <c r="H151" s="43" t="str">
        <f t="shared" si="19"/>
        <v>N/A</v>
      </c>
      <c r="I151" s="12">
        <v>11.71</v>
      </c>
      <c r="J151" s="12">
        <v>6.6390000000000002</v>
      </c>
      <c r="K151" s="44" t="s">
        <v>732</v>
      </c>
      <c r="L151" s="9" t="str">
        <f t="shared" si="16"/>
        <v>Yes</v>
      </c>
    </row>
    <row r="152" spans="1:12" x14ac:dyDescent="0.2">
      <c r="A152" s="45" t="s">
        <v>648</v>
      </c>
      <c r="B152" s="34" t="s">
        <v>217</v>
      </c>
      <c r="C152" s="35">
        <v>270</v>
      </c>
      <c r="D152" s="43" t="str">
        <f t="shared" si="17"/>
        <v>N/A</v>
      </c>
      <c r="E152" s="35">
        <v>266</v>
      </c>
      <c r="F152" s="43" t="str">
        <f t="shared" si="18"/>
        <v>N/A</v>
      </c>
      <c r="G152" s="35">
        <v>261</v>
      </c>
      <c r="H152" s="43" t="str">
        <f t="shared" si="19"/>
        <v>N/A</v>
      </c>
      <c r="I152" s="12">
        <v>-1.48</v>
      </c>
      <c r="J152" s="12">
        <v>-1.88</v>
      </c>
      <c r="K152" s="44" t="s">
        <v>732</v>
      </c>
      <c r="L152" s="9" t="str">
        <f t="shared" si="16"/>
        <v>Yes</v>
      </c>
    </row>
    <row r="153" spans="1:12" ht="25.5" x14ac:dyDescent="0.2">
      <c r="A153" s="45" t="s">
        <v>1466</v>
      </c>
      <c r="B153" s="34" t="s">
        <v>217</v>
      </c>
      <c r="C153" s="46">
        <v>17505.981480999999</v>
      </c>
      <c r="D153" s="43" t="str">
        <f t="shared" si="17"/>
        <v>N/A</v>
      </c>
      <c r="E153" s="46">
        <v>19850.090226</v>
      </c>
      <c r="F153" s="43" t="str">
        <f t="shared" si="18"/>
        <v>N/A</v>
      </c>
      <c r="G153" s="46">
        <v>21573.448275999999</v>
      </c>
      <c r="H153" s="43" t="str">
        <f t="shared" si="19"/>
        <v>N/A</v>
      </c>
      <c r="I153" s="12">
        <v>13.39</v>
      </c>
      <c r="J153" s="12">
        <v>8.6820000000000004</v>
      </c>
      <c r="K153" s="44" t="s">
        <v>732</v>
      </c>
      <c r="L153" s="9" t="str">
        <f t="shared" si="16"/>
        <v>Yes</v>
      </c>
    </row>
    <row r="154" spans="1:12" x14ac:dyDescent="0.2">
      <c r="A154" s="45" t="s">
        <v>1532</v>
      </c>
      <c r="B154" s="34" t="s">
        <v>217</v>
      </c>
      <c r="C154" s="46">
        <v>778.09284996999997</v>
      </c>
      <c r="D154" s="43" t="str">
        <f t="shared" ref="D154:D173" si="20">IF($B154="N/A","N/A",IF(C154&gt;10,"No",IF(C154&lt;-10,"No","Yes")))</f>
        <v>N/A</v>
      </c>
      <c r="E154" s="46">
        <v>793.02183346000004</v>
      </c>
      <c r="F154" s="43" t="str">
        <f t="shared" ref="F154:F173" si="21">IF($B154="N/A","N/A",IF(E154&gt;10,"No",IF(E154&lt;-10,"No","Yes")))</f>
        <v>N/A</v>
      </c>
      <c r="G154" s="46">
        <v>743.37827701000003</v>
      </c>
      <c r="H154" s="43" t="str">
        <f t="shared" ref="H154:H173" si="22">IF($B154="N/A","N/A",IF(G154&gt;10,"No",IF(G154&lt;-10,"No","Yes")))</f>
        <v>N/A</v>
      </c>
      <c r="I154" s="12">
        <v>1.919</v>
      </c>
      <c r="J154" s="12">
        <v>-6.26</v>
      </c>
      <c r="K154" s="44" t="s">
        <v>732</v>
      </c>
      <c r="L154" s="9" t="str">
        <f t="shared" ref="L154:L173" si="23">IF(J154="Div by 0", "N/A", IF(K154="N/A","N/A", IF(J154&gt;VALUE(MID(K154,1,2)), "No", IF(J154&lt;-1*VALUE(MID(K154,1,2)), "No", "Yes"))))</f>
        <v>Yes</v>
      </c>
    </row>
    <row r="155" spans="1:12" x14ac:dyDescent="0.2">
      <c r="A155" s="50" t="s">
        <v>1533</v>
      </c>
      <c r="B155" s="34" t="s">
        <v>217</v>
      </c>
      <c r="C155" s="46">
        <v>299.73721818000001</v>
      </c>
      <c r="D155" s="43" t="str">
        <f t="shared" si="20"/>
        <v>N/A</v>
      </c>
      <c r="E155" s="46">
        <v>317.75812058000002</v>
      </c>
      <c r="F155" s="43" t="str">
        <f t="shared" si="21"/>
        <v>N/A</v>
      </c>
      <c r="G155" s="46">
        <v>389.362595</v>
      </c>
      <c r="H155" s="43" t="str">
        <f t="shared" si="22"/>
        <v>N/A</v>
      </c>
      <c r="I155" s="12">
        <v>6.0119999999999996</v>
      </c>
      <c r="J155" s="12">
        <v>22.53</v>
      </c>
      <c r="K155" s="44" t="s">
        <v>732</v>
      </c>
      <c r="L155" s="9" t="str">
        <f t="shared" si="23"/>
        <v>Yes</v>
      </c>
    </row>
    <row r="156" spans="1:12" ht="25.5" x14ac:dyDescent="0.2">
      <c r="A156" s="50" t="s">
        <v>1534</v>
      </c>
      <c r="B156" s="34" t="s">
        <v>217</v>
      </c>
      <c r="C156" s="46">
        <v>2082.8716994000001</v>
      </c>
      <c r="D156" s="43" t="str">
        <f t="shared" si="20"/>
        <v>N/A</v>
      </c>
      <c r="E156" s="46">
        <v>2203.6007341999998</v>
      </c>
      <c r="F156" s="43" t="str">
        <f t="shared" si="21"/>
        <v>N/A</v>
      </c>
      <c r="G156" s="46">
        <v>2127.3748661</v>
      </c>
      <c r="H156" s="43" t="str">
        <f t="shared" si="22"/>
        <v>N/A</v>
      </c>
      <c r="I156" s="12">
        <v>5.7960000000000003</v>
      </c>
      <c r="J156" s="12">
        <v>-3.46</v>
      </c>
      <c r="K156" s="44" t="s">
        <v>732</v>
      </c>
      <c r="L156" s="9" t="str">
        <f t="shared" si="23"/>
        <v>Yes</v>
      </c>
    </row>
    <row r="157" spans="1:12" x14ac:dyDescent="0.2">
      <c r="A157" s="50" t="s">
        <v>1535</v>
      </c>
      <c r="B157" s="34" t="s">
        <v>217</v>
      </c>
      <c r="C157" s="46">
        <v>406.96671211</v>
      </c>
      <c r="D157" s="43" t="str">
        <f t="shared" si="20"/>
        <v>N/A</v>
      </c>
      <c r="E157" s="46">
        <v>401.30634251999999</v>
      </c>
      <c r="F157" s="43" t="str">
        <f t="shared" si="21"/>
        <v>N/A</v>
      </c>
      <c r="G157" s="46">
        <v>405.97469782000002</v>
      </c>
      <c r="H157" s="43" t="str">
        <f t="shared" si="22"/>
        <v>N/A</v>
      </c>
      <c r="I157" s="12">
        <v>-1.39</v>
      </c>
      <c r="J157" s="12">
        <v>1.163</v>
      </c>
      <c r="K157" s="44" t="s">
        <v>732</v>
      </c>
      <c r="L157" s="9" t="str">
        <f t="shared" si="23"/>
        <v>Yes</v>
      </c>
    </row>
    <row r="158" spans="1:12" x14ac:dyDescent="0.2">
      <c r="A158" s="50" t="s">
        <v>1536</v>
      </c>
      <c r="B158" s="34" t="s">
        <v>217</v>
      </c>
      <c r="C158" s="46">
        <v>790.82658704999994</v>
      </c>
      <c r="D158" s="43" t="str">
        <f t="shared" si="20"/>
        <v>N/A</v>
      </c>
      <c r="E158" s="46">
        <v>852.82391303999998</v>
      </c>
      <c r="F158" s="43" t="str">
        <f t="shared" si="21"/>
        <v>N/A</v>
      </c>
      <c r="G158" s="46">
        <v>794.09155539000005</v>
      </c>
      <c r="H158" s="43" t="str">
        <f t="shared" si="22"/>
        <v>N/A</v>
      </c>
      <c r="I158" s="12">
        <v>7.84</v>
      </c>
      <c r="J158" s="12">
        <v>-6.89</v>
      </c>
      <c r="K158" s="44" t="s">
        <v>732</v>
      </c>
      <c r="L158" s="9" t="str">
        <f t="shared" si="23"/>
        <v>Yes</v>
      </c>
    </row>
    <row r="159" spans="1:12" x14ac:dyDescent="0.2">
      <c r="A159" s="45" t="s">
        <v>1537</v>
      </c>
      <c r="B159" s="34" t="s">
        <v>217</v>
      </c>
      <c r="C159" s="46">
        <v>1622.1911157</v>
      </c>
      <c r="D159" s="43" t="str">
        <f t="shared" si="20"/>
        <v>N/A</v>
      </c>
      <c r="E159" s="46">
        <v>1526.5238572999999</v>
      </c>
      <c r="F159" s="43" t="str">
        <f t="shared" si="21"/>
        <v>N/A</v>
      </c>
      <c r="G159" s="46">
        <v>1358.6224407</v>
      </c>
      <c r="H159" s="43" t="str">
        <f t="shared" si="22"/>
        <v>N/A</v>
      </c>
      <c r="I159" s="12">
        <v>-5.9</v>
      </c>
      <c r="J159" s="12">
        <v>-11</v>
      </c>
      <c r="K159" s="44" t="s">
        <v>732</v>
      </c>
      <c r="L159" s="9" t="str">
        <f t="shared" si="23"/>
        <v>Yes</v>
      </c>
    </row>
    <row r="160" spans="1:12" x14ac:dyDescent="0.2">
      <c r="A160" s="50" t="s">
        <v>1538</v>
      </c>
      <c r="B160" s="34" t="s">
        <v>217</v>
      </c>
      <c r="C160" s="46">
        <v>15617.748428999999</v>
      </c>
      <c r="D160" s="43" t="str">
        <f t="shared" si="20"/>
        <v>N/A</v>
      </c>
      <c r="E160" s="46">
        <v>15121.061368999999</v>
      </c>
      <c r="F160" s="43" t="str">
        <f t="shared" si="21"/>
        <v>N/A</v>
      </c>
      <c r="G160" s="46">
        <v>14066.130300999999</v>
      </c>
      <c r="H160" s="43" t="str">
        <f t="shared" si="22"/>
        <v>N/A</v>
      </c>
      <c r="I160" s="12">
        <v>-3.18</v>
      </c>
      <c r="J160" s="12">
        <v>-6.98</v>
      </c>
      <c r="K160" s="44" t="s">
        <v>732</v>
      </c>
      <c r="L160" s="9" t="str">
        <f t="shared" si="23"/>
        <v>Yes</v>
      </c>
    </row>
    <row r="161" spans="1:12" ht="25.5" x14ac:dyDescent="0.2">
      <c r="A161" s="50" t="s">
        <v>1539</v>
      </c>
      <c r="B161" s="34" t="s">
        <v>217</v>
      </c>
      <c r="C161" s="46">
        <v>2018.6846552</v>
      </c>
      <c r="D161" s="43" t="str">
        <f t="shared" si="20"/>
        <v>N/A</v>
      </c>
      <c r="E161" s="46">
        <v>2062.1741066999998</v>
      </c>
      <c r="F161" s="43" t="str">
        <f t="shared" si="21"/>
        <v>N/A</v>
      </c>
      <c r="G161" s="46">
        <v>1822.4599278999999</v>
      </c>
      <c r="H161" s="43" t="str">
        <f t="shared" si="22"/>
        <v>N/A</v>
      </c>
      <c r="I161" s="12">
        <v>2.1539999999999999</v>
      </c>
      <c r="J161" s="12">
        <v>-11.6</v>
      </c>
      <c r="K161" s="44" t="s">
        <v>732</v>
      </c>
      <c r="L161" s="9" t="str">
        <f t="shared" si="23"/>
        <v>Yes</v>
      </c>
    </row>
    <row r="162" spans="1:12" x14ac:dyDescent="0.2">
      <c r="A162" s="50" t="s">
        <v>1540</v>
      </c>
      <c r="B162" s="34" t="s">
        <v>217</v>
      </c>
      <c r="C162" s="46">
        <v>110.15772671000001</v>
      </c>
      <c r="D162" s="43" t="str">
        <f t="shared" si="20"/>
        <v>N/A</v>
      </c>
      <c r="E162" s="46">
        <v>137.74911889000001</v>
      </c>
      <c r="F162" s="43" t="str">
        <f t="shared" si="21"/>
        <v>N/A</v>
      </c>
      <c r="G162" s="46">
        <v>109.34587334</v>
      </c>
      <c r="H162" s="43" t="str">
        <f t="shared" si="22"/>
        <v>N/A</v>
      </c>
      <c r="I162" s="12">
        <v>25.05</v>
      </c>
      <c r="J162" s="12">
        <v>-20.6</v>
      </c>
      <c r="K162" s="44" t="s">
        <v>732</v>
      </c>
      <c r="L162" s="9" t="str">
        <f t="shared" si="23"/>
        <v>Yes</v>
      </c>
    </row>
    <row r="163" spans="1:12" x14ac:dyDescent="0.2">
      <c r="A163" s="50" t="s">
        <v>1541</v>
      </c>
      <c r="B163" s="34" t="s">
        <v>217</v>
      </c>
      <c r="C163" s="46">
        <v>126.97758308</v>
      </c>
      <c r="D163" s="43" t="str">
        <f t="shared" si="20"/>
        <v>N/A</v>
      </c>
      <c r="E163" s="46">
        <v>25.426134216000001</v>
      </c>
      <c r="F163" s="43" t="str">
        <f t="shared" si="21"/>
        <v>N/A</v>
      </c>
      <c r="G163" s="46">
        <v>108.43111698</v>
      </c>
      <c r="H163" s="43" t="str">
        <f t="shared" si="22"/>
        <v>N/A</v>
      </c>
      <c r="I163" s="12">
        <v>-80</v>
      </c>
      <c r="J163" s="12">
        <v>326.5</v>
      </c>
      <c r="K163" s="44" t="s">
        <v>732</v>
      </c>
      <c r="L163" s="9" t="str">
        <f t="shared" si="23"/>
        <v>No</v>
      </c>
    </row>
    <row r="164" spans="1:12" x14ac:dyDescent="0.2">
      <c r="A164" s="45" t="s">
        <v>1542</v>
      </c>
      <c r="B164" s="34" t="s">
        <v>217</v>
      </c>
      <c r="C164" s="46">
        <v>605.76721653000004</v>
      </c>
      <c r="D164" s="43" t="str">
        <f t="shared" si="20"/>
        <v>N/A</v>
      </c>
      <c r="E164" s="46">
        <v>565.63469684999995</v>
      </c>
      <c r="F164" s="43" t="str">
        <f t="shared" si="21"/>
        <v>N/A</v>
      </c>
      <c r="G164" s="46">
        <v>513.57010889000003</v>
      </c>
      <c r="H164" s="43" t="str">
        <f t="shared" si="22"/>
        <v>N/A</v>
      </c>
      <c r="I164" s="12">
        <v>-6.63</v>
      </c>
      <c r="J164" s="12">
        <v>-9.1999999999999993</v>
      </c>
      <c r="K164" s="44" t="s">
        <v>732</v>
      </c>
      <c r="L164" s="9" t="str">
        <f t="shared" si="23"/>
        <v>Yes</v>
      </c>
    </row>
    <row r="165" spans="1:12" x14ac:dyDescent="0.2">
      <c r="A165" s="50" t="s">
        <v>1543</v>
      </c>
      <c r="B165" s="34" t="s">
        <v>217</v>
      </c>
      <c r="C165" s="46">
        <v>70.358260440999999</v>
      </c>
      <c r="D165" s="43" t="str">
        <f t="shared" si="20"/>
        <v>N/A</v>
      </c>
      <c r="E165" s="46">
        <v>57.968596427999998</v>
      </c>
      <c r="F165" s="43" t="str">
        <f t="shared" si="21"/>
        <v>N/A</v>
      </c>
      <c r="G165" s="46">
        <v>60.302346073000002</v>
      </c>
      <c r="H165" s="43" t="str">
        <f t="shared" si="22"/>
        <v>N/A</v>
      </c>
      <c r="I165" s="12">
        <v>-17.600000000000001</v>
      </c>
      <c r="J165" s="12">
        <v>4.0259999999999998</v>
      </c>
      <c r="K165" s="44" t="s">
        <v>732</v>
      </c>
      <c r="L165" s="9" t="str">
        <f t="shared" si="23"/>
        <v>Yes</v>
      </c>
    </row>
    <row r="166" spans="1:12" x14ac:dyDescent="0.2">
      <c r="A166" s="50" t="s">
        <v>1544</v>
      </c>
      <c r="B166" s="34" t="s">
        <v>217</v>
      </c>
      <c r="C166" s="46">
        <v>2066.4975607000001</v>
      </c>
      <c r="D166" s="43" t="str">
        <f t="shared" si="20"/>
        <v>N/A</v>
      </c>
      <c r="E166" s="46">
        <v>1983.4812531</v>
      </c>
      <c r="F166" s="43" t="str">
        <f t="shared" si="21"/>
        <v>N/A</v>
      </c>
      <c r="G166" s="46">
        <v>1952.4529652000001</v>
      </c>
      <c r="H166" s="43" t="str">
        <f t="shared" si="22"/>
        <v>N/A</v>
      </c>
      <c r="I166" s="12">
        <v>-4.0199999999999996</v>
      </c>
      <c r="J166" s="12">
        <v>-1.56</v>
      </c>
      <c r="K166" s="44" t="s">
        <v>732</v>
      </c>
      <c r="L166" s="9" t="str">
        <f t="shared" si="23"/>
        <v>Yes</v>
      </c>
    </row>
    <row r="167" spans="1:12" x14ac:dyDescent="0.2">
      <c r="A167" s="50" t="s">
        <v>1545</v>
      </c>
      <c r="B167" s="34" t="s">
        <v>217</v>
      </c>
      <c r="C167" s="46">
        <v>227.68587676000001</v>
      </c>
      <c r="D167" s="43" t="str">
        <f t="shared" si="20"/>
        <v>N/A</v>
      </c>
      <c r="E167" s="46">
        <v>218.54135608999999</v>
      </c>
      <c r="F167" s="43" t="str">
        <f t="shared" si="21"/>
        <v>N/A</v>
      </c>
      <c r="G167" s="46">
        <v>210.60730354</v>
      </c>
      <c r="H167" s="43" t="str">
        <f t="shared" si="22"/>
        <v>N/A</v>
      </c>
      <c r="I167" s="12">
        <v>-4.0199999999999996</v>
      </c>
      <c r="J167" s="12">
        <v>-3.63</v>
      </c>
      <c r="K167" s="44" t="s">
        <v>732</v>
      </c>
      <c r="L167" s="9" t="str">
        <f t="shared" si="23"/>
        <v>Yes</v>
      </c>
    </row>
    <row r="168" spans="1:12" x14ac:dyDescent="0.2">
      <c r="A168" s="50" t="s">
        <v>1546</v>
      </c>
      <c r="B168" s="34" t="s">
        <v>217</v>
      </c>
      <c r="C168" s="46">
        <v>509.87279135</v>
      </c>
      <c r="D168" s="43" t="str">
        <f t="shared" si="20"/>
        <v>N/A</v>
      </c>
      <c r="E168" s="46">
        <v>490.58724008000002</v>
      </c>
      <c r="F168" s="43" t="str">
        <f t="shared" si="21"/>
        <v>N/A</v>
      </c>
      <c r="G168" s="46">
        <v>431.52531558999999</v>
      </c>
      <c r="H168" s="43" t="str">
        <f t="shared" si="22"/>
        <v>N/A</v>
      </c>
      <c r="I168" s="12">
        <v>-3.78</v>
      </c>
      <c r="J168" s="12">
        <v>-12</v>
      </c>
      <c r="K168" s="44" t="s">
        <v>732</v>
      </c>
      <c r="L168" s="9" t="str">
        <f t="shared" si="23"/>
        <v>Yes</v>
      </c>
    </row>
    <row r="169" spans="1:12" x14ac:dyDescent="0.2">
      <c r="A169" s="45" t="s">
        <v>1547</v>
      </c>
      <c r="B169" s="34" t="s">
        <v>217</v>
      </c>
      <c r="C169" s="46">
        <v>3019.3208072000002</v>
      </c>
      <c r="D169" s="43" t="str">
        <f t="shared" si="20"/>
        <v>N/A</v>
      </c>
      <c r="E169" s="46">
        <v>3207.9457937000002</v>
      </c>
      <c r="F169" s="43" t="str">
        <f t="shared" si="21"/>
        <v>N/A</v>
      </c>
      <c r="G169" s="46">
        <v>3289.9679418000001</v>
      </c>
      <c r="H169" s="43" t="str">
        <f t="shared" si="22"/>
        <v>N/A</v>
      </c>
      <c r="I169" s="12">
        <v>6.2469999999999999</v>
      </c>
      <c r="J169" s="12">
        <v>2.5569999999999999</v>
      </c>
      <c r="K169" s="44" t="s">
        <v>732</v>
      </c>
      <c r="L169" s="9" t="str">
        <f t="shared" si="23"/>
        <v>Yes</v>
      </c>
    </row>
    <row r="170" spans="1:12" x14ac:dyDescent="0.2">
      <c r="A170" s="50" t="s">
        <v>1548</v>
      </c>
      <c r="B170" s="34" t="s">
        <v>217</v>
      </c>
      <c r="C170" s="46">
        <v>4241.2022914999998</v>
      </c>
      <c r="D170" s="43" t="str">
        <f t="shared" si="20"/>
        <v>N/A</v>
      </c>
      <c r="E170" s="46">
        <v>4772.5253505999999</v>
      </c>
      <c r="F170" s="43" t="str">
        <f t="shared" si="21"/>
        <v>N/A</v>
      </c>
      <c r="G170" s="46">
        <v>4896.1329441999997</v>
      </c>
      <c r="H170" s="43" t="str">
        <f t="shared" si="22"/>
        <v>N/A</v>
      </c>
      <c r="I170" s="12">
        <v>12.53</v>
      </c>
      <c r="J170" s="12">
        <v>2.59</v>
      </c>
      <c r="K170" s="44" t="s">
        <v>732</v>
      </c>
      <c r="L170" s="9" t="str">
        <f t="shared" si="23"/>
        <v>Yes</v>
      </c>
    </row>
    <row r="171" spans="1:12" x14ac:dyDescent="0.2">
      <c r="A171" s="50" t="s">
        <v>1549</v>
      </c>
      <c r="B171" s="34" t="s">
        <v>217</v>
      </c>
      <c r="C171" s="46">
        <v>7131.3165015000004</v>
      </c>
      <c r="D171" s="43" t="str">
        <f t="shared" si="20"/>
        <v>N/A</v>
      </c>
      <c r="E171" s="46">
        <v>7625.1090553000004</v>
      </c>
      <c r="F171" s="43" t="str">
        <f t="shared" si="21"/>
        <v>N/A</v>
      </c>
      <c r="G171" s="46">
        <v>8115.9469276</v>
      </c>
      <c r="H171" s="43" t="str">
        <f t="shared" si="22"/>
        <v>N/A</v>
      </c>
      <c r="I171" s="12">
        <v>6.9240000000000004</v>
      </c>
      <c r="J171" s="12">
        <v>6.4370000000000003</v>
      </c>
      <c r="K171" s="44" t="s">
        <v>732</v>
      </c>
      <c r="L171" s="9" t="str">
        <f t="shared" si="23"/>
        <v>Yes</v>
      </c>
    </row>
    <row r="172" spans="1:12" x14ac:dyDescent="0.2">
      <c r="A172" s="50" t="s">
        <v>1550</v>
      </c>
      <c r="B172" s="34" t="s">
        <v>217</v>
      </c>
      <c r="C172" s="46">
        <v>1712.7428087000001</v>
      </c>
      <c r="D172" s="43" t="str">
        <f t="shared" si="20"/>
        <v>N/A</v>
      </c>
      <c r="E172" s="46">
        <v>1891.9089790999999</v>
      </c>
      <c r="F172" s="43" t="str">
        <f t="shared" si="21"/>
        <v>N/A</v>
      </c>
      <c r="G172" s="46">
        <v>1992.7500288000001</v>
      </c>
      <c r="H172" s="43" t="str">
        <f t="shared" si="22"/>
        <v>N/A</v>
      </c>
      <c r="I172" s="12">
        <v>10.46</v>
      </c>
      <c r="J172" s="12">
        <v>5.33</v>
      </c>
      <c r="K172" s="44" t="s">
        <v>732</v>
      </c>
      <c r="L172" s="9" t="str">
        <f t="shared" si="23"/>
        <v>Yes</v>
      </c>
    </row>
    <row r="173" spans="1:12" x14ac:dyDescent="0.2">
      <c r="A173" s="50" t="s">
        <v>1551</v>
      </c>
      <c r="B173" s="34" t="s">
        <v>217</v>
      </c>
      <c r="C173" s="46">
        <v>2378.3042925</v>
      </c>
      <c r="D173" s="43" t="str">
        <f t="shared" si="20"/>
        <v>N/A</v>
      </c>
      <c r="E173" s="46">
        <v>2473.2318998000001</v>
      </c>
      <c r="F173" s="43" t="str">
        <f t="shared" si="21"/>
        <v>N/A</v>
      </c>
      <c r="G173" s="46">
        <v>2720.6165064000002</v>
      </c>
      <c r="H173" s="43" t="str">
        <f t="shared" si="22"/>
        <v>N/A</v>
      </c>
      <c r="I173" s="12">
        <v>3.9910000000000001</v>
      </c>
      <c r="J173" s="12">
        <v>10</v>
      </c>
      <c r="K173" s="44" t="s">
        <v>732</v>
      </c>
      <c r="L173" s="9" t="str">
        <f t="shared" si="23"/>
        <v>Yes</v>
      </c>
    </row>
    <row r="174" spans="1:12" x14ac:dyDescent="0.2">
      <c r="A174" s="45" t="s">
        <v>372</v>
      </c>
      <c r="B174" s="34" t="s">
        <v>217</v>
      </c>
      <c r="C174" s="8">
        <v>14.942020576000001</v>
      </c>
      <c r="D174" s="43" t="str">
        <f t="shared" ref="D174:D203" si="24">IF($B174="N/A","N/A",IF(C174&gt;10,"No",IF(C174&lt;-10,"No","Yes")))</f>
        <v>N/A</v>
      </c>
      <c r="E174" s="8">
        <v>14.093988509000001</v>
      </c>
      <c r="F174" s="43" t="str">
        <f t="shared" ref="F174:F203" si="25">IF($B174="N/A","N/A",IF(E174&gt;10,"No",IF(E174&lt;-10,"No","Yes")))</f>
        <v>N/A</v>
      </c>
      <c r="G174" s="8">
        <v>12.941339898000001</v>
      </c>
      <c r="H174" s="43" t="str">
        <f t="shared" ref="H174:H203" si="26">IF($B174="N/A","N/A",IF(G174&gt;10,"No",IF(G174&lt;-10,"No","Yes")))</f>
        <v>N/A</v>
      </c>
      <c r="I174" s="12">
        <v>-5.68</v>
      </c>
      <c r="J174" s="12">
        <v>-8.18</v>
      </c>
      <c r="K174" s="44" t="s">
        <v>732</v>
      </c>
      <c r="L174" s="9" t="str">
        <f t="shared" ref="L174:L203" si="27">IF(J174="Div by 0", "N/A", IF(K174="N/A","N/A", IF(J174&gt;VALUE(MID(K174,1,2)), "No", IF(J174&lt;-1*VALUE(MID(K174,1,2)), "No", "Yes"))))</f>
        <v>Yes</v>
      </c>
    </row>
    <row r="175" spans="1:12" x14ac:dyDescent="0.2">
      <c r="A175" s="50" t="s">
        <v>483</v>
      </c>
      <c r="B175" s="34" t="s">
        <v>217</v>
      </c>
      <c r="C175" s="8">
        <v>19.502279167000001</v>
      </c>
      <c r="D175" s="43" t="str">
        <f t="shared" si="24"/>
        <v>N/A</v>
      </c>
      <c r="E175" s="8">
        <v>19.561308881999999</v>
      </c>
      <c r="F175" s="43" t="str">
        <f t="shared" si="25"/>
        <v>N/A</v>
      </c>
      <c r="G175" s="8">
        <v>18.449168410999999</v>
      </c>
      <c r="H175" s="43" t="str">
        <f t="shared" si="26"/>
        <v>N/A</v>
      </c>
      <c r="I175" s="12">
        <v>0.30270000000000002</v>
      </c>
      <c r="J175" s="12">
        <v>-5.69</v>
      </c>
      <c r="K175" s="44" t="s">
        <v>732</v>
      </c>
      <c r="L175" s="9" t="str">
        <f t="shared" si="27"/>
        <v>Yes</v>
      </c>
    </row>
    <row r="176" spans="1:12" x14ac:dyDescent="0.2">
      <c r="A176" s="50" t="s">
        <v>484</v>
      </c>
      <c r="B176" s="34" t="s">
        <v>217</v>
      </c>
      <c r="C176" s="8">
        <v>19.398481114999999</v>
      </c>
      <c r="D176" s="43" t="str">
        <f t="shared" si="24"/>
        <v>N/A</v>
      </c>
      <c r="E176" s="8">
        <v>19.207048457999999</v>
      </c>
      <c r="F176" s="43" t="str">
        <f t="shared" si="25"/>
        <v>N/A</v>
      </c>
      <c r="G176" s="8">
        <v>18.034862207</v>
      </c>
      <c r="H176" s="43" t="str">
        <f t="shared" si="26"/>
        <v>N/A</v>
      </c>
      <c r="I176" s="12">
        <v>-0.98699999999999999</v>
      </c>
      <c r="J176" s="12">
        <v>-6.1</v>
      </c>
      <c r="K176" s="44" t="s">
        <v>732</v>
      </c>
      <c r="L176" s="9" t="str">
        <f t="shared" si="27"/>
        <v>Yes</v>
      </c>
    </row>
    <row r="177" spans="1:12" x14ac:dyDescent="0.2">
      <c r="A177" s="50" t="s">
        <v>485</v>
      </c>
      <c r="B177" s="34" t="s">
        <v>217</v>
      </c>
      <c r="C177" s="8">
        <v>10.59159988</v>
      </c>
      <c r="D177" s="43" t="str">
        <f t="shared" si="24"/>
        <v>N/A</v>
      </c>
      <c r="E177" s="8">
        <v>9.9914513249999999</v>
      </c>
      <c r="F177" s="43" t="str">
        <f t="shared" si="25"/>
        <v>N/A</v>
      </c>
      <c r="G177" s="8">
        <v>9.2492661855999998</v>
      </c>
      <c r="H177" s="43" t="str">
        <f t="shared" si="26"/>
        <v>N/A</v>
      </c>
      <c r="I177" s="12">
        <v>-5.67</v>
      </c>
      <c r="J177" s="12">
        <v>-7.43</v>
      </c>
      <c r="K177" s="44" t="s">
        <v>732</v>
      </c>
      <c r="L177" s="9" t="str">
        <f t="shared" si="27"/>
        <v>Yes</v>
      </c>
    </row>
    <row r="178" spans="1:12" x14ac:dyDescent="0.2">
      <c r="A178" s="50" t="s">
        <v>486</v>
      </c>
      <c r="B178" s="34" t="s">
        <v>217</v>
      </c>
      <c r="C178" s="8">
        <v>21.599530126000001</v>
      </c>
      <c r="D178" s="43" t="str">
        <f t="shared" si="24"/>
        <v>N/A</v>
      </c>
      <c r="E178" s="8">
        <v>19.929111531</v>
      </c>
      <c r="F178" s="43" t="str">
        <f t="shared" si="25"/>
        <v>N/A</v>
      </c>
      <c r="G178" s="8">
        <v>19.022011575000001</v>
      </c>
      <c r="H178" s="43" t="str">
        <f t="shared" si="26"/>
        <v>N/A</v>
      </c>
      <c r="I178" s="12">
        <v>-7.73</v>
      </c>
      <c r="J178" s="12">
        <v>-4.55</v>
      </c>
      <c r="K178" s="44" t="s">
        <v>732</v>
      </c>
      <c r="L178" s="9" t="str">
        <f t="shared" si="27"/>
        <v>Yes</v>
      </c>
    </row>
    <row r="179" spans="1:12" x14ac:dyDescent="0.2">
      <c r="A179" s="45" t="s">
        <v>1552</v>
      </c>
      <c r="B179" s="34" t="s">
        <v>217</v>
      </c>
      <c r="C179" s="8">
        <v>5.0049275602999996</v>
      </c>
      <c r="D179" s="43" t="str">
        <f t="shared" si="24"/>
        <v>N/A</v>
      </c>
      <c r="E179" s="8">
        <v>4.5982334277000003</v>
      </c>
      <c r="F179" s="43" t="str">
        <f t="shared" si="25"/>
        <v>N/A</v>
      </c>
      <c r="G179" s="8">
        <v>4.0423840651000003</v>
      </c>
      <c r="H179" s="43" t="str">
        <f t="shared" si="26"/>
        <v>N/A</v>
      </c>
      <c r="I179" s="12">
        <v>-8.1300000000000008</v>
      </c>
      <c r="J179" s="12">
        <v>-12.1</v>
      </c>
      <c r="K179" s="44" t="s">
        <v>732</v>
      </c>
      <c r="L179" s="9" t="str">
        <f t="shared" si="27"/>
        <v>Yes</v>
      </c>
    </row>
    <row r="180" spans="1:12" x14ac:dyDescent="0.2">
      <c r="A180" s="50" t="s">
        <v>1553</v>
      </c>
      <c r="B180" s="34" t="s">
        <v>217</v>
      </c>
      <c r="C180" s="8">
        <v>50.190957249999997</v>
      </c>
      <c r="D180" s="43" t="str">
        <f t="shared" si="24"/>
        <v>N/A</v>
      </c>
      <c r="E180" s="8">
        <v>47.632746015000002</v>
      </c>
      <c r="F180" s="43" t="str">
        <f t="shared" si="25"/>
        <v>N/A</v>
      </c>
      <c r="G180" s="8">
        <v>43.011344862000001</v>
      </c>
      <c r="H180" s="43" t="str">
        <f t="shared" si="26"/>
        <v>N/A</v>
      </c>
      <c r="I180" s="12">
        <v>-5.0999999999999996</v>
      </c>
      <c r="J180" s="12">
        <v>-9.6999999999999993</v>
      </c>
      <c r="K180" s="44" t="s">
        <v>732</v>
      </c>
      <c r="L180" s="9" t="str">
        <f t="shared" si="27"/>
        <v>Yes</v>
      </c>
    </row>
    <row r="181" spans="1:12" x14ac:dyDescent="0.2">
      <c r="A181" s="50" t="s">
        <v>1554</v>
      </c>
      <c r="B181" s="34" t="s">
        <v>217</v>
      </c>
      <c r="C181" s="8">
        <v>5.3412462908</v>
      </c>
      <c r="D181" s="43" t="str">
        <f t="shared" si="24"/>
        <v>N/A</v>
      </c>
      <c r="E181" s="8">
        <v>5.2080274106999997</v>
      </c>
      <c r="F181" s="43" t="str">
        <f t="shared" si="25"/>
        <v>N/A</v>
      </c>
      <c r="G181" s="8">
        <v>4.8641542507000004</v>
      </c>
      <c r="H181" s="43" t="str">
        <f t="shared" si="26"/>
        <v>N/A</v>
      </c>
      <c r="I181" s="12">
        <v>-2.4900000000000002</v>
      </c>
      <c r="J181" s="12">
        <v>-6.6</v>
      </c>
      <c r="K181" s="44" t="s">
        <v>732</v>
      </c>
      <c r="L181" s="9" t="str">
        <f t="shared" si="27"/>
        <v>Yes</v>
      </c>
    </row>
    <row r="182" spans="1:12" x14ac:dyDescent="0.2">
      <c r="A182" s="50" t="s">
        <v>1555</v>
      </c>
      <c r="B182" s="34" t="s">
        <v>217</v>
      </c>
      <c r="C182" s="8">
        <v>0.40404376310000001</v>
      </c>
      <c r="D182" s="43" t="str">
        <f t="shared" si="24"/>
        <v>N/A</v>
      </c>
      <c r="E182" s="8">
        <v>0.41393583989999999</v>
      </c>
      <c r="F182" s="43" t="str">
        <f t="shared" si="25"/>
        <v>N/A</v>
      </c>
      <c r="G182" s="8">
        <v>0.37427740110000002</v>
      </c>
      <c r="H182" s="43" t="str">
        <f t="shared" si="26"/>
        <v>N/A</v>
      </c>
      <c r="I182" s="12">
        <v>2.448</v>
      </c>
      <c r="J182" s="12">
        <v>-9.58</v>
      </c>
      <c r="K182" s="44" t="s">
        <v>732</v>
      </c>
      <c r="L182" s="9" t="str">
        <f t="shared" si="27"/>
        <v>Yes</v>
      </c>
    </row>
    <row r="183" spans="1:12" x14ac:dyDescent="0.2">
      <c r="A183" s="50" t="s">
        <v>1556</v>
      </c>
      <c r="B183" s="34" t="s">
        <v>217</v>
      </c>
      <c r="C183" s="8">
        <v>0.26919876659999997</v>
      </c>
      <c r="D183" s="43" t="str">
        <f t="shared" si="24"/>
        <v>N/A</v>
      </c>
      <c r="E183" s="8">
        <v>0.22684310020000001</v>
      </c>
      <c r="F183" s="43" t="str">
        <f t="shared" si="25"/>
        <v>N/A</v>
      </c>
      <c r="G183" s="8">
        <v>0.19140500390000001</v>
      </c>
      <c r="H183" s="43" t="str">
        <f t="shared" si="26"/>
        <v>N/A</v>
      </c>
      <c r="I183" s="12">
        <v>-15.7</v>
      </c>
      <c r="J183" s="12">
        <v>-15.6</v>
      </c>
      <c r="K183" s="44" t="s">
        <v>732</v>
      </c>
      <c r="L183" s="9" t="str">
        <f t="shared" si="27"/>
        <v>Yes</v>
      </c>
    </row>
    <row r="184" spans="1:12" x14ac:dyDescent="0.2">
      <c r="A184" s="45" t="s">
        <v>97</v>
      </c>
      <c r="B184" s="34" t="s">
        <v>217</v>
      </c>
      <c r="C184" s="8">
        <v>52.978180579000004</v>
      </c>
      <c r="D184" s="43" t="str">
        <f t="shared" si="24"/>
        <v>N/A</v>
      </c>
      <c r="E184" s="8">
        <v>52.369436583000002</v>
      </c>
      <c r="F184" s="43" t="str">
        <f t="shared" si="25"/>
        <v>N/A</v>
      </c>
      <c r="G184" s="8">
        <v>52.696080322999997</v>
      </c>
      <c r="H184" s="43" t="str">
        <f t="shared" si="26"/>
        <v>N/A</v>
      </c>
      <c r="I184" s="12">
        <v>-1.1499999999999999</v>
      </c>
      <c r="J184" s="12">
        <v>0.62370000000000003</v>
      </c>
      <c r="K184" s="44" t="s">
        <v>732</v>
      </c>
      <c r="L184" s="9" t="str">
        <f t="shared" si="27"/>
        <v>Yes</v>
      </c>
    </row>
    <row r="185" spans="1:12" x14ac:dyDescent="0.2">
      <c r="A185" s="50" t="s">
        <v>487</v>
      </c>
      <c r="B185" s="34" t="s">
        <v>217</v>
      </c>
      <c r="C185" s="8">
        <v>30.836515953999999</v>
      </c>
      <c r="D185" s="43" t="str">
        <f t="shared" si="24"/>
        <v>N/A</v>
      </c>
      <c r="E185" s="8">
        <v>30.288864917000001</v>
      </c>
      <c r="F185" s="43" t="str">
        <f t="shared" si="25"/>
        <v>N/A</v>
      </c>
      <c r="G185" s="8">
        <v>28.053750412999999</v>
      </c>
      <c r="H185" s="43" t="str">
        <f t="shared" si="26"/>
        <v>N/A</v>
      </c>
      <c r="I185" s="12">
        <v>-1.78</v>
      </c>
      <c r="J185" s="12">
        <v>-7.38</v>
      </c>
      <c r="K185" s="44" t="s">
        <v>732</v>
      </c>
      <c r="L185" s="9" t="str">
        <f t="shared" si="27"/>
        <v>Yes</v>
      </c>
    </row>
    <row r="186" spans="1:12" x14ac:dyDescent="0.2">
      <c r="A186" s="50" t="s">
        <v>488</v>
      </c>
      <c r="B186" s="34" t="s">
        <v>217</v>
      </c>
      <c r="C186" s="8">
        <v>60.408389075999999</v>
      </c>
      <c r="D186" s="43" t="str">
        <f t="shared" si="24"/>
        <v>N/A</v>
      </c>
      <c r="E186" s="8">
        <v>60.699951052000003</v>
      </c>
      <c r="F186" s="43" t="str">
        <f t="shared" si="25"/>
        <v>N/A</v>
      </c>
      <c r="G186" s="8">
        <v>61.520109066000003</v>
      </c>
      <c r="H186" s="43" t="str">
        <f t="shared" si="26"/>
        <v>N/A</v>
      </c>
      <c r="I186" s="12">
        <v>0.48270000000000002</v>
      </c>
      <c r="J186" s="12">
        <v>1.351</v>
      </c>
      <c r="K186" s="44" t="s">
        <v>732</v>
      </c>
      <c r="L186" s="9" t="str">
        <f t="shared" si="27"/>
        <v>Yes</v>
      </c>
    </row>
    <row r="187" spans="1:12" x14ac:dyDescent="0.2">
      <c r="A187" s="50" t="s">
        <v>489</v>
      </c>
      <c r="B187" s="34" t="s">
        <v>217</v>
      </c>
      <c r="C187" s="8">
        <v>50.571979648000003</v>
      </c>
      <c r="D187" s="43" t="str">
        <f t="shared" si="24"/>
        <v>N/A</v>
      </c>
      <c r="E187" s="8">
        <v>49.903264993999997</v>
      </c>
      <c r="F187" s="43" t="str">
        <f t="shared" si="25"/>
        <v>N/A</v>
      </c>
      <c r="G187" s="8">
        <v>50.844046810000002</v>
      </c>
      <c r="H187" s="43" t="str">
        <f t="shared" si="26"/>
        <v>N/A</v>
      </c>
      <c r="I187" s="12">
        <v>-1.32</v>
      </c>
      <c r="J187" s="12">
        <v>1.885</v>
      </c>
      <c r="K187" s="44" t="s">
        <v>732</v>
      </c>
      <c r="L187" s="9" t="str">
        <f t="shared" si="27"/>
        <v>Yes</v>
      </c>
    </row>
    <row r="188" spans="1:12" x14ac:dyDescent="0.2">
      <c r="A188" s="50" t="s">
        <v>490</v>
      </c>
      <c r="B188" s="34" t="s">
        <v>217</v>
      </c>
      <c r="C188" s="8">
        <v>61.626939454999999</v>
      </c>
      <c r="D188" s="43" t="str">
        <f t="shared" si="24"/>
        <v>N/A</v>
      </c>
      <c r="E188" s="8">
        <v>60.803402646999999</v>
      </c>
      <c r="F188" s="43" t="str">
        <f t="shared" si="25"/>
        <v>N/A</v>
      </c>
      <c r="G188" s="8">
        <v>61.217700405999999</v>
      </c>
      <c r="H188" s="43" t="str">
        <f t="shared" si="26"/>
        <v>N/A</v>
      </c>
      <c r="I188" s="12">
        <v>-1.34</v>
      </c>
      <c r="J188" s="12">
        <v>0.68140000000000001</v>
      </c>
      <c r="K188" s="44" t="s">
        <v>732</v>
      </c>
      <c r="L188" s="9" t="str">
        <f t="shared" si="27"/>
        <v>Yes</v>
      </c>
    </row>
    <row r="189" spans="1:12" x14ac:dyDescent="0.2">
      <c r="A189" s="45" t="s">
        <v>118</v>
      </c>
      <c r="B189" s="34" t="s">
        <v>217</v>
      </c>
      <c r="C189" s="8">
        <v>85.344422647000002</v>
      </c>
      <c r="D189" s="43" t="str">
        <f t="shared" si="24"/>
        <v>N/A</v>
      </c>
      <c r="E189" s="8">
        <v>84.591372953000004</v>
      </c>
      <c r="F189" s="43" t="str">
        <f t="shared" si="25"/>
        <v>N/A</v>
      </c>
      <c r="G189" s="8">
        <v>90.821673598999993</v>
      </c>
      <c r="H189" s="43" t="str">
        <f t="shared" si="26"/>
        <v>N/A</v>
      </c>
      <c r="I189" s="12">
        <v>-0.88200000000000001</v>
      </c>
      <c r="J189" s="12">
        <v>7.3650000000000002</v>
      </c>
      <c r="K189" s="44" t="s">
        <v>732</v>
      </c>
      <c r="L189" s="9" t="str">
        <f t="shared" si="27"/>
        <v>Yes</v>
      </c>
    </row>
    <row r="190" spans="1:12" x14ac:dyDescent="0.2">
      <c r="A190" s="50" t="s">
        <v>491</v>
      </c>
      <c r="B190" s="34" t="s">
        <v>217</v>
      </c>
      <c r="C190" s="8">
        <v>83.934951337000001</v>
      </c>
      <c r="D190" s="43" t="str">
        <f t="shared" si="24"/>
        <v>N/A</v>
      </c>
      <c r="E190" s="8">
        <v>85.233129570000003</v>
      </c>
      <c r="F190" s="43" t="str">
        <f t="shared" si="25"/>
        <v>N/A</v>
      </c>
      <c r="G190" s="8">
        <v>85.703271285</v>
      </c>
      <c r="H190" s="43" t="str">
        <f t="shared" si="26"/>
        <v>N/A</v>
      </c>
      <c r="I190" s="12">
        <v>1.5469999999999999</v>
      </c>
      <c r="J190" s="12">
        <v>0.55159999999999998</v>
      </c>
      <c r="K190" s="44" t="s">
        <v>732</v>
      </c>
      <c r="L190" s="9" t="str">
        <f t="shared" si="27"/>
        <v>Yes</v>
      </c>
    </row>
    <row r="191" spans="1:12" x14ac:dyDescent="0.2">
      <c r="A191" s="50" t="s">
        <v>492</v>
      </c>
      <c r="B191" s="34" t="s">
        <v>217</v>
      </c>
      <c r="C191" s="8">
        <v>89.775184831000004</v>
      </c>
      <c r="D191" s="43" t="str">
        <f t="shared" si="24"/>
        <v>N/A</v>
      </c>
      <c r="E191" s="8">
        <v>89.681840430999998</v>
      </c>
      <c r="F191" s="43" t="str">
        <f t="shared" si="25"/>
        <v>N/A</v>
      </c>
      <c r="G191" s="8">
        <v>92.477359042000003</v>
      </c>
      <c r="H191" s="43" t="str">
        <f t="shared" si="26"/>
        <v>N/A</v>
      </c>
      <c r="I191" s="12">
        <v>-0.104</v>
      </c>
      <c r="J191" s="12">
        <v>3.117</v>
      </c>
      <c r="K191" s="44" t="s">
        <v>732</v>
      </c>
      <c r="L191" s="9" t="str">
        <f t="shared" si="27"/>
        <v>Yes</v>
      </c>
    </row>
    <row r="192" spans="1:12" x14ac:dyDescent="0.2">
      <c r="A192" s="50" t="s">
        <v>493</v>
      </c>
      <c r="B192" s="34" t="s">
        <v>217</v>
      </c>
      <c r="C192" s="8">
        <v>84.475075653999994</v>
      </c>
      <c r="D192" s="43" t="str">
        <f t="shared" si="24"/>
        <v>N/A</v>
      </c>
      <c r="E192" s="8">
        <v>83.294089416000006</v>
      </c>
      <c r="F192" s="43" t="str">
        <f t="shared" si="25"/>
        <v>N/A</v>
      </c>
      <c r="G192" s="8">
        <v>91.204481075000004</v>
      </c>
      <c r="H192" s="43" t="str">
        <f t="shared" si="26"/>
        <v>N/A</v>
      </c>
      <c r="I192" s="12">
        <v>-1.4</v>
      </c>
      <c r="J192" s="12">
        <v>9.4969999999999999</v>
      </c>
      <c r="K192" s="44" t="s">
        <v>732</v>
      </c>
      <c r="L192" s="9" t="str">
        <f t="shared" si="27"/>
        <v>Yes</v>
      </c>
    </row>
    <row r="193" spans="1:12" x14ac:dyDescent="0.2">
      <c r="A193" s="50" t="s">
        <v>494</v>
      </c>
      <c r="B193" s="34" t="s">
        <v>217</v>
      </c>
      <c r="C193" s="8">
        <v>84.151534432999995</v>
      </c>
      <c r="D193" s="43" t="str">
        <f t="shared" si="24"/>
        <v>N/A</v>
      </c>
      <c r="E193" s="8">
        <v>83.511342154999994</v>
      </c>
      <c r="F193" s="43" t="str">
        <f t="shared" si="25"/>
        <v>N/A</v>
      </c>
      <c r="G193" s="8">
        <v>90.028710751000006</v>
      </c>
      <c r="H193" s="43" t="str">
        <f t="shared" si="26"/>
        <v>N/A</v>
      </c>
      <c r="I193" s="12">
        <v>-0.76100000000000001</v>
      </c>
      <c r="J193" s="12">
        <v>7.8040000000000003</v>
      </c>
      <c r="K193" s="44" t="s">
        <v>732</v>
      </c>
      <c r="L193" s="9" t="str">
        <f t="shared" si="27"/>
        <v>Yes</v>
      </c>
    </row>
    <row r="194" spans="1:12" x14ac:dyDescent="0.2">
      <c r="A194" s="45" t="s">
        <v>1557</v>
      </c>
      <c r="B194" s="34" t="s">
        <v>217</v>
      </c>
      <c r="C194" s="35">
        <v>4.5381248844000002</v>
      </c>
      <c r="D194" s="43" t="str">
        <f t="shared" si="24"/>
        <v>N/A</v>
      </c>
      <c r="E194" s="35">
        <v>4.5496197140000003</v>
      </c>
      <c r="F194" s="43" t="str">
        <f t="shared" si="25"/>
        <v>N/A</v>
      </c>
      <c r="G194" s="35">
        <v>4.6599677977000002</v>
      </c>
      <c r="H194" s="43" t="str">
        <f t="shared" si="26"/>
        <v>N/A</v>
      </c>
      <c r="I194" s="12">
        <v>0.25330000000000003</v>
      </c>
      <c r="J194" s="12">
        <v>2.4249999999999998</v>
      </c>
      <c r="K194" s="44" t="s">
        <v>732</v>
      </c>
      <c r="L194" s="9" t="str">
        <f t="shared" si="27"/>
        <v>Yes</v>
      </c>
    </row>
    <row r="195" spans="1:12" x14ac:dyDescent="0.2">
      <c r="A195" s="50" t="s">
        <v>1558</v>
      </c>
      <c r="B195" s="34" t="s">
        <v>217</v>
      </c>
      <c r="C195" s="35">
        <v>0.3556538219</v>
      </c>
      <c r="D195" s="43" t="str">
        <f t="shared" si="24"/>
        <v>N/A</v>
      </c>
      <c r="E195" s="35">
        <v>0.4264705882</v>
      </c>
      <c r="F195" s="43" t="str">
        <f t="shared" si="25"/>
        <v>N/A</v>
      </c>
      <c r="G195" s="35">
        <v>0.8417910448</v>
      </c>
      <c r="H195" s="43" t="str">
        <f t="shared" si="26"/>
        <v>N/A</v>
      </c>
      <c r="I195" s="12">
        <v>19.91</v>
      </c>
      <c r="J195" s="12">
        <v>97.39</v>
      </c>
      <c r="K195" s="44" t="s">
        <v>732</v>
      </c>
      <c r="L195" s="9" t="str">
        <f t="shared" si="27"/>
        <v>No</v>
      </c>
    </row>
    <row r="196" spans="1:12" x14ac:dyDescent="0.2">
      <c r="A196" s="50" t="s">
        <v>1559</v>
      </c>
      <c r="B196" s="34" t="s">
        <v>217</v>
      </c>
      <c r="C196" s="35">
        <v>7.8527352864999997</v>
      </c>
      <c r="D196" s="43" t="str">
        <f t="shared" si="24"/>
        <v>N/A</v>
      </c>
      <c r="E196" s="35">
        <v>7.6444954127999996</v>
      </c>
      <c r="F196" s="43" t="str">
        <f t="shared" si="25"/>
        <v>N/A</v>
      </c>
      <c r="G196" s="35">
        <v>8.1128509719000004</v>
      </c>
      <c r="H196" s="43" t="str">
        <f t="shared" si="26"/>
        <v>N/A</v>
      </c>
      <c r="I196" s="12">
        <v>-2.65</v>
      </c>
      <c r="J196" s="12">
        <v>6.1269999999999998</v>
      </c>
      <c r="K196" s="44" t="s">
        <v>732</v>
      </c>
      <c r="L196" s="9" t="str">
        <f t="shared" si="27"/>
        <v>Yes</v>
      </c>
    </row>
    <row r="197" spans="1:12" x14ac:dyDescent="0.2">
      <c r="A197" s="50" t="s">
        <v>1560</v>
      </c>
      <c r="B197" s="34" t="s">
        <v>217</v>
      </c>
      <c r="C197" s="35">
        <v>4.0860282574999998</v>
      </c>
      <c r="D197" s="43" t="str">
        <f t="shared" si="24"/>
        <v>N/A</v>
      </c>
      <c r="E197" s="35">
        <v>4.1522065446000003</v>
      </c>
      <c r="F197" s="43" t="str">
        <f t="shared" si="25"/>
        <v>N/A</v>
      </c>
      <c r="G197" s="35">
        <v>4.2753603104</v>
      </c>
      <c r="H197" s="43" t="str">
        <f t="shared" si="26"/>
        <v>N/A</v>
      </c>
      <c r="I197" s="12">
        <v>1.62</v>
      </c>
      <c r="J197" s="12">
        <v>2.9660000000000002</v>
      </c>
      <c r="K197" s="44" t="s">
        <v>732</v>
      </c>
      <c r="L197" s="9" t="str">
        <f t="shared" si="27"/>
        <v>Yes</v>
      </c>
    </row>
    <row r="198" spans="1:12" x14ac:dyDescent="0.2">
      <c r="A198" s="50" t="s">
        <v>1561</v>
      </c>
      <c r="B198" s="34" t="s">
        <v>217</v>
      </c>
      <c r="C198" s="35">
        <v>3.7940176751000001</v>
      </c>
      <c r="D198" s="43" t="str">
        <f t="shared" si="24"/>
        <v>N/A</v>
      </c>
      <c r="E198" s="35">
        <v>3.8932890681000001</v>
      </c>
      <c r="F198" s="43" t="str">
        <f t="shared" si="25"/>
        <v>N/A</v>
      </c>
      <c r="G198" s="35">
        <v>3.7930043123999999</v>
      </c>
      <c r="H198" s="43" t="str">
        <f t="shared" si="26"/>
        <v>N/A</v>
      </c>
      <c r="I198" s="12">
        <v>2.617</v>
      </c>
      <c r="J198" s="12">
        <v>-2.58</v>
      </c>
      <c r="K198" s="44" t="s">
        <v>732</v>
      </c>
      <c r="L198" s="9" t="str">
        <f t="shared" si="27"/>
        <v>Yes</v>
      </c>
    </row>
    <row r="199" spans="1:12" x14ac:dyDescent="0.2">
      <c r="A199" s="45" t="s">
        <v>1562</v>
      </c>
      <c r="B199" s="34" t="s">
        <v>217</v>
      </c>
      <c r="C199" s="35">
        <v>226.70629371000001</v>
      </c>
      <c r="D199" s="43" t="str">
        <f t="shared" si="24"/>
        <v>N/A</v>
      </c>
      <c r="E199" s="35">
        <v>225.17306975</v>
      </c>
      <c r="F199" s="43" t="str">
        <f t="shared" si="25"/>
        <v>N/A</v>
      </c>
      <c r="G199" s="35">
        <v>224.68900343999999</v>
      </c>
      <c r="H199" s="43" t="str">
        <f t="shared" si="26"/>
        <v>N/A</v>
      </c>
      <c r="I199" s="12">
        <v>-0.67600000000000005</v>
      </c>
      <c r="J199" s="12">
        <v>-0.215</v>
      </c>
      <c r="K199" s="44" t="s">
        <v>732</v>
      </c>
      <c r="L199" s="9" t="str">
        <f t="shared" si="27"/>
        <v>Yes</v>
      </c>
    </row>
    <row r="200" spans="1:12" x14ac:dyDescent="0.2">
      <c r="A200" s="50" t="s">
        <v>1563</v>
      </c>
      <c r="B200" s="34" t="s">
        <v>217</v>
      </c>
      <c r="C200" s="35">
        <v>242.87481591</v>
      </c>
      <c r="D200" s="43" t="str">
        <f t="shared" si="24"/>
        <v>N/A</v>
      </c>
      <c r="E200" s="35">
        <v>243.06693508000001</v>
      </c>
      <c r="F200" s="43" t="str">
        <f t="shared" si="25"/>
        <v>N/A</v>
      </c>
      <c r="G200" s="35">
        <v>245.20102433</v>
      </c>
      <c r="H200" s="43" t="str">
        <f t="shared" si="26"/>
        <v>N/A</v>
      </c>
      <c r="I200" s="12">
        <v>7.9100000000000004E-2</v>
      </c>
      <c r="J200" s="12">
        <v>0.878</v>
      </c>
      <c r="K200" s="44" t="s">
        <v>732</v>
      </c>
      <c r="L200" s="9" t="str">
        <f t="shared" si="27"/>
        <v>Yes</v>
      </c>
    </row>
    <row r="201" spans="1:12" x14ac:dyDescent="0.2">
      <c r="A201" s="50" t="s">
        <v>1564</v>
      </c>
      <c r="B201" s="34" t="s">
        <v>217</v>
      </c>
      <c r="C201" s="35">
        <v>201.35122411</v>
      </c>
      <c r="D201" s="43" t="str">
        <f t="shared" si="24"/>
        <v>N/A</v>
      </c>
      <c r="E201" s="35">
        <v>199.19642856999999</v>
      </c>
      <c r="F201" s="43" t="str">
        <f t="shared" si="25"/>
        <v>N/A</v>
      </c>
      <c r="G201" s="35">
        <v>190.03203203000001</v>
      </c>
      <c r="H201" s="43" t="str">
        <f t="shared" si="26"/>
        <v>N/A</v>
      </c>
      <c r="I201" s="12">
        <v>-1.07</v>
      </c>
      <c r="J201" s="12">
        <v>-4.5999999999999996</v>
      </c>
      <c r="K201" s="44" t="s">
        <v>732</v>
      </c>
      <c r="L201" s="9" t="str">
        <f t="shared" si="27"/>
        <v>Yes</v>
      </c>
    </row>
    <row r="202" spans="1:12" x14ac:dyDescent="0.2">
      <c r="A202" s="50" t="s">
        <v>1565</v>
      </c>
      <c r="B202" s="34" t="s">
        <v>217</v>
      </c>
      <c r="C202" s="35">
        <v>88.781893003999997</v>
      </c>
      <c r="D202" s="43" t="str">
        <f t="shared" si="24"/>
        <v>N/A</v>
      </c>
      <c r="E202" s="35">
        <v>98.641304348000006</v>
      </c>
      <c r="F202" s="43" t="str">
        <f t="shared" si="25"/>
        <v>N/A</v>
      </c>
      <c r="G202" s="35">
        <v>86.486301370000007</v>
      </c>
      <c r="H202" s="43" t="str">
        <f t="shared" si="26"/>
        <v>N/A</v>
      </c>
      <c r="I202" s="12">
        <v>11.11</v>
      </c>
      <c r="J202" s="12">
        <v>-12.3</v>
      </c>
      <c r="K202" s="44" t="s">
        <v>732</v>
      </c>
      <c r="L202" s="9" t="str">
        <f t="shared" si="27"/>
        <v>Yes</v>
      </c>
    </row>
    <row r="203" spans="1:12" x14ac:dyDescent="0.2">
      <c r="A203" s="50" t="s">
        <v>1566</v>
      </c>
      <c r="B203" s="34" t="s">
        <v>217</v>
      </c>
      <c r="C203" s="35">
        <v>128.01818182</v>
      </c>
      <c r="D203" s="43" t="str">
        <f t="shared" si="24"/>
        <v>N/A</v>
      </c>
      <c r="E203" s="35">
        <v>47.083333332999999</v>
      </c>
      <c r="F203" s="43" t="str">
        <f t="shared" si="25"/>
        <v>N/A</v>
      </c>
      <c r="G203" s="35">
        <v>102.73809524000001</v>
      </c>
      <c r="H203" s="43" t="str">
        <f t="shared" si="26"/>
        <v>N/A</v>
      </c>
      <c r="I203" s="12">
        <v>-63.2</v>
      </c>
      <c r="J203" s="12">
        <v>118.2</v>
      </c>
      <c r="K203" s="44" t="s">
        <v>732</v>
      </c>
      <c r="L203" s="9" t="str">
        <f t="shared" si="27"/>
        <v>No</v>
      </c>
    </row>
    <row r="204" spans="1:12" x14ac:dyDescent="0.2">
      <c r="A204" s="45" t="s">
        <v>127</v>
      </c>
      <c r="B204" s="34" t="s">
        <v>217</v>
      </c>
      <c r="C204" s="35">
        <v>11</v>
      </c>
      <c r="D204" s="43" t="str">
        <f t="shared" ref="D204:D214" si="28">IF($B204="N/A","N/A",IF(C204&gt;10,"No",IF(C204&lt;-10,"No","Yes")))</f>
        <v>N/A</v>
      </c>
      <c r="E204" s="35">
        <v>0</v>
      </c>
      <c r="F204" s="43" t="str">
        <f t="shared" ref="F204:F214" si="29">IF($B204="N/A","N/A",IF(E204&gt;10,"No",IF(E204&lt;-10,"No","Yes")))</f>
        <v>N/A</v>
      </c>
      <c r="G204" s="35">
        <v>11</v>
      </c>
      <c r="H204" s="43" t="str">
        <f t="shared" ref="H204:H214" si="30">IF($B204="N/A","N/A",IF(G204&gt;10,"No",IF(G204&lt;-10,"No","Yes")))</f>
        <v>N/A</v>
      </c>
      <c r="I204" s="12">
        <v>-100</v>
      </c>
      <c r="J204" s="12" t="s">
        <v>1743</v>
      </c>
      <c r="K204" s="14" t="s">
        <v>217</v>
      </c>
      <c r="L204" s="9" t="str">
        <f t="shared" ref="L204:L214" si="31">IF(J204="Div by 0", "N/A", IF(K204="N/A","N/A", IF(J204&gt;VALUE(MID(K204,1,2)), "No", IF(J204&lt;-1*VALUE(MID(K204,1,2)), "No", "Yes"))))</f>
        <v>N/A</v>
      </c>
    </row>
    <row r="205" spans="1:12" x14ac:dyDescent="0.2">
      <c r="A205" s="45" t="s">
        <v>128</v>
      </c>
      <c r="B205" s="34" t="s">
        <v>217</v>
      </c>
      <c r="C205" s="35">
        <v>11</v>
      </c>
      <c r="D205" s="43" t="str">
        <f t="shared" si="28"/>
        <v>N/A</v>
      </c>
      <c r="E205" s="35">
        <v>11</v>
      </c>
      <c r="F205" s="43" t="str">
        <f t="shared" si="29"/>
        <v>N/A</v>
      </c>
      <c r="G205" s="35">
        <v>11</v>
      </c>
      <c r="H205" s="43" t="str">
        <f t="shared" si="30"/>
        <v>N/A</v>
      </c>
      <c r="I205" s="12">
        <v>-16.7</v>
      </c>
      <c r="J205" s="12">
        <v>-20</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100</v>
      </c>
      <c r="J206" s="12">
        <v>-50</v>
      </c>
      <c r="K206" s="14" t="s">
        <v>217</v>
      </c>
      <c r="L206" s="9" t="str">
        <f t="shared" si="31"/>
        <v>N/A</v>
      </c>
    </row>
    <row r="207" spans="1:12" ht="25.5" x14ac:dyDescent="0.2">
      <c r="A207" s="45" t="s">
        <v>1567</v>
      </c>
      <c r="B207" s="34" t="s">
        <v>217</v>
      </c>
      <c r="C207" s="35">
        <v>40</v>
      </c>
      <c r="D207" s="43" t="str">
        <f t="shared" si="28"/>
        <v>N/A</v>
      </c>
      <c r="E207" s="35">
        <v>45</v>
      </c>
      <c r="F207" s="43" t="str">
        <f t="shared" si="29"/>
        <v>N/A</v>
      </c>
      <c r="G207" s="35">
        <v>39</v>
      </c>
      <c r="H207" s="43" t="str">
        <f t="shared" si="30"/>
        <v>N/A</v>
      </c>
      <c r="I207" s="12">
        <v>12.5</v>
      </c>
      <c r="J207" s="12">
        <v>-13.3</v>
      </c>
      <c r="K207" s="14" t="s">
        <v>217</v>
      </c>
      <c r="L207" s="9" t="str">
        <f t="shared" si="31"/>
        <v>N/A</v>
      </c>
    </row>
    <row r="208" spans="1:12" x14ac:dyDescent="0.2">
      <c r="A208" s="45" t="s">
        <v>1615</v>
      </c>
      <c r="B208" s="34" t="s">
        <v>217</v>
      </c>
      <c r="C208" s="35">
        <v>11</v>
      </c>
      <c r="D208" s="43" t="str">
        <f t="shared" si="28"/>
        <v>N/A</v>
      </c>
      <c r="E208" s="35">
        <v>11</v>
      </c>
      <c r="F208" s="43" t="str">
        <f t="shared" si="29"/>
        <v>N/A</v>
      </c>
      <c r="G208" s="35">
        <v>11</v>
      </c>
      <c r="H208" s="43" t="str">
        <f t="shared" si="30"/>
        <v>N/A</v>
      </c>
      <c r="I208" s="12">
        <v>0</v>
      </c>
      <c r="J208" s="12">
        <v>0</v>
      </c>
      <c r="K208" s="14" t="s">
        <v>217</v>
      </c>
      <c r="L208" s="9" t="str">
        <f t="shared" si="31"/>
        <v>N/A</v>
      </c>
    </row>
    <row r="209" spans="1:12" x14ac:dyDescent="0.2">
      <c r="A209" s="45" t="s">
        <v>1616</v>
      </c>
      <c r="B209" s="34" t="s">
        <v>217</v>
      </c>
      <c r="C209" s="35">
        <v>15</v>
      </c>
      <c r="D209" s="43" t="str">
        <f t="shared" si="28"/>
        <v>N/A</v>
      </c>
      <c r="E209" s="35">
        <v>15</v>
      </c>
      <c r="F209" s="43" t="str">
        <f t="shared" si="29"/>
        <v>N/A</v>
      </c>
      <c r="G209" s="35">
        <v>16</v>
      </c>
      <c r="H209" s="43" t="str">
        <f t="shared" si="30"/>
        <v>N/A</v>
      </c>
      <c r="I209" s="12">
        <v>0</v>
      </c>
      <c r="J209" s="12">
        <v>6.6669999999999998</v>
      </c>
      <c r="K209" s="14" t="s">
        <v>217</v>
      </c>
      <c r="L209" s="9" t="str">
        <f t="shared" si="31"/>
        <v>N/A</v>
      </c>
    </row>
    <row r="210" spans="1:12" x14ac:dyDescent="0.2">
      <c r="A210" s="45" t="s">
        <v>125</v>
      </c>
      <c r="B210" s="34" t="s">
        <v>217</v>
      </c>
      <c r="C210" s="46">
        <v>1454824</v>
      </c>
      <c r="D210" s="43" t="str">
        <f t="shared" si="28"/>
        <v>N/A</v>
      </c>
      <c r="E210" s="46">
        <v>869132</v>
      </c>
      <c r="F210" s="43" t="str">
        <f t="shared" si="29"/>
        <v>N/A</v>
      </c>
      <c r="G210" s="46">
        <v>1689064</v>
      </c>
      <c r="H210" s="43" t="str">
        <f t="shared" si="30"/>
        <v>N/A</v>
      </c>
      <c r="I210" s="12">
        <v>-40.299999999999997</v>
      </c>
      <c r="J210" s="12">
        <v>94.34</v>
      </c>
      <c r="K210" s="14" t="s">
        <v>217</v>
      </c>
      <c r="L210" s="9" t="str">
        <f t="shared" si="31"/>
        <v>N/A</v>
      </c>
    </row>
    <row r="211" spans="1:12" x14ac:dyDescent="0.2">
      <c r="A211" s="45" t="s">
        <v>1617</v>
      </c>
      <c r="B211" s="34" t="s">
        <v>217</v>
      </c>
      <c r="C211" s="46">
        <v>1422187</v>
      </c>
      <c r="D211" s="43" t="str">
        <f t="shared" si="28"/>
        <v>N/A</v>
      </c>
      <c r="E211" s="46">
        <v>710625</v>
      </c>
      <c r="F211" s="43" t="str">
        <f t="shared" si="29"/>
        <v>N/A</v>
      </c>
      <c r="G211" s="46">
        <v>1423393</v>
      </c>
      <c r="H211" s="43" t="str">
        <f t="shared" si="30"/>
        <v>N/A</v>
      </c>
      <c r="I211" s="12">
        <v>-50</v>
      </c>
      <c r="J211" s="12">
        <v>100.3</v>
      </c>
      <c r="K211" s="14" t="s">
        <v>217</v>
      </c>
      <c r="L211" s="9" t="str">
        <f t="shared" si="31"/>
        <v>N/A</v>
      </c>
    </row>
    <row r="212" spans="1:12" x14ac:dyDescent="0.2">
      <c r="A212" s="45" t="s">
        <v>1568</v>
      </c>
      <c r="B212" s="34" t="s">
        <v>217</v>
      </c>
      <c r="C212" s="46">
        <v>248566</v>
      </c>
      <c r="D212" s="43" t="str">
        <f t="shared" si="28"/>
        <v>N/A</v>
      </c>
      <c r="E212" s="46">
        <v>259899</v>
      </c>
      <c r="F212" s="43" t="str">
        <f t="shared" si="29"/>
        <v>N/A</v>
      </c>
      <c r="G212" s="46">
        <v>266664</v>
      </c>
      <c r="H212" s="43" t="str">
        <f t="shared" si="30"/>
        <v>N/A</v>
      </c>
      <c r="I212" s="12">
        <v>4.5590000000000002</v>
      </c>
      <c r="J212" s="12">
        <v>2.6030000000000002</v>
      </c>
      <c r="K212" s="14" t="s">
        <v>217</v>
      </c>
      <c r="L212" s="9" t="str">
        <f t="shared" si="31"/>
        <v>N/A</v>
      </c>
    </row>
    <row r="213" spans="1:12" x14ac:dyDescent="0.2">
      <c r="A213" s="45" t="s">
        <v>1618</v>
      </c>
      <c r="B213" s="34" t="s">
        <v>217</v>
      </c>
      <c r="C213" s="46">
        <v>869249</v>
      </c>
      <c r="D213" s="43" t="str">
        <f t="shared" si="28"/>
        <v>N/A</v>
      </c>
      <c r="E213" s="46">
        <v>866503</v>
      </c>
      <c r="F213" s="43" t="str">
        <f t="shared" si="29"/>
        <v>N/A</v>
      </c>
      <c r="G213" s="46">
        <v>1682878</v>
      </c>
      <c r="H213" s="43" t="str">
        <f t="shared" si="30"/>
        <v>N/A</v>
      </c>
      <c r="I213" s="12">
        <v>-0.316</v>
      </c>
      <c r="J213" s="12">
        <v>94.21</v>
      </c>
      <c r="K213" s="14" t="s">
        <v>217</v>
      </c>
      <c r="L213" s="9" t="str">
        <f t="shared" si="31"/>
        <v>N/A</v>
      </c>
    </row>
    <row r="214" spans="1:12" x14ac:dyDescent="0.2">
      <c r="A214" s="50" t="s">
        <v>1619</v>
      </c>
      <c r="B214" s="34" t="s">
        <v>217</v>
      </c>
      <c r="C214" s="46">
        <v>402561</v>
      </c>
      <c r="D214" s="43" t="str">
        <f t="shared" si="28"/>
        <v>N/A</v>
      </c>
      <c r="E214" s="46">
        <v>380247</v>
      </c>
      <c r="F214" s="43" t="str">
        <f t="shared" si="29"/>
        <v>N/A</v>
      </c>
      <c r="G214" s="46">
        <v>427884</v>
      </c>
      <c r="H214" s="43" t="str">
        <f t="shared" si="30"/>
        <v>N/A</v>
      </c>
      <c r="I214" s="12">
        <v>-5.54</v>
      </c>
      <c r="J214" s="12">
        <v>12.53</v>
      </c>
      <c r="K214" s="14" t="s">
        <v>217</v>
      </c>
      <c r="L214" s="9" t="str">
        <f t="shared" si="31"/>
        <v>N/A</v>
      </c>
    </row>
    <row r="215" spans="1:12" ht="25.5" x14ac:dyDescent="0.2">
      <c r="A215" s="45" t="s">
        <v>1382</v>
      </c>
      <c r="B215" s="34" t="s">
        <v>217</v>
      </c>
      <c r="C215" s="46">
        <v>3098510</v>
      </c>
      <c r="D215" s="43" t="str">
        <f t="shared" ref="D215:D229" si="32">IF($B215="N/A","N/A",IF(C215&gt;10,"No",IF(C215&lt;-10,"No","Yes")))</f>
        <v>N/A</v>
      </c>
      <c r="E215" s="46">
        <v>3465715</v>
      </c>
      <c r="F215" s="43" t="str">
        <f t="shared" ref="F215:F229" si="33">IF($B215="N/A","N/A",IF(E215&gt;10,"No",IF(E215&lt;-10,"No","Yes")))</f>
        <v>N/A</v>
      </c>
      <c r="G215" s="46">
        <v>4215216</v>
      </c>
      <c r="H215" s="43" t="str">
        <f t="shared" ref="H215:H229" si="34">IF($B215="N/A","N/A",IF(G215&gt;10,"No",IF(G215&lt;-10,"No","Yes")))</f>
        <v>N/A</v>
      </c>
      <c r="I215" s="12">
        <v>11.85</v>
      </c>
      <c r="J215" s="12">
        <v>21.63</v>
      </c>
      <c r="K215" s="44" t="s">
        <v>732</v>
      </c>
      <c r="L215" s="9" t="str">
        <f t="shared" ref="L215:L229" si="35">IF(J215="Div by 0", "N/A", IF(K215="N/A","N/A", IF(J215&gt;VALUE(MID(K215,1,2)), "No", IF(J215&lt;-1*VALUE(MID(K215,1,2)), "No", "Yes"))))</f>
        <v>Yes</v>
      </c>
    </row>
    <row r="216" spans="1:12" x14ac:dyDescent="0.2">
      <c r="A216" s="45" t="s">
        <v>649</v>
      </c>
      <c r="B216" s="34" t="s">
        <v>217</v>
      </c>
      <c r="C216" s="35">
        <v>5870</v>
      </c>
      <c r="D216" s="43" t="str">
        <f t="shared" si="32"/>
        <v>N/A</v>
      </c>
      <c r="E216" s="35">
        <v>6643</v>
      </c>
      <c r="F216" s="43" t="str">
        <f t="shared" si="33"/>
        <v>N/A</v>
      </c>
      <c r="G216" s="35">
        <v>7533</v>
      </c>
      <c r="H216" s="43" t="str">
        <f t="shared" si="34"/>
        <v>N/A</v>
      </c>
      <c r="I216" s="12">
        <v>13.17</v>
      </c>
      <c r="J216" s="12">
        <v>13.4</v>
      </c>
      <c r="K216" s="44" t="s">
        <v>732</v>
      </c>
      <c r="L216" s="9" t="str">
        <f t="shared" si="35"/>
        <v>Yes</v>
      </c>
    </row>
    <row r="217" spans="1:12" ht="25.5" x14ac:dyDescent="0.2">
      <c r="A217" s="45" t="s">
        <v>1383</v>
      </c>
      <c r="B217" s="34" t="s">
        <v>217</v>
      </c>
      <c r="C217" s="46">
        <v>527.85519591000002</v>
      </c>
      <c r="D217" s="43" t="str">
        <f t="shared" si="32"/>
        <v>N/A</v>
      </c>
      <c r="E217" s="46">
        <v>521.70931808</v>
      </c>
      <c r="F217" s="43" t="str">
        <f t="shared" si="33"/>
        <v>N/A</v>
      </c>
      <c r="G217" s="46">
        <v>559.56670649</v>
      </c>
      <c r="H217" s="43" t="str">
        <f t="shared" si="34"/>
        <v>N/A</v>
      </c>
      <c r="I217" s="12">
        <v>-1.1599999999999999</v>
      </c>
      <c r="J217" s="12">
        <v>7.2560000000000002</v>
      </c>
      <c r="K217" s="44" t="s">
        <v>732</v>
      </c>
      <c r="L217" s="9" t="str">
        <f t="shared" si="35"/>
        <v>Yes</v>
      </c>
    </row>
    <row r="218" spans="1:12" ht="25.5" x14ac:dyDescent="0.2">
      <c r="A218" s="45" t="s">
        <v>1384</v>
      </c>
      <c r="B218" s="34" t="s">
        <v>217</v>
      </c>
      <c r="C218" s="46">
        <v>4013849</v>
      </c>
      <c r="D218" s="43" t="str">
        <f t="shared" si="32"/>
        <v>N/A</v>
      </c>
      <c r="E218" s="46">
        <v>4369647</v>
      </c>
      <c r="F218" s="43" t="str">
        <f t="shared" si="33"/>
        <v>N/A</v>
      </c>
      <c r="G218" s="46">
        <v>6033736</v>
      </c>
      <c r="H218" s="43" t="str">
        <f t="shared" si="34"/>
        <v>N/A</v>
      </c>
      <c r="I218" s="12">
        <v>8.8640000000000008</v>
      </c>
      <c r="J218" s="12">
        <v>38.08</v>
      </c>
      <c r="K218" s="44" t="s">
        <v>732</v>
      </c>
      <c r="L218" s="9" t="str">
        <f t="shared" si="35"/>
        <v>No</v>
      </c>
    </row>
    <row r="219" spans="1:12" x14ac:dyDescent="0.2">
      <c r="A219" s="45" t="s">
        <v>516</v>
      </c>
      <c r="B219" s="34" t="s">
        <v>217</v>
      </c>
      <c r="C219" s="35">
        <v>11185</v>
      </c>
      <c r="D219" s="43" t="str">
        <f t="shared" si="32"/>
        <v>N/A</v>
      </c>
      <c r="E219" s="35">
        <v>11743</v>
      </c>
      <c r="F219" s="43" t="str">
        <f t="shared" si="33"/>
        <v>N/A</v>
      </c>
      <c r="G219" s="35">
        <v>15238</v>
      </c>
      <c r="H219" s="43" t="str">
        <f t="shared" si="34"/>
        <v>N/A</v>
      </c>
      <c r="I219" s="12">
        <v>4.9889999999999999</v>
      </c>
      <c r="J219" s="12">
        <v>29.76</v>
      </c>
      <c r="K219" s="44" t="s">
        <v>732</v>
      </c>
      <c r="L219" s="9" t="str">
        <f t="shared" si="35"/>
        <v>Yes</v>
      </c>
    </row>
    <row r="220" spans="1:12" ht="25.5" x14ac:dyDescent="0.2">
      <c r="A220" s="45" t="s">
        <v>1385</v>
      </c>
      <c r="B220" s="34" t="s">
        <v>217</v>
      </c>
      <c r="C220" s="46">
        <v>358.85999106000003</v>
      </c>
      <c r="D220" s="43" t="str">
        <f t="shared" si="32"/>
        <v>N/A</v>
      </c>
      <c r="E220" s="46">
        <v>372.10653155</v>
      </c>
      <c r="F220" s="43" t="str">
        <f t="shared" si="33"/>
        <v>N/A</v>
      </c>
      <c r="G220" s="46">
        <v>395.96639979000003</v>
      </c>
      <c r="H220" s="43" t="str">
        <f t="shared" si="34"/>
        <v>N/A</v>
      </c>
      <c r="I220" s="12">
        <v>3.6909999999999998</v>
      </c>
      <c r="J220" s="12">
        <v>6.4119999999999999</v>
      </c>
      <c r="K220" s="44" t="s">
        <v>732</v>
      </c>
      <c r="L220" s="9" t="str">
        <f t="shared" si="35"/>
        <v>Yes</v>
      </c>
    </row>
    <row r="221" spans="1:12" ht="25.5" x14ac:dyDescent="0.2">
      <c r="A221" s="45" t="s">
        <v>1386</v>
      </c>
      <c r="B221" s="34" t="s">
        <v>217</v>
      </c>
      <c r="C221" s="46">
        <v>5406169</v>
      </c>
      <c r="D221" s="43" t="str">
        <f t="shared" si="32"/>
        <v>N/A</v>
      </c>
      <c r="E221" s="46">
        <v>6396481</v>
      </c>
      <c r="F221" s="43" t="str">
        <f t="shared" si="33"/>
        <v>N/A</v>
      </c>
      <c r="G221" s="46">
        <v>7737555</v>
      </c>
      <c r="H221" s="43" t="str">
        <f t="shared" si="34"/>
        <v>N/A</v>
      </c>
      <c r="I221" s="12">
        <v>18.32</v>
      </c>
      <c r="J221" s="12">
        <v>20.97</v>
      </c>
      <c r="K221" s="44" t="s">
        <v>732</v>
      </c>
      <c r="L221" s="9" t="str">
        <f t="shared" si="35"/>
        <v>Yes</v>
      </c>
    </row>
    <row r="222" spans="1:12" x14ac:dyDescent="0.2">
      <c r="A222" s="45" t="s">
        <v>517</v>
      </c>
      <c r="B222" s="34" t="s">
        <v>217</v>
      </c>
      <c r="C222" s="35">
        <v>13157</v>
      </c>
      <c r="D222" s="43" t="str">
        <f t="shared" si="32"/>
        <v>N/A</v>
      </c>
      <c r="E222" s="35">
        <v>14646</v>
      </c>
      <c r="F222" s="43" t="str">
        <f t="shared" si="33"/>
        <v>N/A</v>
      </c>
      <c r="G222" s="35">
        <v>16760</v>
      </c>
      <c r="H222" s="43" t="str">
        <f t="shared" si="34"/>
        <v>N/A</v>
      </c>
      <c r="I222" s="12">
        <v>11.32</v>
      </c>
      <c r="J222" s="12">
        <v>14.43</v>
      </c>
      <c r="K222" s="44" t="s">
        <v>732</v>
      </c>
      <c r="L222" s="9" t="str">
        <f t="shared" si="35"/>
        <v>Yes</v>
      </c>
    </row>
    <row r="223" spans="1:12" ht="25.5" x14ac:dyDescent="0.2">
      <c r="A223" s="45" t="s">
        <v>1387</v>
      </c>
      <c r="B223" s="34" t="s">
        <v>217</v>
      </c>
      <c r="C223" s="46">
        <v>410.89678498000001</v>
      </c>
      <c r="D223" s="43" t="str">
        <f t="shared" si="32"/>
        <v>N/A</v>
      </c>
      <c r="E223" s="46">
        <v>436.73910964999999</v>
      </c>
      <c r="F223" s="43" t="str">
        <f t="shared" si="33"/>
        <v>N/A</v>
      </c>
      <c r="G223" s="46">
        <v>461.66795943</v>
      </c>
      <c r="H223" s="43" t="str">
        <f t="shared" si="34"/>
        <v>N/A</v>
      </c>
      <c r="I223" s="12">
        <v>6.2889999999999997</v>
      </c>
      <c r="J223" s="12">
        <v>5.7080000000000002</v>
      </c>
      <c r="K223" s="44" t="s">
        <v>732</v>
      </c>
      <c r="L223" s="9" t="str">
        <f t="shared" si="35"/>
        <v>Yes</v>
      </c>
    </row>
    <row r="224" spans="1:12" ht="25.5" x14ac:dyDescent="0.2">
      <c r="A224" s="45" t="s">
        <v>1388</v>
      </c>
      <c r="B224" s="34" t="s">
        <v>217</v>
      </c>
      <c r="C224" s="46">
        <v>27989937</v>
      </c>
      <c r="D224" s="43" t="str">
        <f t="shared" si="32"/>
        <v>N/A</v>
      </c>
      <c r="E224" s="46">
        <v>30845658</v>
      </c>
      <c r="F224" s="43" t="str">
        <f t="shared" si="33"/>
        <v>N/A</v>
      </c>
      <c r="G224" s="46">
        <v>34560627</v>
      </c>
      <c r="H224" s="43" t="str">
        <f t="shared" si="34"/>
        <v>N/A</v>
      </c>
      <c r="I224" s="12">
        <v>10.199999999999999</v>
      </c>
      <c r="J224" s="12">
        <v>12.04</v>
      </c>
      <c r="K224" s="44" t="s">
        <v>732</v>
      </c>
      <c r="L224" s="9" t="str">
        <f t="shared" si="35"/>
        <v>Yes</v>
      </c>
    </row>
    <row r="225" spans="1:12" x14ac:dyDescent="0.2">
      <c r="A225" s="45" t="s">
        <v>518</v>
      </c>
      <c r="B225" s="34" t="s">
        <v>217</v>
      </c>
      <c r="C225" s="35">
        <v>13608</v>
      </c>
      <c r="D225" s="43" t="str">
        <f t="shared" si="32"/>
        <v>N/A</v>
      </c>
      <c r="E225" s="35">
        <v>13945</v>
      </c>
      <c r="F225" s="43" t="str">
        <f t="shared" si="33"/>
        <v>N/A</v>
      </c>
      <c r="G225" s="35">
        <v>14667</v>
      </c>
      <c r="H225" s="43" t="str">
        <f t="shared" si="34"/>
        <v>N/A</v>
      </c>
      <c r="I225" s="12">
        <v>2.476</v>
      </c>
      <c r="J225" s="12">
        <v>5.1769999999999996</v>
      </c>
      <c r="K225" s="44" t="s">
        <v>732</v>
      </c>
      <c r="L225" s="9" t="str">
        <f t="shared" si="35"/>
        <v>Yes</v>
      </c>
    </row>
    <row r="226" spans="1:12" ht="25.5" x14ac:dyDescent="0.2">
      <c r="A226" s="45" t="s">
        <v>1389</v>
      </c>
      <c r="B226" s="34" t="s">
        <v>217</v>
      </c>
      <c r="C226" s="46">
        <v>2056.8736772000002</v>
      </c>
      <c r="D226" s="43" t="str">
        <f t="shared" si="32"/>
        <v>N/A</v>
      </c>
      <c r="E226" s="46">
        <v>2211.9510936000001</v>
      </c>
      <c r="F226" s="43" t="str">
        <f t="shared" si="33"/>
        <v>N/A</v>
      </c>
      <c r="G226" s="46">
        <v>2356.3528329000001</v>
      </c>
      <c r="H226" s="43" t="str">
        <f t="shared" si="34"/>
        <v>N/A</v>
      </c>
      <c r="I226" s="12">
        <v>7.5389999999999997</v>
      </c>
      <c r="J226" s="12">
        <v>6.5279999999999996</v>
      </c>
      <c r="K226" s="44" t="s">
        <v>732</v>
      </c>
      <c r="L226" s="9" t="str">
        <f t="shared" si="35"/>
        <v>Yes</v>
      </c>
    </row>
    <row r="227" spans="1:12" ht="25.5" x14ac:dyDescent="0.2">
      <c r="A227" s="45" t="s">
        <v>1390</v>
      </c>
      <c r="B227" s="34" t="s">
        <v>217</v>
      </c>
      <c r="C227" s="46">
        <v>33377487</v>
      </c>
      <c r="D227" s="43" t="str">
        <f t="shared" si="32"/>
        <v>N/A</v>
      </c>
      <c r="E227" s="46">
        <v>36640531</v>
      </c>
      <c r="F227" s="43" t="str">
        <f t="shared" si="33"/>
        <v>N/A</v>
      </c>
      <c r="G227" s="46">
        <v>39303300</v>
      </c>
      <c r="H227" s="43" t="str">
        <f t="shared" si="34"/>
        <v>N/A</v>
      </c>
      <c r="I227" s="12">
        <v>9.7759999999999998</v>
      </c>
      <c r="J227" s="12">
        <v>7.2670000000000003</v>
      </c>
      <c r="K227" s="44" t="s">
        <v>732</v>
      </c>
      <c r="L227" s="9" t="str">
        <f t="shared" si="35"/>
        <v>Yes</v>
      </c>
    </row>
    <row r="228" spans="1:12" ht="25.5" x14ac:dyDescent="0.2">
      <c r="A228" s="45" t="s">
        <v>519</v>
      </c>
      <c r="B228" s="34" t="s">
        <v>217</v>
      </c>
      <c r="C228" s="35">
        <v>4063</v>
      </c>
      <c r="D228" s="43" t="str">
        <f t="shared" si="32"/>
        <v>N/A</v>
      </c>
      <c r="E228" s="35">
        <v>4325</v>
      </c>
      <c r="F228" s="43" t="str">
        <f t="shared" si="33"/>
        <v>N/A</v>
      </c>
      <c r="G228" s="35">
        <v>4744</v>
      </c>
      <c r="H228" s="43" t="str">
        <f t="shared" si="34"/>
        <v>N/A</v>
      </c>
      <c r="I228" s="12">
        <v>6.4480000000000004</v>
      </c>
      <c r="J228" s="12">
        <v>9.6880000000000006</v>
      </c>
      <c r="K228" s="44" t="s">
        <v>732</v>
      </c>
      <c r="L228" s="9" t="str">
        <f t="shared" si="35"/>
        <v>Yes</v>
      </c>
    </row>
    <row r="229" spans="1:12" ht="25.5" x14ac:dyDescent="0.2">
      <c r="A229" s="45" t="s">
        <v>1391</v>
      </c>
      <c r="B229" s="34" t="s">
        <v>217</v>
      </c>
      <c r="C229" s="46">
        <v>8214.9857248000008</v>
      </c>
      <c r="D229" s="43" t="str">
        <f t="shared" si="32"/>
        <v>N/A</v>
      </c>
      <c r="E229" s="46">
        <v>8471.7990750999998</v>
      </c>
      <c r="F229" s="43" t="str">
        <f t="shared" si="33"/>
        <v>N/A</v>
      </c>
      <c r="G229" s="46">
        <v>8284.8440135000001</v>
      </c>
      <c r="H229" s="43" t="str">
        <f t="shared" si="34"/>
        <v>N/A</v>
      </c>
      <c r="I229" s="12">
        <v>3.1259999999999999</v>
      </c>
      <c r="J229" s="12">
        <v>-2.21</v>
      </c>
      <c r="K229" s="44" t="s">
        <v>732</v>
      </c>
      <c r="L229" s="9" t="str">
        <f t="shared" si="35"/>
        <v>Yes</v>
      </c>
    </row>
    <row r="230" spans="1:12" x14ac:dyDescent="0.2">
      <c r="A230" s="4" t="s">
        <v>1392</v>
      </c>
      <c r="B230" s="34" t="s">
        <v>217</v>
      </c>
      <c r="C230" s="51">
        <v>68627330</v>
      </c>
      <c r="D230" s="43" t="str">
        <f t="shared" ref="D230:D253" si="36">IF($B230="N/A","N/A",IF(C230&gt;10,"No",IF(C230&lt;-10,"No","Yes")))</f>
        <v>N/A</v>
      </c>
      <c r="E230" s="51">
        <v>75691291</v>
      </c>
      <c r="F230" s="43" t="str">
        <f t="shared" ref="F230:F253" si="37">IF($B230="N/A","N/A",IF(E230&gt;10,"No",IF(E230&lt;-10,"No","Yes")))</f>
        <v>N/A</v>
      </c>
      <c r="G230" s="51">
        <v>81959115</v>
      </c>
      <c r="H230" s="43" t="str">
        <f t="shared" ref="H230:H253" si="38">IF($B230="N/A","N/A",IF(G230&gt;10,"No",IF(G230&lt;-10,"No","Yes")))</f>
        <v>N/A</v>
      </c>
      <c r="I230" s="12">
        <v>10.29</v>
      </c>
      <c r="J230" s="12">
        <v>8.2810000000000006</v>
      </c>
      <c r="K230" s="44" t="s">
        <v>732</v>
      </c>
      <c r="L230" s="9" t="str">
        <f t="shared" ref="L230:L253" si="39">IF(J230="Div by 0", "N/A", IF(K230="N/A","N/A", IF(J230&gt;VALUE(MID(K230,1,2)), "No", IF(J230&lt;-1*VALUE(MID(K230,1,2)), "No", "Yes"))))</f>
        <v>Yes</v>
      </c>
    </row>
    <row r="231" spans="1:12" x14ac:dyDescent="0.2">
      <c r="A231" s="4" t="s">
        <v>1569</v>
      </c>
      <c r="B231" s="34" t="s">
        <v>217</v>
      </c>
      <c r="C231" s="49">
        <v>6317</v>
      </c>
      <c r="D231" s="49" t="str">
        <f t="shared" si="36"/>
        <v>N/A</v>
      </c>
      <c r="E231" s="49">
        <v>6680</v>
      </c>
      <c r="F231" s="49" t="str">
        <f t="shared" si="37"/>
        <v>N/A</v>
      </c>
      <c r="G231" s="49">
        <v>7245</v>
      </c>
      <c r="H231" s="43" t="str">
        <f t="shared" si="38"/>
        <v>N/A</v>
      </c>
      <c r="I231" s="12">
        <v>5.7460000000000004</v>
      </c>
      <c r="J231" s="12">
        <v>8.4580000000000002</v>
      </c>
      <c r="K231" s="44" t="s">
        <v>732</v>
      </c>
      <c r="L231" s="9" t="str">
        <f t="shared" si="39"/>
        <v>Yes</v>
      </c>
    </row>
    <row r="232" spans="1:12" x14ac:dyDescent="0.2">
      <c r="A232" s="4" t="s">
        <v>1570</v>
      </c>
      <c r="B232" s="34" t="s">
        <v>217</v>
      </c>
      <c r="C232" s="51">
        <v>10863.911667</v>
      </c>
      <c r="D232" s="43" t="str">
        <f t="shared" si="36"/>
        <v>N/A</v>
      </c>
      <c r="E232" s="51">
        <v>11331.031586999999</v>
      </c>
      <c r="F232" s="43" t="str">
        <f t="shared" si="37"/>
        <v>N/A</v>
      </c>
      <c r="G232" s="51">
        <v>11312.507245999999</v>
      </c>
      <c r="H232" s="43" t="str">
        <f t="shared" si="38"/>
        <v>N/A</v>
      </c>
      <c r="I232" s="12">
        <v>4.3</v>
      </c>
      <c r="J232" s="12">
        <v>-0.16300000000000001</v>
      </c>
      <c r="K232" s="44" t="s">
        <v>732</v>
      </c>
      <c r="L232" s="9" t="str">
        <f t="shared" si="39"/>
        <v>Yes</v>
      </c>
    </row>
    <row r="233" spans="1:12" x14ac:dyDescent="0.2">
      <c r="A233" s="52" t="s">
        <v>1571</v>
      </c>
      <c r="B233" s="34" t="s">
        <v>217</v>
      </c>
      <c r="C233" s="51">
        <v>13854.072898</v>
      </c>
      <c r="D233" s="43" t="str">
        <f t="shared" si="36"/>
        <v>N/A</v>
      </c>
      <c r="E233" s="51">
        <v>15572.307032999999</v>
      </c>
      <c r="F233" s="43" t="str">
        <f t="shared" si="37"/>
        <v>N/A</v>
      </c>
      <c r="G233" s="51">
        <v>16161.035714</v>
      </c>
      <c r="H233" s="43" t="str">
        <f t="shared" si="38"/>
        <v>N/A</v>
      </c>
      <c r="I233" s="12">
        <v>12.4</v>
      </c>
      <c r="J233" s="12">
        <v>3.7810000000000001</v>
      </c>
      <c r="K233" s="44" t="s">
        <v>732</v>
      </c>
      <c r="L233" s="9" t="str">
        <f t="shared" si="39"/>
        <v>Yes</v>
      </c>
    </row>
    <row r="234" spans="1:12" x14ac:dyDescent="0.2">
      <c r="A234" s="52" t="s">
        <v>1572</v>
      </c>
      <c r="B234" s="34" t="s">
        <v>217</v>
      </c>
      <c r="C234" s="51">
        <v>15764.477246</v>
      </c>
      <c r="D234" s="43" t="str">
        <f t="shared" si="36"/>
        <v>N/A</v>
      </c>
      <c r="E234" s="51">
        <v>15558.178351</v>
      </c>
      <c r="F234" s="43" t="str">
        <f t="shared" si="37"/>
        <v>N/A</v>
      </c>
      <c r="G234" s="51">
        <v>16191.282882</v>
      </c>
      <c r="H234" s="43" t="str">
        <f t="shared" si="38"/>
        <v>N/A</v>
      </c>
      <c r="I234" s="12">
        <v>-1.31</v>
      </c>
      <c r="J234" s="12">
        <v>4.069</v>
      </c>
      <c r="K234" s="44" t="s">
        <v>732</v>
      </c>
      <c r="L234" s="9" t="str">
        <f t="shared" si="39"/>
        <v>Yes</v>
      </c>
    </row>
    <row r="235" spans="1:12" x14ac:dyDescent="0.2">
      <c r="A235" s="52" t="s">
        <v>1573</v>
      </c>
      <c r="B235" s="34" t="s">
        <v>217</v>
      </c>
      <c r="C235" s="51">
        <v>1150.9351701999999</v>
      </c>
      <c r="D235" s="43" t="str">
        <f t="shared" si="36"/>
        <v>N/A</v>
      </c>
      <c r="E235" s="51">
        <v>2922.5825656000002</v>
      </c>
      <c r="F235" s="43" t="str">
        <f t="shared" si="37"/>
        <v>N/A</v>
      </c>
      <c r="G235" s="51">
        <v>3069.1888488999998</v>
      </c>
      <c r="H235" s="43" t="str">
        <f t="shared" si="38"/>
        <v>N/A</v>
      </c>
      <c r="I235" s="12">
        <v>153.9</v>
      </c>
      <c r="J235" s="12">
        <v>5.016</v>
      </c>
      <c r="K235" s="44" t="s">
        <v>732</v>
      </c>
      <c r="L235" s="9" t="str">
        <f t="shared" si="39"/>
        <v>Yes</v>
      </c>
    </row>
    <row r="236" spans="1:12" x14ac:dyDescent="0.2">
      <c r="A236" s="52" t="s">
        <v>1574</v>
      </c>
      <c r="B236" s="34" t="s">
        <v>217</v>
      </c>
      <c r="C236" s="51">
        <v>4449.6654970999998</v>
      </c>
      <c r="D236" s="43" t="str">
        <f t="shared" si="36"/>
        <v>N/A</v>
      </c>
      <c r="E236" s="51">
        <v>4266.8084416000002</v>
      </c>
      <c r="F236" s="43" t="str">
        <f t="shared" si="37"/>
        <v>N/A</v>
      </c>
      <c r="G236" s="51">
        <v>4072.6754068999999</v>
      </c>
      <c r="H236" s="43" t="str">
        <f t="shared" si="38"/>
        <v>N/A</v>
      </c>
      <c r="I236" s="12">
        <v>-4.1100000000000003</v>
      </c>
      <c r="J236" s="12">
        <v>-4.55</v>
      </c>
      <c r="K236" s="44" t="s">
        <v>732</v>
      </c>
      <c r="L236" s="9" t="str">
        <f t="shared" si="39"/>
        <v>Yes</v>
      </c>
    </row>
    <row r="237" spans="1:12" x14ac:dyDescent="0.2">
      <c r="A237" s="45" t="s">
        <v>1575</v>
      </c>
      <c r="B237" s="34" t="s">
        <v>217</v>
      </c>
      <c r="C237" s="43">
        <v>5.8182052628000003</v>
      </c>
      <c r="D237" s="43" t="str">
        <f t="shared" si="36"/>
        <v>N/A</v>
      </c>
      <c r="E237" s="43">
        <v>5.7284966983999999</v>
      </c>
      <c r="F237" s="43" t="str">
        <f t="shared" si="37"/>
        <v>N/A</v>
      </c>
      <c r="G237" s="43">
        <v>5.5912700555999999</v>
      </c>
      <c r="H237" s="43" t="str">
        <f t="shared" si="38"/>
        <v>N/A</v>
      </c>
      <c r="I237" s="12">
        <v>-1.54</v>
      </c>
      <c r="J237" s="12">
        <v>-2.4</v>
      </c>
      <c r="K237" s="44" t="s">
        <v>732</v>
      </c>
      <c r="L237" s="9" t="str">
        <f t="shared" si="39"/>
        <v>Yes</v>
      </c>
    </row>
    <row r="238" spans="1:12" x14ac:dyDescent="0.2">
      <c r="A238" s="50" t="s">
        <v>1576</v>
      </c>
      <c r="B238" s="34" t="s">
        <v>217</v>
      </c>
      <c r="C238" s="43">
        <v>20.956018233000002</v>
      </c>
      <c r="D238" s="43" t="str">
        <f t="shared" si="36"/>
        <v>N/A</v>
      </c>
      <c r="E238" s="43">
        <v>20.963682128999999</v>
      </c>
      <c r="F238" s="43" t="str">
        <f t="shared" si="37"/>
        <v>N/A</v>
      </c>
      <c r="G238" s="43">
        <v>20.354664611</v>
      </c>
      <c r="H238" s="43" t="str">
        <f t="shared" si="38"/>
        <v>N/A</v>
      </c>
      <c r="I238" s="12">
        <v>3.6600000000000001E-2</v>
      </c>
      <c r="J238" s="12">
        <v>-2.91</v>
      </c>
      <c r="K238" s="44" t="s">
        <v>732</v>
      </c>
      <c r="L238" s="9" t="str">
        <f t="shared" si="39"/>
        <v>Yes</v>
      </c>
    </row>
    <row r="239" spans="1:12" x14ac:dyDescent="0.2">
      <c r="A239" s="50" t="s">
        <v>1577</v>
      </c>
      <c r="B239" s="34" t="s">
        <v>217</v>
      </c>
      <c r="C239" s="43">
        <v>12.709349696</v>
      </c>
      <c r="D239" s="43" t="str">
        <f t="shared" si="36"/>
        <v>N/A</v>
      </c>
      <c r="E239" s="43">
        <v>12.70680372</v>
      </c>
      <c r="F239" s="43" t="str">
        <f t="shared" si="37"/>
        <v>N/A</v>
      </c>
      <c r="G239" s="43">
        <v>12.771448048</v>
      </c>
      <c r="H239" s="43" t="str">
        <f t="shared" si="38"/>
        <v>N/A</v>
      </c>
      <c r="I239" s="12">
        <v>-0.02</v>
      </c>
      <c r="J239" s="12">
        <v>0.50870000000000004</v>
      </c>
      <c r="K239" s="44" t="s">
        <v>732</v>
      </c>
      <c r="L239" s="9" t="str">
        <f t="shared" si="39"/>
        <v>Yes</v>
      </c>
    </row>
    <row r="240" spans="1:12" x14ac:dyDescent="0.2">
      <c r="A240" s="50" t="s">
        <v>1578</v>
      </c>
      <c r="B240" s="34" t="s">
        <v>217</v>
      </c>
      <c r="C240" s="43">
        <v>2.0518107146000002</v>
      </c>
      <c r="D240" s="43" t="str">
        <f t="shared" si="36"/>
        <v>N/A</v>
      </c>
      <c r="E240" s="43">
        <v>2.1161719933000001</v>
      </c>
      <c r="F240" s="43" t="str">
        <f t="shared" si="37"/>
        <v>N/A</v>
      </c>
      <c r="G240" s="43">
        <v>2.1379955651000002</v>
      </c>
      <c r="H240" s="43" t="str">
        <f t="shared" si="38"/>
        <v>N/A</v>
      </c>
      <c r="I240" s="12">
        <v>3.137</v>
      </c>
      <c r="J240" s="12">
        <v>1.0309999999999999</v>
      </c>
      <c r="K240" s="44" t="s">
        <v>732</v>
      </c>
      <c r="L240" s="9" t="str">
        <f t="shared" si="39"/>
        <v>Yes</v>
      </c>
    </row>
    <row r="241" spans="1:12" x14ac:dyDescent="0.2">
      <c r="A241" s="50" t="s">
        <v>1579</v>
      </c>
      <c r="B241" s="34" t="s">
        <v>217</v>
      </c>
      <c r="C241" s="43">
        <v>4.1848171896000004</v>
      </c>
      <c r="D241" s="43" t="str">
        <f t="shared" si="36"/>
        <v>N/A</v>
      </c>
      <c r="E241" s="43">
        <v>4.3667296785999996</v>
      </c>
      <c r="F241" s="43" t="str">
        <f t="shared" si="37"/>
        <v>N/A</v>
      </c>
      <c r="G241" s="43">
        <v>5.0403317686999998</v>
      </c>
      <c r="H241" s="43" t="str">
        <f t="shared" si="38"/>
        <v>N/A</v>
      </c>
      <c r="I241" s="12">
        <v>4.3470000000000004</v>
      </c>
      <c r="J241" s="12">
        <v>15.43</v>
      </c>
      <c r="K241" s="44" t="s">
        <v>732</v>
      </c>
      <c r="L241" s="9" t="str">
        <f t="shared" si="39"/>
        <v>Yes</v>
      </c>
    </row>
    <row r="242" spans="1:12" ht="25.5" x14ac:dyDescent="0.2">
      <c r="A242" s="4" t="s">
        <v>1404</v>
      </c>
      <c r="B242" s="34" t="s">
        <v>217</v>
      </c>
      <c r="C242" s="51">
        <v>33377487</v>
      </c>
      <c r="D242" s="43" t="str">
        <f t="shared" si="36"/>
        <v>N/A</v>
      </c>
      <c r="E242" s="51">
        <v>36640531</v>
      </c>
      <c r="F242" s="43" t="str">
        <f t="shared" si="37"/>
        <v>N/A</v>
      </c>
      <c r="G242" s="51">
        <v>39303300</v>
      </c>
      <c r="H242" s="43" t="str">
        <f t="shared" si="38"/>
        <v>N/A</v>
      </c>
      <c r="I242" s="12">
        <v>9.7759999999999998</v>
      </c>
      <c r="J242" s="12">
        <v>7.2670000000000003</v>
      </c>
      <c r="K242" s="44" t="s">
        <v>732</v>
      </c>
      <c r="L242" s="9" t="str">
        <f t="shared" si="39"/>
        <v>Yes</v>
      </c>
    </row>
    <row r="243" spans="1:12" x14ac:dyDescent="0.2">
      <c r="A243" s="4" t="s">
        <v>1580</v>
      </c>
      <c r="B243" s="34" t="s">
        <v>217</v>
      </c>
      <c r="C243" s="49">
        <v>4063</v>
      </c>
      <c r="D243" s="49" t="str">
        <f t="shared" si="36"/>
        <v>N/A</v>
      </c>
      <c r="E243" s="49">
        <v>4325</v>
      </c>
      <c r="F243" s="49" t="str">
        <f t="shared" si="37"/>
        <v>N/A</v>
      </c>
      <c r="G243" s="49">
        <v>4744</v>
      </c>
      <c r="H243" s="43" t="str">
        <f t="shared" si="38"/>
        <v>N/A</v>
      </c>
      <c r="I243" s="12">
        <v>6.4480000000000004</v>
      </c>
      <c r="J243" s="12">
        <v>9.6880000000000006</v>
      </c>
      <c r="K243" s="44" t="s">
        <v>732</v>
      </c>
      <c r="L243" s="9" t="str">
        <f t="shared" si="39"/>
        <v>Yes</v>
      </c>
    </row>
    <row r="244" spans="1:12" ht="25.5" x14ac:dyDescent="0.2">
      <c r="A244" s="4" t="s">
        <v>1581</v>
      </c>
      <c r="B244" s="34" t="s">
        <v>217</v>
      </c>
      <c r="C244" s="51">
        <v>8214.9857248000008</v>
      </c>
      <c r="D244" s="43" t="str">
        <f t="shared" si="36"/>
        <v>N/A</v>
      </c>
      <c r="E244" s="51">
        <v>8471.7990750999998</v>
      </c>
      <c r="F244" s="43" t="str">
        <f t="shared" si="37"/>
        <v>N/A</v>
      </c>
      <c r="G244" s="51">
        <v>8284.8440135000001</v>
      </c>
      <c r="H244" s="43" t="str">
        <f t="shared" si="38"/>
        <v>N/A</v>
      </c>
      <c r="I244" s="12">
        <v>3.1259999999999999</v>
      </c>
      <c r="J244" s="12">
        <v>-2.21</v>
      </c>
      <c r="K244" s="44" t="s">
        <v>732</v>
      </c>
      <c r="L244" s="9" t="str">
        <f t="shared" si="39"/>
        <v>Yes</v>
      </c>
    </row>
    <row r="245" spans="1:12" ht="25.5" x14ac:dyDescent="0.2">
      <c r="A245" s="52" t="s">
        <v>1582</v>
      </c>
      <c r="B245" s="34" t="s">
        <v>217</v>
      </c>
      <c r="C245" s="51">
        <v>11194.125</v>
      </c>
      <c r="D245" s="43" t="str">
        <f t="shared" si="36"/>
        <v>N/A</v>
      </c>
      <c r="E245" s="51">
        <v>12522.142007</v>
      </c>
      <c r="F245" s="43" t="str">
        <f t="shared" si="37"/>
        <v>N/A</v>
      </c>
      <c r="G245" s="51">
        <v>13314.857762</v>
      </c>
      <c r="H245" s="43" t="str">
        <f t="shared" si="38"/>
        <v>N/A</v>
      </c>
      <c r="I245" s="12">
        <v>11.86</v>
      </c>
      <c r="J245" s="12">
        <v>6.3310000000000004</v>
      </c>
      <c r="K245" s="44" t="s">
        <v>732</v>
      </c>
      <c r="L245" s="9" t="str">
        <f t="shared" si="39"/>
        <v>Yes</v>
      </c>
    </row>
    <row r="246" spans="1:12" ht="25.5" x14ac:dyDescent="0.2">
      <c r="A246" s="52" t="s">
        <v>1583</v>
      </c>
      <c r="B246" s="34" t="s">
        <v>217</v>
      </c>
      <c r="C246" s="51">
        <v>16282.019555999999</v>
      </c>
      <c r="D246" s="43" t="str">
        <f t="shared" si="36"/>
        <v>N/A</v>
      </c>
      <c r="E246" s="51">
        <v>15898.262477</v>
      </c>
      <c r="F246" s="43" t="str">
        <f t="shared" si="37"/>
        <v>N/A</v>
      </c>
      <c r="G246" s="51">
        <v>16692.384687999998</v>
      </c>
      <c r="H246" s="43" t="str">
        <f t="shared" si="38"/>
        <v>N/A</v>
      </c>
      <c r="I246" s="12">
        <v>-2.36</v>
      </c>
      <c r="J246" s="12">
        <v>4.9950000000000001</v>
      </c>
      <c r="K246" s="44" t="s">
        <v>732</v>
      </c>
      <c r="L246" s="9" t="str">
        <f t="shared" si="39"/>
        <v>Yes</v>
      </c>
    </row>
    <row r="247" spans="1:12" ht="25.5" x14ac:dyDescent="0.2">
      <c r="A247" s="52" t="s">
        <v>1584</v>
      </c>
      <c r="B247" s="34" t="s">
        <v>217</v>
      </c>
      <c r="C247" s="51">
        <v>250.15135135</v>
      </c>
      <c r="D247" s="43" t="str">
        <f t="shared" si="36"/>
        <v>N/A</v>
      </c>
      <c r="E247" s="51">
        <v>1923.4676425</v>
      </c>
      <c r="F247" s="43" t="str">
        <f t="shared" si="37"/>
        <v>N/A</v>
      </c>
      <c r="G247" s="51">
        <v>2017.0637606</v>
      </c>
      <c r="H247" s="43" t="str">
        <f t="shared" si="38"/>
        <v>N/A</v>
      </c>
      <c r="I247" s="12">
        <v>668.9</v>
      </c>
      <c r="J247" s="12">
        <v>4.8659999999999997</v>
      </c>
      <c r="K247" s="44" t="s">
        <v>732</v>
      </c>
      <c r="L247" s="9" t="str">
        <f t="shared" si="39"/>
        <v>Yes</v>
      </c>
    </row>
    <row r="248" spans="1:12" ht="25.5" x14ac:dyDescent="0.2">
      <c r="A248" s="52" t="s">
        <v>1585</v>
      </c>
      <c r="B248" s="34" t="s">
        <v>217</v>
      </c>
      <c r="C248" s="51">
        <v>185.76550388000001</v>
      </c>
      <c r="D248" s="43" t="str">
        <f t="shared" si="36"/>
        <v>N/A</v>
      </c>
      <c r="E248" s="51">
        <v>166.11500000000001</v>
      </c>
      <c r="F248" s="43" t="str">
        <f t="shared" si="37"/>
        <v>N/A</v>
      </c>
      <c r="G248" s="51">
        <v>132.79057592000001</v>
      </c>
      <c r="H248" s="43" t="str">
        <f t="shared" si="38"/>
        <v>N/A</v>
      </c>
      <c r="I248" s="12">
        <v>-10.6</v>
      </c>
      <c r="J248" s="12">
        <v>-20.100000000000001</v>
      </c>
      <c r="K248" s="44" t="s">
        <v>732</v>
      </c>
      <c r="L248" s="9" t="str">
        <f t="shared" si="39"/>
        <v>Yes</v>
      </c>
    </row>
    <row r="249" spans="1:12" ht="25.5" x14ac:dyDescent="0.2">
      <c r="A249" s="45" t="s">
        <v>1586</v>
      </c>
      <c r="B249" s="34" t="s">
        <v>217</v>
      </c>
      <c r="C249" s="43">
        <v>3.7421826788999999</v>
      </c>
      <c r="D249" s="43" t="str">
        <f t="shared" si="36"/>
        <v>N/A</v>
      </c>
      <c r="E249" s="43">
        <v>3.7089443443999999</v>
      </c>
      <c r="F249" s="43" t="str">
        <f t="shared" si="37"/>
        <v>N/A</v>
      </c>
      <c r="G249" s="43">
        <v>3.6611435670999999</v>
      </c>
      <c r="H249" s="43" t="str">
        <f t="shared" si="38"/>
        <v>N/A</v>
      </c>
      <c r="I249" s="12">
        <v>-0.88800000000000001</v>
      </c>
      <c r="J249" s="12">
        <v>-1.29</v>
      </c>
      <c r="K249" s="44" t="s">
        <v>732</v>
      </c>
      <c r="L249" s="9" t="str">
        <f t="shared" si="39"/>
        <v>Yes</v>
      </c>
    </row>
    <row r="250" spans="1:12" ht="25.5" x14ac:dyDescent="0.2">
      <c r="A250" s="50" t="s">
        <v>1587</v>
      </c>
      <c r="B250" s="34" t="s">
        <v>217</v>
      </c>
      <c r="C250" s="43">
        <v>16.163607244000001</v>
      </c>
      <c r="D250" s="43" t="str">
        <f t="shared" si="36"/>
        <v>N/A</v>
      </c>
      <c r="E250" s="43">
        <v>16.121299293</v>
      </c>
      <c r="F250" s="43" t="str">
        <f t="shared" si="37"/>
        <v>N/A</v>
      </c>
      <c r="G250" s="43">
        <v>15.254984028999999</v>
      </c>
      <c r="H250" s="43" t="str">
        <f t="shared" si="38"/>
        <v>N/A</v>
      </c>
      <c r="I250" s="12">
        <v>-0.26200000000000001</v>
      </c>
      <c r="J250" s="12">
        <v>-5.37</v>
      </c>
      <c r="K250" s="44" t="s">
        <v>732</v>
      </c>
      <c r="L250" s="9" t="str">
        <f t="shared" si="39"/>
        <v>Yes</v>
      </c>
    </row>
    <row r="251" spans="1:12" ht="25.5" x14ac:dyDescent="0.2">
      <c r="A251" s="50" t="s">
        <v>1588</v>
      </c>
      <c r="B251" s="34" t="s">
        <v>217</v>
      </c>
      <c r="C251" s="43">
        <v>5.6580998843000003</v>
      </c>
      <c r="D251" s="43" t="str">
        <f t="shared" si="36"/>
        <v>N/A</v>
      </c>
      <c r="E251" s="43">
        <v>5.2961331375</v>
      </c>
      <c r="F251" s="43" t="str">
        <f t="shared" si="37"/>
        <v>N/A</v>
      </c>
      <c r="G251" s="43">
        <v>5.1514266237999999</v>
      </c>
      <c r="H251" s="43" t="str">
        <f t="shared" si="38"/>
        <v>N/A</v>
      </c>
      <c r="I251" s="12">
        <v>-6.4</v>
      </c>
      <c r="J251" s="12">
        <v>-2.73</v>
      </c>
      <c r="K251" s="44" t="s">
        <v>732</v>
      </c>
      <c r="L251" s="9" t="str">
        <f t="shared" si="39"/>
        <v>Yes</v>
      </c>
    </row>
    <row r="252" spans="1:12" ht="25.5" x14ac:dyDescent="0.2">
      <c r="A252" s="50" t="s">
        <v>1589</v>
      </c>
      <c r="B252" s="34" t="s">
        <v>217</v>
      </c>
      <c r="C252" s="43">
        <v>1.8456320043000001</v>
      </c>
      <c r="D252" s="43" t="str">
        <f t="shared" si="36"/>
        <v>N/A</v>
      </c>
      <c r="E252" s="43">
        <v>1.9466982617999999</v>
      </c>
      <c r="F252" s="43" t="str">
        <f t="shared" si="37"/>
        <v>N/A</v>
      </c>
      <c r="G252" s="43">
        <v>1.9700834434000001</v>
      </c>
      <c r="H252" s="43" t="str">
        <f t="shared" si="38"/>
        <v>N/A</v>
      </c>
      <c r="I252" s="12">
        <v>5.476</v>
      </c>
      <c r="J252" s="12">
        <v>1.2010000000000001</v>
      </c>
      <c r="K252" s="44" t="s">
        <v>732</v>
      </c>
      <c r="L252" s="9" t="str">
        <f t="shared" si="39"/>
        <v>Yes</v>
      </c>
    </row>
    <row r="253" spans="1:12" ht="25.5" x14ac:dyDescent="0.2">
      <c r="A253" s="50" t="s">
        <v>1590</v>
      </c>
      <c r="B253" s="34" t="s">
        <v>217</v>
      </c>
      <c r="C253" s="43">
        <v>2.5255738827999998</v>
      </c>
      <c r="D253" s="43" t="str">
        <f t="shared" si="36"/>
        <v>N/A</v>
      </c>
      <c r="E253" s="43">
        <v>2.8355387524000002</v>
      </c>
      <c r="F253" s="43" t="str">
        <f t="shared" si="37"/>
        <v>N/A</v>
      </c>
      <c r="G253" s="43">
        <v>3.4817481657</v>
      </c>
      <c r="H253" s="43" t="str">
        <f t="shared" si="38"/>
        <v>N/A</v>
      </c>
      <c r="I253" s="12">
        <v>12.27</v>
      </c>
      <c r="J253" s="12">
        <v>22.79</v>
      </c>
      <c r="K253" s="44" t="s">
        <v>732</v>
      </c>
      <c r="L253" s="9" t="str">
        <f t="shared" si="39"/>
        <v>Yes</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21753</v>
      </c>
      <c r="D7" s="146" t="str">
        <f>IF($B7="N/A","N/A",IF(C7&gt;15,"No",IF(C7&lt;-15,"No","Yes")))</f>
        <v>N/A</v>
      </c>
      <c r="E7" s="145">
        <v>21839</v>
      </c>
      <c r="F7" s="146" t="str">
        <f>IF($B7="N/A","N/A",IF(E7&gt;15,"No",IF(E7&lt;-15,"No","Yes")))</f>
        <v>N/A</v>
      </c>
      <c r="G7" s="145">
        <v>22111</v>
      </c>
      <c r="H7" s="146" t="str">
        <f>IF($B7="N/A","N/A",IF(G7&gt;15,"No",IF(G7&lt;-15,"No","Yes")))</f>
        <v>N/A</v>
      </c>
      <c r="I7" s="147">
        <v>0.39529999999999998</v>
      </c>
      <c r="J7" s="147">
        <v>1.2450000000000001</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100</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0</v>
      </c>
      <c r="F9" s="134" t="str">
        <f>IF($B9="N/A","N/A",IF(E9&gt;15,"No",IF(E9&lt;-15,"No","Yes")))</f>
        <v>N/A</v>
      </c>
      <c r="G9" s="134">
        <v>0</v>
      </c>
      <c r="H9" s="134" t="str">
        <f>IF($B9="N/A","N/A",IF(G9&gt;15,"No",IF(G9&lt;-15,"No","Yes")))</f>
        <v>N/A</v>
      </c>
      <c r="I9" s="143" t="s">
        <v>1743</v>
      </c>
      <c r="J9" s="143" t="s">
        <v>1743</v>
      </c>
      <c r="K9" s="134" t="str">
        <f t="shared" si="0"/>
        <v>N/A</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100</v>
      </c>
      <c r="F11" s="134" t="str">
        <f>IF(OR($B11="N/A",$E11="N/A"),"N/A",IF(E11&gt;100,"No",IF(E11&lt;95,"No","Yes")))</f>
        <v>Yes</v>
      </c>
      <c r="G11" s="134">
        <v>100</v>
      </c>
      <c r="H11" s="134" t="str">
        <f>IF($B11="N/A","N/A",IF(G11&gt;100,"No",IF(G11&lt;95,"No","Yes")))</f>
        <v>Yes</v>
      </c>
      <c r="I11" s="143" t="s">
        <v>217</v>
      </c>
      <c r="J11" s="143">
        <v>0</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93.905398598999994</v>
      </c>
      <c r="F13" s="134" t="str">
        <f t="shared" si="2"/>
        <v>No</v>
      </c>
      <c r="G13" s="134">
        <v>95.382388856000006</v>
      </c>
      <c r="H13" s="134" t="str">
        <f t="shared" si="3"/>
        <v>Yes</v>
      </c>
      <c r="I13" s="143" t="s">
        <v>217</v>
      </c>
      <c r="J13" s="143">
        <v>1.573</v>
      </c>
      <c r="K13" s="134" t="str">
        <f t="shared" si="0"/>
        <v>Yes</v>
      </c>
    </row>
    <row r="14" spans="1:11" x14ac:dyDescent="0.2">
      <c r="A14" s="28" t="s">
        <v>309</v>
      </c>
      <c r="B14" s="136" t="s">
        <v>217</v>
      </c>
      <c r="C14" s="149">
        <v>21753</v>
      </c>
      <c r="D14" s="134" t="str">
        <f>IF($B14="N/A","N/A",IF(C14&gt;15,"No",IF(C14&lt;-15,"No","Yes")))</f>
        <v>N/A</v>
      </c>
      <c r="E14" s="149">
        <v>21839</v>
      </c>
      <c r="F14" s="134" t="str">
        <f>IF($B14="N/A","N/A",IF(E14&gt;15,"No",IF(E14&lt;-15,"No","Yes")))</f>
        <v>N/A</v>
      </c>
      <c r="G14" s="149">
        <v>22111</v>
      </c>
      <c r="H14" s="134" t="str">
        <f>IF($B14="N/A","N/A",IF(G14&gt;15,"No",IF(G14&lt;-15,"No","Yes")))</f>
        <v>N/A</v>
      </c>
      <c r="I14" s="143">
        <v>0.39529999999999998</v>
      </c>
      <c r="J14" s="143">
        <v>1.2450000000000001</v>
      </c>
      <c r="K14" s="134" t="str">
        <f t="shared" si="0"/>
        <v>Yes</v>
      </c>
    </row>
    <row r="15" spans="1:11" x14ac:dyDescent="0.2">
      <c r="A15" s="25" t="s">
        <v>435</v>
      </c>
      <c r="B15" s="136" t="s">
        <v>219</v>
      </c>
      <c r="C15" s="134">
        <v>20.967222912</v>
      </c>
      <c r="D15" s="134" t="str">
        <f>IF($B15="N/A","N/A",IF(C15&gt;20,"No",IF(C15&lt;5,"No","Yes")))</f>
        <v>No</v>
      </c>
      <c r="E15" s="134">
        <v>20.545812537</v>
      </c>
      <c r="F15" s="134" t="str">
        <f>IF($B15="N/A","N/A",IF(E15&gt;20,"No",IF(E15&lt;5,"No","Yes")))</f>
        <v>No</v>
      </c>
      <c r="G15" s="134">
        <v>19.542309258</v>
      </c>
      <c r="H15" s="134" t="str">
        <f>IF($B15="N/A","N/A",IF(G15&gt;20,"No",IF(G15&lt;5,"No","Yes")))</f>
        <v>Yes</v>
      </c>
      <c r="I15" s="143">
        <v>-2.0099999999999998</v>
      </c>
      <c r="J15" s="143">
        <v>-4.88</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80.457690741999997</v>
      </c>
      <c r="H16" s="134" t="str">
        <f>IF($B16="N/A","N/A",IF(G16&gt;15,"No",IF(G16&lt;-15,"No","Yes")))</f>
        <v>N/A</v>
      </c>
      <c r="I16" s="143" t="s">
        <v>217</v>
      </c>
      <c r="J16" s="143" t="s">
        <v>217</v>
      </c>
      <c r="K16" s="134" t="str">
        <f t="shared" si="0"/>
        <v>N/A</v>
      </c>
    </row>
    <row r="17" spans="1:11" x14ac:dyDescent="0.2">
      <c r="A17" s="25" t="s">
        <v>437</v>
      </c>
      <c r="B17" s="136" t="s">
        <v>217</v>
      </c>
      <c r="C17" s="134">
        <v>4.7303820163000001</v>
      </c>
      <c r="D17" s="134" t="str">
        <f>IF($B17="N/A","N/A",IF(C17&gt;15,"No",IF(C17&lt;-15,"No","Yes")))</f>
        <v>N/A</v>
      </c>
      <c r="E17" s="134">
        <v>13.471312789000001</v>
      </c>
      <c r="F17" s="134" t="str">
        <f>IF($B17="N/A","N/A",IF(E17&gt;15,"No",IF(E17&lt;-15,"No","Yes")))</f>
        <v>N/A</v>
      </c>
      <c r="G17" s="134">
        <v>6.4718918185999996</v>
      </c>
      <c r="H17" s="134" t="str">
        <f>IF($B17="N/A","N/A",IF(G17&gt;15,"No",IF(G17&lt;-15,"No","Yes")))</f>
        <v>N/A</v>
      </c>
      <c r="I17" s="143">
        <v>184.8</v>
      </c>
      <c r="J17" s="143">
        <v>-52</v>
      </c>
      <c r="K17" s="134" t="str">
        <f t="shared" si="0"/>
        <v>No</v>
      </c>
    </row>
    <row r="18" spans="1:11" x14ac:dyDescent="0.2">
      <c r="A18" s="25" t="s">
        <v>813</v>
      </c>
      <c r="B18" s="136" t="s">
        <v>217</v>
      </c>
      <c r="C18" s="182">
        <v>8488.3479105999995</v>
      </c>
      <c r="D18" s="134" t="str">
        <f>IF($B18="N/A","N/A",IF(C18&gt;15,"No",IF(C18&lt;-15,"No","Yes")))</f>
        <v>N/A</v>
      </c>
      <c r="E18" s="182">
        <v>5418.5761387000002</v>
      </c>
      <c r="F18" s="134" t="str">
        <f>IF($B18="N/A","N/A",IF(E18&gt;15,"No",IF(E18&lt;-15,"No","Yes")))</f>
        <v>N/A</v>
      </c>
      <c r="G18" s="182">
        <v>7519.1271838000002</v>
      </c>
      <c r="H18" s="134" t="str">
        <f>IF($B18="N/A","N/A",IF(G18&gt;15,"No",IF(G18&lt;-15,"No","Yes")))</f>
        <v>N/A</v>
      </c>
      <c r="I18" s="143">
        <v>-36.200000000000003</v>
      </c>
      <c r="J18" s="143">
        <v>38.770000000000003</v>
      </c>
      <c r="K18" s="134" t="str">
        <f t="shared" si="0"/>
        <v>No</v>
      </c>
    </row>
    <row r="19" spans="1:11" x14ac:dyDescent="0.2">
      <c r="A19" s="3" t="s">
        <v>310</v>
      </c>
      <c r="B19" s="136" t="s">
        <v>217</v>
      </c>
      <c r="C19" s="149">
        <v>522</v>
      </c>
      <c r="D19" s="136" t="s">
        <v>217</v>
      </c>
      <c r="E19" s="149">
        <v>44</v>
      </c>
      <c r="F19" s="136" t="s">
        <v>217</v>
      </c>
      <c r="G19" s="149">
        <v>0</v>
      </c>
      <c r="H19" s="134" t="str">
        <f>IF($B19="N/A","N/A",IF(G19&gt;15,"No",IF(G19&lt;-15,"No","Yes")))</f>
        <v>N/A</v>
      </c>
      <c r="I19" s="143">
        <v>-91.6</v>
      </c>
      <c r="J19" s="143">
        <v>-100</v>
      </c>
      <c r="K19" s="134" t="str">
        <f t="shared" si="0"/>
        <v>No</v>
      </c>
    </row>
    <row r="20" spans="1:11" x14ac:dyDescent="0.2">
      <c r="A20" s="3" t="s">
        <v>350</v>
      </c>
      <c r="B20" s="136" t="s">
        <v>217</v>
      </c>
      <c r="C20" s="149" t="s">
        <v>217</v>
      </c>
      <c r="D20" s="136" t="s">
        <v>217</v>
      </c>
      <c r="E20" s="149" t="s">
        <v>217</v>
      </c>
      <c r="F20" s="136" t="s">
        <v>217</v>
      </c>
      <c r="G20" s="150">
        <v>0</v>
      </c>
      <c r="H20" s="134" t="str">
        <f>IF($B20="N/A","N/A",IF(G20&gt;15,"No",IF(G20&lt;-15,"No","Yes")))</f>
        <v>N/A</v>
      </c>
      <c r="I20" s="143" t="s">
        <v>217</v>
      </c>
      <c r="J20" s="143" t="s">
        <v>217</v>
      </c>
      <c r="K20" s="134" t="str">
        <f t="shared" si="0"/>
        <v>N/A</v>
      </c>
    </row>
    <row r="21" spans="1:11" ht="25.5" x14ac:dyDescent="0.2">
      <c r="A21" s="3" t="s">
        <v>814</v>
      </c>
      <c r="B21" s="136" t="s">
        <v>217</v>
      </c>
      <c r="C21" s="151">
        <v>1007.8505747</v>
      </c>
      <c r="D21" s="134" t="str">
        <f>IF($B21="N/A","N/A",IF(C21&gt;60,"No",IF(C21&lt;15,"No","Yes")))</f>
        <v>N/A</v>
      </c>
      <c r="E21" s="151">
        <v>1055.3636363999999</v>
      </c>
      <c r="F21" s="134" t="str">
        <f>IF($B21="N/A","N/A",IF(E21&gt;60,"No",IF(E21&lt;15,"No","Yes")))</f>
        <v>N/A</v>
      </c>
      <c r="G21" s="151" t="s">
        <v>1743</v>
      </c>
      <c r="H21" s="134" t="str">
        <f>IF($B21="N/A","N/A",IF(G21&gt;60,"No",IF(G21&lt;15,"No","Yes")))</f>
        <v>N/A</v>
      </c>
      <c r="I21" s="143">
        <v>4.7140000000000004</v>
      </c>
      <c r="J21" s="143" t="s">
        <v>1743</v>
      </c>
      <c r="K21" s="134" t="str">
        <f t="shared" si="0"/>
        <v>N/A</v>
      </c>
    </row>
    <row r="22" spans="1:11" x14ac:dyDescent="0.2">
      <c r="A22" s="3" t="s">
        <v>815</v>
      </c>
      <c r="B22" s="136" t="s">
        <v>221</v>
      </c>
      <c r="C22" s="149">
        <v>0</v>
      </c>
      <c r="D22" s="134" t="str">
        <f>IF($B22="N/A","N/A",IF(C22="N/A","N/A",IF(C22=0,"Yes","No")))</f>
        <v>Yes</v>
      </c>
      <c r="E22" s="149">
        <v>0</v>
      </c>
      <c r="F22" s="134" t="str">
        <f>IF($B22="N/A","N/A",IF(E22="N/A","N/A",IF(E22=0,"Yes","No")))</f>
        <v>Yes</v>
      </c>
      <c r="G22" s="149">
        <v>11</v>
      </c>
      <c r="H22" s="134" t="str">
        <f>IF($B22="N/A","N/A",IF(G22=0,"Yes","No"))</f>
        <v>No</v>
      </c>
      <c r="I22" s="143" t="s">
        <v>1743</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17192</v>
      </c>
      <c r="D6" s="9" t="str">
        <f>IF($B6="N/A","N/A",IF(C6&gt;15,"No",IF(C6&lt;-15,"No","Yes")))</f>
        <v>N/A</v>
      </c>
      <c r="E6" s="35">
        <v>17352</v>
      </c>
      <c r="F6" s="9" t="str">
        <f>IF($B6="N/A","N/A",IF(E6&gt;15,"No",IF(E6&lt;-15,"No","Yes")))</f>
        <v>N/A</v>
      </c>
      <c r="G6" s="35">
        <v>17790</v>
      </c>
      <c r="H6" s="9" t="str">
        <f>IF($B6="N/A","N/A",IF(G6&gt;15,"No",IF(G6&lt;-15,"No","Yes")))</f>
        <v>N/A</v>
      </c>
      <c r="I6" s="10">
        <v>0.93069999999999997</v>
      </c>
      <c r="J6" s="10">
        <v>2.524</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4803.6021405000001</v>
      </c>
      <c r="D9" s="9" t="str">
        <f>IF($B9="N/A","N/A",IF(C9&gt;7000,"No",IF(C9&lt;2000,"No","Yes")))</f>
        <v>Yes</v>
      </c>
      <c r="E9" s="88">
        <v>5234.2410673000004</v>
      </c>
      <c r="F9" s="9" t="str">
        <f>IF($B9="N/A","N/A",IF(E9&gt;7000,"No",IF(E9&lt;2000,"No","Yes")))</f>
        <v>Yes</v>
      </c>
      <c r="G9" s="88">
        <v>5322.6588533000004</v>
      </c>
      <c r="H9" s="9" t="str">
        <f>IF($B9="N/A","N/A",IF(G9&gt;7000,"No",IF(G9&lt;2000,"No","Yes")))</f>
        <v>Yes</v>
      </c>
      <c r="I9" s="10">
        <v>8.9649999999999999</v>
      </c>
      <c r="J9" s="10">
        <v>1.6890000000000001</v>
      </c>
      <c r="K9" s="9" t="str">
        <f t="shared" si="0"/>
        <v>Yes</v>
      </c>
    </row>
    <row r="10" spans="1:11" x14ac:dyDescent="0.2">
      <c r="A10" s="102" t="s">
        <v>819</v>
      </c>
      <c r="B10" s="34" t="s">
        <v>217</v>
      </c>
      <c r="C10" s="88">
        <v>1121.6930348999999</v>
      </c>
      <c r="D10" s="9" t="str">
        <f>IF($B10="N/A","N/A",IF(C10&gt;15,"No",IF(C10&lt;-15,"No","Yes")))</f>
        <v>N/A</v>
      </c>
      <c r="E10" s="88">
        <v>1214.6541712000001</v>
      </c>
      <c r="F10" s="9" t="str">
        <f>IF($B10="N/A","N/A",IF(E10&gt;15,"No",IF(E10&lt;-15,"No","Yes")))</f>
        <v>N/A</v>
      </c>
      <c r="G10" s="88">
        <v>1211.7385979999999</v>
      </c>
      <c r="H10" s="9" t="str">
        <f>IF($B10="N/A","N/A",IF(G10&gt;15,"No",IF(G10&lt;-15,"No","Yes")))</f>
        <v>N/A</v>
      </c>
      <c r="I10" s="10">
        <v>8.2880000000000003</v>
      </c>
      <c r="J10" s="10">
        <v>-0.24</v>
      </c>
      <c r="K10" s="9" t="str">
        <f t="shared" si="0"/>
        <v>Yes</v>
      </c>
    </row>
    <row r="11" spans="1:11" x14ac:dyDescent="0.2">
      <c r="A11" s="102" t="s">
        <v>313</v>
      </c>
      <c r="B11" s="34" t="s">
        <v>223</v>
      </c>
      <c r="C11" s="9">
        <v>1.4483480688999999</v>
      </c>
      <c r="D11" s="9" t="str">
        <f>IF($B11="N/A","N/A",IF(C11&gt;10,"No",IF(C11&lt;=0,"No","Yes")))</f>
        <v>Yes</v>
      </c>
      <c r="E11" s="9">
        <v>1.6194098663000001</v>
      </c>
      <c r="F11" s="9" t="str">
        <f>IF($B11="N/A","N/A",IF(E11&gt;10,"No",IF(E11&lt;=0,"No","Yes")))</f>
        <v>Yes</v>
      </c>
      <c r="G11" s="9">
        <v>1.5233277122</v>
      </c>
      <c r="H11" s="9" t="str">
        <f>IF($B11="N/A","N/A",IF(G11&gt;10,"No",IF(G11&lt;=0,"No","Yes")))</f>
        <v>Yes</v>
      </c>
      <c r="I11" s="10">
        <v>11.81</v>
      </c>
      <c r="J11" s="10">
        <v>-5.93</v>
      </c>
      <c r="K11" s="9" t="str">
        <f t="shared" si="0"/>
        <v>Yes</v>
      </c>
    </row>
    <row r="12" spans="1:11" x14ac:dyDescent="0.2">
      <c r="A12" s="102" t="s">
        <v>820</v>
      </c>
      <c r="B12" s="34" t="s">
        <v>217</v>
      </c>
      <c r="C12" s="88">
        <v>3878.3935743000002</v>
      </c>
      <c r="D12" s="9" t="str">
        <f>IF($B12="N/A","N/A",IF(C12&gt;15,"No",IF(C12&lt;-15,"No","Yes")))</f>
        <v>N/A</v>
      </c>
      <c r="E12" s="88">
        <v>2774.0071174</v>
      </c>
      <c r="F12" s="9" t="str">
        <f>IF($B12="N/A","N/A",IF(E12&gt;15,"No",IF(E12&lt;-15,"No","Yes")))</f>
        <v>N/A</v>
      </c>
      <c r="G12" s="88">
        <v>3352.2804427999999</v>
      </c>
      <c r="H12" s="9" t="str">
        <f>IF($B12="N/A","N/A",IF(G12&gt;15,"No",IF(G12&lt;-15,"No","Yes")))</f>
        <v>N/A</v>
      </c>
      <c r="I12" s="10">
        <v>-28.5</v>
      </c>
      <c r="J12" s="10">
        <v>20.85</v>
      </c>
      <c r="K12" s="9" t="str">
        <f t="shared" si="0"/>
        <v>Yes</v>
      </c>
    </row>
    <row r="13" spans="1:11" x14ac:dyDescent="0.2">
      <c r="A13" s="102" t="s">
        <v>314</v>
      </c>
      <c r="B13" s="34" t="s">
        <v>218</v>
      </c>
      <c r="C13" s="8">
        <v>97.574453234000003</v>
      </c>
      <c r="D13" s="9" t="str">
        <f>IF($B13="N/A","N/A",IF(C13&gt;100,"No",IF(C13&lt;95,"No","Yes")))</f>
        <v>Yes</v>
      </c>
      <c r="E13" s="8">
        <v>97.193407100000002</v>
      </c>
      <c r="F13" s="9" t="str">
        <f>IF($B13="N/A","N/A",IF(E13&gt;100,"No",IF(E13&lt;95,"No","Yes")))</f>
        <v>Yes</v>
      </c>
      <c r="G13" s="8">
        <v>97.082630691000006</v>
      </c>
      <c r="H13" s="9" t="str">
        <f>IF($B13="N/A","N/A",IF(G13&gt;100,"No",IF(G13&lt;95,"No","Yes")))</f>
        <v>Yes</v>
      </c>
      <c r="I13" s="10">
        <v>-0.39100000000000001</v>
      </c>
      <c r="J13" s="10">
        <v>-0.114</v>
      </c>
      <c r="K13" s="9" t="str">
        <f t="shared" si="0"/>
        <v>Yes</v>
      </c>
    </row>
    <row r="14" spans="1:11" x14ac:dyDescent="0.2">
      <c r="A14" s="102" t="s">
        <v>821</v>
      </c>
      <c r="B14" s="34" t="s">
        <v>224</v>
      </c>
      <c r="C14" s="8">
        <v>1.1186885246</v>
      </c>
      <c r="D14" s="9" t="str">
        <f>IF($B14="N/A","N/A",IF(C14&gt;1,"Yes","No"))</f>
        <v>Yes</v>
      </c>
      <c r="E14" s="8">
        <v>1.1171657278</v>
      </c>
      <c r="F14" s="9" t="str">
        <f>IF($B14="N/A","N/A",IF(E14&gt;1,"Yes","No"))</f>
        <v>Yes</v>
      </c>
      <c r="G14" s="8">
        <v>1.1233281223</v>
      </c>
      <c r="H14" s="9" t="str">
        <f>IF($B14="N/A","N/A",IF(G14&gt;1,"Yes","No"))</f>
        <v>Yes</v>
      </c>
      <c r="I14" s="10">
        <v>-0.13600000000000001</v>
      </c>
      <c r="J14" s="10">
        <v>0.55159999999999998</v>
      </c>
      <c r="K14" s="9" t="str">
        <f t="shared" si="0"/>
        <v>Yes</v>
      </c>
    </row>
    <row r="15" spans="1:11" x14ac:dyDescent="0.2">
      <c r="A15" s="102" t="s">
        <v>315</v>
      </c>
      <c r="B15" s="34" t="s">
        <v>218</v>
      </c>
      <c r="C15" s="8">
        <v>97.440670079</v>
      </c>
      <c r="D15" s="9" t="str">
        <f>IF($B15="N/A","N/A",IF(C15&gt;100,"No",IF(C15&lt;95,"No","Yes")))</f>
        <v>Yes</v>
      </c>
      <c r="E15" s="8">
        <v>97.066620561999997</v>
      </c>
      <c r="F15" s="9" t="str">
        <f>IF($B15="N/A","N/A",IF(E15&gt;100,"No",IF(E15&lt;95,"No","Yes")))</f>
        <v>Yes</v>
      </c>
      <c r="G15" s="8">
        <v>96.942102305000006</v>
      </c>
      <c r="H15" s="9" t="str">
        <f>IF($B15="N/A","N/A",IF(G15&gt;100,"No",IF(G15&lt;95,"No","Yes")))</f>
        <v>Yes</v>
      </c>
      <c r="I15" s="10">
        <v>-0.38400000000000001</v>
      </c>
      <c r="J15" s="10">
        <v>-0.128</v>
      </c>
      <c r="K15" s="9" t="str">
        <f t="shared" si="0"/>
        <v>Yes</v>
      </c>
    </row>
    <row r="16" spans="1:11" x14ac:dyDescent="0.2">
      <c r="A16" s="102" t="s">
        <v>822</v>
      </c>
      <c r="B16" s="34" t="s">
        <v>225</v>
      </c>
      <c r="C16" s="8">
        <v>8.6950811842999993</v>
      </c>
      <c r="D16" s="9" t="str">
        <f>IF($B16="N/A","N/A",IF(C16&gt;3,"Yes","No"))</f>
        <v>Yes</v>
      </c>
      <c r="E16" s="8">
        <v>8.6104019473999998</v>
      </c>
      <c r="F16" s="9" t="str">
        <f>IF($B16="N/A","N/A",IF(E16&gt;3,"Yes","No"))</f>
        <v>Yes</v>
      </c>
      <c r="G16" s="8">
        <v>8.4425374000000009</v>
      </c>
      <c r="H16" s="9" t="str">
        <f>IF($B16="N/A","N/A",IF(G16&gt;3,"Yes","No"))</f>
        <v>Yes</v>
      </c>
      <c r="I16" s="10">
        <v>-0.97399999999999998</v>
      </c>
      <c r="J16" s="10">
        <v>-1.95</v>
      </c>
      <c r="K16" s="9" t="str">
        <f t="shared" si="0"/>
        <v>Yes</v>
      </c>
    </row>
    <row r="17" spans="1:11" x14ac:dyDescent="0.2">
      <c r="A17" s="102" t="s">
        <v>823</v>
      </c>
      <c r="B17" s="34" t="s">
        <v>226</v>
      </c>
      <c r="C17" s="8">
        <v>3.4781875291</v>
      </c>
      <c r="D17" s="9" t="str">
        <f>IF($B17="N/A","N/A",IF(C17&gt;=8,"No",IF(C17&lt;2,"No","Yes")))</f>
        <v>Yes</v>
      </c>
      <c r="E17" s="8">
        <v>3.4916436146000001</v>
      </c>
      <c r="F17" s="9" t="str">
        <f>IF($B17="N/A","N/A",IF(E17&gt;=8,"No",IF(E17&lt;2,"No","Yes")))</f>
        <v>Yes</v>
      </c>
      <c r="G17" s="8">
        <v>3.5809443507999998</v>
      </c>
      <c r="H17" s="9" t="str">
        <f>IF($B17="N/A","N/A",IF(G17&gt;=8,"No",IF(G17&lt;2,"No","Yes")))</f>
        <v>Yes</v>
      </c>
      <c r="I17" s="10">
        <v>0.38690000000000002</v>
      </c>
      <c r="J17" s="10">
        <v>2.5579999999999998</v>
      </c>
      <c r="K17" s="9" t="str">
        <f t="shared" si="0"/>
        <v>Yes</v>
      </c>
    </row>
    <row r="18" spans="1:11" x14ac:dyDescent="0.2">
      <c r="A18" s="102" t="s">
        <v>824</v>
      </c>
      <c r="B18" s="34" t="s">
        <v>226</v>
      </c>
      <c r="C18" s="8">
        <v>4.2824569566999999</v>
      </c>
      <c r="D18" s="9" t="str">
        <f>IF($B18="N/A","N/A",IF(C18&gt;=8,"No",IF(C18&lt;2,"No","Yes")))</f>
        <v>Yes</v>
      </c>
      <c r="E18" s="8">
        <v>4.3092438912000004</v>
      </c>
      <c r="F18" s="9" t="str">
        <f>IF($B18="N/A","N/A",IF(E18&gt;=8,"No",IF(E18&lt;2,"No","Yes")))</f>
        <v>Yes</v>
      </c>
      <c r="G18" s="8">
        <v>4.3925801012000001</v>
      </c>
      <c r="H18" s="9" t="str">
        <f>IF($B18="N/A","N/A",IF(G18&gt;=8,"No",IF(G18&lt;2,"No","Yes")))</f>
        <v>Yes</v>
      </c>
      <c r="I18" s="10">
        <v>0.62549999999999994</v>
      </c>
      <c r="J18" s="10">
        <v>1.9339999999999999</v>
      </c>
      <c r="K18" s="9" t="str">
        <f t="shared" si="0"/>
        <v>Yes</v>
      </c>
    </row>
    <row r="19" spans="1:11" x14ac:dyDescent="0.2">
      <c r="A19" s="102" t="s">
        <v>316</v>
      </c>
      <c r="B19" s="34" t="s">
        <v>227</v>
      </c>
      <c r="C19" s="8">
        <v>97.615169846000001</v>
      </c>
      <c r="D19" s="9" t="str">
        <f>IF(OR($B19="N/A",$C19="N/A"),"N/A",IF(C19&gt;100,"No",IF(C19&lt;98,"No","Yes")))</f>
        <v>No</v>
      </c>
      <c r="E19" s="8">
        <v>97.256800369000004</v>
      </c>
      <c r="F19" s="9" t="str">
        <f>IF(OR($B19="N/A",$E19="N/A"),"N/A",IF(E19&gt;100,"No",IF(E19&lt;98,"No","Yes")))</f>
        <v>No</v>
      </c>
      <c r="G19" s="8">
        <v>97.088251826999993</v>
      </c>
      <c r="H19" s="9" t="str">
        <f>IF($B19="N/A","N/A",IF(G19&gt;100,"No",IF(G19&lt;98,"No","Yes")))</f>
        <v>No</v>
      </c>
      <c r="I19" s="10">
        <v>-0.36699999999999999</v>
      </c>
      <c r="J19" s="10">
        <v>-0.17299999999999999</v>
      </c>
      <c r="K19" s="9" t="str">
        <f t="shared" si="0"/>
        <v>Yes</v>
      </c>
    </row>
    <row r="20" spans="1:11" x14ac:dyDescent="0.2">
      <c r="A20" s="102" t="s">
        <v>31</v>
      </c>
      <c r="B20" s="59" t="s">
        <v>218</v>
      </c>
      <c r="C20" s="8">
        <v>97.335970219000004</v>
      </c>
      <c r="D20" s="9" t="str">
        <f>IF($B20="N/A","N/A",IF(C20&gt;100,"No",IF(C20&lt;95,"No","Yes")))</f>
        <v>Yes</v>
      </c>
      <c r="E20" s="8">
        <v>96.945597049</v>
      </c>
      <c r="F20" s="9" t="str">
        <f>IF($B20="N/A","N/A",IF(E20&gt;100,"No",IF(E20&lt;95,"No","Yes")))</f>
        <v>Yes</v>
      </c>
      <c r="G20" s="8">
        <v>96.812816189000003</v>
      </c>
      <c r="H20" s="9" t="str">
        <f>IF($B20="N/A","N/A",IF(G20&gt;100,"No",IF(G20&lt;95,"No","Yes")))</f>
        <v>Yes</v>
      </c>
      <c r="I20" s="10">
        <v>-0.40100000000000002</v>
      </c>
      <c r="J20" s="10">
        <v>-0.13700000000000001</v>
      </c>
      <c r="K20" s="9" t="str">
        <f t="shared" si="0"/>
        <v>Yes</v>
      </c>
    </row>
    <row r="21" spans="1:11" x14ac:dyDescent="0.2">
      <c r="A21" s="102" t="s">
        <v>317</v>
      </c>
      <c r="B21" s="34" t="s">
        <v>218</v>
      </c>
      <c r="C21" s="8">
        <v>97.615169846000001</v>
      </c>
      <c r="D21" s="9" t="str">
        <f>IF($B21="N/A","N/A",IF(C21&gt;100,"No",IF(C21&lt;95,"No","Yes")))</f>
        <v>Yes</v>
      </c>
      <c r="E21" s="8">
        <v>97.256800369000004</v>
      </c>
      <c r="F21" s="9" t="str">
        <f>IF($B21="N/A","N/A",IF(E21&gt;100,"No",IF(E21&lt;95,"No","Yes")))</f>
        <v>Yes</v>
      </c>
      <c r="G21" s="8">
        <v>97.088251826999993</v>
      </c>
      <c r="H21" s="9" t="str">
        <f>IF($B21="N/A","N/A",IF(G21&gt;100,"No",IF(G21&lt;95,"No","Yes")))</f>
        <v>Yes</v>
      </c>
      <c r="I21" s="10">
        <v>-0.36699999999999999</v>
      </c>
      <c r="J21" s="10">
        <v>-0.17299999999999999</v>
      </c>
      <c r="K21" s="9" t="str">
        <f t="shared" si="0"/>
        <v>Yes</v>
      </c>
    </row>
    <row r="22" spans="1:11" x14ac:dyDescent="0.2">
      <c r="A22" s="102" t="s">
        <v>1719</v>
      </c>
      <c r="B22" s="34" t="s">
        <v>228</v>
      </c>
      <c r="C22" s="8">
        <v>0.68054909259999996</v>
      </c>
      <c r="D22" s="9" t="str">
        <f>IF($B22="N/A","N/A",IF(C22&gt;5,"No",IF(C22&lt;=0,"No","Yes")))</f>
        <v>Yes</v>
      </c>
      <c r="E22" s="8">
        <v>0.69156293219999998</v>
      </c>
      <c r="F22" s="9" t="str">
        <f>IF($B22="N/A","N/A",IF(E22&gt;5,"No",IF(E22&lt;=0,"No","Yes")))</f>
        <v>Yes</v>
      </c>
      <c r="G22" s="8">
        <v>0.64643057900000001</v>
      </c>
      <c r="H22" s="9" t="str">
        <f>IF($B22="N/A","N/A",IF(G22&gt;5,"No",IF(G22&lt;=0,"No","Yes")))</f>
        <v>Yes</v>
      </c>
      <c r="I22" s="10">
        <v>1.6180000000000001</v>
      </c>
      <c r="J22" s="10">
        <v>-6.53</v>
      </c>
      <c r="K22" s="9" t="str">
        <f t="shared" si="0"/>
        <v>Yes</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4.7794322941000003</v>
      </c>
      <c r="D24" s="9" t="str">
        <f>IF($B24="N/A","N/A",IF(C24&gt;=2,"Yes","No"))</f>
        <v>Yes</v>
      </c>
      <c r="E24" s="8">
        <v>4.9481327800999999</v>
      </c>
      <c r="F24" s="9" t="str">
        <f>IF($B24="N/A","N/A",IF(E24&gt;=2,"Yes","No"))</f>
        <v>Yes</v>
      </c>
      <c r="G24" s="8">
        <v>4.9804384486000002</v>
      </c>
      <c r="H24" s="9" t="str">
        <f>IF($B24="N/A","N/A",IF(G24&gt;=2,"Yes","No"))</f>
        <v>Yes</v>
      </c>
      <c r="I24" s="10">
        <v>3.53</v>
      </c>
      <c r="J24" s="10">
        <v>0.65290000000000004</v>
      </c>
      <c r="K24" s="9" t="str">
        <f t="shared" si="0"/>
        <v>Yes</v>
      </c>
    </row>
    <row r="25" spans="1:11" x14ac:dyDescent="0.2">
      <c r="A25" s="102" t="s">
        <v>826</v>
      </c>
      <c r="B25" s="34" t="s">
        <v>230</v>
      </c>
      <c r="C25" s="8">
        <v>4.9150767798999997</v>
      </c>
      <c r="D25" s="9" t="str">
        <f>IF($B25="N/A","N/A",IF(C25&gt;30,"No",IF(C25&lt;5,"No","Yes")))</f>
        <v>No</v>
      </c>
      <c r="E25" s="8">
        <v>4.8985707699000001</v>
      </c>
      <c r="F25" s="9" t="str">
        <f>IF($B25="N/A","N/A",IF(E25&gt;30,"No",IF(E25&lt;5,"No","Yes")))</f>
        <v>No</v>
      </c>
      <c r="G25" s="8">
        <v>4.6880269815000002</v>
      </c>
      <c r="H25" s="9" t="str">
        <f>IF($B25="N/A","N/A",IF(G25&gt;30,"No",IF(G25&lt;5,"No","Yes")))</f>
        <v>No</v>
      </c>
      <c r="I25" s="10">
        <v>-0.33600000000000002</v>
      </c>
      <c r="J25" s="10">
        <v>-4.3</v>
      </c>
      <c r="K25" s="9" t="str">
        <f t="shared" si="0"/>
        <v>Yes</v>
      </c>
    </row>
    <row r="26" spans="1:11" x14ac:dyDescent="0.2">
      <c r="A26" s="102" t="s">
        <v>827</v>
      </c>
      <c r="B26" s="34" t="s">
        <v>231</v>
      </c>
      <c r="C26" s="8">
        <v>17.671009772000001</v>
      </c>
      <c r="D26" s="9" t="str">
        <f>IF($B26="N/A","N/A",IF(C26&gt;75,"No",IF(C26&lt;15,"No","Yes")))</f>
        <v>Yes</v>
      </c>
      <c r="E26" s="8">
        <v>16.856846473000001</v>
      </c>
      <c r="F26" s="9" t="str">
        <f>IF($B26="N/A","N/A",IF(E26&gt;75,"No",IF(E26&lt;15,"No","Yes")))</f>
        <v>Yes</v>
      </c>
      <c r="G26" s="8">
        <v>15.756042721</v>
      </c>
      <c r="H26" s="9" t="str">
        <f>IF($B26="N/A","N/A",IF(G26&gt;75,"No",IF(G26&lt;15,"No","Yes")))</f>
        <v>Yes</v>
      </c>
      <c r="I26" s="10">
        <v>-4.6100000000000003</v>
      </c>
      <c r="J26" s="10">
        <v>-6.53</v>
      </c>
      <c r="K26" s="9" t="str">
        <f t="shared" si="0"/>
        <v>Yes</v>
      </c>
    </row>
    <row r="27" spans="1:11" x14ac:dyDescent="0.2">
      <c r="A27" s="102" t="s">
        <v>828</v>
      </c>
      <c r="B27" s="34" t="s">
        <v>232</v>
      </c>
      <c r="C27" s="8">
        <v>77.413913448000002</v>
      </c>
      <c r="D27" s="9" t="str">
        <f>IF($B27="N/A","N/A",IF(C27&gt;70,"No",IF(C27&lt;25,"No","Yes")))</f>
        <v>No</v>
      </c>
      <c r="E27" s="8">
        <v>78.244582757000003</v>
      </c>
      <c r="F27" s="9" t="str">
        <f>IF($B27="N/A","N/A",IF(E27&gt;70,"No",IF(E27&lt;25,"No","Yes")))</f>
        <v>No</v>
      </c>
      <c r="G27" s="8">
        <v>79.555930298000007</v>
      </c>
      <c r="H27" s="9" t="str">
        <f>IF($B27="N/A","N/A",IF(G27&gt;70,"No",IF(G27&lt;25,"No","Yes")))</f>
        <v>No</v>
      </c>
      <c r="I27" s="10">
        <v>1.073</v>
      </c>
      <c r="J27" s="10">
        <v>1.6759999999999999</v>
      </c>
      <c r="K27" s="9" t="str">
        <f t="shared" si="0"/>
        <v>Yes</v>
      </c>
    </row>
    <row r="28" spans="1:11" x14ac:dyDescent="0.2">
      <c r="A28" s="102" t="s">
        <v>322</v>
      </c>
      <c r="B28" s="34" t="s">
        <v>233</v>
      </c>
      <c r="C28" s="8">
        <v>58.614471846999997</v>
      </c>
      <c r="D28" s="9" t="str">
        <f>IF($B28="N/A","N/A",IF(C28&gt;70,"No",IF(C28&lt;35,"No","Yes")))</f>
        <v>Yes</v>
      </c>
      <c r="E28" s="8">
        <v>59.491701245000002</v>
      </c>
      <c r="F28" s="9" t="str">
        <f>IF($B28="N/A","N/A",IF(E28&gt;70,"No",IF(E28&lt;35,"No","Yes")))</f>
        <v>Yes</v>
      </c>
      <c r="G28" s="8">
        <v>58.667790893999999</v>
      </c>
      <c r="H28" s="9" t="str">
        <f>IF($B28="N/A","N/A",IF(G28&gt;70,"No",IF(G28&lt;35,"No","Yes")))</f>
        <v>Yes</v>
      </c>
      <c r="I28" s="10">
        <v>1.4970000000000001</v>
      </c>
      <c r="J28" s="10">
        <v>-1.38</v>
      </c>
      <c r="K28" s="9" t="str">
        <f t="shared" si="0"/>
        <v>Yes</v>
      </c>
    </row>
    <row r="29" spans="1:11" x14ac:dyDescent="0.2">
      <c r="A29" s="102" t="s">
        <v>829</v>
      </c>
      <c r="B29" s="34" t="s">
        <v>224</v>
      </c>
      <c r="C29" s="8">
        <v>2.2450133968000001</v>
      </c>
      <c r="D29" s="9" t="str">
        <f>IF($B29="N/A","N/A",IF(C29&gt;1,"Yes","No"))</f>
        <v>Yes</v>
      </c>
      <c r="E29" s="8">
        <v>2.1851206044999998</v>
      </c>
      <c r="F29" s="9" t="str">
        <f>IF($B29="N/A","N/A",IF(E29&gt;1,"Yes","No"))</f>
        <v>Yes</v>
      </c>
      <c r="G29" s="8">
        <v>2.1947877742999999</v>
      </c>
      <c r="H29" s="9" t="str">
        <f>IF($B29="N/A","N/A",IF(G29&gt;1,"Yes","No"))</f>
        <v>Yes</v>
      </c>
      <c r="I29" s="10">
        <v>-2.67</v>
      </c>
      <c r="J29" s="10">
        <v>0.44240000000000002</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99.552117264000003</v>
      </c>
      <c r="D34" s="9" t="str">
        <f>IF($B34="N/A","N/A",IF(C34&gt;=90,"Yes","No"))</f>
        <v>Yes</v>
      </c>
      <c r="E34" s="8">
        <v>97.124250806999996</v>
      </c>
      <c r="F34" s="9" t="str">
        <f>IF($B34="N/A","N/A",IF(E34&gt;=90,"Yes","No"))</f>
        <v>Yes</v>
      </c>
      <c r="G34" s="8">
        <v>96.902754356000003</v>
      </c>
      <c r="H34" s="9" t="str">
        <f>IF($B34="N/A","N/A",IF(G34&gt;=90,"Yes","No"))</f>
        <v>Yes</v>
      </c>
      <c r="I34" s="10">
        <v>-2.44</v>
      </c>
      <c r="J34" s="10">
        <v>-0.22800000000000001</v>
      </c>
      <c r="K34" s="9" t="str">
        <f t="shared" si="0"/>
        <v>Yes</v>
      </c>
    </row>
    <row r="35" spans="1:11" x14ac:dyDescent="0.2">
      <c r="A35" s="102" t="s">
        <v>327</v>
      </c>
      <c r="B35" s="34" t="s">
        <v>217</v>
      </c>
      <c r="C35" s="8">
        <v>23.627268496999999</v>
      </c>
      <c r="D35" s="9" t="str">
        <f>IF($B35="N/A","N/A",IF(C35&gt;15,"No",IF(C35&lt;-15,"No","Yes")))</f>
        <v>N/A</v>
      </c>
      <c r="E35" s="8">
        <v>23.634163209</v>
      </c>
      <c r="F35" s="9" t="str">
        <f>IF($B35="N/A","N/A",IF(E35&gt;15,"No",IF(E35&lt;-15,"No","Yes")))</f>
        <v>N/A</v>
      </c>
      <c r="G35" s="8">
        <v>23.417650365</v>
      </c>
      <c r="H35" s="9" t="str">
        <f>IF($B35="N/A","N/A",IF(G35&gt;15,"No",IF(G35&lt;-15,"No","Yes")))</f>
        <v>N/A</v>
      </c>
      <c r="I35" s="10">
        <v>2.92E-2</v>
      </c>
      <c r="J35" s="10">
        <v>-0.91600000000000004</v>
      </c>
      <c r="K35" s="9" t="str">
        <f t="shared" si="0"/>
        <v>Yes</v>
      </c>
    </row>
    <row r="36" spans="1:11" ht="25.5" x14ac:dyDescent="0.2">
      <c r="A36" s="102" t="s">
        <v>368</v>
      </c>
      <c r="B36" s="34" t="s">
        <v>217</v>
      </c>
      <c r="C36" s="8">
        <v>25.081433225000001</v>
      </c>
      <c r="D36" s="9" t="str">
        <f>IF($B36="N/A","N/A",IF(C36&gt;15,"No",IF(C36&lt;-15,"No","Yes")))</f>
        <v>N/A</v>
      </c>
      <c r="E36" s="8">
        <v>25.391885662</v>
      </c>
      <c r="F36" s="9" t="str">
        <f>IF($B36="N/A","N/A",IF(E36&gt;15,"No",IF(E36&lt;-15,"No","Yes")))</f>
        <v>N/A</v>
      </c>
      <c r="G36" s="8">
        <v>26.233839236000001</v>
      </c>
      <c r="H36" s="9" t="str">
        <f>IF($B36="N/A","N/A",IF(G36&gt;15,"No",IF(G36&lt;-15,"No","Yes")))</f>
        <v>N/A</v>
      </c>
      <c r="I36" s="10">
        <v>1.238</v>
      </c>
      <c r="J36" s="10">
        <v>3.3159999999999998</v>
      </c>
      <c r="K36" s="9" t="str">
        <f t="shared" si="0"/>
        <v>Yes</v>
      </c>
    </row>
    <row r="37" spans="1:11" x14ac:dyDescent="0.2">
      <c r="A37" s="102" t="s">
        <v>373</v>
      </c>
      <c r="B37" s="34" t="s">
        <v>235</v>
      </c>
      <c r="C37" s="8">
        <v>91.914844114000005</v>
      </c>
      <c r="D37" s="9" t="str">
        <f>IF($B37="N/A","N/A",IF(C37&gt;90,"No",IF(C37&lt;75,"No","Yes")))</f>
        <v>No</v>
      </c>
      <c r="E37" s="8">
        <v>92.098893498999999</v>
      </c>
      <c r="F37" s="9" t="str">
        <f>IF($B37="N/A","N/A",IF(E37&gt;90,"No",IF(E37&lt;75,"No","Yes")))</f>
        <v>No</v>
      </c>
      <c r="G37" s="8">
        <v>92.197863968999997</v>
      </c>
      <c r="H37" s="9" t="str">
        <f>IF($B37="N/A","N/A",IF(G37&gt;90,"No",IF(G37&lt;75,"No","Yes")))</f>
        <v>No</v>
      </c>
      <c r="I37" s="10">
        <v>0.20019999999999999</v>
      </c>
      <c r="J37" s="10">
        <v>0.1075</v>
      </c>
      <c r="K37" s="9" t="str">
        <f>IF(J37="Div by 0", "N/A", IF(J37="N/A","N/A", IF(J37&gt;30, "No", IF(J37&lt;-30, "No", "Yes"))))</f>
        <v>Yes</v>
      </c>
    </row>
    <row r="38" spans="1:11" x14ac:dyDescent="0.2">
      <c r="A38" s="102" t="s">
        <v>374</v>
      </c>
      <c r="B38" s="34" t="s">
        <v>236</v>
      </c>
      <c r="C38" s="8">
        <v>5.8108422521999996</v>
      </c>
      <c r="D38" s="9" t="str">
        <f>IF($B38="N/A","N/A",IF(C38&gt;10,"No",IF(C38&lt;1,"No","Yes")))</f>
        <v>Yes</v>
      </c>
      <c r="E38" s="8">
        <v>5.4172429691000001</v>
      </c>
      <c r="F38" s="9" t="str">
        <f>IF($B38="N/A","N/A",IF(E38&gt;10,"No",IF(E38&lt;1,"No","Yes")))</f>
        <v>Yes</v>
      </c>
      <c r="G38" s="8">
        <v>5.4356379988999999</v>
      </c>
      <c r="H38" s="9" t="str">
        <f>IF($B38="N/A","N/A",IF(G38&gt;10,"No",IF(G38&lt;1,"No","Yes")))</f>
        <v>Yes</v>
      </c>
      <c r="I38" s="10">
        <v>-6.77</v>
      </c>
      <c r="J38" s="10">
        <v>0.33960000000000001</v>
      </c>
      <c r="K38" s="9" t="str">
        <f>IF(J38="Div by 0", "N/A", IF(J38="N/A","N/A", IF(J38&gt;30, "No", IF(J38&lt;-30, "No", "Yes"))))</f>
        <v>Yes</v>
      </c>
    </row>
    <row r="39" spans="1:11" x14ac:dyDescent="0.2">
      <c r="A39" s="102" t="s">
        <v>375</v>
      </c>
      <c r="B39" s="34" t="s">
        <v>237</v>
      </c>
      <c r="C39" s="8">
        <v>4.6533271299999998E-2</v>
      </c>
      <c r="D39" s="9" t="str">
        <f>IF($B39="N/A","N/A",IF(C39&gt;2,"No",IF(C39&lt;=0,"No","Yes")))</f>
        <v>Yes</v>
      </c>
      <c r="E39" s="8">
        <v>3.4578146599999998E-2</v>
      </c>
      <c r="F39" s="9" t="str">
        <f>IF($B39="N/A","N/A",IF(E39&gt;2,"No",IF(E39&lt;=0,"No","Yes")))</f>
        <v>Yes</v>
      </c>
      <c r="G39" s="8">
        <v>3.9347948299999998E-2</v>
      </c>
      <c r="H39" s="9" t="str">
        <f>IF($B39="N/A","N/A",IF(G39&gt;2,"No",IF(G39&lt;=0,"No","Yes")))</f>
        <v>Yes</v>
      </c>
      <c r="I39" s="10">
        <v>-25.7</v>
      </c>
      <c r="J39" s="10">
        <v>13.79</v>
      </c>
      <c r="K39" s="9" t="str">
        <f>IF(J39="Div by 0", "N/A", IF(J39="N/A","N/A", IF(J39&gt;30, "No", IF(J39&lt;-30, "No", "Yes"))))</f>
        <v>Yes</v>
      </c>
    </row>
    <row r="40" spans="1:11" x14ac:dyDescent="0.2">
      <c r="A40" s="102" t="s">
        <v>376</v>
      </c>
      <c r="B40" s="34" t="s">
        <v>238</v>
      </c>
      <c r="C40" s="8">
        <v>0.88413215450000004</v>
      </c>
      <c r="D40" s="9" t="str">
        <f>IF($B40="N/A","N/A",IF(C40&gt;3,"No",IF(C40&lt;=0,"No","Yes")))</f>
        <v>Yes</v>
      </c>
      <c r="E40" s="8">
        <v>0.82411249419999999</v>
      </c>
      <c r="F40" s="9" t="str">
        <f>IF($B40="N/A","N/A",IF(E40&gt;3,"No",IF(E40&lt;=0,"No","Yes")))</f>
        <v>Yes</v>
      </c>
      <c r="G40" s="8">
        <v>0.70264193370000005</v>
      </c>
      <c r="H40" s="9" t="str">
        <f>IF($B40="N/A","N/A",IF(G40&gt;3,"No",IF(G40&lt;=0,"No","Yes")))</f>
        <v>Yes</v>
      </c>
      <c r="I40" s="10">
        <v>-6.79</v>
      </c>
      <c r="J40" s="10">
        <v>-14.7</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4561</v>
      </c>
      <c r="D6" s="9" t="str">
        <f>IF($B6="N/A","N/A",IF(C6&gt;15,"No",IF(C6&lt;-15,"No","Yes")))</f>
        <v>N/A</v>
      </c>
      <c r="E6" s="35">
        <v>4487</v>
      </c>
      <c r="F6" s="9" t="str">
        <f>IF($B6="N/A","N/A",IF(E6&gt;15,"No",IF(E6&lt;-15,"No","Yes")))</f>
        <v>N/A</v>
      </c>
      <c r="G6" s="35">
        <v>4321</v>
      </c>
      <c r="H6" s="9" t="str">
        <f>IF($B6="N/A","N/A",IF(G6&gt;15,"No",IF(G6&lt;-15,"No","Yes")))</f>
        <v>N/A</v>
      </c>
      <c r="I6" s="10">
        <v>-1.62</v>
      </c>
      <c r="J6" s="10">
        <v>-3.7</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1040.8829204000001</v>
      </c>
      <c r="D9" s="9" t="str">
        <f>IF($B9="N/A","N/A",IF(C9&gt;15,"No",IF(C9&lt;-15,"No","Yes")))</f>
        <v>N/A</v>
      </c>
      <c r="E9" s="88">
        <v>1090.8170270000001</v>
      </c>
      <c r="F9" s="9" t="str">
        <f>IF($B9="N/A","N/A",IF(E9&gt;15,"No",IF(E9&lt;-15,"No","Yes")))</f>
        <v>N/A</v>
      </c>
      <c r="G9" s="88">
        <v>1201.5582041</v>
      </c>
      <c r="H9" s="9" t="str">
        <f>IF($B9="N/A","N/A",IF(G9&gt;15,"No",IF(G9&lt;-15,"No","Yes")))</f>
        <v>N/A</v>
      </c>
      <c r="I9" s="10">
        <v>4.7969999999999997</v>
      </c>
      <c r="J9" s="10">
        <v>10.15</v>
      </c>
      <c r="K9" s="9" t="str">
        <f t="shared" si="0"/>
        <v>Yes</v>
      </c>
    </row>
    <row r="10" spans="1:11" x14ac:dyDescent="0.2">
      <c r="A10" s="102" t="s">
        <v>313</v>
      </c>
      <c r="B10" s="34" t="s">
        <v>217</v>
      </c>
      <c r="C10" s="8">
        <v>0.46042534530000001</v>
      </c>
      <c r="D10" s="9" t="str">
        <f>IF($B10="N/A","N/A",IF(C10&gt;15,"No",IF(C10&lt;-15,"No","Yes")))</f>
        <v>N/A</v>
      </c>
      <c r="E10" s="8">
        <v>0.37887229770000003</v>
      </c>
      <c r="F10" s="9" t="str">
        <f>IF($B10="N/A","N/A",IF(E10&gt;15,"No",IF(E10&lt;-15,"No","Yes")))</f>
        <v>N/A</v>
      </c>
      <c r="G10" s="8">
        <v>0.46285582040000001</v>
      </c>
      <c r="H10" s="9" t="str">
        <f>IF($B10="N/A","N/A",IF(G10&gt;15,"No",IF(G10&lt;-15,"No","Yes")))</f>
        <v>N/A</v>
      </c>
      <c r="I10" s="10">
        <v>-17.7</v>
      </c>
      <c r="J10" s="10">
        <v>22.17</v>
      </c>
      <c r="K10" s="9" t="str">
        <f t="shared" si="0"/>
        <v>Yes</v>
      </c>
    </row>
    <row r="11" spans="1:11" x14ac:dyDescent="0.2">
      <c r="A11" s="102" t="s">
        <v>820</v>
      </c>
      <c r="B11" s="34" t="s">
        <v>217</v>
      </c>
      <c r="C11" s="88">
        <v>1037.2380952000001</v>
      </c>
      <c r="D11" s="9" t="str">
        <f>IF($B11="N/A","N/A",IF(C11&gt;15,"No",IF(C11&lt;-15,"No","Yes")))</f>
        <v>N/A</v>
      </c>
      <c r="E11" s="88">
        <v>732.23529412000005</v>
      </c>
      <c r="F11" s="9" t="str">
        <f>IF($B11="N/A","N/A",IF(E11&gt;15,"No",IF(E11&lt;-15,"No","Yes")))</f>
        <v>N/A</v>
      </c>
      <c r="G11" s="88">
        <v>745.4</v>
      </c>
      <c r="H11" s="9" t="str">
        <f>IF($B11="N/A","N/A",IF(G11&gt;15,"No",IF(G11&lt;-15,"No","Yes")))</f>
        <v>N/A</v>
      </c>
      <c r="I11" s="10">
        <v>-29.4</v>
      </c>
      <c r="J11" s="10">
        <v>1.798</v>
      </c>
      <c r="K11" s="9" t="str">
        <f t="shared" si="0"/>
        <v>Yes</v>
      </c>
    </row>
    <row r="12" spans="1:11" x14ac:dyDescent="0.2">
      <c r="A12" s="102" t="s">
        <v>314</v>
      </c>
      <c r="B12" s="34" t="s">
        <v>218</v>
      </c>
      <c r="C12" s="8">
        <v>97.500548124999995</v>
      </c>
      <c r="D12" s="9" t="str">
        <f>IF($B12="N/A","N/A",IF(C12&gt;100,"No",IF(C12&lt;95,"No","Yes")))</f>
        <v>Yes</v>
      </c>
      <c r="E12" s="8">
        <v>98.328504569000003</v>
      </c>
      <c r="F12" s="9" t="str">
        <f>IF($B12="N/A","N/A",IF(E12&gt;100,"No",IF(E12&lt;95,"No","Yes")))</f>
        <v>Yes</v>
      </c>
      <c r="G12" s="8">
        <v>98.657718121000002</v>
      </c>
      <c r="H12" s="9" t="str">
        <f>IF($B12="N/A","N/A",IF(G12&gt;100,"No",IF(G12&lt;95,"No","Yes")))</f>
        <v>Yes</v>
      </c>
      <c r="I12" s="10">
        <v>0.84919999999999995</v>
      </c>
      <c r="J12" s="10">
        <v>0.33479999999999999</v>
      </c>
      <c r="K12" s="9" t="str">
        <f t="shared" si="0"/>
        <v>Yes</v>
      </c>
    </row>
    <row r="13" spans="1:11" x14ac:dyDescent="0.2">
      <c r="A13" s="102" t="s">
        <v>821</v>
      </c>
      <c r="B13" s="34" t="s">
        <v>224</v>
      </c>
      <c r="C13" s="8">
        <v>1.1807960422999999</v>
      </c>
      <c r="D13" s="9" t="str">
        <f>IF($B13="N/A","N/A",IF(C13&gt;1,"Yes","No"))</f>
        <v>Yes</v>
      </c>
      <c r="E13" s="8">
        <v>1.1985494107000001</v>
      </c>
      <c r="F13" s="9" t="str">
        <f>IF($B13="N/A","N/A",IF(E13&gt;1,"Yes","No"))</f>
        <v>Yes</v>
      </c>
      <c r="G13" s="8">
        <v>1.2015012902</v>
      </c>
      <c r="H13" s="9" t="str">
        <f>IF($B13="N/A","N/A",IF(G13&gt;1,"Yes","No"))</f>
        <v>Yes</v>
      </c>
      <c r="I13" s="10">
        <v>1.504</v>
      </c>
      <c r="J13" s="10">
        <v>0.24629999999999999</v>
      </c>
      <c r="K13" s="9" t="str">
        <f t="shared" si="0"/>
        <v>Yes</v>
      </c>
    </row>
    <row r="14" spans="1:11" x14ac:dyDescent="0.2">
      <c r="A14" s="102" t="s">
        <v>315</v>
      </c>
      <c r="B14" s="34" t="s">
        <v>218</v>
      </c>
      <c r="C14" s="8">
        <v>97.522473141999996</v>
      </c>
      <c r="D14" s="9" t="str">
        <f>IF($B14="N/A","N/A",IF(C14&gt;100,"No",IF(C14&lt;95,"No","Yes")))</f>
        <v>Yes</v>
      </c>
      <c r="E14" s="8">
        <v>98.306217962999995</v>
      </c>
      <c r="F14" s="9" t="str">
        <f>IF($B14="N/A","N/A",IF(E14&gt;100,"No",IF(E14&lt;95,"No","Yes")))</f>
        <v>Yes</v>
      </c>
      <c r="G14" s="8">
        <v>98.611432539000006</v>
      </c>
      <c r="H14" s="9" t="str">
        <f>IF($B14="N/A","N/A",IF(G14&gt;100,"No",IF(G14&lt;95,"No","Yes")))</f>
        <v>Yes</v>
      </c>
      <c r="I14" s="10">
        <v>0.80369999999999997</v>
      </c>
      <c r="J14" s="10">
        <v>0.3105</v>
      </c>
      <c r="K14" s="9" t="str">
        <f t="shared" si="0"/>
        <v>Yes</v>
      </c>
    </row>
    <row r="15" spans="1:11" x14ac:dyDescent="0.2">
      <c r="A15" s="102" t="s">
        <v>822</v>
      </c>
      <c r="B15" s="34" t="s">
        <v>225</v>
      </c>
      <c r="C15" s="8">
        <v>12.182329137</v>
      </c>
      <c r="D15" s="9" t="str">
        <f>IF($B15="N/A","N/A",IF(C15&gt;3,"Yes","No"))</f>
        <v>Yes</v>
      </c>
      <c r="E15" s="8">
        <v>12.524370891</v>
      </c>
      <c r="F15" s="9" t="str">
        <f>IF($B15="N/A","N/A",IF(E15&gt;3,"Yes","No"))</f>
        <v>Yes</v>
      </c>
      <c r="G15" s="8">
        <v>12.508566064</v>
      </c>
      <c r="H15" s="9" t="str">
        <f>IF($B15="N/A","N/A",IF(G15&gt;3,"Yes","No"))</f>
        <v>Yes</v>
      </c>
      <c r="I15" s="10">
        <v>2.8079999999999998</v>
      </c>
      <c r="J15" s="10">
        <v>-0.126</v>
      </c>
      <c r="K15" s="9" t="str">
        <f t="shared" si="0"/>
        <v>Yes</v>
      </c>
    </row>
    <row r="16" spans="1:11" x14ac:dyDescent="0.2">
      <c r="A16" s="102" t="s">
        <v>823</v>
      </c>
      <c r="B16" s="34" t="s">
        <v>226</v>
      </c>
      <c r="C16" s="8">
        <v>3.9730322297999998</v>
      </c>
      <c r="D16" s="9" t="str">
        <f>IF($B16="N/A","N/A",IF(C16&gt;=8,"No",IF(C16&lt;2,"No","Yes")))</f>
        <v>Yes</v>
      </c>
      <c r="E16" s="8">
        <v>3.9581011812</v>
      </c>
      <c r="F16" s="9" t="str">
        <f>IF($B16="N/A","N/A",IF(E16&gt;=8,"No",IF(E16&lt;2,"No","Yes")))</f>
        <v>Yes</v>
      </c>
      <c r="G16" s="8">
        <v>4.1349224717000004</v>
      </c>
      <c r="H16" s="9" t="str">
        <f>IF($B16="N/A","N/A",IF(G16&gt;=8,"No",IF(G16&lt;2,"No","Yes")))</f>
        <v>Yes</v>
      </c>
      <c r="I16" s="10">
        <v>-0.376</v>
      </c>
      <c r="J16" s="10">
        <v>4.4669999999999996</v>
      </c>
      <c r="K16" s="9" t="str">
        <f t="shared" si="0"/>
        <v>Yes</v>
      </c>
    </row>
    <row r="17" spans="1:11" x14ac:dyDescent="0.2">
      <c r="A17" s="102" t="s">
        <v>316</v>
      </c>
      <c r="B17" s="34" t="s">
        <v>227</v>
      </c>
      <c r="C17" s="8">
        <v>97.566323174999994</v>
      </c>
      <c r="D17" s="9" t="str">
        <f>IF(OR($B17="N/A",$C17="N/A"),"N/A",IF(C17&gt;100,"No",IF(C17&lt;98,"No","Yes")))</f>
        <v>No</v>
      </c>
      <c r="E17" s="8">
        <v>98.350791174999998</v>
      </c>
      <c r="F17" s="9" t="str">
        <f>IF(OR($B17="N/A",$E17="N/A"),"N/A",IF(E17&gt;100,"No",IF(E17&lt;98,"No","Yes")))</f>
        <v>Yes</v>
      </c>
      <c r="G17" s="8">
        <v>98.657718121000002</v>
      </c>
      <c r="H17" s="9" t="str">
        <f>IF($B17="N/A","N/A",IF(G17&gt;100,"No",IF(G17&lt;98,"No","Yes")))</f>
        <v>Yes</v>
      </c>
      <c r="I17" s="10">
        <v>0.80400000000000005</v>
      </c>
      <c r="J17" s="10">
        <v>0.31209999999999999</v>
      </c>
      <c r="K17" s="9" t="str">
        <f t="shared" si="0"/>
        <v>Yes</v>
      </c>
    </row>
    <row r="18" spans="1:11" x14ac:dyDescent="0.2">
      <c r="A18" s="102" t="s">
        <v>31</v>
      </c>
      <c r="B18" s="34" t="s">
        <v>218</v>
      </c>
      <c r="C18" s="8">
        <v>97.478623108999997</v>
      </c>
      <c r="D18" s="9" t="str">
        <f>IF($B18="N/A","N/A",IF(C18&gt;100,"No",IF(C18&lt;95,"No","Yes")))</f>
        <v>Yes</v>
      </c>
      <c r="E18" s="8">
        <v>98.261644751999995</v>
      </c>
      <c r="F18" s="9" t="str">
        <f>IF($B18="N/A","N/A",IF(E18&gt;100,"No",IF(E18&lt;95,"No","Yes")))</f>
        <v>Yes</v>
      </c>
      <c r="G18" s="8">
        <v>98.518861375</v>
      </c>
      <c r="H18" s="9" t="str">
        <f>IF($B18="N/A","N/A",IF(G18&gt;100,"No",IF(G18&lt;95,"No","Yes")))</f>
        <v>Yes</v>
      </c>
      <c r="I18" s="10">
        <v>0.80330000000000001</v>
      </c>
      <c r="J18" s="10">
        <v>0.26179999999999998</v>
      </c>
      <c r="K18" s="9" t="str">
        <f t="shared" si="0"/>
        <v>Yes</v>
      </c>
    </row>
    <row r="19" spans="1:11" x14ac:dyDescent="0.2">
      <c r="A19" s="102" t="s">
        <v>317</v>
      </c>
      <c r="B19" s="34" t="s">
        <v>218</v>
      </c>
      <c r="C19" s="8">
        <v>97.566323174999994</v>
      </c>
      <c r="D19" s="9" t="str">
        <f>IF($B19="N/A","N/A",IF(C19&gt;100,"No",IF(C19&lt;95,"No","Yes")))</f>
        <v>Yes</v>
      </c>
      <c r="E19" s="8">
        <v>98.350791174999998</v>
      </c>
      <c r="F19" s="9" t="str">
        <f>IF($B19="N/A","N/A",IF(E19&gt;100,"No",IF(E19&lt;95,"No","Yes")))</f>
        <v>Yes</v>
      </c>
      <c r="G19" s="8">
        <v>98.657718121000002</v>
      </c>
      <c r="H19" s="9" t="str">
        <f>IF($B19="N/A","N/A",IF(G19&gt;100,"No",IF(G19&lt;95,"No","Yes")))</f>
        <v>Yes</v>
      </c>
      <c r="I19" s="10">
        <v>0.80400000000000005</v>
      </c>
      <c r="J19" s="10">
        <v>0.31209999999999999</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7.6735365052000004</v>
      </c>
      <c r="D21" s="9" t="str">
        <f>IF($B21="N/A","N/A",IF(C21&gt;=2,"Yes","No"))</f>
        <v>Yes</v>
      </c>
      <c r="E21" s="8">
        <v>7.8237129484999999</v>
      </c>
      <c r="F21" s="9" t="str">
        <f>IF($B21="N/A","N/A",IF(E21&gt;=2,"Yes","No"))</f>
        <v>Yes</v>
      </c>
      <c r="G21" s="8">
        <v>7.9680629484000001</v>
      </c>
      <c r="H21" s="9" t="str">
        <f>IF($B21="N/A","N/A",IF(G21&gt;=2,"Yes","No"))</f>
        <v>Yes</v>
      </c>
      <c r="I21" s="10">
        <v>1.9570000000000001</v>
      </c>
      <c r="J21" s="10">
        <v>1.845</v>
      </c>
      <c r="K21" s="9" t="str">
        <f t="shared" si="0"/>
        <v>Yes</v>
      </c>
    </row>
    <row r="22" spans="1:11" x14ac:dyDescent="0.2">
      <c r="A22" s="102" t="s">
        <v>826</v>
      </c>
      <c r="B22" s="34" t="s">
        <v>230</v>
      </c>
      <c r="C22" s="8">
        <v>8.3315062486000002</v>
      </c>
      <c r="D22" s="9" t="str">
        <f>IF($B22="N/A","N/A",IF(C22&gt;30,"No",IF(C22&lt;5,"No","Yes")))</f>
        <v>Yes</v>
      </c>
      <c r="E22" s="8">
        <v>8.7809226655000003</v>
      </c>
      <c r="F22" s="9" t="str">
        <f>IF($B22="N/A","N/A",IF(E22&gt;30,"No",IF(E22&lt;5,"No","Yes")))</f>
        <v>Yes</v>
      </c>
      <c r="G22" s="8">
        <v>8.956260125</v>
      </c>
      <c r="H22" s="9" t="str">
        <f>IF($B22="N/A","N/A",IF(G22&gt;30,"No",IF(G22&lt;5,"No","Yes")))</f>
        <v>Yes</v>
      </c>
      <c r="I22" s="10">
        <v>5.3940000000000001</v>
      </c>
      <c r="J22" s="10">
        <v>1.9970000000000001</v>
      </c>
      <c r="K22" s="9" t="str">
        <f t="shared" si="0"/>
        <v>Yes</v>
      </c>
    </row>
    <row r="23" spans="1:11" x14ac:dyDescent="0.2">
      <c r="A23" s="102" t="s">
        <v>827</v>
      </c>
      <c r="B23" s="34" t="s">
        <v>231</v>
      </c>
      <c r="C23" s="8">
        <v>36.592852444999998</v>
      </c>
      <c r="D23" s="9" t="str">
        <f>IF($B23="N/A","N/A",IF(C23&gt;75,"No",IF(C23&lt;15,"No","Yes")))</f>
        <v>Yes</v>
      </c>
      <c r="E23" s="8">
        <v>36.238020949000003</v>
      </c>
      <c r="F23" s="9" t="str">
        <f>IF($B23="N/A","N/A",IF(E23&gt;75,"No",IF(E23&lt;15,"No","Yes")))</f>
        <v>Yes</v>
      </c>
      <c r="G23" s="8">
        <v>36.149039574</v>
      </c>
      <c r="H23" s="9" t="str">
        <f>IF($B23="N/A","N/A",IF(G23&gt;75,"No",IF(G23&lt;15,"No","Yes")))</f>
        <v>Yes</v>
      </c>
      <c r="I23" s="10">
        <v>-0.97</v>
      </c>
      <c r="J23" s="10">
        <v>-0.246</v>
      </c>
      <c r="K23" s="9" t="str">
        <f t="shared" si="0"/>
        <v>Yes</v>
      </c>
    </row>
    <row r="24" spans="1:11" x14ac:dyDescent="0.2">
      <c r="A24" s="102" t="s">
        <v>828</v>
      </c>
      <c r="B24" s="34" t="s">
        <v>232</v>
      </c>
      <c r="C24" s="8">
        <v>55.075641306999998</v>
      </c>
      <c r="D24" s="9" t="str">
        <f>IF($B24="N/A","N/A",IF(C24&gt;70,"No",IF(C24&lt;25,"No","Yes")))</f>
        <v>Yes</v>
      </c>
      <c r="E24" s="8">
        <v>54.981056385000002</v>
      </c>
      <c r="F24" s="9" t="str">
        <f>IF($B24="N/A","N/A",IF(E24&gt;70,"No",IF(E24&lt;25,"No","Yes")))</f>
        <v>Yes</v>
      </c>
      <c r="G24" s="8">
        <v>54.894700301</v>
      </c>
      <c r="H24" s="9" t="str">
        <f>IF($B24="N/A","N/A",IF(G24&gt;70,"No",IF(G24&lt;25,"No","Yes")))</f>
        <v>Yes</v>
      </c>
      <c r="I24" s="10">
        <v>-0.17199999999999999</v>
      </c>
      <c r="J24" s="10">
        <v>-0.157</v>
      </c>
      <c r="K24" s="9" t="str">
        <f t="shared" si="0"/>
        <v>Yes</v>
      </c>
    </row>
    <row r="25" spans="1:11" x14ac:dyDescent="0.2">
      <c r="A25" s="102" t="s">
        <v>322</v>
      </c>
      <c r="B25" s="34" t="s">
        <v>233</v>
      </c>
      <c r="C25" s="8">
        <v>48.783161587000002</v>
      </c>
      <c r="D25" s="9" t="str">
        <f>IF($B25="N/A","N/A",IF(C25&gt;70,"No",IF(C25&lt;35,"No","Yes")))</f>
        <v>Yes</v>
      </c>
      <c r="E25" s="8">
        <v>51.548919099999999</v>
      </c>
      <c r="F25" s="9" t="str">
        <f>IF($B25="N/A","N/A",IF(E25&gt;70,"No",IF(E25&lt;35,"No","Yes")))</f>
        <v>Yes</v>
      </c>
      <c r="G25" s="8">
        <v>52.024994214000003</v>
      </c>
      <c r="H25" s="9" t="str">
        <f>IF($B25="N/A","N/A",IF(G25&gt;70,"No",IF(G25&lt;35,"No","Yes")))</f>
        <v>Yes</v>
      </c>
      <c r="I25" s="10">
        <v>5.6689999999999996</v>
      </c>
      <c r="J25" s="10">
        <v>0.92349999999999999</v>
      </c>
      <c r="K25" s="9" t="str">
        <f t="shared" si="0"/>
        <v>Yes</v>
      </c>
    </row>
    <row r="26" spans="1:11" x14ac:dyDescent="0.2">
      <c r="A26" s="102" t="s">
        <v>829</v>
      </c>
      <c r="B26" s="34" t="s">
        <v>224</v>
      </c>
      <c r="C26" s="8">
        <v>2.4242696629</v>
      </c>
      <c r="D26" s="9" t="str">
        <f>IF($B26="N/A","N/A",IF(C26&gt;1,"Yes","No"))</f>
        <v>Yes</v>
      </c>
      <c r="E26" s="8">
        <v>2.4409857328000002</v>
      </c>
      <c r="F26" s="9" t="str">
        <f>IF($B26="N/A","N/A",IF(E26&gt;1,"Yes","No"))</f>
        <v>Yes</v>
      </c>
      <c r="G26" s="8">
        <v>2.4608540925</v>
      </c>
      <c r="H26" s="9" t="str">
        <f>IF($B26="N/A","N/A",IF(G26&gt;1,"Yes","No"))</f>
        <v>Yes</v>
      </c>
      <c r="I26" s="10">
        <v>0.6895</v>
      </c>
      <c r="J26" s="10">
        <v>0.81389999999999996</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99.101123595999994</v>
      </c>
      <c r="D28" s="9" t="str">
        <f>IF($B28="N/A","N/A",IF(C28&gt;15,"No",IF(C28&lt;-15,"No","Yes")))</f>
        <v>N/A</v>
      </c>
      <c r="E28" s="8">
        <v>97.103329009999996</v>
      </c>
      <c r="F28" s="9" t="str">
        <f>IF($B28="N/A","N/A",IF(E28&gt;15,"No",IF(E28&lt;-15,"No","Yes")))</f>
        <v>N/A</v>
      </c>
      <c r="G28" s="8">
        <v>97.642348753999997</v>
      </c>
      <c r="H28" s="9" t="str">
        <f>IF($B28="N/A","N/A",IF(G28&gt;15,"No",IF(G28&lt;-15,"No","Yes")))</f>
        <v>N/A</v>
      </c>
      <c r="I28" s="10">
        <v>-2.02</v>
      </c>
      <c r="J28" s="10">
        <v>0.55510000000000004</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22.034641526000001</v>
      </c>
      <c r="D31" s="9" t="str">
        <f>IF($B31="N/A","N/A",IF(C31&gt;=90,"Yes","No"))</f>
        <v>No</v>
      </c>
      <c r="E31" s="8">
        <v>98.127925117000004</v>
      </c>
      <c r="F31" s="9" t="str">
        <f>IF($B31="N/A","N/A",IF(E31&gt;=90,"Yes","No"))</f>
        <v>Yes</v>
      </c>
      <c r="G31" s="8">
        <v>98.403147419999996</v>
      </c>
      <c r="H31" s="9" t="str">
        <f>IF($B31="N/A","N/A",IF(G31&gt;=90,"Yes","No"))</f>
        <v>Yes</v>
      </c>
      <c r="I31" s="10">
        <v>345.3</v>
      </c>
      <c r="J31" s="10">
        <v>0.28050000000000003</v>
      </c>
      <c r="K31" s="9" t="str">
        <f t="shared" si="0"/>
        <v>Yes</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0</v>
      </c>
      <c r="F6" s="9" t="str">
        <f>IF($B6="N/A","N/A",IF(E6&lt;0,"No","Yes"))</f>
        <v>N/A</v>
      </c>
      <c r="G6" s="35">
        <v>0</v>
      </c>
      <c r="H6" s="9" t="str">
        <f>IF($B6="N/A","N/A",IF(G6&lt;0,"No","Yes"))</f>
        <v>N/A</v>
      </c>
      <c r="I6" s="10" t="s">
        <v>217</v>
      </c>
      <c r="J6" s="10" t="s">
        <v>1743</v>
      </c>
      <c r="K6" s="9" t="str">
        <f t="shared" ref="K6:K35" si="0">IF(J6="Div by 0", "N/A", IF(J6="N/A","N/A", IF(J6&gt;30, "No", IF(J6&lt;-30, "No", "Yes"))))</f>
        <v>N/A</v>
      </c>
    </row>
    <row r="7" spans="1:11" x14ac:dyDescent="0.2">
      <c r="A7" s="102" t="s">
        <v>438</v>
      </c>
      <c r="B7" s="97" t="s">
        <v>217</v>
      </c>
      <c r="C7" s="9" t="s">
        <v>217</v>
      </c>
      <c r="D7" s="9" t="str">
        <f t="shared" ref="D7:D17" si="1">IF(OR($B7="N/A",$C7="N/A"),"N/A",IF(C7&lt;0,"No","Yes"))</f>
        <v>N/A</v>
      </c>
      <c r="E7" s="9" t="s">
        <v>1743</v>
      </c>
      <c r="F7" s="9" t="str">
        <f t="shared" ref="F7:F17" si="2">IF($B7="N/A","N/A",IF(E7&lt;0,"No","Yes"))</f>
        <v>N/A</v>
      </c>
      <c r="G7" s="9" t="s">
        <v>1743</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102" t="s">
        <v>440</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102" t="s">
        <v>441</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25" t="s">
        <v>328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25" t="s">
        <v>314</v>
      </c>
      <c r="B12" s="97" t="s">
        <v>217</v>
      </c>
      <c r="C12" s="9" t="s">
        <v>217</v>
      </c>
      <c r="D12" s="9" t="str">
        <f t="shared" si="1"/>
        <v>N/A</v>
      </c>
      <c r="E12" s="9" t="s">
        <v>1743</v>
      </c>
      <c r="F12" s="9" t="str">
        <f t="shared" si="2"/>
        <v>N/A</v>
      </c>
      <c r="G12" s="9" t="s">
        <v>1743</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t="s">
        <v>1743</v>
      </c>
      <c r="F14" s="9" t="str">
        <f t="shared" si="2"/>
        <v>N/A</v>
      </c>
      <c r="G14" s="9" t="s">
        <v>1743</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t="s">
        <v>1743</v>
      </c>
      <c r="F16" s="9" t="str">
        <f t="shared" si="2"/>
        <v>N/A</v>
      </c>
      <c r="G16" s="9" t="s">
        <v>1743</v>
      </c>
      <c r="H16" s="9" t="str">
        <f t="shared" si="3"/>
        <v>N/A</v>
      </c>
      <c r="I16" s="10" t="s">
        <v>217</v>
      </c>
      <c r="J16" s="10" t="s">
        <v>1743</v>
      </c>
      <c r="K16" s="9" t="str">
        <f t="shared" si="0"/>
        <v>N/A</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t="s">
        <v>1743</v>
      </c>
      <c r="F18" s="9" t="str">
        <f>IF(OR($B18="N/A",$E18="N/A"),"N/A",IF(E18&gt;100,"No",IF(E18&lt;98,"No","Yes")))</f>
        <v>No</v>
      </c>
      <c r="G18" s="9" t="s">
        <v>1743</v>
      </c>
      <c r="H18" s="9" t="str">
        <f>IF($B18="N/A","N/A",IF(G18&gt;100,"No",IF(G18&lt;98,"No","Yes")))</f>
        <v>No</v>
      </c>
      <c r="I18" s="10" t="s">
        <v>217</v>
      </c>
      <c r="J18" s="10" t="s">
        <v>1743</v>
      </c>
      <c r="K18" s="9" t="str">
        <f t="shared" si="0"/>
        <v>N/A</v>
      </c>
    </row>
    <row r="19" spans="1:11" x14ac:dyDescent="0.2">
      <c r="A19" s="102" t="s">
        <v>31</v>
      </c>
      <c r="B19" s="34" t="s">
        <v>218</v>
      </c>
      <c r="C19" s="9" t="s">
        <v>217</v>
      </c>
      <c r="D19" s="9" t="str">
        <f>IF(OR($B19="N/A",$C19="N/A"),"N/A",IF(C19&gt;100,"No",IF(C19&lt;95,"No","Yes")))</f>
        <v>N/A</v>
      </c>
      <c r="E19" s="9" t="s">
        <v>1743</v>
      </c>
      <c r="F19" s="9" t="str">
        <f>IF(OR($B19="N/A",$E19="N/A"),"N/A",IF(E19&gt;100,"No",IF(E19&lt;98,"No","Yes")))</f>
        <v>No</v>
      </c>
      <c r="G19" s="9" t="s">
        <v>1743</v>
      </c>
      <c r="H19" s="9" t="str">
        <f>IF($B19="N/A","N/A",IF(G19&gt;100,"No",IF(G19&lt;95,"No","Yes")))</f>
        <v>No</v>
      </c>
      <c r="I19" s="10" t="s">
        <v>217</v>
      </c>
      <c r="J19" s="10" t="s">
        <v>1743</v>
      </c>
      <c r="K19" s="9" t="str">
        <f t="shared" si="0"/>
        <v>N/A</v>
      </c>
    </row>
    <row r="20" spans="1:11" x14ac:dyDescent="0.2">
      <c r="A20" s="25" t="s">
        <v>317</v>
      </c>
      <c r="B20" s="97" t="s">
        <v>217</v>
      </c>
      <c r="C20" s="9" t="s">
        <v>217</v>
      </c>
      <c r="D20" s="9" t="str">
        <f t="shared" ref="D20:D35" si="4">IF(OR($B20="N/A",$C20="N/A"),"N/A",IF(C20&lt;0,"No","Yes"))</f>
        <v>N/A</v>
      </c>
      <c r="E20" s="9" t="s">
        <v>1743</v>
      </c>
      <c r="F20" s="9" t="str">
        <f t="shared" ref="F20:F34" si="5">IF($B20="N/A","N/A",IF(E20&lt;0,"No","Yes"))</f>
        <v>N/A</v>
      </c>
      <c r="G20" s="9" t="s">
        <v>1743</v>
      </c>
      <c r="H20" s="9" t="str">
        <f t="shared" ref="H20:H35" si="6">IF($B20="N/A","N/A",IF(G20&lt;0,"No","Yes"))</f>
        <v>N/A</v>
      </c>
      <c r="I20" s="10" t="s">
        <v>217</v>
      </c>
      <c r="J20" s="10" t="s">
        <v>1743</v>
      </c>
      <c r="K20" s="9" t="str">
        <f t="shared" si="0"/>
        <v>N/A</v>
      </c>
    </row>
    <row r="21" spans="1:11" x14ac:dyDescent="0.2">
      <c r="A21" s="25" t="s">
        <v>832</v>
      </c>
      <c r="B21" s="97" t="s">
        <v>217</v>
      </c>
      <c r="C21" s="9" t="s">
        <v>217</v>
      </c>
      <c r="D21" s="9" t="str">
        <f t="shared" si="4"/>
        <v>N/A</v>
      </c>
      <c r="E21" s="9" t="s">
        <v>1743</v>
      </c>
      <c r="F21" s="9" t="str">
        <f t="shared" si="5"/>
        <v>N/A</v>
      </c>
      <c r="G21" s="9" t="s">
        <v>1743</v>
      </c>
      <c r="H21" s="9" t="str">
        <f t="shared" si="6"/>
        <v>N/A</v>
      </c>
      <c r="I21" s="10" t="s">
        <v>217</v>
      </c>
      <c r="J21" s="10" t="s">
        <v>1743</v>
      </c>
      <c r="K21" s="9" t="str">
        <f t="shared" si="0"/>
        <v>N/A</v>
      </c>
    </row>
    <row r="22" spans="1:11" x14ac:dyDescent="0.2">
      <c r="A22" s="25" t="s">
        <v>318</v>
      </c>
      <c r="B22" s="97" t="s">
        <v>217</v>
      </c>
      <c r="C22" s="9" t="s">
        <v>217</v>
      </c>
      <c r="D22" s="9" t="str">
        <f t="shared" si="4"/>
        <v>N/A</v>
      </c>
      <c r="E22" s="9" t="s">
        <v>1743</v>
      </c>
      <c r="F22" s="9" t="str">
        <f t="shared" si="5"/>
        <v>N/A</v>
      </c>
      <c r="G22" s="9" t="s">
        <v>1743</v>
      </c>
      <c r="H22" s="9" t="str">
        <f t="shared" si="6"/>
        <v>N/A</v>
      </c>
      <c r="I22" s="10" t="s">
        <v>217</v>
      </c>
      <c r="J22" s="10" t="s">
        <v>1743</v>
      </c>
      <c r="K22" s="9" t="str">
        <f t="shared" si="0"/>
        <v>N/A</v>
      </c>
    </row>
    <row r="23" spans="1:11" x14ac:dyDescent="0.2">
      <c r="A23" s="25" t="s">
        <v>825</v>
      </c>
      <c r="B23" s="97" t="s">
        <v>217</v>
      </c>
      <c r="C23" s="9" t="s">
        <v>217</v>
      </c>
      <c r="D23" s="9" t="str">
        <f t="shared" si="4"/>
        <v>N/A</v>
      </c>
      <c r="E23" s="9" t="s">
        <v>1743</v>
      </c>
      <c r="F23" s="9" t="str">
        <f t="shared" si="5"/>
        <v>N/A</v>
      </c>
      <c r="G23" s="9" t="s">
        <v>1743</v>
      </c>
      <c r="H23" s="9" t="str">
        <f t="shared" si="6"/>
        <v>N/A</v>
      </c>
      <c r="I23" s="10" t="s">
        <v>217</v>
      </c>
      <c r="J23" s="10" t="s">
        <v>1743</v>
      </c>
      <c r="K23" s="9" t="str">
        <f t="shared" si="0"/>
        <v>N/A</v>
      </c>
    </row>
    <row r="24" spans="1:11" x14ac:dyDescent="0.2">
      <c r="A24" s="25" t="s">
        <v>319</v>
      </c>
      <c r="B24" s="97" t="s">
        <v>217</v>
      </c>
      <c r="C24" s="9" t="s">
        <v>217</v>
      </c>
      <c r="D24" s="9" t="str">
        <f t="shared" si="4"/>
        <v>N/A</v>
      </c>
      <c r="E24" s="9" t="s">
        <v>1743</v>
      </c>
      <c r="F24" s="9" t="str">
        <f t="shared" si="5"/>
        <v>N/A</v>
      </c>
      <c r="G24" s="9" t="s">
        <v>1743</v>
      </c>
      <c r="H24" s="9" t="str">
        <f t="shared" si="6"/>
        <v>N/A</v>
      </c>
      <c r="I24" s="10" t="s">
        <v>217</v>
      </c>
      <c r="J24" s="10" t="s">
        <v>1743</v>
      </c>
      <c r="K24" s="9" t="str">
        <f t="shared" si="0"/>
        <v>N/A</v>
      </c>
    </row>
    <row r="25" spans="1:11" x14ac:dyDescent="0.2">
      <c r="A25" s="25" t="s">
        <v>320</v>
      </c>
      <c r="B25" s="97" t="s">
        <v>217</v>
      </c>
      <c r="C25" s="9" t="s">
        <v>217</v>
      </c>
      <c r="D25" s="9" t="str">
        <f t="shared" si="4"/>
        <v>N/A</v>
      </c>
      <c r="E25" s="9" t="s">
        <v>1743</v>
      </c>
      <c r="F25" s="9" t="str">
        <f t="shared" si="5"/>
        <v>N/A</v>
      </c>
      <c r="G25" s="9" t="s">
        <v>1743</v>
      </c>
      <c r="H25" s="9" t="str">
        <f t="shared" si="6"/>
        <v>N/A</v>
      </c>
      <c r="I25" s="10" t="s">
        <v>217</v>
      </c>
      <c r="J25" s="10" t="s">
        <v>1743</v>
      </c>
      <c r="K25" s="9" t="str">
        <f t="shared" si="0"/>
        <v>N/A</v>
      </c>
    </row>
    <row r="26" spans="1:11" x14ac:dyDescent="0.2">
      <c r="A26" s="25" t="s">
        <v>321</v>
      </c>
      <c r="B26" s="97" t="s">
        <v>217</v>
      </c>
      <c r="C26" s="9" t="s">
        <v>217</v>
      </c>
      <c r="D26" s="9" t="str">
        <f t="shared" si="4"/>
        <v>N/A</v>
      </c>
      <c r="E26" s="9" t="s">
        <v>1743</v>
      </c>
      <c r="F26" s="9" t="str">
        <f t="shared" si="5"/>
        <v>N/A</v>
      </c>
      <c r="G26" s="9" t="s">
        <v>1743</v>
      </c>
      <c r="H26" s="9" t="str">
        <f t="shared" si="6"/>
        <v>N/A</v>
      </c>
      <c r="I26" s="10" t="s">
        <v>217</v>
      </c>
      <c r="J26" s="10" t="s">
        <v>1743</v>
      </c>
      <c r="K26" s="9" t="str">
        <f t="shared" si="0"/>
        <v>N/A</v>
      </c>
    </row>
    <row r="27" spans="1:11" x14ac:dyDescent="0.2">
      <c r="A27" s="25" t="s">
        <v>322</v>
      </c>
      <c r="B27" s="97" t="s">
        <v>217</v>
      </c>
      <c r="C27" s="9" t="s">
        <v>217</v>
      </c>
      <c r="D27" s="9" t="str">
        <f t="shared" si="4"/>
        <v>N/A</v>
      </c>
      <c r="E27" s="9" t="s">
        <v>1743</v>
      </c>
      <c r="F27" s="9" t="str">
        <f t="shared" si="5"/>
        <v>N/A</v>
      </c>
      <c r="G27" s="9" t="s">
        <v>1743</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t="s">
        <v>1743</v>
      </c>
      <c r="F33" s="9" t="str">
        <f t="shared" si="5"/>
        <v>N/A</v>
      </c>
      <c r="G33" s="9" t="s">
        <v>1743</v>
      </c>
      <c r="H33" s="9" t="str">
        <f t="shared" si="6"/>
        <v>N/A</v>
      </c>
      <c r="I33" s="10" t="s">
        <v>217</v>
      </c>
      <c r="J33" s="10" t="s">
        <v>1743</v>
      </c>
      <c r="K33" s="9" t="str">
        <f t="shared" si="0"/>
        <v>N/A</v>
      </c>
    </row>
    <row r="34" spans="1:11" x14ac:dyDescent="0.2">
      <c r="A34" s="25" t="s">
        <v>327</v>
      </c>
      <c r="B34" s="97" t="s">
        <v>217</v>
      </c>
      <c r="C34" s="9" t="s">
        <v>217</v>
      </c>
      <c r="D34" s="9" t="str">
        <f t="shared" si="4"/>
        <v>N/A</v>
      </c>
      <c r="E34" s="9" t="s">
        <v>1743</v>
      </c>
      <c r="F34" s="9" t="str">
        <f t="shared" si="5"/>
        <v>N/A</v>
      </c>
      <c r="G34" s="9" t="s">
        <v>1743</v>
      </c>
      <c r="H34" s="9" t="str">
        <f t="shared" si="6"/>
        <v>N/A</v>
      </c>
      <c r="I34" s="10" t="s">
        <v>217</v>
      </c>
      <c r="J34" s="10" t="s">
        <v>1743</v>
      </c>
      <c r="K34" s="9" t="str">
        <f t="shared" si="0"/>
        <v>N/A</v>
      </c>
    </row>
    <row r="35" spans="1:11" ht="25.5" x14ac:dyDescent="0.2">
      <c r="A35" s="25" t="s">
        <v>369</v>
      </c>
      <c r="B35" s="97" t="s">
        <v>217</v>
      </c>
      <c r="C35" s="9" t="s">
        <v>217</v>
      </c>
      <c r="D35" s="9" t="str">
        <f t="shared" si="4"/>
        <v>N/A</v>
      </c>
      <c r="E35" s="9" t="s">
        <v>1743</v>
      </c>
      <c r="F35" s="9" t="str">
        <f>IF($B35="N/A","N/A",IF(E35&lt;0,"No","Yes"))</f>
        <v>N/A</v>
      </c>
      <c r="G35" s="9" t="s">
        <v>1743</v>
      </c>
      <c r="H35" s="9" t="str">
        <f t="shared" si="6"/>
        <v>N/A</v>
      </c>
      <c r="I35" s="10" t="s">
        <v>217</v>
      </c>
      <c r="J35" s="10" t="s">
        <v>1743</v>
      </c>
      <c r="K35" s="9" t="str">
        <f t="shared" si="0"/>
        <v>N/A</v>
      </c>
    </row>
    <row r="36" spans="1:11" x14ac:dyDescent="0.2">
      <c r="A36" s="28" t="s">
        <v>373</v>
      </c>
      <c r="B36" s="1" t="s">
        <v>217</v>
      </c>
      <c r="C36" s="8" t="s">
        <v>217</v>
      </c>
      <c r="D36" s="9" t="str">
        <f t="shared" ref="D36:D39" si="7">IF($B36="N/A","N/A",IF(C36&lt;0,"No","Yes"))</f>
        <v>N/A</v>
      </c>
      <c r="E36" s="8" t="s">
        <v>1743</v>
      </c>
      <c r="F36" s="9" t="str">
        <f t="shared" ref="F36:F39" si="8">IF($B36="N/A","N/A",IF(E36&lt;0,"No","Yes"))</f>
        <v>N/A</v>
      </c>
      <c r="G36" s="8" t="s">
        <v>1743</v>
      </c>
      <c r="H36" s="9" t="str">
        <f t="shared" ref="H36:H39" si="9">IF($B36="N/A","N/A",IF(G36&lt;0,"No","Yes"))</f>
        <v>N/A</v>
      </c>
      <c r="I36" s="10" t="s">
        <v>217</v>
      </c>
      <c r="J36" s="10" t="s">
        <v>1743</v>
      </c>
      <c r="K36" s="9" t="str">
        <f>IF(J36="Div by 0", "N/A", IF(J36="N/A","N/A", IF(J36&gt;30, "No", IF(J36&lt;-30, "No", "Yes"))))</f>
        <v>N/A</v>
      </c>
    </row>
    <row r="37" spans="1:11" x14ac:dyDescent="0.2">
      <c r="A37" s="28" t="s">
        <v>374</v>
      </c>
      <c r="B37" s="1" t="s">
        <v>217</v>
      </c>
      <c r="C37" s="8" t="s">
        <v>217</v>
      </c>
      <c r="D37" s="9" t="str">
        <f t="shared" si="7"/>
        <v>N/A</v>
      </c>
      <c r="E37" s="8" t="s">
        <v>1743</v>
      </c>
      <c r="F37" s="9" t="str">
        <f t="shared" si="8"/>
        <v>N/A</v>
      </c>
      <c r="G37" s="8" t="s">
        <v>1743</v>
      </c>
      <c r="H37" s="9" t="str">
        <f t="shared" si="9"/>
        <v>N/A</v>
      </c>
      <c r="I37" s="10" t="s">
        <v>217</v>
      </c>
      <c r="J37" s="10" t="s">
        <v>1743</v>
      </c>
      <c r="K37" s="9" t="str">
        <f>IF(J37="Div by 0", "N/A", IF(J37="N/A","N/A", IF(J37&gt;30, "No", IF(J37&lt;-30, "No", "Yes"))))</f>
        <v>N/A</v>
      </c>
    </row>
    <row r="38" spans="1:11" x14ac:dyDescent="0.2">
      <c r="A38" s="28" t="s">
        <v>375</v>
      </c>
      <c r="B38" s="1" t="s">
        <v>217</v>
      </c>
      <c r="C38" s="8" t="s">
        <v>217</v>
      </c>
      <c r="D38" s="9" t="str">
        <f t="shared" si="7"/>
        <v>N/A</v>
      </c>
      <c r="E38" s="8" t="s">
        <v>1743</v>
      </c>
      <c r="F38" s="9" t="str">
        <f t="shared" si="8"/>
        <v>N/A</v>
      </c>
      <c r="G38" s="8" t="s">
        <v>1743</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t="s">
        <v>1743</v>
      </c>
      <c r="F39" s="9" t="str">
        <f t="shared" si="8"/>
        <v>N/A</v>
      </c>
      <c r="G39" s="8" t="s">
        <v>1743</v>
      </c>
      <c r="H39" s="9" t="str">
        <f t="shared" si="9"/>
        <v>N/A</v>
      </c>
      <c r="I39" s="10" t="s">
        <v>217</v>
      </c>
      <c r="J39" s="10" t="s">
        <v>1743</v>
      </c>
      <c r="K39" s="9" t="str">
        <f>IF(J39="Div by 0", "N/A", IF(J39="N/A","N/A", IF(J39&gt;30, "No", IF(J39&lt;-30, "No", "Yes"))))</f>
        <v>N/A</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56464</v>
      </c>
      <c r="D7" s="31" t="str">
        <f>IF($B7="N/A","N/A",IF(C7&gt;15,"No",IF(C7&lt;-15,"No","Yes")))</f>
        <v>N/A</v>
      </c>
      <c r="E7" s="30">
        <v>58815</v>
      </c>
      <c r="F7" s="31" t="str">
        <f>IF($B7="N/A","N/A",IF(E7&gt;15,"No",IF(E7&lt;-15,"No","Yes")))</f>
        <v>N/A</v>
      </c>
      <c r="G7" s="30">
        <v>58278</v>
      </c>
      <c r="H7" s="31" t="str">
        <f>IF($B7="N/A","N/A",IF(G7&gt;15,"No",IF(G7&lt;-15,"No","Yes")))</f>
        <v>N/A</v>
      </c>
      <c r="I7" s="32">
        <v>4.1639999999999997</v>
      </c>
      <c r="J7" s="32">
        <v>-0.91300000000000003</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86.646263708000006</v>
      </c>
      <c r="F13" s="9" t="str">
        <f t="shared" si="2"/>
        <v>No</v>
      </c>
      <c r="G13" s="8">
        <v>85.869453309999997</v>
      </c>
      <c r="H13" s="9" t="str">
        <f t="shared" si="3"/>
        <v>No</v>
      </c>
      <c r="I13" s="10" t="s">
        <v>217</v>
      </c>
      <c r="J13" s="10">
        <v>-0.89700000000000002</v>
      </c>
      <c r="K13" s="9" t="str">
        <f t="shared" si="0"/>
        <v>Yes</v>
      </c>
    </row>
    <row r="14" spans="1:11" x14ac:dyDescent="0.2">
      <c r="A14" s="99" t="s">
        <v>13</v>
      </c>
      <c r="B14" s="34" t="s">
        <v>217</v>
      </c>
      <c r="C14" s="35">
        <v>56464</v>
      </c>
      <c r="D14" s="9" t="str">
        <f>IF($B14="N/A","N/A",IF(C14&gt;15,"No",IF(C14&lt;-15,"No","Yes")))</f>
        <v>N/A</v>
      </c>
      <c r="E14" s="35">
        <v>58815</v>
      </c>
      <c r="F14" s="9" t="str">
        <f>IF($B14="N/A","N/A",IF(E14&gt;15,"No",IF(E14&lt;-15,"No","Yes")))</f>
        <v>N/A</v>
      </c>
      <c r="G14" s="35">
        <v>58278</v>
      </c>
      <c r="H14" s="9" t="str">
        <f>IF($B14="N/A","N/A",IF(G14&gt;15,"No",IF(G14&lt;-15,"No","Yes")))</f>
        <v>N/A</v>
      </c>
      <c r="I14" s="10">
        <v>4.1639999999999997</v>
      </c>
      <c r="J14" s="10">
        <v>-0.91300000000000003</v>
      </c>
      <c r="K14" s="9" t="str">
        <f t="shared" si="0"/>
        <v>Yes</v>
      </c>
    </row>
    <row r="15" spans="1:11" x14ac:dyDescent="0.2">
      <c r="A15" s="99" t="s">
        <v>442</v>
      </c>
      <c r="B15" s="34" t="s">
        <v>219</v>
      </c>
      <c r="C15" s="8">
        <v>0</v>
      </c>
      <c r="D15" s="9" t="str">
        <f>IF($B15="N/A","N/A",IF(C15&gt;20,"No",IF(C15&lt;5,"No","Yes")))</f>
        <v>No</v>
      </c>
      <c r="E15" s="8">
        <v>0</v>
      </c>
      <c r="F15" s="9" t="str">
        <f>IF($B15="N/A","N/A",IF(E15&gt;20,"No",IF(E15&lt;5,"No","Yes")))</f>
        <v>No</v>
      </c>
      <c r="G15" s="8">
        <v>0</v>
      </c>
      <c r="H15" s="9" t="str">
        <f>IF($B15="N/A","N/A",IF(G15&gt;20,"No",IF(G15&lt;5,"No","Yes")))</f>
        <v>No</v>
      </c>
      <c r="I15" s="10" t="s">
        <v>1743</v>
      </c>
      <c r="J15" s="10" t="s">
        <v>1743</v>
      </c>
      <c r="K15" s="9" t="str">
        <f t="shared" si="0"/>
        <v>N/A</v>
      </c>
    </row>
    <row r="16" spans="1:11" x14ac:dyDescent="0.2">
      <c r="A16" s="99" t="s">
        <v>443</v>
      </c>
      <c r="B16" s="29" t="s">
        <v>217</v>
      </c>
      <c r="C16" s="8" t="s">
        <v>217</v>
      </c>
      <c r="D16" s="9" t="str">
        <f>IF($B16="N/A","N/A",IF(C16&gt;15,"No",IF(C16&lt;-15,"No","Yes")))</f>
        <v>N/A</v>
      </c>
      <c r="E16" s="8" t="s">
        <v>217</v>
      </c>
      <c r="F16" s="9" t="str">
        <f>IF($B16="N/A","N/A",IF(E16&gt;15,"No",IF(E16&lt;-15,"No","Yes")))</f>
        <v>N/A</v>
      </c>
      <c r="G16" s="8">
        <v>100</v>
      </c>
      <c r="H16" s="9" t="str">
        <f>IF($B16="N/A","N/A",IF(G16&gt;15,"No",IF(G16&lt;-15,"No","Yes")))</f>
        <v>N/A</v>
      </c>
      <c r="I16" s="10" t="s">
        <v>217</v>
      </c>
      <c r="J16" s="10" t="s">
        <v>217</v>
      </c>
      <c r="K16" s="9" t="str">
        <f t="shared" si="0"/>
        <v>N/A</v>
      </c>
    </row>
    <row r="17" spans="1:11" x14ac:dyDescent="0.2">
      <c r="A17" s="99" t="s">
        <v>444</v>
      </c>
      <c r="B17" s="34" t="s">
        <v>239</v>
      </c>
      <c r="C17" s="8">
        <v>4.2380986114999999</v>
      </c>
      <c r="D17" s="9" t="str">
        <f>IF($B17="N/A","N/A",IF(C17&gt;1,"Yes","No"))</f>
        <v>Yes</v>
      </c>
      <c r="E17" s="8">
        <v>6.9710107965999999</v>
      </c>
      <c r="F17" s="9" t="str">
        <f>IF($B17="N/A","N/A",IF(E17&gt;1,"Yes","No"))</f>
        <v>Yes</v>
      </c>
      <c r="G17" s="8">
        <v>5.3244792202999998</v>
      </c>
      <c r="H17" s="9" t="str">
        <f>IF($B17="N/A","N/A",IF(G17&gt;1,"Yes","No"))</f>
        <v>Yes</v>
      </c>
      <c r="I17" s="10">
        <v>64.48</v>
      </c>
      <c r="J17" s="10">
        <v>-23.6</v>
      </c>
      <c r="K17" s="9" t="str">
        <f t="shared" si="0"/>
        <v>Yes</v>
      </c>
    </row>
    <row r="18" spans="1:11" x14ac:dyDescent="0.2">
      <c r="A18" s="99" t="s">
        <v>856</v>
      </c>
      <c r="B18" s="34" t="s">
        <v>217</v>
      </c>
      <c r="C18" s="100">
        <v>3007.3480986</v>
      </c>
      <c r="D18" s="9" t="str">
        <f>IF($B18="N/A","N/A",IF(C18&gt;15,"No",IF(C18&lt;-15,"No","Yes")))</f>
        <v>N/A</v>
      </c>
      <c r="E18" s="100">
        <v>2341.9304877999998</v>
      </c>
      <c r="F18" s="9" t="str">
        <f>IF($B18="N/A","N/A",IF(E18&gt;15,"No",IF(E18&lt;-15,"No","Yes")))</f>
        <v>N/A</v>
      </c>
      <c r="G18" s="100">
        <v>2658.2455688</v>
      </c>
      <c r="H18" s="9" t="str">
        <f>IF($B18="N/A","N/A",IF(G18&gt;15,"No",IF(G18&lt;-15,"No","Yes")))</f>
        <v>N/A</v>
      </c>
      <c r="I18" s="10">
        <v>-22.1</v>
      </c>
      <c r="J18" s="10">
        <v>13.51</v>
      </c>
      <c r="K18" s="9" t="str">
        <f t="shared" si="0"/>
        <v>Yes</v>
      </c>
    </row>
    <row r="19" spans="1:11" x14ac:dyDescent="0.2">
      <c r="A19" s="3" t="s">
        <v>131</v>
      </c>
      <c r="B19" s="34" t="s">
        <v>217</v>
      </c>
      <c r="C19" s="35">
        <v>27</v>
      </c>
      <c r="D19" s="34" t="s">
        <v>217</v>
      </c>
      <c r="E19" s="35">
        <v>14</v>
      </c>
      <c r="F19" s="34" t="s">
        <v>217</v>
      </c>
      <c r="G19" s="35">
        <v>0</v>
      </c>
      <c r="H19" s="9" t="str">
        <f>IF($B19="N/A","N/A",IF(G19&gt;15,"No",IF(G19&lt;-15,"No","Yes")))</f>
        <v>N/A</v>
      </c>
      <c r="I19" s="10">
        <v>-48.1</v>
      </c>
      <c r="J19" s="10">
        <v>-100</v>
      </c>
      <c r="K19" s="9" t="str">
        <f t="shared" si="0"/>
        <v>No</v>
      </c>
    </row>
    <row r="20" spans="1:11" x14ac:dyDescent="0.2">
      <c r="A20" s="3" t="s">
        <v>350</v>
      </c>
      <c r="B20" s="29" t="s">
        <v>217</v>
      </c>
      <c r="C20" s="8" t="s">
        <v>217</v>
      </c>
      <c r="D20" s="34" t="s">
        <v>217</v>
      </c>
      <c r="E20" s="8" t="s">
        <v>217</v>
      </c>
      <c r="F20" s="34" t="s">
        <v>217</v>
      </c>
      <c r="G20" s="8">
        <v>0</v>
      </c>
      <c r="H20" s="9" t="str">
        <f>IF($B20="N/A","N/A",IF(G20&gt;15,"No",IF(G20&lt;-15,"No","Yes")))</f>
        <v>N/A</v>
      </c>
      <c r="I20" s="10" t="s">
        <v>217</v>
      </c>
      <c r="J20" s="10" t="s">
        <v>217</v>
      </c>
      <c r="K20" s="9" t="str">
        <f t="shared" si="0"/>
        <v>N/A</v>
      </c>
    </row>
    <row r="21" spans="1:11" ht="25.5" x14ac:dyDescent="0.2">
      <c r="A21" s="3" t="s">
        <v>835</v>
      </c>
      <c r="B21" s="34" t="s">
        <v>217</v>
      </c>
      <c r="C21" s="100">
        <v>1663.7407407000001</v>
      </c>
      <c r="D21" s="9" t="str">
        <f>IF($B21="N/A","N/A",IF(C21&gt;60,"No",IF(C21&lt;15,"No","Yes")))</f>
        <v>N/A</v>
      </c>
      <c r="E21" s="100">
        <v>1850.2142856999999</v>
      </c>
      <c r="F21" s="9" t="str">
        <f>IF($B21="N/A","N/A",IF(E21&gt;60,"No",IF(E21&lt;15,"No","Yes")))</f>
        <v>N/A</v>
      </c>
      <c r="G21" s="100" t="s">
        <v>1743</v>
      </c>
      <c r="H21" s="9" t="str">
        <f>IF($B21="N/A","N/A",IF(G21&gt;60,"No",IF(G21&lt;15,"No","Yes")))</f>
        <v>N/A</v>
      </c>
      <c r="I21" s="10">
        <v>11.21</v>
      </c>
      <c r="J21" s="10" t="s">
        <v>1743</v>
      </c>
      <c r="K21" s="9" t="str">
        <f t="shared" si="0"/>
        <v>N/A</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56464</v>
      </c>
      <c r="D6" s="9" t="str">
        <f>IF($B6="N/A","N/A",IF(C6&gt;15,"No",IF(C6&lt;-15,"No","Yes")))</f>
        <v>N/A</v>
      </c>
      <c r="E6" s="35">
        <v>58815</v>
      </c>
      <c r="F6" s="9" t="str">
        <f>IF($B6="N/A","N/A",IF(E6&gt;15,"No",IF(E6&lt;-15,"No","Yes")))</f>
        <v>N/A</v>
      </c>
      <c r="G6" s="35">
        <v>58278</v>
      </c>
      <c r="H6" s="9" t="str">
        <f>IF($B6="N/A","N/A",IF(G6&gt;15,"No",IF(G6&lt;-15,"No","Yes")))</f>
        <v>N/A</v>
      </c>
      <c r="I6" s="10">
        <v>4.1639999999999997</v>
      </c>
      <c r="J6" s="10">
        <v>-0.91300000000000003</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128.38012889000001</v>
      </c>
      <c r="D9" s="9" t="str">
        <f>IF($B9="N/A","N/A",IF(C9&gt;100,"No",IF(C9&lt;50,"No","Yes")))</f>
        <v>No</v>
      </c>
      <c r="E9" s="36">
        <v>130.56794489999999</v>
      </c>
      <c r="F9" s="9" t="str">
        <f>IF($B9="N/A","N/A",IF(E9&gt;100,"No",IF(E9&lt;50,"No","Yes")))</f>
        <v>No</v>
      </c>
      <c r="G9" s="36">
        <v>133.31347529999999</v>
      </c>
      <c r="H9" s="9" t="str">
        <f>IF($B9="N/A","N/A",IF(G9&gt;100,"No",IF(G9&lt;50,"No","Yes")))</f>
        <v>No</v>
      </c>
      <c r="I9" s="10">
        <v>1.704</v>
      </c>
      <c r="J9" s="10">
        <v>2.1030000000000002</v>
      </c>
      <c r="K9" s="9" t="str">
        <f t="shared" si="0"/>
        <v>Yes</v>
      </c>
    </row>
    <row r="10" spans="1:11" ht="25.5" x14ac:dyDescent="0.2">
      <c r="A10" s="81" t="s">
        <v>838</v>
      </c>
      <c r="B10" s="34" t="s">
        <v>217</v>
      </c>
      <c r="C10" s="36">
        <v>657.46064613999999</v>
      </c>
      <c r="D10" s="9" t="str">
        <f>IF($B10="N/A","N/A",IF(C10&gt;15,"No",IF(C10&lt;-15,"No","Yes")))</f>
        <v>N/A</v>
      </c>
      <c r="E10" s="36">
        <v>691.17392744999995</v>
      </c>
      <c r="F10" s="9" t="str">
        <f>IF($B10="N/A","N/A",IF(E10&gt;15,"No",IF(E10&lt;-15,"No","Yes")))</f>
        <v>N/A</v>
      </c>
      <c r="G10" s="36">
        <v>708.58267274000002</v>
      </c>
      <c r="H10" s="9" t="str">
        <f>IF($B10="N/A","N/A",IF(G10&gt;15,"No",IF(G10&lt;-15,"No","Yes")))</f>
        <v>N/A</v>
      </c>
      <c r="I10" s="10">
        <v>5.1280000000000001</v>
      </c>
      <c r="J10" s="10">
        <v>2.5190000000000001</v>
      </c>
      <c r="K10" s="9" t="str">
        <f t="shared" si="0"/>
        <v>Yes</v>
      </c>
    </row>
    <row r="11" spans="1:11" ht="25.5" x14ac:dyDescent="0.2">
      <c r="A11" s="81" t="s">
        <v>839</v>
      </c>
      <c r="B11" s="34" t="s">
        <v>217</v>
      </c>
      <c r="C11" s="36">
        <v>250.45213813000001</v>
      </c>
      <c r="D11" s="9" t="str">
        <f>IF($B11="N/A","N/A",IF(C11&gt;15,"No",IF(C11&lt;-15,"No","Yes")))</f>
        <v>N/A</v>
      </c>
      <c r="E11" s="36">
        <v>271.34369017</v>
      </c>
      <c r="F11" s="9" t="str">
        <f>IF($B11="N/A","N/A",IF(E11&gt;15,"No",IF(E11&lt;-15,"No","Yes")))</f>
        <v>N/A</v>
      </c>
      <c r="G11" s="36">
        <v>264.92064439000001</v>
      </c>
      <c r="H11" s="9" t="str">
        <f>IF($B11="N/A","N/A",IF(G11&gt;15,"No",IF(G11&lt;-15,"No","Yes")))</f>
        <v>N/A</v>
      </c>
      <c r="I11" s="10">
        <v>8.3420000000000005</v>
      </c>
      <c r="J11" s="10">
        <v>-2.37</v>
      </c>
      <c r="K11" s="9" t="str">
        <f t="shared" si="0"/>
        <v>Yes</v>
      </c>
    </row>
    <row r="12" spans="1:11" ht="25.5" x14ac:dyDescent="0.2">
      <c r="A12" s="81" t="s">
        <v>840</v>
      </c>
      <c r="B12" s="34" t="s">
        <v>217</v>
      </c>
      <c r="C12" s="36">
        <v>311.66355090000002</v>
      </c>
      <c r="D12" s="9" t="str">
        <f>IF($B12="N/A","N/A",IF(C12&gt;15,"No",IF(C12&lt;-15,"No","Yes")))</f>
        <v>N/A</v>
      </c>
      <c r="E12" s="36">
        <v>341.88990283999999</v>
      </c>
      <c r="F12" s="9" t="str">
        <f>IF($B12="N/A","N/A",IF(E12&gt;15,"No",IF(E12&lt;-15,"No","Yes")))</f>
        <v>N/A</v>
      </c>
      <c r="G12" s="36">
        <v>337.5031118</v>
      </c>
      <c r="H12" s="9" t="str">
        <f>IF($B12="N/A","N/A",IF(G12&gt;15,"No",IF(G12&lt;-15,"No","Yes")))</f>
        <v>N/A</v>
      </c>
      <c r="I12" s="10">
        <v>9.6980000000000004</v>
      </c>
      <c r="J12" s="10">
        <v>-1.28</v>
      </c>
      <c r="K12" s="9" t="str">
        <f t="shared" si="0"/>
        <v>Yes</v>
      </c>
    </row>
    <row r="13" spans="1:11" x14ac:dyDescent="0.2">
      <c r="A13" s="81" t="s">
        <v>655</v>
      </c>
      <c r="B13" s="34" t="s">
        <v>241</v>
      </c>
      <c r="C13" s="8">
        <v>92.501416832000004</v>
      </c>
      <c r="D13" s="9" t="str">
        <f>IF($B13="N/A","N/A",IF(C13&gt;99,"No",IF(C13&lt;75,"No","Yes")))</f>
        <v>Yes</v>
      </c>
      <c r="E13" s="8">
        <v>90.788064269000003</v>
      </c>
      <c r="F13" s="9" t="str">
        <f>IF($B13="N/A","N/A",IF(E13&gt;99,"No",IF(E13&lt;75,"No","Yes")))</f>
        <v>Yes</v>
      </c>
      <c r="G13" s="8">
        <v>90.421771508999996</v>
      </c>
      <c r="H13" s="9" t="str">
        <f>IF($B13="N/A","N/A",IF(G13&gt;99,"No",IF(G13&lt;75,"No","Yes")))</f>
        <v>Yes</v>
      </c>
      <c r="I13" s="10">
        <v>-1.85</v>
      </c>
      <c r="J13" s="10">
        <v>-0.40300000000000002</v>
      </c>
      <c r="K13" s="9" t="str">
        <f t="shared" ref="K13:K24" si="1">IF(J13="Div by 0", "N/A", IF(J13="N/A","N/A", IF(J13&gt;30, "No", IF(J13&lt;-30, "No", "Yes"))))</f>
        <v>Yes</v>
      </c>
    </row>
    <row r="14" spans="1:11" x14ac:dyDescent="0.2">
      <c r="A14" s="81" t="s">
        <v>495</v>
      </c>
      <c r="B14" s="34" t="s">
        <v>217</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
      <c r="A15" s="81" t="s">
        <v>841</v>
      </c>
      <c r="B15" s="34" t="s">
        <v>217</v>
      </c>
      <c r="C15" s="35">
        <v>22.312081179</v>
      </c>
      <c r="D15" s="9" t="str">
        <f>IF($B15="N/A","N/A",IF(C15&gt;15,"No",IF(C15&lt;-15,"No","Yes")))</f>
        <v>N/A</v>
      </c>
      <c r="E15" s="10">
        <v>21.313631852</v>
      </c>
      <c r="F15" s="9" t="str">
        <f>IF($B15="N/A","N/A",IF(E15&gt;15,"No",IF(E15&lt;-15,"No","Yes")))</f>
        <v>N/A</v>
      </c>
      <c r="G15" s="10">
        <v>21.103954759000001</v>
      </c>
      <c r="H15" s="9" t="str">
        <f>IF($B15="N/A","N/A",IF(G15&gt;15,"No",IF(G15&lt;-15,"No","Yes")))</f>
        <v>N/A</v>
      </c>
      <c r="I15" s="10">
        <v>-4.47</v>
      </c>
      <c r="J15" s="10">
        <v>-0.98399999999999999</v>
      </c>
      <c r="K15" s="9" t="str">
        <f t="shared" si="1"/>
        <v>Yes</v>
      </c>
    </row>
    <row r="16" spans="1:11" x14ac:dyDescent="0.2">
      <c r="A16" s="78" t="s">
        <v>656</v>
      </c>
      <c r="B16" s="59" t="s">
        <v>242</v>
      </c>
      <c r="C16" s="9">
        <v>1.2769198073000001</v>
      </c>
      <c r="D16" s="9" t="str">
        <f>IF($B16="N/A","N/A",IF(C16&gt;20,"No",IF(C16&lt;=0,"No","Yes")))</f>
        <v>Yes</v>
      </c>
      <c r="E16" s="9">
        <v>1.1527671512</v>
      </c>
      <c r="F16" s="9" t="str">
        <f>IF($B16="N/A","N/A",IF(E16&gt;20,"No",IF(E16&lt;=0,"No","Yes")))</f>
        <v>Yes</v>
      </c>
      <c r="G16" s="9">
        <v>1.1530937917999999</v>
      </c>
      <c r="H16" s="9" t="str">
        <f>IF($B16="N/A","N/A",IF(G16&gt;20,"No",IF(G16&lt;=0,"No","Yes")))</f>
        <v>Yes</v>
      </c>
      <c r="I16" s="10">
        <v>-9.7200000000000006</v>
      </c>
      <c r="J16" s="10">
        <v>2.8299999999999999E-2</v>
      </c>
      <c r="K16" s="9" t="str">
        <f t="shared" si="1"/>
        <v>Yes</v>
      </c>
    </row>
    <row r="17" spans="1:11" x14ac:dyDescent="0.2">
      <c r="A17" s="78" t="s">
        <v>370</v>
      </c>
      <c r="B17" s="34"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78" t="s">
        <v>842</v>
      </c>
      <c r="B18" s="34" t="s">
        <v>217</v>
      </c>
      <c r="C18" s="10">
        <v>25.586685159999998</v>
      </c>
      <c r="D18" s="9" t="str">
        <f>IF($B18="N/A","N/A",IF(C18&gt;15,"No",IF(C18&lt;-15,"No","Yes")))</f>
        <v>N/A</v>
      </c>
      <c r="E18" s="10">
        <v>26.712389381000001</v>
      </c>
      <c r="F18" s="9" t="str">
        <f>IF($B18="N/A","N/A",IF(E18&gt;15,"No",IF(E18&lt;-15,"No","Yes")))</f>
        <v>N/A</v>
      </c>
      <c r="G18" s="10">
        <v>26.46875</v>
      </c>
      <c r="H18" s="9" t="str">
        <f>IF($B18="N/A","N/A",IF(G18&gt;15,"No",IF(G18&lt;-15,"No","Yes")))</f>
        <v>N/A</v>
      </c>
      <c r="I18" s="10">
        <v>4.4000000000000004</v>
      </c>
      <c r="J18" s="10">
        <v>-0.91200000000000003</v>
      </c>
      <c r="K18" s="9" t="str">
        <f t="shared" si="1"/>
        <v>Yes</v>
      </c>
    </row>
    <row r="19" spans="1:11" x14ac:dyDescent="0.2">
      <c r="A19" s="81" t="s">
        <v>657</v>
      </c>
      <c r="B19" s="59" t="s">
        <v>243</v>
      </c>
      <c r="C19" s="9">
        <v>0.68362142250000002</v>
      </c>
      <c r="D19" s="9" t="str">
        <f>IF($B19="N/A","N/A",IF(C19&gt;10,"No",IF(C19&lt;=0,"No","Yes")))</f>
        <v>Yes</v>
      </c>
      <c r="E19" s="9">
        <v>0.66479639550000003</v>
      </c>
      <c r="F19" s="9" t="str">
        <f>IF($B19="N/A","N/A",IF(E19&gt;10,"No",IF(E19&lt;=0,"No","Yes")))</f>
        <v>Yes</v>
      </c>
      <c r="G19" s="9">
        <v>0.70009265929999998</v>
      </c>
      <c r="H19" s="9" t="str">
        <f>IF($B19="N/A","N/A",IF(G19&gt;10,"No",IF(G19&lt;=0,"No","Yes")))</f>
        <v>Yes</v>
      </c>
      <c r="I19" s="10">
        <v>-2.75</v>
      </c>
      <c r="J19" s="10">
        <v>5.3090000000000002</v>
      </c>
      <c r="K19" s="9" t="str">
        <f t="shared" si="1"/>
        <v>Yes</v>
      </c>
    </row>
    <row r="20" spans="1:11" x14ac:dyDescent="0.2">
      <c r="A20" s="81" t="s">
        <v>129</v>
      </c>
      <c r="B20" s="34"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1" t="s">
        <v>843</v>
      </c>
      <c r="B21" s="34" t="s">
        <v>217</v>
      </c>
      <c r="C21" s="10">
        <v>28.958549222999999</v>
      </c>
      <c r="D21" s="9" t="str">
        <f>IF($B21="N/A","N/A",IF(C21&gt;15,"No",IF(C21&lt;-15,"No","Yes")))</f>
        <v>N/A</v>
      </c>
      <c r="E21" s="10">
        <v>29.386189258000002</v>
      </c>
      <c r="F21" s="9" t="str">
        <f>IF($B21="N/A","N/A",IF(E21&gt;15,"No",IF(E21&lt;-15,"No","Yes")))</f>
        <v>N/A</v>
      </c>
      <c r="G21" s="10">
        <v>28.754901961000002</v>
      </c>
      <c r="H21" s="9" t="str">
        <f>IF($B21="N/A","N/A",IF(G21&gt;15,"No",IF(G21&lt;-15,"No","Yes")))</f>
        <v>N/A</v>
      </c>
      <c r="I21" s="10">
        <v>1.4770000000000001</v>
      </c>
      <c r="J21" s="10">
        <v>-2.15</v>
      </c>
      <c r="K21" s="9" t="str">
        <f t="shared" si="1"/>
        <v>Yes</v>
      </c>
    </row>
    <row r="22" spans="1:11" x14ac:dyDescent="0.2">
      <c r="A22" s="81" t="s">
        <v>1720</v>
      </c>
      <c r="B22" s="59" t="s">
        <v>228</v>
      </c>
      <c r="C22" s="9">
        <v>5.5380419382000001</v>
      </c>
      <c r="D22" s="9" t="str">
        <f>IF($B22="N/A","N/A",IF(C22&gt;5,"No",IF(C22&lt;=0,"No","Yes")))</f>
        <v>No</v>
      </c>
      <c r="E22" s="9">
        <v>7.3943721839999998</v>
      </c>
      <c r="F22" s="9" t="str">
        <f>IF($B22="N/A","N/A",IF(E22&gt;5,"No",IF(E22&lt;=0,"No","Yes")))</f>
        <v>No</v>
      </c>
      <c r="G22" s="9">
        <v>7.7250420398999999</v>
      </c>
      <c r="H22" s="9" t="str">
        <f>IF($B22="N/A","N/A",IF(G22&gt;5,"No",IF(G22&lt;=0,"No","Yes")))</f>
        <v>No</v>
      </c>
      <c r="I22" s="10">
        <v>33.520000000000003</v>
      </c>
      <c r="J22" s="10">
        <v>4.4720000000000004</v>
      </c>
      <c r="K22" s="9" t="str">
        <f t="shared" si="1"/>
        <v>Yes</v>
      </c>
    </row>
    <row r="23" spans="1:11" x14ac:dyDescent="0.2">
      <c r="A23" s="81" t="s">
        <v>130</v>
      </c>
      <c r="B23" s="34"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1" t="s">
        <v>844</v>
      </c>
      <c r="B24" s="34" t="s">
        <v>217</v>
      </c>
      <c r="C24" s="10">
        <v>11.940198273</v>
      </c>
      <c r="D24" s="9" t="str">
        <f>IF($B24="N/A","N/A",IF(C24&gt;15,"No",IF(C24&lt;-15,"No","Yes")))</f>
        <v>N/A</v>
      </c>
      <c r="E24" s="10">
        <v>9.3481260059999993</v>
      </c>
      <c r="F24" s="9" t="str">
        <f>IF($B24="N/A","N/A",IF(E24&gt;15,"No",IF(E24&lt;-15,"No","Yes")))</f>
        <v>N/A</v>
      </c>
      <c r="G24" s="10">
        <v>7.9946690360000003</v>
      </c>
      <c r="H24" s="9" t="str">
        <f>IF($B24="N/A","N/A",IF(G24&gt;15,"No",IF(G24&lt;-15,"No","Yes")))</f>
        <v>N/A</v>
      </c>
      <c r="I24" s="10">
        <v>-21.7</v>
      </c>
      <c r="J24" s="10">
        <v>-14.5</v>
      </c>
      <c r="K24" s="9" t="str">
        <f t="shared" si="1"/>
        <v>Yes</v>
      </c>
    </row>
    <row r="25" spans="1:11" x14ac:dyDescent="0.2">
      <c r="A25" s="81" t="s">
        <v>15</v>
      </c>
      <c r="B25" s="34" t="s">
        <v>244</v>
      </c>
      <c r="C25" s="9">
        <v>0.53131198639999999</v>
      </c>
      <c r="D25" s="9" t="str">
        <f>IF($B25="N/A","N/A",IF(C25&gt;20,"No",IF(C25&lt;1,"No","Yes")))</f>
        <v>No</v>
      </c>
      <c r="E25" s="9">
        <v>0.50667346769999999</v>
      </c>
      <c r="F25" s="9" t="str">
        <f>IF($B25="N/A","N/A",IF(E25&gt;20,"No",IF(E25&lt;1,"No","Yes")))</f>
        <v>No</v>
      </c>
      <c r="G25" s="9">
        <v>0.50791036069999995</v>
      </c>
      <c r="H25" s="9" t="str">
        <f>IF($B25="N/A","N/A",IF(G25&gt;20,"No",IF(G25&lt;1,"No","Yes")))</f>
        <v>No</v>
      </c>
      <c r="I25" s="10">
        <v>-4.6399999999999997</v>
      </c>
      <c r="J25" s="10">
        <v>0.24410000000000001</v>
      </c>
      <c r="K25" s="9" t="str">
        <f t="shared" ref="K25:K34" si="2">IF(J25="Div by 0", "N/A", IF(J25="N/A","N/A", IF(J25&gt;30, "No", IF(J25&lt;-30, "No", "Yes"))))</f>
        <v>Yes</v>
      </c>
    </row>
    <row r="26" spans="1:11" x14ac:dyDescent="0.2">
      <c r="A26" s="81" t="s">
        <v>163</v>
      </c>
      <c r="B26" s="34"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1" t="s">
        <v>32</v>
      </c>
      <c r="B27" s="34"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1" t="s">
        <v>845</v>
      </c>
      <c r="B28" s="34" t="s">
        <v>230</v>
      </c>
      <c r="C28" s="9">
        <v>11.30986115</v>
      </c>
      <c r="D28" s="9" t="str">
        <f>IF($B28="N/A","N/A",IF(C28&gt;30,"No",IF(C28&lt;5,"No","Yes")))</f>
        <v>Yes</v>
      </c>
      <c r="E28" s="9">
        <v>11.202924424000001</v>
      </c>
      <c r="F28" s="9" t="str">
        <f>IF($B28="N/A","N/A",IF(E28&gt;30,"No",IF(E28&lt;5,"No","Yes")))</f>
        <v>Yes</v>
      </c>
      <c r="G28" s="9">
        <v>10.005490923</v>
      </c>
      <c r="H28" s="9" t="str">
        <f>IF($B28="N/A","N/A",IF(G28&gt;30,"No",IF(G28&lt;5,"No","Yes")))</f>
        <v>Yes</v>
      </c>
      <c r="I28" s="10">
        <v>-0.94599999999999995</v>
      </c>
      <c r="J28" s="10">
        <v>-10.7</v>
      </c>
      <c r="K28" s="9" t="str">
        <f t="shared" si="2"/>
        <v>Yes</v>
      </c>
    </row>
    <row r="29" spans="1:11" x14ac:dyDescent="0.2">
      <c r="A29" s="81" t="s">
        <v>846</v>
      </c>
      <c r="B29" s="34" t="s">
        <v>231</v>
      </c>
      <c r="C29" s="9">
        <v>48.535349957000001</v>
      </c>
      <c r="D29" s="9" t="str">
        <f>IF($B29="N/A","N/A",IF(C29&gt;75,"No",IF(C29&lt;15,"No","Yes")))</f>
        <v>Yes</v>
      </c>
      <c r="E29" s="9">
        <v>46.593556065999998</v>
      </c>
      <c r="F29" s="9" t="str">
        <f>IF($B29="N/A","N/A",IF(E29&gt;75,"No",IF(E29&lt;15,"No","Yes")))</f>
        <v>Yes</v>
      </c>
      <c r="G29" s="9">
        <v>43.524142900999998</v>
      </c>
      <c r="H29" s="9" t="str">
        <f>IF($B29="N/A","N/A",IF(G29&gt;75,"No",IF(G29&lt;15,"No","Yes")))</f>
        <v>Yes</v>
      </c>
      <c r="I29" s="10">
        <v>-4</v>
      </c>
      <c r="J29" s="10">
        <v>-6.59</v>
      </c>
      <c r="K29" s="9" t="str">
        <f t="shared" si="2"/>
        <v>Yes</v>
      </c>
    </row>
    <row r="30" spans="1:11" x14ac:dyDescent="0.2">
      <c r="A30" s="81" t="s">
        <v>847</v>
      </c>
      <c r="B30" s="34" t="s">
        <v>232</v>
      </c>
      <c r="C30" s="9">
        <v>40.154788891999999</v>
      </c>
      <c r="D30" s="9" t="str">
        <f>IF($B30="N/A","N/A",IF(C30&gt;70,"No",IF(C30&lt;25,"No","Yes")))</f>
        <v>Yes</v>
      </c>
      <c r="E30" s="9">
        <v>42.20351951</v>
      </c>
      <c r="F30" s="9" t="str">
        <f>IF($B30="N/A","N/A",IF(E30&gt;70,"No",IF(E30&lt;25,"No","Yes")))</f>
        <v>Yes</v>
      </c>
      <c r="G30" s="9">
        <v>46.470366175999999</v>
      </c>
      <c r="H30" s="9" t="str">
        <f>IF($B30="N/A","N/A",IF(G30&gt;70,"No",IF(G30&lt;25,"No","Yes")))</f>
        <v>Yes</v>
      </c>
      <c r="I30" s="10">
        <v>5.1020000000000003</v>
      </c>
      <c r="J30" s="10">
        <v>10.11</v>
      </c>
      <c r="K30" s="9" t="str">
        <f t="shared" si="2"/>
        <v>Yes</v>
      </c>
    </row>
    <row r="31" spans="1:11" x14ac:dyDescent="0.2">
      <c r="A31" s="81" t="s">
        <v>164</v>
      </c>
      <c r="B31" s="34" t="s">
        <v>218</v>
      </c>
      <c r="C31" s="9">
        <v>6.5121139133000003</v>
      </c>
      <c r="D31" s="9" t="str">
        <f>IF($B31="N/A","N/A",IF(C31&gt;100,"No",IF(C31&lt;95,"No","Yes")))</f>
        <v>No</v>
      </c>
      <c r="E31" s="9">
        <v>9.7662161012999995</v>
      </c>
      <c r="F31" s="9" t="str">
        <f>IF($B31="N/A","N/A",IF(E31&gt;100,"No",IF(E31&lt;95,"No","Yes")))</f>
        <v>No</v>
      </c>
      <c r="G31" s="9">
        <v>23.403342598999998</v>
      </c>
      <c r="H31" s="9" t="str">
        <f>IF($B31="N/A","N/A",IF(G31&gt;100,"No",IF(G31&lt;95,"No","Yes")))</f>
        <v>No</v>
      </c>
      <c r="I31" s="10">
        <v>49.97</v>
      </c>
      <c r="J31" s="10">
        <v>139.6</v>
      </c>
      <c r="K31" s="9" t="str">
        <f t="shared" si="2"/>
        <v>No</v>
      </c>
    </row>
    <row r="32" spans="1:11" x14ac:dyDescent="0.2">
      <c r="A32" s="28" t="s">
        <v>373</v>
      </c>
      <c r="B32" s="34" t="s">
        <v>245</v>
      </c>
      <c r="C32" s="9">
        <v>0.55079342590000002</v>
      </c>
      <c r="D32" s="9" t="str">
        <f>IF($B32="N/A","N/A",IF(C32&gt;5,"No",IF(C32&lt;1,"No","Yes")))</f>
        <v>No</v>
      </c>
      <c r="E32" s="9">
        <v>0.66309614890000002</v>
      </c>
      <c r="F32" s="9" t="str">
        <f>IF($B32="N/A","N/A",IF(E32&gt;5,"No",IF(E32&lt;1,"No","Yes")))</f>
        <v>No</v>
      </c>
      <c r="G32" s="9">
        <v>0.71210405300000001</v>
      </c>
      <c r="H32" s="9" t="str">
        <f>IF($B32="N/A","N/A",IF(G32&gt;5,"No",IF(G32&lt;1,"No","Yes")))</f>
        <v>No</v>
      </c>
      <c r="I32" s="10">
        <v>20.39</v>
      </c>
      <c r="J32" s="10">
        <v>7.391</v>
      </c>
      <c r="K32" s="9" t="str">
        <f t="shared" si="2"/>
        <v>Yes</v>
      </c>
    </row>
    <row r="33" spans="1:11" x14ac:dyDescent="0.2">
      <c r="A33" s="28" t="s">
        <v>375</v>
      </c>
      <c r="B33" s="34" t="s">
        <v>246</v>
      </c>
      <c r="C33" s="9">
        <v>5.8107820912000001</v>
      </c>
      <c r="D33" s="9" t="str">
        <f>IF($B33="N/A","N/A",IF(C33&gt;98,"No",IF(C33&lt;8,"No","Yes")))</f>
        <v>No</v>
      </c>
      <c r="E33" s="9">
        <v>8.9926039275999994</v>
      </c>
      <c r="F33" s="9" t="str">
        <f>IF($B33="N/A","N/A",IF(E33&gt;98,"No",IF(E33&lt;8,"No","Yes")))</f>
        <v>Yes</v>
      </c>
      <c r="G33" s="9">
        <v>22.464737979999999</v>
      </c>
      <c r="H33" s="9" t="str">
        <f>IF($B33="N/A","N/A",IF(G33&gt;98,"No",IF(G33&lt;8,"No","Yes")))</f>
        <v>Yes</v>
      </c>
      <c r="I33" s="10">
        <v>54.76</v>
      </c>
      <c r="J33" s="10">
        <v>149.80000000000001</v>
      </c>
      <c r="K33" s="9" t="str">
        <f t="shared" si="2"/>
        <v>No</v>
      </c>
    </row>
    <row r="34" spans="1:11" x14ac:dyDescent="0.2">
      <c r="A34" s="28" t="s">
        <v>376</v>
      </c>
      <c r="B34" s="59" t="s">
        <v>228</v>
      </c>
      <c r="C34" s="9">
        <v>6.0215358500000003E-2</v>
      </c>
      <c r="D34" s="9" t="str">
        <f>IF($B34="N/A","N/A",IF(C34&gt;5,"No",IF(C34&lt;=0,"No","Yes")))</f>
        <v>Yes</v>
      </c>
      <c r="E34" s="9">
        <v>5.7808382200000001E-2</v>
      </c>
      <c r="F34" s="9" t="str">
        <f>IF($B34="N/A","N/A",IF(E34&gt;5,"No",IF(E34&lt;=0,"No","Yes")))</f>
        <v>Yes</v>
      </c>
      <c r="G34" s="9">
        <v>0.13212533030000001</v>
      </c>
      <c r="H34" s="9" t="str">
        <f>IF($B34="N/A","N/A",IF(G34&gt;5,"No",IF(G34&lt;=0,"No","Yes")))</f>
        <v>Yes</v>
      </c>
      <c r="I34" s="10">
        <v>-4</v>
      </c>
      <c r="J34" s="10">
        <v>128.6</v>
      </c>
      <c r="K34" s="9" t="str">
        <f t="shared" si="2"/>
        <v>No</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0</v>
      </c>
      <c r="D6" s="9" t="str">
        <f>IF($B6="N/A","N/A",IF(C6&gt;15,"No",IF(C6&lt;-15,"No","Yes")))</f>
        <v>N/A</v>
      </c>
      <c r="E6" s="35">
        <v>0</v>
      </c>
      <c r="F6" s="9" t="str">
        <f>IF($B6="N/A","N/A",IF(E6&gt;15,"No",IF(E6&lt;-15,"No","Yes")))</f>
        <v>N/A</v>
      </c>
      <c r="G6" s="35">
        <v>0</v>
      </c>
      <c r="H6" s="9" t="str">
        <f>IF($B6="N/A","N/A",IF(G6&gt;15,"No",IF(G6&lt;-15,"No","Yes")))</f>
        <v>N/A</v>
      </c>
      <c r="I6" s="10" t="s">
        <v>1743</v>
      </c>
      <c r="J6" s="10" t="s">
        <v>1743</v>
      </c>
      <c r="K6" s="9" t="str">
        <f t="shared" ref="K6:K22" si="0">IF(J6="Div by 0", "N/A", IF(J6="N/A","N/A", IF(J6&gt;30, "No", IF(J6&lt;-30, "No", "Yes"))))</f>
        <v>N/A</v>
      </c>
    </row>
    <row r="7" spans="1:11" x14ac:dyDescent="0.2">
      <c r="A7" s="81" t="s">
        <v>30</v>
      </c>
      <c r="B7" s="34" t="s">
        <v>217</v>
      </c>
      <c r="C7" s="8" t="s">
        <v>1743</v>
      </c>
      <c r="D7" s="9" t="str">
        <f>IF($B7="N/A","N/A",IF(C7&gt;15,"No",IF(C7&lt;-15,"No","Yes")))</f>
        <v>N/A</v>
      </c>
      <c r="E7" s="8" t="s">
        <v>1743</v>
      </c>
      <c r="F7" s="9" t="str">
        <f>IF($B7="N/A","N/A",IF(E7&gt;15,"No",IF(E7&lt;-15,"No","Yes")))</f>
        <v>N/A</v>
      </c>
      <c r="G7" s="8" t="s">
        <v>1743</v>
      </c>
      <c r="H7" s="9" t="str">
        <f>IF($B7="N/A","N/A",IF(G7&gt;15,"No",IF(G7&lt;-15,"No","Yes")))</f>
        <v>N/A</v>
      </c>
      <c r="I7" s="10" t="s">
        <v>1743</v>
      </c>
      <c r="J7" s="10" t="s">
        <v>1743</v>
      </c>
      <c r="K7" s="9" t="str">
        <f t="shared" si="0"/>
        <v>N/A</v>
      </c>
    </row>
    <row r="8" spans="1:11" x14ac:dyDescent="0.2">
      <c r="A8" s="81" t="s">
        <v>29</v>
      </c>
      <c r="B8" s="34" t="s">
        <v>221</v>
      </c>
      <c r="C8" s="8" t="s">
        <v>1743</v>
      </c>
      <c r="D8" s="9" t="str">
        <f>IF($B8="N/A","N/A",IF(C8=0,"Yes","No"))</f>
        <v>No</v>
      </c>
      <c r="E8" s="8" t="s">
        <v>1743</v>
      </c>
      <c r="F8" s="9" t="str">
        <f>IF($B8="N/A","N/A",IF(E8=0,"Yes","No"))</f>
        <v>No</v>
      </c>
      <c r="G8" s="8" t="s">
        <v>1743</v>
      </c>
      <c r="H8" s="9" t="str">
        <f>IF($B8="N/A","N/A",IF(G8=0,"Yes","No"))</f>
        <v>No</v>
      </c>
      <c r="I8" s="10" t="s">
        <v>1743</v>
      </c>
      <c r="J8" s="10" t="s">
        <v>1743</v>
      </c>
      <c r="K8" s="9" t="str">
        <f t="shared" si="0"/>
        <v>N/A</v>
      </c>
    </row>
    <row r="9" spans="1:11" x14ac:dyDescent="0.2">
      <c r="A9" s="81" t="s">
        <v>848</v>
      </c>
      <c r="B9" s="34" t="s">
        <v>217</v>
      </c>
      <c r="C9" s="36" t="s">
        <v>1743</v>
      </c>
      <c r="D9" s="9" t="str">
        <f>IF($B9="N/A","N/A",IF(C9&gt;15,"No",IF(C9&lt;-15,"No","Yes")))</f>
        <v>N/A</v>
      </c>
      <c r="E9" s="36" t="s">
        <v>1743</v>
      </c>
      <c r="F9" s="9" t="str">
        <f>IF($B9="N/A","N/A",IF(E9&gt;15,"No",IF(E9&lt;-15,"No","Yes")))</f>
        <v>N/A</v>
      </c>
      <c r="G9" s="36" t="s">
        <v>1743</v>
      </c>
      <c r="H9" s="9" t="str">
        <f>IF($B9="N/A","N/A",IF(G9&gt;15,"No",IF(G9&lt;-15,"No","Yes")))</f>
        <v>N/A</v>
      </c>
      <c r="I9" s="10" t="s">
        <v>1743</v>
      </c>
      <c r="J9" s="10" t="s">
        <v>1743</v>
      </c>
      <c r="K9" s="9" t="str">
        <f t="shared" si="0"/>
        <v>N/A</v>
      </c>
    </row>
    <row r="10" spans="1:11" x14ac:dyDescent="0.2">
      <c r="A10" s="81" t="s">
        <v>655</v>
      </c>
      <c r="B10" s="34" t="s">
        <v>241</v>
      </c>
      <c r="C10" s="8" t="s">
        <v>1743</v>
      </c>
      <c r="D10" s="9" t="str">
        <f>IF($B10="N/A","N/A",IF(C10&gt;99,"No",IF(C10&lt;75,"No","Yes")))</f>
        <v>No</v>
      </c>
      <c r="E10" s="8" t="s">
        <v>1743</v>
      </c>
      <c r="F10" s="9" t="str">
        <f>IF($B10="N/A","N/A",IF(E10&gt;99,"No",IF(E10&lt;75,"No","Yes")))</f>
        <v>No</v>
      </c>
      <c r="G10" s="8" t="s">
        <v>1743</v>
      </c>
      <c r="H10" s="9" t="str">
        <f>IF($B10="N/A","N/A",IF(G10&gt;99,"No",IF(G10&lt;75,"No","Yes")))</f>
        <v>No</v>
      </c>
      <c r="I10" s="10" t="s">
        <v>1743</v>
      </c>
      <c r="J10" s="10" t="s">
        <v>1743</v>
      </c>
      <c r="K10" s="9" t="str">
        <f t="shared" si="0"/>
        <v>N/A</v>
      </c>
    </row>
    <row r="11" spans="1:11" x14ac:dyDescent="0.2">
      <c r="A11" s="78" t="s">
        <v>656</v>
      </c>
      <c r="B11" s="59" t="s">
        <v>242</v>
      </c>
      <c r="C11" s="9" t="s">
        <v>1743</v>
      </c>
      <c r="D11" s="9" t="str">
        <f>IF($B11="N/A","N/A",IF(C11&gt;20,"No",IF(C11&lt;=0,"No","Yes")))</f>
        <v>No</v>
      </c>
      <c r="E11" s="9" t="s">
        <v>1743</v>
      </c>
      <c r="F11" s="9" t="str">
        <f>IF($B11="N/A","N/A",IF(E11&gt;20,"No",IF(E11&lt;=0,"No","Yes")))</f>
        <v>No</v>
      </c>
      <c r="G11" s="9" t="s">
        <v>1743</v>
      </c>
      <c r="H11" s="9" t="str">
        <f>IF($B11="N/A","N/A",IF(G11&gt;20,"No",IF(G11&lt;=0,"No","Yes")))</f>
        <v>No</v>
      </c>
      <c r="I11" s="10" t="s">
        <v>1743</v>
      </c>
      <c r="J11" s="10" t="s">
        <v>1743</v>
      </c>
      <c r="K11" s="9" t="str">
        <f t="shared" si="0"/>
        <v>N/A</v>
      </c>
    </row>
    <row r="12" spans="1:11" x14ac:dyDescent="0.2">
      <c r="A12" s="81" t="s">
        <v>657</v>
      </c>
      <c r="B12" s="59" t="s">
        <v>243</v>
      </c>
      <c r="C12" s="9" t="s">
        <v>1743</v>
      </c>
      <c r="D12" s="9" t="str">
        <f>IF($B12="N/A","N/A",IF(C12&gt;10,"No",IF(C12&lt;=0,"No","Yes")))</f>
        <v>No</v>
      </c>
      <c r="E12" s="9" t="s">
        <v>1743</v>
      </c>
      <c r="F12" s="9" t="str">
        <f>IF($B12="N/A","N/A",IF(E12&gt;10,"No",IF(E12&lt;=0,"No","Yes")))</f>
        <v>No</v>
      </c>
      <c r="G12" s="9" t="s">
        <v>1743</v>
      </c>
      <c r="H12" s="9" t="str">
        <f>IF($B12="N/A","N/A",IF(G12&gt;10,"No",IF(G12&lt;=0,"No","Yes")))</f>
        <v>No</v>
      </c>
      <c r="I12" s="10" t="s">
        <v>1743</v>
      </c>
      <c r="J12" s="10" t="s">
        <v>1743</v>
      </c>
      <c r="K12" s="9" t="str">
        <f t="shared" si="0"/>
        <v>N/A</v>
      </c>
    </row>
    <row r="13" spans="1:11" x14ac:dyDescent="0.2">
      <c r="A13" s="81" t="s">
        <v>658</v>
      </c>
      <c r="B13" s="59" t="s">
        <v>228</v>
      </c>
      <c r="C13" s="9" t="s">
        <v>1743</v>
      </c>
      <c r="D13" s="9" t="str">
        <f>IF($B13="N/A","N/A",IF(C13&gt;5,"No",IF(C13&lt;=0,"No","Yes")))</f>
        <v>No</v>
      </c>
      <c r="E13" s="9" t="s">
        <v>1743</v>
      </c>
      <c r="F13" s="9" t="str">
        <f>IF($B13="N/A","N/A",IF(E13&gt;5,"No",IF(E13&lt;=0,"No","Yes")))</f>
        <v>No</v>
      </c>
      <c r="G13" s="9" t="s">
        <v>1743</v>
      </c>
      <c r="H13" s="9" t="str">
        <f>IF($B13="N/A","N/A",IF(G13&gt;5,"No",IF(G13&lt;=0,"No","Yes")))</f>
        <v>No</v>
      </c>
      <c r="I13" s="10" t="s">
        <v>1743</v>
      </c>
      <c r="J13" s="10" t="s">
        <v>1743</v>
      </c>
      <c r="K13" s="9" t="str">
        <f t="shared" si="0"/>
        <v>N/A</v>
      </c>
    </row>
    <row r="14" spans="1:11" x14ac:dyDescent="0.2">
      <c r="A14" s="81" t="s">
        <v>163</v>
      </c>
      <c r="B14" s="34" t="s">
        <v>218</v>
      </c>
      <c r="C14" s="9" t="s">
        <v>1743</v>
      </c>
      <c r="D14" s="9" t="str">
        <f>IF($B14="N/A","N/A",IF(C14&gt;100,"No",IF(C14&lt;95,"No","Yes")))</f>
        <v>No</v>
      </c>
      <c r="E14" s="9" t="s">
        <v>1743</v>
      </c>
      <c r="F14" s="9" t="str">
        <f>IF($B14="N/A","N/A",IF(E14&gt;100,"No",IF(E14&lt;95,"No","Yes")))</f>
        <v>No</v>
      </c>
      <c r="G14" s="9" t="s">
        <v>1743</v>
      </c>
      <c r="H14" s="9" t="str">
        <f>IF($B14="N/A","N/A",IF(G14&gt;100,"No",IF(G14&lt;95,"No","Yes")))</f>
        <v>No</v>
      </c>
      <c r="I14" s="10" t="s">
        <v>1743</v>
      </c>
      <c r="J14" s="10" t="s">
        <v>1743</v>
      </c>
      <c r="K14" s="9" t="str">
        <f t="shared" si="0"/>
        <v>N/A</v>
      </c>
    </row>
    <row r="15" spans="1:11" x14ac:dyDescent="0.2">
      <c r="A15" s="81" t="s">
        <v>32</v>
      </c>
      <c r="B15" s="34" t="s">
        <v>218</v>
      </c>
      <c r="C15" s="9" t="s">
        <v>1743</v>
      </c>
      <c r="D15" s="9" t="str">
        <f>IF($B15="N/A","N/A",IF(C15&gt;100,"No",IF(C15&lt;95,"No","Yes")))</f>
        <v>No</v>
      </c>
      <c r="E15" s="9" t="s">
        <v>1743</v>
      </c>
      <c r="F15" s="9" t="str">
        <f>IF($B15="N/A","N/A",IF(E15&gt;100,"No",IF(E15&lt;95,"No","Yes")))</f>
        <v>No</v>
      </c>
      <c r="G15" s="9" t="s">
        <v>1743</v>
      </c>
      <c r="H15" s="9" t="str">
        <f>IF($B15="N/A","N/A",IF(G15&gt;100,"No",IF(G15&lt;95,"No","Yes")))</f>
        <v>No</v>
      </c>
      <c r="I15" s="10" t="s">
        <v>1743</v>
      </c>
      <c r="J15" s="10" t="s">
        <v>1743</v>
      </c>
      <c r="K15" s="9" t="str">
        <f t="shared" si="0"/>
        <v>N/A</v>
      </c>
    </row>
    <row r="16" spans="1:11" x14ac:dyDescent="0.2">
      <c r="A16" s="81" t="s">
        <v>845</v>
      </c>
      <c r="B16" s="34" t="s">
        <v>230</v>
      </c>
      <c r="C16" s="9" t="s">
        <v>1743</v>
      </c>
      <c r="D16" s="9" t="str">
        <f>IF($B16="N/A","N/A",IF(C16&gt;30,"No",IF(C16&lt;5,"No","Yes")))</f>
        <v>No</v>
      </c>
      <c r="E16" s="9" t="s">
        <v>1743</v>
      </c>
      <c r="F16" s="9" t="str">
        <f>IF($B16="N/A","N/A",IF(E16&gt;30,"No",IF(E16&lt;5,"No","Yes")))</f>
        <v>No</v>
      </c>
      <c r="G16" s="9" t="s">
        <v>1743</v>
      </c>
      <c r="H16" s="9" t="str">
        <f>IF($B16="N/A","N/A",IF(G16&gt;30,"No",IF(G16&lt;5,"No","Yes")))</f>
        <v>No</v>
      </c>
      <c r="I16" s="10" t="s">
        <v>1743</v>
      </c>
      <c r="J16" s="10" t="s">
        <v>1743</v>
      </c>
      <c r="K16" s="9" t="str">
        <f t="shared" si="0"/>
        <v>N/A</v>
      </c>
    </row>
    <row r="17" spans="1:11" x14ac:dyDescent="0.2">
      <c r="A17" s="81" t="s">
        <v>846</v>
      </c>
      <c r="B17" s="34" t="s">
        <v>231</v>
      </c>
      <c r="C17" s="9" t="s">
        <v>1743</v>
      </c>
      <c r="D17" s="9" t="str">
        <f>IF($B17="N/A","N/A",IF(C17&gt;75,"No",IF(C17&lt;15,"No","Yes")))</f>
        <v>No</v>
      </c>
      <c r="E17" s="9" t="s">
        <v>1743</v>
      </c>
      <c r="F17" s="9" t="str">
        <f>IF($B17="N/A","N/A",IF(E17&gt;75,"No",IF(E17&lt;15,"No","Yes")))</f>
        <v>No</v>
      </c>
      <c r="G17" s="9" t="s">
        <v>1743</v>
      </c>
      <c r="H17" s="9" t="str">
        <f>IF($B17="N/A","N/A",IF(G17&gt;75,"No",IF(G17&lt;15,"No","Yes")))</f>
        <v>No</v>
      </c>
      <c r="I17" s="10" t="s">
        <v>1743</v>
      </c>
      <c r="J17" s="10" t="s">
        <v>1743</v>
      </c>
      <c r="K17" s="9" t="str">
        <f t="shared" si="0"/>
        <v>N/A</v>
      </c>
    </row>
    <row r="18" spans="1:11" x14ac:dyDescent="0.2">
      <c r="A18" s="81" t="s">
        <v>847</v>
      </c>
      <c r="B18" s="34" t="s">
        <v>232</v>
      </c>
      <c r="C18" s="9" t="s">
        <v>1743</v>
      </c>
      <c r="D18" s="9" t="str">
        <f>IF($B18="N/A","N/A",IF(C18&gt;70,"No",IF(C18&lt;25,"No","Yes")))</f>
        <v>No</v>
      </c>
      <c r="E18" s="9" t="s">
        <v>1743</v>
      </c>
      <c r="F18" s="9" t="str">
        <f>IF($B18="N/A","N/A",IF(E18&gt;70,"No",IF(E18&lt;25,"No","Yes")))</f>
        <v>No</v>
      </c>
      <c r="G18" s="9" t="s">
        <v>1743</v>
      </c>
      <c r="H18" s="9" t="str">
        <f>IF($B18="N/A","N/A",IF(G18&gt;70,"No",IF(G18&lt;25,"No","Yes")))</f>
        <v>No</v>
      </c>
      <c r="I18" s="10" t="s">
        <v>1743</v>
      </c>
      <c r="J18" s="10" t="s">
        <v>1743</v>
      </c>
      <c r="K18" s="9" t="str">
        <f t="shared" si="0"/>
        <v>N/A</v>
      </c>
    </row>
    <row r="19" spans="1:11" x14ac:dyDescent="0.2">
      <c r="A19" s="81" t="s">
        <v>164</v>
      </c>
      <c r="B19" s="34" t="s">
        <v>218</v>
      </c>
      <c r="C19" s="9" t="s">
        <v>1743</v>
      </c>
      <c r="D19" s="9" t="str">
        <f>IF($B19="N/A","N/A",IF(C19&gt;100,"No",IF(C19&lt;95,"No","Yes")))</f>
        <v>No</v>
      </c>
      <c r="E19" s="9" t="s">
        <v>1743</v>
      </c>
      <c r="F19" s="9" t="str">
        <f>IF($B19="N/A","N/A",IF(E19&gt;100,"No",IF(E19&lt;95,"No","Yes")))</f>
        <v>No</v>
      </c>
      <c r="G19" s="9" t="s">
        <v>1743</v>
      </c>
      <c r="H19" s="9" t="str">
        <f>IF($B19="N/A","N/A",IF(G19&gt;100,"No",IF(G19&lt;95,"No","Yes")))</f>
        <v>No</v>
      </c>
      <c r="I19" s="10" t="s">
        <v>1743</v>
      </c>
      <c r="J19" s="10" t="s">
        <v>1743</v>
      </c>
      <c r="K19" s="9" t="str">
        <f t="shared" si="0"/>
        <v>N/A</v>
      </c>
    </row>
    <row r="20" spans="1:11" x14ac:dyDescent="0.2">
      <c r="A20" s="28" t="s">
        <v>373</v>
      </c>
      <c r="B20" s="34" t="s">
        <v>245</v>
      </c>
      <c r="C20" s="9" t="s">
        <v>1743</v>
      </c>
      <c r="D20" s="9" t="str">
        <f>IF($B20="N/A","N/A",IF(C20&gt;5,"No",IF(C20&lt;1,"No","Yes")))</f>
        <v>No</v>
      </c>
      <c r="E20" s="9" t="s">
        <v>1743</v>
      </c>
      <c r="F20" s="9" t="str">
        <f>IF($B20="N/A","N/A",IF(E20&gt;5,"No",IF(E20&lt;1,"No","Yes")))</f>
        <v>No</v>
      </c>
      <c r="G20" s="9" t="s">
        <v>1743</v>
      </c>
      <c r="H20" s="9" t="str">
        <f>IF($B20="N/A","N/A",IF(G20&gt;5,"No",IF(G20&lt;1,"No","Yes")))</f>
        <v>No</v>
      </c>
      <c r="I20" s="10" t="s">
        <v>1743</v>
      </c>
      <c r="J20" s="10" t="s">
        <v>1743</v>
      </c>
      <c r="K20" s="9" t="str">
        <f t="shared" si="0"/>
        <v>N/A</v>
      </c>
    </row>
    <row r="21" spans="1:11" x14ac:dyDescent="0.2">
      <c r="A21" s="28" t="s">
        <v>375</v>
      </c>
      <c r="B21" s="34" t="s">
        <v>246</v>
      </c>
      <c r="C21" s="9" t="s">
        <v>1743</v>
      </c>
      <c r="D21" s="9" t="str">
        <f>IF($B21="N/A","N/A",IF(C21&gt;98,"No",IF(C21&lt;8,"No","Yes")))</f>
        <v>No</v>
      </c>
      <c r="E21" s="9" t="s">
        <v>1743</v>
      </c>
      <c r="F21" s="9" t="str">
        <f>IF($B21="N/A","N/A",IF(E21&gt;98,"No",IF(E21&lt;8,"No","Yes")))</f>
        <v>No</v>
      </c>
      <c r="G21" s="9" t="s">
        <v>1743</v>
      </c>
      <c r="H21" s="9" t="str">
        <f>IF($B21="N/A","N/A",IF(G21&gt;98,"No",IF(G21&lt;8,"No","Yes")))</f>
        <v>No</v>
      </c>
      <c r="I21" s="10" t="s">
        <v>1743</v>
      </c>
      <c r="J21" s="10" t="s">
        <v>1743</v>
      </c>
      <c r="K21" s="9" t="str">
        <f t="shared" si="0"/>
        <v>N/A</v>
      </c>
    </row>
    <row r="22" spans="1:11" x14ac:dyDescent="0.2">
      <c r="A22" s="28" t="s">
        <v>376</v>
      </c>
      <c r="B22" s="59" t="s">
        <v>228</v>
      </c>
      <c r="C22" s="9" t="s">
        <v>1743</v>
      </c>
      <c r="D22" s="9" t="str">
        <f>IF($B22="N/A","N/A",IF(C22&gt;5,"No",IF(C22&lt;=0,"No","Yes")))</f>
        <v>No</v>
      </c>
      <c r="E22" s="9" t="s">
        <v>1743</v>
      </c>
      <c r="F22" s="9" t="str">
        <f>IF($B22="N/A","N/A",IF(E22&gt;5,"No",IF(E22&lt;=0,"No","Yes")))</f>
        <v>No</v>
      </c>
      <c r="G22" s="9" t="s">
        <v>1743</v>
      </c>
      <c r="H22" s="9" t="str">
        <f>IF($B22="N/A","N/A",IF(G22&gt;5,"No",IF(G22&lt;=0,"No","Yes")))</f>
        <v>No</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2014-12-04T21:31:21Z</dcterms:modified>
  <dc:language>English</dc:language>
</cp:coreProperties>
</file>